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firstSheet="6" activeTab="11"/>
  </bookViews>
  <sheets>
    <sheet name="Instructions" sheetId="1" r:id="rId1"/>
    <sheet name="BOM" sheetId="2" r:id="rId2"/>
    <sheet name="EL_A0100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EL_A0100!$B$5</definedName>
    <definedName name="EL_A0001_f">EL_A0100!$J$110</definedName>
    <definedName name="El_A0001_m">EL_A0100!$N$66</definedName>
    <definedName name="EL_A0001_p">EL_A0100!$I$86</definedName>
    <definedName name="EL_A0001_pa">EL_A0100!$E$16</definedName>
    <definedName name="EL_A0001_q">EL_A0100!$N$3</definedName>
    <definedName name="EL_A0001_t">EL_A0100!$I$114</definedName>
    <definedName name="EL_A0002">EL_A0100!#REF!</definedName>
    <definedName name="EL_A0002_f">EL_A0100!#REF!</definedName>
    <definedName name="EL_A0002_m">EL_A0100!#REF!</definedName>
    <definedName name="EL_A0002_p">EL_A0100!#REF!</definedName>
    <definedName name="EL_A0002_q">EL_A0100!#REF!</definedName>
    <definedName name="EL_A0002_t">EL_A0100!#REF!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BR_01001" localSheetId="3">EL_01001!$B$6</definedName>
    <definedName name="BR_01001_f" localSheetId="3">EL_01001!#REF!</definedName>
    <definedName name="BR_01001_m" localSheetId="3">EL_01001!$N$12</definedName>
    <definedName name="BR_01001_p" localSheetId="3">EL_01001!$I$17</definedName>
    <definedName name="BR_01001_q" localSheetId="3">EL_01001!$N$3</definedName>
    <definedName name="BR_01001_t" localSheetId="3">EL_01001!#REF!</definedName>
    <definedName name="EL_01001" localSheetId="3">EL_01001!$B$6</definedName>
    <definedName name="EL_01001_f" localSheetId="3">EL_01001!#REF!</definedName>
    <definedName name="EL_01001_m" localSheetId="3">EL_01001!$N$12</definedName>
    <definedName name="EL_01001_p" localSheetId="3">EL_01001!$I$17</definedName>
    <definedName name="EL_01001_q" localSheetId="3">EL_01001!$N$3</definedName>
    <definedName name="EL_01001_t" localSheetId="3">EL_01001!#REF!</definedName>
    <definedName name="EL_02001" localSheetId="3">EL_01001!#REF!</definedName>
    <definedName name="EL_02001_f" localSheetId="3">EL_01001!#REF!</definedName>
    <definedName name="EL_02001_m" localSheetId="3">EL_01001!#REF!</definedName>
    <definedName name="EL_02001_p" localSheetId="3">EL_01001!#REF!</definedName>
    <definedName name="EL_02001_q" localSheetId="3">EL_01001!#REF!</definedName>
    <definedName name="EL_02001_t" localSheetId="3">EL_01001!#REF!</definedName>
    <definedName name="EL_02002" localSheetId="3">EL_01001!#REF!</definedName>
    <definedName name="EL_02002_f" localSheetId="3">EL_01001!#REF!</definedName>
    <definedName name="EL_02002_m" localSheetId="3">EL_01001!#REF!</definedName>
    <definedName name="EL_02002_p" localSheetId="3">EL_01001!#REF!</definedName>
    <definedName name="EL_02002_q" localSheetId="3">EL_01001!#REF!</definedName>
    <definedName name="EL_02002_t" localSheetId="3">EL_01001!#REF!</definedName>
    <definedName name="BR_01001" localSheetId="9">EL_01004!$B$6</definedName>
    <definedName name="BR_01001_f" localSheetId="9">EL_01004!#REF!</definedName>
    <definedName name="BR_01001_m" localSheetId="9">EL_01004!$N$12</definedName>
    <definedName name="BR_01001_p" localSheetId="9">EL_01004!$I$17</definedName>
    <definedName name="BR_01001_q" localSheetId="9">EL_01004!$N$3</definedName>
    <definedName name="BR_01001_t" localSheetId="9">EL_01004!$I$22</definedName>
    <definedName name="EL_01001" localSheetId="9">EL_01004!$B$6</definedName>
    <definedName name="EL_01001_f" localSheetId="9">EL_01004!#REF!</definedName>
    <definedName name="EL_01001_m" localSheetId="9">EL_01004!$N$12</definedName>
    <definedName name="EL_01001_p" localSheetId="9">EL_01004!$I$17</definedName>
    <definedName name="EL_01001_q" localSheetId="9">EL_01004!$N$3</definedName>
    <definedName name="EL_01001_t" localSheetId="9">EL_01004!$I$22</definedName>
    <definedName name="EL_02001" localSheetId="9">EL_01004!#REF!</definedName>
    <definedName name="EL_02001_f" localSheetId="9">EL_01004!#REF!</definedName>
    <definedName name="EL_02001_m" localSheetId="9">EL_01004!#REF!</definedName>
    <definedName name="EL_02001_p" localSheetId="9">EL_01004!#REF!</definedName>
    <definedName name="EL_02001_q" localSheetId="9">EL_01004!#REF!</definedName>
    <definedName name="EL_02001_t" localSheetId="9">EL_01004!#REF!</definedName>
    <definedName name="EL_02002" localSheetId="9">EL_01004!#REF!</definedName>
    <definedName name="EL_02002_f" localSheetId="9">EL_01004!#REF!</definedName>
    <definedName name="EL_02002_m" localSheetId="9">EL_01004!#REF!</definedName>
    <definedName name="EL_02002_p" localSheetId="9">EL_01004!#REF!</definedName>
    <definedName name="EL_02002_q" localSheetId="9">EL_01004!#REF!</definedName>
    <definedName name="EL_02002_t" localSheetId="9">EL_01004!#REF!</definedName>
    <definedName name="dBR_01001" localSheetId="4">dEL_01001!$B$1</definedName>
    <definedName name="dEL_01001" localSheetId="4">dEL_01001!$B$1</definedName>
    <definedName name="EL_01002">EL_01002!$B$6</definedName>
    <definedName name="EL_02001" localSheetId="5">EL_01002!#REF!</definedName>
    <definedName name="EL_02001_f" localSheetId="5">EL_01002!#REF!</definedName>
    <definedName name="EL_02001_m" localSheetId="5">EL_01002!#REF!</definedName>
    <definedName name="EL_02001_p" localSheetId="5">EL_01002!#REF!</definedName>
    <definedName name="EL_02001_q" localSheetId="5">EL_01002!#REF!</definedName>
    <definedName name="EL_02001_t" localSheetId="5">EL_01002!#REF!</definedName>
    <definedName name="EL_02002" localSheetId="5">EL_01002!#REF!</definedName>
    <definedName name="EL_02002_f" localSheetId="5">EL_01002!#REF!</definedName>
    <definedName name="EL_02002_m" localSheetId="5">EL_01002!#REF!</definedName>
    <definedName name="EL_02002_p" localSheetId="5">EL_01002!#REF!</definedName>
    <definedName name="EL_02002_q" localSheetId="5">EL_01002!#REF!</definedName>
    <definedName name="EL_02002_t" localSheetId="5">EL_01002!#REF!</definedName>
    <definedName name="EL_01002_p">EL_01002!$I$17</definedName>
    <definedName name="EL_01002_m">EL_01002!$N$12</definedName>
    <definedName name="dBR_01001" localSheetId="6">dEL_01002!$B$1</definedName>
    <definedName name="dEL_01001" localSheetId="6">dEL_01002!$B$1</definedName>
    <definedName name="dEL_01002">dEL_01002!$B$1</definedName>
    <definedName name="EL_01002" localSheetId="7">EL_01003!$B$6</definedName>
    <definedName name="EL_02001" localSheetId="7">EL_01003!#REF!</definedName>
    <definedName name="EL_02001_f" localSheetId="7">EL_01003!#REF!</definedName>
    <definedName name="EL_02001_m" localSheetId="7">EL_01003!#REF!</definedName>
    <definedName name="EL_02001_p" localSheetId="7">EL_01003!#REF!</definedName>
    <definedName name="EL_02001_q" localSheetId="7">EL_01003!#REF!</definedName>
    <definedName name="EL_02001_t" localSheetId="7">EL_01003!#REF!</definedName>
    <definedName name="EL_02002" localSheetId="7">EL_01003!#REF!</definedName>
    <definedName name="EL_02002_f" localSheetId="7">EL_01003!#REF!</definedName>
    <definedName name="EL_02002_m" localSheetId="7">EL_01003!#REF!</definedName>
    <definedName name="EL_02002_p" localSheetId="7">EL_01003!#REF!</definedName>
    <definedName name="EL_02002_q" localSheetId="7">EL_01003!#REF!</definedName>
    <definedName name="EL_02002_t" localSheetId="7">EL_01003!#REF!</definedName>
    <definedName name="EL_01002_p" localSheetId="7">EL_01003!$I$17</definedName>
    <definedName name="EL_01002_m" localSheetId="7">EL_01003!$N$12</definedName>
    <definedName name="EL_01003">EL_01003!$B$6</definedName>
    <definedName name="EL_01003_p">EL_01003!$I$17</definedName>
    <definedName name="EL_01003_m">EL_01003!$N$12</definedName>
    <definedName name="dBR_01001" localSheetId="8">dEL_01003!$B$1</definedName>
    <definedName name="dEL_01001" localSheetId="8">dEL_01003!$B$1</definedName>
    <definedName name="dEL_01002" localSheetId="8">dEL_01003!$B$1</definedName>
    <definedName name="dEL_01003">dEL_01003!$B$1</definedName>
    <definedName name="EL_01002" localSheetId="11">EL_01005!$B$6</definedName>
    <definedName name="EL_02001" localSheetId="11">EL_01005!#REF!</definedName>
    <definedName name="EL_02001_f" localSheetId="11">EL_01005!#REF!</definedName>
    <definedName name="EL_02001_m" localSheetId="11">EL_01005!#REF!</definedName>
    <definedName name="EL_02001_p" localSheetId="11">EL_01005!#REF!</definedName>
    <definedName name="EL_02001_q" localSheetId="11">EL_01005!#REF!</definedName>
    <definedName name="EL_02001_t" localSheetId="11">EL_01005!#REF!</definedName>
    <definedName name="EL_02002" localSheetId="11">EL_01005!#REF!</definedName>
    <definedName name="EL_02002_f" localSheetId="11">EL_01005!#REF!</definedName>
    <definedName name="EL_02002_m" localSheetId="11">EL_01005!#REF!</definedName>
    <definedName name="EL_02002_p" localSheetId="11">EL_01005!#REF!</definedName>
    <definedName name="EL_02002_q" localSheetId="11">EL_01005!#REF!</definedName>
    <definedName name="EL_02002_t" localSheetId="11">EL_01005!#REF!</definedName>
    <definedName name="EL_01002_p" localSheetId="11">EL_01005!$I$17</definedName>
    <definedName name="EL_01002_m" localSheetId="11">EL_01005!$N$12</definedName>
    <definedName name="EL_01003" localSheetId="11">EL_01005!$B$6</definedName>
    <definedName name="EL_01003_p" localSheetId="11">EL_01005!$I$17</definedName>
    <definedName name="EL_01003_m" localSheetId="11">EL_01005!$N$12</definedName>
    <definedName name="dBR_01001" localSheetId="12">dEL_01005!$B$1</definedName>
    <definedName name="dEL_01001" localSheetId="12">dEL_01005!$B$1</definedName>
    <definedName name="dEL_01002" localSheetId="12">dEL_01005!$B$1</definedName>
    <definedName name="dEL_01003" localSheetId="12">dEL_01005!$B$1</definedName>
    <definedName name="EL_01005">EL_01005!$B$6</definedName>
    <definedName name="EL_01005_m">EL_01005!$N$12</definedName>
    <definedName name="EL_01005_p">EL_01005!$I$17</definedName>
    <definedName name="dBR_01001" localSheetId="10">dEL_01004!$B$1</definedName>
    <definedName name="dEL_01001" localSheetId="10">dEL_01004!$B$1</definedName>
    <definedName name="dEL_01002" localSheetId="10">dEL_01004!$B$1</definedName>
    <definedName name="dEL_01003" localSheetId="10">dEL_01004!$B$1</definedName>
    <definedName name="EL_01004">EL_01004!$B$6</definedName>
    <definedName name="EL_01004_m">EL_01004!$N$12</definedName>
    <definedName name="EL_01004_p">EL_01004!$I$17</definedName>
    <definedName name="EL_01004_f">EL_01004!#REF!</definedName>
    <definedName name="EL_01004_t">EL_01004!$I$22</definedName>
    <definedName name="dEL_01005">dEL_01005!$B$1</definedName>
    <definedName name="EL_01002" localSheetId="13">EL_01006!$B$6</definedName>
    <definedName name="EL_02001" localSheetId="13">EL_01006!#REF!</definedName>
    <definedName name="EL_02001_f" localSheetId="13">EL_01006!#REF!</definedName>
    <definedName name="EL_02001_m" localSheetId="13">EL_01006!#REF!</definedName>
    <definedName name="EL_02001_p" localSheetId="13">EL_01006!#REF!</definedName>
    <definedName name="EL_02001_q" localSheetId="13">EL_01006!#REF!</definedName>
    <definedName name="EL_02001_t" localSheetId="13">EL_01006!#REF!</definedName>
    <definedName name="EL_02002" localSheetId="13">EL_01006!#REF!</definedName>
    <definedName name="EL_02002_f" localSheetId="13">EL_01006!#REF!</definedName>
    <definedName name="EL_02002_m" localSheetId="13">EL_01006!#REF!</definedName>
    <definedName name="EL_02002_p" localSheetId="13">EL_01006!#REF!</definedName>
    <definedName name="EL_02002_q" localSheetId="13">EL_01006!#REF!</definedName>
    <definedName name="EL_02002_t" localSheetId="13">EL_01006!#REF!</definedName>
    <definedName name="EL_01002_p" localSheetId="13">EL_01006!$I$17</definedName>
    <definedName name="EL_01002_m" localSheetId="13">EL_01006!$N$12</definedName>
    <definedName name="EL_01003" localSheetId="13">EL_01006!$B$6</definedName>
    <definedName name="EL_01003_p" localSheetId="13">EL_01006!$I$17</definedName>
    <definedName name="EL_01003_m" localSheetId="13">EL_01006!$N$12</definedName>
    <definedName name="EL_01005" localSheetId="13">EL_01006!$B$6</definedName>
    <definedName name="EL_01005_m" localSheetId="13">EL_01006!$N$12</definedName>
    <definedName name="EL_01005_p" localSheetId="13">EL_01006!$I$17</definedName>
    <definedName name="EL_01006">EL_01006!$B$6</definedName>
    <definedName name="EL_01006_m">EL_01006!$N$12</definedName>
    <definedName name="EL_01006_p">EL_01006!$I$17</definedName>
    <definedName name="dBR_01001" localSheetId="14">dEL_01006!$B$1</definedName>
    <definedName name="dEL_01001" localSheetId="14">dEL_01006!$B$1</definedName>
    <definedName name="dEL_01002" localSheetId="14">dEL_01006!$B$1</definedName>
    <definedName name="dEL_01003" localSheetId="14">dEL_01006!$B$1</definedName>
    <definedName name="dEL_01005" localSheetId="14">dEL_01006!$B$1</definedName>
    <definedName name="dEL_01006">dEL_01006!$B$1</definedName>
  </definedNames>
  <calcPr calcId="144525"/>
</workbook>
</file>

<file path=xl/sharedStrings.xml><?xml version="1.0" encoding="utf-8"?>
<sst xmlns="http://schemas.openxmlformats.org/spreadsheetml/2006/main" count="269">
  <si>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</si>
  <si>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</si>
  <si>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</si>
  <si>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</si>
  <si>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</si>
  <si>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</si>
  <si>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</si>
  <si>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</si>
  <si>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</si>
  <si>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</si>
  <si>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</si>
  <si>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</si>
  <si>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</si>
  <si>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</si>
  <si>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</si>
  <si>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</si>
  <si>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</si>
  <si>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</si>
  <si>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</si>
  <si>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</si>
  <si>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</si>
  <si>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</si>
  <si>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</si>
  <si>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</si>
  <si>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</si>
  <si>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</si>
  <si>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</si>
  <si>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</si>
  <si>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</si>
  <si>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</si>
  <si>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</si>
  <si>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</si>
  <si>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</si>
  <si>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</si>
  <si>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</si>
  <si>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</si>
  <si>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</si>
  <si>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</si>
  <si>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</si>
  <si>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</si>
  <si>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</si>
  <si>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</si>
  <si>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</si>
  <si>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</si>
  <si>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</si>
  <si>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</si>
  <si>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</si>
  <si>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</si>
  <si>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</si>
  <si>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</si>
  <si>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</si>
  <si>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</si>
  <si>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</si>
  <si>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</si>
  <si>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</si>
  <si>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</si>
  <si>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</si>
  <si>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</si>
  <si>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</si>
  <si>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</si>
  <si>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</si>
  <si>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</si>
  <si>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</si>
  <si>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</si>
  <si>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</si>
  <si>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</si>
  <si>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</si>
  <si>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</si>
  <si>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</si>
  <si>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</si>
  <si>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</si>
  <si>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</si>
  <si>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</si>
  <si>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</si>
  <si>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</si>
  <si>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</si>
  <si>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</si>
  <si>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</si>
  <si>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</si>
  <si>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</si>
  <si>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</si>
  <si>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</si>
  <si>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</si>
  <si>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</si>
  <si>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</si>
  <si>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</si>
  <si>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</si>
  <si>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</si>
  <si>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</si>
  <si>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</si>
  <si>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</si>
  <si>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</si>
  <si>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</si>
  <si>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</si>
  <si>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</si>
  <si>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</si>
  <si>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</si>
  <si>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</si>
  <si>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</si>
  <si>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</si>
  <si>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EL_A0100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</si>
  <si>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</si>
  <si>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</si>
  <si>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</si>
  <si>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</si>
  <si>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</si>
  <si>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</si>
  <si>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</si>
  <si>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</si>
  <si>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</si>
  <si>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</si>
  <si>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</si>
  <si>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</si>
  <si>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</si>
  <si>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</si>
  <si>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</si>
  <si>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</si>
  <si>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</si>
  <si>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</si>
  <si>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</si>
  <si>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</si>
  <si>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</si>
  <si>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</si>
  <si>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</si>
  <si>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</si>
  <si>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</si>
  <si>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</si>
  <si>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</si>
  <si>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</si>
  <si>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</si>
  <si>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</si>
  <si>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</si>
  <si>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</si>
  <si>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</si>
  <si>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</si>
  <si>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</si>
  <si>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</si>
  <si>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</si>
  <si>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Sensor, Fluid pressure</t>
  </si>
  <si>
    <t>Oil pressure sensor</t>
  </si>
  <si>
    <t>Sensor, Wide band air fuel ratio</t>
  </si>
  <si>
    <t>Connector, Aerospace quality</t>
  </si>
  <si>
    <t>gearmotor box control</t>
  </si>
  <si>
    <t>pin</t>
  </si>
  <si>
    <t>Firewall interface - 22 pins</t>
  </si>
  <si>
    <t>Connector, Computer Type</t>
  </si>
  <si>
    <t>DB-9 connector for ECU control</t>
  </si>
  <si>
    <t>Connector, OEM Quality</t>
  </si>
  <si>
    <t>TPS - 3 wires</t>
  </si>
  <si>
    <t>Oil pressure sensor - 2 wires</t>
  </si>
  <si>
    <t>Neutral switch - 1 wire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</si>
  <si>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</si>
  <si>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</si>
  <si>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</si>
  <si>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</si>
  <si>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</si>
  <si>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</si>
  <si>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</si>
  <si>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</si>
  <si>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</si>
  <si>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- 4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</si>
  <si>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</si>
  <si>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</si>
  <si>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</si>
  <si>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</si>
  <si>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</si>
  <si>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</si>
  <si>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</si>
  <si>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</si>
  <si>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Break light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</si>
  <si>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</si>
  <si>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</si>
  <si>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</si>
  <si>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</si>
  <si>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</si>
  <si>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</si>
  <si>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</si>
  <si>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</si>
  <si>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</si>
  <si>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</si>
  <si>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</si>
  <si>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</si>
  <si>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</si>
  <si>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</si>
  <si>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</si>
  <si>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</si>
  <si>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</si>
  <si>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</si>
  <si>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</si>
  <si>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</si>
  <si>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</si>
  <si>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</si>
  <si>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</si>
  <si>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</si>
  <si>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</si>
  <si>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</si>
  <si>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Brackets painting</t>
  </si>
  <si>
    <t>m^2</t>
  </si>
  <si>
    <t>Gearmotor box painting</t>
  </si>
  <si>
    <t>Assemble, 1kg, Loose</t>
  </si>
  <si>
    <t>Assemble Master switch panel on brackets</t>
  </si>
  <si>
    <t>Assemble, 3kg, Loose</t>
  </si>
  <si>
    <t>Assemble ECU on vehicle</t>
  </si>
  <si>
    <t>Lambda sensor</t>
  </si>
  <si>
    <t>Assemble fuse box on fuse box brackets</t>
  </si>
  <si>
    <t>Cut wire</t>
  </si>
  <si>
    <t>Cut sensor to appropriate length</t>
  </si>
  <si>
    <t>Strip wire</t>
  </si>
  <si>
    <t>Strip wire ends</t>
  </si>
  <si>
    <t>Cut (scissors, knife)</t>
  </si>
  <si>
    <t>Cut heat shrink tubing</t>
  </si>
  <si>
    <t>repeat 15</t>
  </si>
  <si>
    <t>Shrink tube</t>
  </si>
  <si>
    <t>Install and route wiring harness</t>
  </si>
  <si>
    <t>Connector assembly, crimp</t>
  </si>
  <si>
    <t>contact</t>
  </si>
  <si>
    <t>Connector Install, Circular, Bayonet</t>
  </si>
  <si>
    <t>Taping Wire Bundle</t>
  </si>
  <si>
    <t>Wire Dressing (install and route)</t>
  </si>
  <si>
    <t>Ratchet &lt;= 6.35 mm</t>
  </si>
  <si>
    <t>Reaction Tool &lt;= 6.35 mm</t>
  </si>
  <si>
    <t>Fastener</t>
  </si>
  <si>
    <t>Bolt,Grade 8.8 (SAE)</t>
  </si>
  <si>
    <t>Regulator redressor</t>
  </si>
  <si>
    <t>mm</t>
  </si>
  <si>
    <t>Washer, Grade 8.8 (SAE 5)</t>
  </si>
  <si>
    <t>Nut, Grade 8.8 (SAE 5)</t>
  </si>
  <si>
    <t>Master switch brackets</t>
  </si>
  <si>
    <t>M3 on ground brackets</t>
  </si>
  <si>
    <t>Hook and Loop, Hook Side (Velcro)</t>
  </si>
  <si>
    <t>For ECU and motogear box</t>
  </si>
  <si>
    <t>cm^2</t>
  </si>
  <si>
    <t>Hook and Loop, Loop Side (Velcro)</t>
  </si>
  <si>
    <t>Tie wrap</t>
  </si>
  <si>
    <t>For harness routing</t>
  </si>
  <si>
    <t>Tooling</t>
  </si>
  <si>
    <t>PVF</t>
  </si>
  <si>
    <t>FractionIncluded</t>
  </si>
  <si>
    <t>Welds - Welding Fixture</t>
  </si>
  <si>
    <t>Brackets welding</t>
  </si>
  <si>
    <t>point</t>
  </si>
  <si>
    <t>Drawing</t>
  </si>
  <si>
    <t>Fuse box bracket</t>
  </si>
  <si>
    <t>EL_01001</t>
  </si>
  <si>
    <t>Steel, mild</t>
  </si>
  <si>
    <t>Stock material for part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</si>
  <si>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</si>
  <si>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</si>
  <si>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</si>
  <si>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</si>
  <si>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</si>
  <si>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</si>
  <si>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Material - Cast Iron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</si>
  <si>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</si>
  <si>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</si>
  <si>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</si>
  <si>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</si>
  <si>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</si>
  <si>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</si>
  <si>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</si>
  <si>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</si>
  <si>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Carbon Fiber Reinf Carbon</t>
  </si>
  <si>
    <t>mm^3</t>
  </si>
  <si>
    <t>FracIncld</t>
  </si>
  <si>
    <t>Exemple de Tooling</t>
  </si>
  <si>
    <t>Master switch panel bracket</t>
  </si>
  <si>
    <t>EL_01005</t>
  </si>
  <si>
    <t>Crash sensor bracket</t>
  </si>
  <si>
    <t>EL_01006</t>
  </si>
</sst>
</file>

<file path=xl/styles.xml><?xml version="1.0" encoding="utf-8"?>
<styleSheet xmlns="http://schemas.openxmlformats.org/spreadsheetml/2006/main">
  <numFmts count="14">
    <numFmt numFmtId="176" formatCode="_-[$$-409]* #,##0.00_ ;_-[$$-409]* \-#,##0.00.;_-[$$-409]* \-??_ ;_-@_ "/>
    <numFmt numFmtId="177" formatCode="_-[$$-409]* #,##0.00_ ;_-[$$-409]* \-#,##0.00\ ;_-[$$-409]* &quot;-&quot;??_ ;_-@_ "/>
    <numFmt numFmtId="178" formatCode="_(* #,##0_);_(* \(#,##0\);_(* \-??_);_(@_)"/>
    <numFmt numFmtId="179" formatCode="#,##0.0000"/>
    <numFmt numFmtId="180" formatCode="_ * #,##0_ ;_ * \-#,##0_ ;_ * &quot;-&quot;_ ;_ @_ "/>
    <numFmt numFmtId="181" formatCode="_(* #,##0.00_);_(* \(#,##0.00\);_(* \-??_);_(@_)"/>
    <numFmt numFmtId="182" formatCode="_(&quot;$&quot;* #,##0.00_);_(&quot;$&quot;* \(#,##0.00\);_(&quot;$&quot;* \-??_);_(@_)"/>
    <numFmt numFmtId="183" formatCode="_(* #,##0.000_);_(* \(#,##0.000\);_(* \-??_);_(@_)"/>
    <numFmt numFmtId="43" formatCode="_(* #,##0.00_);_(* \(#,##0.00\);_(* &quot;-&quot;??_);_(@_)"/>
    <numFmt numFmtId="184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5" formatCode="&quot;$&quot;#,##0.00_);&quot;($&quot;#,##0.00\)"/>
    <numFmt numFmtId="186" formatCode="h:mm\ AM/PM"/>
  </numFmts>
  <fonts count="41">
    <font>
      <sz val="11"/>
      <color rgb="FF000000"/>
      <name val="Calibri"/>
      <charset val="1"/>
    </font>
    <font>
      <u/>
      <sz val="11"/>
      <color rgb="FF800080"/>
      <name val="Calibri"/>
      <charset val="0"/>
      <scheme val="minor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8" fillId="0" borderId="0"/>
    <xf numFmtId="0" fontId="23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30" fillId="29" borderId="3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28" borderId="35" applyNumberFormat="0" applyFont="0" applyAlignment="0" applyProtection="0">
      <alignment vertical="center"/>
    </xf>
    <xf numFmtId="0" fontId="27" fillId="17" borderId="3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29" borderId="33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/>
    <xf numFmtId="0" fontId="22" fillId="13" borderId="0" applyNumberFormat="0" applyBorder="0" applyAlignment="0" applyProtection="0">
      <alignment vertical="center"/>
    </xf>
    <xf numFmtId="44" fontId="21" fillId="12" borderId="30">
      <alignment vertical="center" wrapText="1"/>
    </xf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38" fillId="0" borderId="32" applyNumberFormat="0" applyFill="0" applyAlignment="0" applyProtection="0">
      <alignment vertical="center"/>
    </xf>
    <xf numFmtId="184" fontId="6" fillId="0" borderId="0" applyFont="0" applyFill="0" applyBorder="0" applyAlignment="0" applyProtection="0">
      <alignment vertical="center"/>
    </xf>
    <xf numFmtId="185" fontId="0" fillId="0" borderId="37">
      <alignment vertical="center" wrapText="1"/>
    </xf>
    <xf numFmtId="0" fontId="20" fillId="11" borderId="29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1" fillId="0" borderId="0" xfId="49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4" fillId="0" borderId="0" xfId="49" applyBorder="1"/>
    <xf numFmtId="0" fontId="3" fillId="0" borderId="0" xfId="0" applyFont="1" applyBorder="1" applyAlignment="1">
      <alignment horizontal="left"/>
    </xf>
    <xf numFmtId="49" fontId="1" fillId="0" borderId="0" xfId="49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2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2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0" fontId="3" fillId="0" borderId="9" xfId="0" applyFont="1" applyFill="1" applyBorder="1" applyAlignment="1"/>
    <xf numFmtId="181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3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2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2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2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5" fillId="0" borderId="0" xfId="49" applyFont="1" applyBorder="1"/>
    <xf numFmtId="49" fontId="3" fillId="0" borderId="0" xfId="0" applyNumberFormat="1" applyFont="1" applyBorder="1" applyAlignment="1">
      <alignment horizontal="left"/>
    </xf>
    <xf numFmtId="0" fontId="0" fillId="0" borderId="10" xfId="0" applyFont="1" applyBorder="1"/>
    <xf numFmtId="1" fontId="3" fillId="0" borderId="9" xfId="0" applyNumberFormat="1" applyFont="1" applyBorder="1"/>
    <xf numFmtId="0" fontId="3" fillId="0" borderId="0" xfId="0" applyFont="1" applyBorder="1" applyAlignment="1">
      <alignment horizontal="right"/>
    </xf>
    <xf numFmtId="182" fontId="3" fillId="0" borderId="0" xfId="0" applyNumberFormat="1" applyFont="1" applyBorder="1"/>
    <xf numFmtId="0" fontId="0" fillId="0" borderId="15" xfId="0" applyFont="1" applyBorder="1"/>
    <xf numFmtId="0" fontId="4" fillId="0" borderId="0" xfId="49"/>
    <xf numFmtId="1" fontId="3" fillId="0" borderId="9" xfId="0" applyNumberFormat="1" applyFont="1" applyFill="1" applyBorder="1"/>
    <xf numFmtId="0" fontId="2" fillId="4" borderId="3" xfId="0" applyFont="1" applyFill="1" applyBorder="1"/>
    <xf numFmtId="0" fontId="3" fillId="0" borderId="3" xfId="0" applyFont="1" applyBorder="1"/>
    <xf numFmtId="0" fontId="4" fillId="0" borderId="3" xfId="49" applyNumberFormat="1" applyBorder="1" applyAlignment="1" applyProtection="1"/>
    <xf numFmtId="37" fontId="3" fillId="0" borderId="3" xfId="0" applyNumberFormat="1" applyFont="1" applyBorder="1"/>
    <xf numFmtId="0" fontId="1" fillId="0" borderId="3" xfId="49" applyNumberFormat="1" applyFont="1" applyBorder="1" applyAlignment="1" applyProtection="1"/>
    <xf numFmtId="0" fontId="4" fillId="0" borderId="3" xfId="49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82" fontId="3" fillId="0" borderId="17" xfId="53" applyNumberFormat="1" applyFont="1" applyBorder="1" applyAlignment="1" applyProtection="1"/>
    <xf numFmtId="0" fontId="3" fillId="0" borderId="18" xfId="0" applyFont="1" applyBorder="1"/>
    <xf numFmtId="182" fontId="2" fillId="4" borderId="3" xfId="0" applyNumberFormat="1" applyFont="1" applyFill="1" applyBorder="1"/>
    <xf numFmtId="181" fontId="3" fillId="0" borderId="3" xfId="53" applyNumberFormat="1" applyFont="1" applyBorder="1" applyAlignment="1" applyProtection="1"/>
    <xf numFmtId="0" fontId="3" fillId="0" borderId="3" xfId="0" applyFont="1" applyBorder="1" applyAlignment="1"/>
    <xf numFmtId="181" fontId="3" fillId="0" borderId="17" xfId="53" applyNumberFormat="1" applyFont="1" applyBorder="1" applyAlignment="1" applyProtection="1"/>
    <xf numFmtId="0" fontId="2" fillId="4" borderId="0" xfId="0" applyFont="1" applyFill="1" applyBorder="1"/>
    <xf numFmtId="11" fontId="3" fillId="0" borderId="3" xfId="0" applyNumberFormat="1" applyFont="1" applyBorder="1"/>
    <xf numFmtId="179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83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78" fontId="3" fillId="0" borderId="3" xfId="53" applyNumberFormat="1" applyFont="1" applyBorder="1" applyAlignment="1" applyProtection="1"/>
    <xf numFmtId="2" fontId="3" fillId="0" borderId="17" xfId="53" applyNumberFormat="1" applyFont="1" applyBorder="1" applyAlignment="1" applyProtection="1"/>
    <xf numFmtId="178" fontId="3" fillId="0" borderId="17" xfId="53" applyNumberFormat="1" applyFont="1" applyBorder="1" applyAlignment="1" applyProtection="1"/>
    <xf numFmtId="178" fontId="3" fillId="0" borderId="9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0" fillId="0" borderId="9" xfId="0" applyFont="1" applyBorder="1"/>
    <xf numFmtId="0" fontId="3" fillId="0" borderId="19" xfId="0" applyFont="1" applyBorder="1"/>
    <xf numFmtId="0" fontId="0" fillId="0" borderId="3" xfId="53" applyNumberFormat="1" applyFont="1" applyBorder="1" applyAlignment="1">
      <alignment wrapText="1"/>
    </xf>
    <xf numFmtId="176" fontId="3" fillId="0" borderId="3" xfId="0" applyNumberFormat="1" applyFont="1" applyBorder="1"/>
    <xf numFmtId="176" fontId="3" fillId="0" borderId="3" xfId="0" applyNumberFormat="1" applyFont="1" applyBorder="1" applyAlignment="1">
      <alignment wrapText="1"/>
    </xf>
    <xf numFmtId="0" fontId="0" fillId="0" borderId="3" xfId="0" applyBorder="1"/>
    <xf numFmtId="11" fontId="0" fillId="0" borderId="3" xfId="0" applyNumberFormat="1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20" xfId="0" applyFont="1" applyFill="1" applyBorder="1" applyAlignment="1">
      <alignment horizontal="right"/>
    </xf>
    <xf numFmtId="37" fontId="3" fillId="0" borderId="3" xfId="53" applyNumberFormat="1" applyFont="1" applyBorder="1" applyAlignment="1" applyProtection="1">
      <alignment wrapText="1"/>
    </xf>
    <xf numFmtId="37" fontId="3" fillId="0" borderId="3" xfId="53" applyNumberFormat="1" applyFont="1" applyFill="1" applyBorder="1" applyAlignment="1" applyProtection="1"/>
    <xf numFmtId="182" fontId="2" fillId="4" borderId="20" xfId="0" applyNumberFormat="1" applyFont="1" applyFill="1" applyBorder="1"/>
    <xf numFmtId="0" fontId="2" fillId="4" borderId="20" xfId="0" applyFont="1" applyFill="1" applyBorder="1"/>
    <xf numFmtId="0" fontId="6" fillId="0" borderId="0" xfId="46"/>
    <xf numFmtId="0" fontId="6" fillId="0" borderId="0" xfId="46" applyFill="1"/>
    <xf numFmtId="0" fontId="7" fillId="0" borderId="0" xfId="4" applyFont="1"/>
    <xf numFmtId="0" fontId="8" fillId="0" borderId="0" xfId="4" applyFont="1" applyFill="1"/>
    <xf numFmtId="0" fontId="9" fillId="0" borderId="0" xfId="4" applyFont="1"/>
    <xf numFmtId="0" fontId="10" fillId="0" borderId="0" xfId="4" applyFont="1"/>
    <xf numFmtId="0" fontId="8" fillId="0" borderId="0" xfId="4" applyFont="1"/>
    <xf numFmtId="0" fontId="11" fillId="0" borderId="0" xfId="4" applyFont="1"/>
    <xf numFmtId="43" fontId="9" fillId="0" borderId="0" xfId="1" applyFont="1"/>
    <xf numFmtId="0" fontId="12" fillId="5" borderId="21" xfId="46" applyFont="1" applyFill="1" applyBorder="1"/>
    <xf numFmtId="0" fontId="6" fillId="6" borderId="22" xfId="46" applyFont="1" applyFill="1" applyBorder="1"/>
    <xf numFmtId="0" fontId="13" fillId="0" borderId="0" xfId="4" applyFont="1"/>
    <xf numFmtId="0" fontId="12" fillId="5" borderId="23" xfId="46" applyFont="1" applyFill="1" applyBorder="1"/>
    <xf numFmtId="0" fontId="6" fillId="6" borderId="24" xfId="46" applyFont="1" applyFill="1" applyBorder="1"/>
    <xf numFmtId="0" fontId="6" fillId="0" borderId="0" xfId="46" applyBorder="1"/>
    <xf numFmtId="0" fontId="12" fillId="5" borderId="25" xfId="46" applyFont="1" applyFill="1" applyBorder="1"/>
    <xf numFmtId="0" fontId="6" fillId="6" borderId="24" xfId="46" applyFill="1" applyBorder="1" applyAlignment="1">
      <alignment horizontal="left"/>
    </xf>
    <xf numFmtId="0" fontId="12" fillId="5" borderId="26" xfId="46" applyFont="1" applyFill="1" applyBorder="1"/>
    <xf numFmtId="0" fontId="6" fillId="6" borderId="24" xfId="46" applyFont="1" applyFill="1" applyBorder="1" applyAlignment="1">
      <alignment horizontal="left"/>
    </xf>
    <xf numFmtId="0" fontId="14" fillId="0" borderId="0" xfId="46" applyFont="1" applyFill="1" applyBorder="1"/>
    <xf numFmtId="0" fontId="6" fillId="0" borderId="0" xfId="46" applyFont="1" applyFill="1" applyBorder="1"/>
    <xf numFmtId="0" fontId="6" fillId="0" borderId="0" xfId="46" applyFill="1" applyBorder="1"/>
    <xf numFmtId="0" fontId="15" fillId="0" borderId="0" xfId="4" applyFont="1" applyAlignment="1">
      <alignment horizontal="center"/>
    </xf>
    <xf numFmtId="0" fontId="15" fillId="0" borderId="18" xfId="4" applyFont="1" applyBorder="1" applyAlignment="1">
      <alignment horizontal="center" wrapText="1"/>
    </xf>
    <xf numFmtId="0" fontId="16" fillId="7" borderId="9" xfId="4" applyFont="1" applyFill="1" applyBorder="1" applyProtection="1">
      <protection locked="0"/>
    </xf>
    <xf numFmtId="0" fontId="16" fillId="7" borderId="9" xfId="4" applyFont="1" applyFill="1" applyBorder="1" applyAlignment="1">
      <alignment horizontal="left"/>
    </xf>
    <xf numFmtId="186" fontId="16" fillId="7" borderId="9" xfId="4" applyNumberFormat="1" applyFont="1" applyFill="1" applyBorder="1" applyAlignment="1" applyProtection="1">
      <protection locked="0"/>
    </xf>
    <xf numFmtId="0" fontId="16" fillId="8" borderId="9" xfId="4" applyFont="1" applyFill="1" applyBorder="1" applyProtection="1">
      <protection locked="0"/>
    </xf>
    <xf numFmtId="0" fontId="16" fillId="8" borderId="9" xfId="4" applyFont="1" applyFill="1" applyBorder="1" applyAlignment="1">
      <alignment horizontal="left"/>
    </xf>
    <xf numFmtId="186" fontId="16" fillId="8" borderId="9" xfId="4" applyNumberFormat="1" applyFont="1" applyFill="1" applyBorder="1" applyAlignment="1" applyProtection="1">
      <alignment horizontal="right"/>
      <protection locked="0"/>
    </xf>
    <xf numFmtId="186" fontId="16" fillId="8" borderId="9" xfId="4" applyNumberFormat="1" applyFont="1" applyFill="1" applyBorder="1" applyAlignment="1" applyProtection="1">
      <protection locked="0"/>
    </xf>
    <xf numFmtId="0" fontId="16" fillId="0" borderId="27" xfId="4" applyFont="1" applyFill="1" applyBorder="1" applyProtection="1">
      <protection locked="0"/>
    </xf>
    <xf numFmtId="0" fontId="16" fillId="0" borderId="27" xfId="4" applyFont="1" applyFill="1" applyBorder="1" applyAlignment="1">
      <alignment horizontal="left"/>
    </xf>
    <xf numFmtId="186" fontId="16" fillId="0" borderId="27" xfId="4" applyNumberFormat="1" applyFont="1" applyFill="1" applyBorder="1" applyAlignment="1" applyProtection="1">
      <protection locked="0"/>
    </xf>
    <xf numFmtId="0" fontId="8" fillId="0" borderId="0" xfId="4" applyFont="1" applyProtection="1">
      <protection locked="0"/>
    </xf>
    <xf numFmtId="0" fontId="9" fillId="0" borderId="0" xfId="4" applyFont="1" applyProtection="1">
      <protection locked="0"/>
    </xf>
    <xf numFmtId="0" fontId="6" fillId="0" borderId="0" xfId="46" applyFont="1"/>
    <xf numFmtId="0" fontId="6" fillId="0" borderId="0" xfId="46" applyFont="1" applyFill="1"/>
    <xf numFmtId="43" fontId="15" fillId="0" borderId="18" xfId="1" applyFont="1" applyBorder="1" applyAlignment="1">
      <alignment horizontal="center" wrapText="1"/>
    </xf>
    <xf numFmtId="0" fontId="4" fillId="7" borderId="9" xfId="49" applyFill="1" applyBorder="1" applyAlignment="1">
      <alignment horizontal="left"/>
    </xf>
    <xf numFmtId="177" fontId="16" fillId="7" borderId="9" xfId="1" applyNumberFormat="1" applyFont="1" applyFill="1" applyBorder="1" applyProtection="1">
      <protection locked="0"/>
    </xf>
    <xf numFmtId="0" fontId="4" fillId="8" borderId="9" xfId="49" applyFill="1" applyBorder="1" applyAlignment="1">
      <alignment horizontal="left"/>
    </xf>
    <xf numFmtId="177" fontId="16" fillId="8" borderId="9" xfId="1" applyNumberFormat="1" applyFont="1" applyFill="1" applyBorder="1" applyProtection="1">
      <protection locked="0"/>
    </xf>
    <xf numFmtId="11" fontId="16" fillId="8" borderId="9" xfId="4" applyNumberFormat="1" applyFont="1" applyFill="1" applyBorder="1" applyAlignment="1" applyProtection="1">
      <protection locked="0"/>
    </xf>
    <xf numFmtId="43" fontId="16" fillId="0" borderId="27" xfId="1" applyFont="1" applyFill="1" applyBorder="1" applyProtection="1">
      <protection locked="0"/>
    </xf>
    <xf numFmtId="43" fontId="8" fillId="0" borderId="0" xfId="1" applyFont="1"/>
    <xf numFmtId="37" fontId="16" fillId="7" borderId="9" xfId="4" applyNumberFormat="1" applyFont="1" applyFill="1" applyBorder="1" applyAlignment="1" applyProtection="1">
      <alignment horizontal="center"/>
      <protection locked="0"/>
    </xf>
    <xf numFmtId="177" fontId="16" fillId="7" borderId="9" xfId="4" applyNumberFormat="1" applyFont="1" applyFill="1" applyBorder="1" applyAlignment="1" applyProtection="1">
      <alignment horizontal="center"/>
      <protection locked="0"/>
    </xf>
    <xf numFmtId="37" fontId="16" fillId="8" borderId="9" xfId="4" applyNumberFormat="1" applyFont="1" applyFill="1" applyBorder="1" applyAlignment="1" applyProtection="1">
      <alignment horizontal="center"/>
      <protection locked="0"/>
    </xf>
    <xf numFmtId="177" fontId="16" fillId="8" borderId="9" xfId="4" applyNumberFormat="1" applyFont="1" applyFill="1" applyBorder="1" applyAlignment="1" applyProtection="1">
      <alignment horizontal="center"/>
      <protection locked="0"/>
    </xf>
    <xf numFmtId="0" fontId="16" fillId="8" borderId="9" xfId="4" applyFont="1" applyFill="1" applyBorder="1" applyAlignment="1" applyProtection="1">
      <alignment horizontal="center"/>
      <protection locked="0"/>
    </xf>
    <xf numFmtId="0" fontId="16" fillId="0" borderId="27" xfId="4" applyFont="1" applyFill="1" applyBorder="1" applyAlignment="1" applyProtection="1">
      <alignment horizontal="center"/>
      <protection locked="0"/>
    </xf>
    <xf numFmtId="177" fontId="16" fillId="0" borderId="27" xfId="4" applyNumberFormat="1" applyFont="1" applyFill="1" applyBorder="1" applyAlignment="1">
      <alignment horizontal="right"/>
    </xf>
    <xf numFmtId="0" fontId="12" fillId="9" borderId="0" xfId="46" applyFont="1" applyFill="1" applyBorder="1" applyAlignment="1"/>
    <xf numFmtId="0" fontId="14" fillId="9" borderId="0" xfId="46" applyFont="1" applyFill="1" applyBorder="1" applyAlignment="1"/>
    <xf numFmtId="2" fontId="6" fillId="10" borderId="28" xfId="46" applyNumberFormat="1" applyFill="1" applyBorder="1" applyAlignment="1">
      <alignment horizontal="right"/>
    </xf>
    <xf numFmtId="2" fontId="15" fillId="0" borderId="18" xfId="4" applyNumberFormat="1" applyFont="1" applyBorder="1" applyAlignment="1">
      <alignment horizontal="center" wrapText="1"/>
    </xf>
    <xf numFmtId="177" fontId="16" fillId="7" borderId="9" xfId="4" applyNumberFormat="1" applyFont="1" applyFill="1" applyBorder="1" applyAlignment="1">
      <alignment horizontal="right"/>
    </xf>
    <xf numFmtId="0" fontId="16" fillId="7" borderId="9" xfId="4" applyFont="1" applyFill="1" applyBorder="1" applyAlignment="1">
      <alignment horizontal="center"/>
    </xf>
    <xf numFmtId="177" fontId="16" fillId="8" borderId="9" xfId="4" applyNumberFormat="1" applyFont="1" applyFill="1" applyBorder="1" applyAlignment="1">
      <alignment horizontal="right"/>
    </xf>
    <xf numFmtId="0" fontId="16" fillId="8" borderId="9" xfId="4" applyFont="1" applyFill="1" applyBorder="1" applyAlignment="1">
      <alignment horizontal="center"/>
    </xf>
    <xf numFmtId="0" fontId="16" fillId="0" borderId="27" xfId="4" applyFont="1" applyFill="1" applyBorder="1" applyAlignment="1">
      <alignment horizontal="center"/>
    </xf>
    <xf numFmtId="43" fontId="8" fillId="0" borderId="0" xfId="4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56">
    <cellStyle name="Normal" xfId="0" builtinId="0"/>
    <cellStyle name="Comma 2" xfId="1"/>
    <cellStyle name="Currency 2" xfId="2"/>
    <cellStyle name="Monétaire 2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11</xdr:col>
      <xdr:colOff>548640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3290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662305</xdr:colOff>
      <xdr:row>11</xdr:row>
      <xdr:rowOff>26035</xdr:rowOff>
    </xdr:from>
    <xdr:to>
      <xdr:col>10</xdr:col>
      <xdr:colOff>607060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6755" y="1807210"/>
          <a:ext cx="649605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391795</xdr:colOff>
      <xdr:row>11</xdr:row>
      <xdr:rowOff>47625</xdr:rowOff>
    </xdr:from>
    <xdr:to>
      <xdr:col>11</xdr:col>
      <xdr:colOff>537845</xdr:colOff>
      <xdr:row>26</xdr:row>
      <xdr:rowOff>83820</xdr:rowOff>
    </xdr:to>
    <xdr:pic>
      <xdr:nvPicPr>
        <xdr:cNvPr id="2" name="Picture 1" descr="master_switc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26245" y="1828800"/>
          <a:ext cx="1555750" cy="24745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205105</xdr:colOff>
      <xdr:row>15</xdr:row>
      <xdr:rowOff>291465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5420" y="2065655"/>
          <a:ext cx="657860" cy="9785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workbookViewId="0">
      <selection activeCell="D8" sqref="D8"/>
    </sheetView>
  </sheetViews>
  <sheetFormatPr defaultColWidth="9" defaultRowHeight="12.75" outlineLevelCol="2"/>
  <sheetData>
    <row r="1" spans="1:1">
      <c r="A1" s="176" t="s">
        <v>0</v>
      </c>
    </row>
    <row r="3" spans="1:2">
      <c r="A3" s="177" t="s">
        <v>1</v>
      </c>
      <c r="B3" s="178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78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77" t="s">
        <v>14</v>
      </c>
      <c r="B18" s="178" t="s">
        <v>15</v>
      </c>
      <c r="C18" s="178"/>
    </row>
    <row r="20" spans="1:1">
      <c r="A20" t="s">
        <v>16</v>
      </c>
    </row>
    <row r="21" spans="1:1">
      <c r="A21" t="s">
        <v>17</v>
      </c>
    </row>
    <row r="23" spans="1:2">
      <c r="A23" s="177" t="s">
        <v>18</v>
      </c>
      <c r="B23" s="178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78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77" t="s">
        <v>31</v>
      </c>
      <c r="B39" s="178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77" t="s">
        <v>36</v>
      </c>
      <c r="B45" s="178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77" t="s">
        <v>46</v>
      </c>
      <c r="B57" s="178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77" t="s">
        <v>51</v>
      </c>
      <c r="B63" s="178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78" t="s">
        <v>64</v>
      </c>
    </row>
    <row r="82" spans="1:1">
      <c r="A82" s="176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23"/>
  <sheetViews>
    <sheetView zoomScale="115" zoomScaleNormal="115" workbookViewId="0">
      <selection activeCell="B8" sqref="B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EL_01001_m+EL_01001_p+EL_01001_t</f>
        <v>76.2553333333333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1</v>
      </c>
      <c r="O3" s="52"/>
    </row>
    <row r="4" spans="1:15">
      <c r="A4" s="6" t="s">
        <v>96</v>
      </c>
      <c r="B4" s="60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259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76.2553333333333</v>
      </c>
      <c r="O5" s="52"/>
    </row>
    <row r="6" spans="1:15">
      <c r="A6" s="6" t="s">
        <v>99</v>
      </c>
      <c r="B6" s="61" t="s">
        <v>260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t="s">
        <v>261</v>
      </c>
      <c r="C11" s="18" t="s">
        <v>245</v>
      </c>
      <c r="D11" s="19">
        <v>0.0092</v>
      </c>
      <c r="E11" s="18">
        <v>8000</v>
      </c>
      <c r="F11" s="18" t="s">
        <v>262</v>
      </c>
      <c r="G11" s="18"/>
      <c r="H11" s="34"/>
      <c r="I11" s="42"/>
      <c r="J11" s="43"/>
      <c r="K11" s="44"/>
      <c r="L11" s="45"/>
      <c r="M11" s="54">
        <v>1</v>
      </c>
      <c r="N11" s="19">
        <f>D11*E11</f>
        <v>73.6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73.6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27"/>
      <c r="H15" s="27"/>
      <c r="I15" s="46">
        <f>IF(H15="",D15*F15,D15*F15*H15)</f>
        <v>1.3</v>
      </c>
      <c r="J15" s="47"/>
      <c r="K15" s="47"/>
      <c r="L15" s="47"/>
      <c r="M15" s="47"/>
      <c r="N15" s="47"/>
      <c r="O15" s="57"/>
    </row>
    <row r="16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63">
        <v>52.2</v>
      </c>
      <c r="G16" s="26"/>
      <c r="H16" s="37">
        <v>1</v>
      </c>
      <c r="I16" s="19">
        <f>IF(H16="",D16*F16,D16*F16*H16)</f>
        <v>0.522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1.822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spans="1:15">
      <c r="A19" s="62"/>
      <c r="B19" s="49"/>
      <c r="C19" s="49"/>
      <c r="D19" s="49"/>
      <c r="E19" s="49"/>
      <c r="F19" s="49"/>
      <c r="G19" s="49"/>
      <c r="H19" s="64"/>
      <c r="I19" s="65"/>
      <c r="J19" s="49"/>
      <c r="K19" s="8"/>
      <c r="L19" s="8"/>
      <c r="M19" s="8"/>
      <c r="N19" s="8"/>
      <c r="O19" s="52"/>
    </row>
    <row r="20" spans="1:15">
      <c r="A20" s="23" t="s">
        <v>106</v>
      </c>
      <c r="B20" s="24" t="s">
        <v>235</v>
      </c>
      <c r="C20" s="24" t="s">
        <v>111</v>
      </c>
      <c r="D20" s="24" t="s">
        <v>112</v>
      </c>
      <c r="E20" s="24" t="s">
        <v>189</v>
      </c>
      <c r="F20" s="24" t="s">
        <v>82</v>
      </c>
      <c r="G20" s="24" t="s">
        <v>236</v>
      </c>
      <c r="H20" s="24" t="s">
        <v>263</v>
      </c>
      <c r="I20" s="24" t="s">
        <v>109</v>
      </c>
      <c r="J20" s="21"/>
      <c r="K20" s="8"/>
      <c r="L20" s="8"/>
      <c r="M20" s="8"/>
      <c r="N20" s="8"/>
      <c r="O20" s="52"/>
    </row>
    <row r="21" s="59" customFormat="1" spans="1:15">
      <c r="A21" s="29">
        <v>10</v>
      </c>
      <c r="B21" s="30" t="s">
        <v>238</v>
      </c>
      <c r="C21" s="30" t="s">
        <v>264</v>
      </c>
      <c r="D21" s="19">
        <v>500</v>
      </c>
      <c r="E21" s="30" t="s">
        <v>240</v>
      </c>
      <c r="F21" s="30">
        <v>5</v>
      </c>
      <c r="G21" s="30">
        <v>3000</v>
      </c>
      <c r="H21" s="30">
        <v>1</v>
      </c>
      <c r="I21" s="19">
        <f>D21*F21/G21*H21</f>
        <v>0.833333333333333</v>
      </c>
      <c r="J21" s="49"/>
      <c r="K21" s="49"/>
      <c r="L21" s="49"/>
      <c r="M21" s="49"/>
      <c r="N21" s="49"/>
      <c r="O21" s="66"/>
    </row>
    <row r="22" spans="1:15">
      <c r="A22" s="20"/>
      <c r="B22" s="21"/>
      <c r="C22" s="21"/>
      <c r="D22" s="21"/>
      <c r="E22" s="21"/>
      <c r="F22" s="21"/>
      <c r="G22" s="21"/>
      <c r="H22" s="38" t="s">
        <v>109</v>
      </c>
      <c r="I22" s="48">
        <f>SUM(I21:I21)</f>
        <v>0.833333333333333</v>
      </c>
      <c r="J22" s="21"/>
      <c r="K22" s="8"/>
      <c r="L22" s="8"/>
      <c r="M22" s="8"/>
      <c r="N22" s="8"/>
      <c r="O22" s="52"/>
    </row>
    <row r="23" ht="13.5" spans="1: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58"/>
    </row>
  </sheetData>
  <hyperlinks>
    <hyperlink ref="B4" location="BR_A0001" display="=EL_A0100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A8" sqref="A8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tabSelected="1" zoomScale="85" zoomScaleNormal="85" workbookViewId="0">
      <selection activeCell="C17" sqref="C17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EL_01005_m+EL_01005_p</f>
        <v>0.796268875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265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1.59253775</v>
      </c>
      <c r="O5" s="52"/>
    </row>
    <row r="6" spans="1:15">
      <c r="A6" s="6" t="s">
        <v>99</v>
      </c>
      <c r="B6" s="11" t="s">
        <v>266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244</v>
      </c>
      <c r="C11" s="18" t="s">
        <v>245</v>
      </c>
      <c r="D11" s="19">
        <v>2.25</v>
      </c>
      <c r="E11" s="33">
        <v>12</v>
      </c>
      <c r="F11" s="18" t="s">
        <v>224</v>
      </c>
      <c r="G11" s="18">
        <v>15</v>
      </c>
      <c r="H11" s="34" t="s">
        <v>224</v>
      </c>
      <c r="I11" s="42" t="s">
        <v>246</v>
      </c>
      <c r="J11" s="43">
        <f>(E11*10^-3)*(G11*10^-3)</f>
        <v>0.00018</v>
      </c>
      <c r="K11" s="44">
        <v>0.0015</v>
      </c>
      <c r="L11" s="45">
        <v>7850</v>
      </c>
      <c r="M11" s="54">
        <v>1</v>
      </c>
      <c r="N11" s="19">
        <f>IF(J11="",D11*M11,D11*J11*K11*L11*M11)</f>
        <v>0.004768875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0.004768875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5.66</v>
      </c>
      <c r="G16" s="26" t="s">
        <v>252</v>
      </c>
      <c r="H16" s="37">
        <v>2.5</v>
      </c>
      <c r="I16" s="19">
        <f>IF(H16="",D16*F16,D16*F16*H16)</f>
        <v>0.1415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0.7915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5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E40" sqref="E40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B8" sqref="B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EL_01006_m+EL_01006_p</f>
        <v>1.9672411375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267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3.934482275</v>
      </c>
      <c r="O5" s="52"/>
    </row>
    <row r="6" spans="1:15">
      <c r="A6" s="6" t="s">
        <v>99</v>
      </c>
      <c r="B6" s="11" t="s">
        <v>268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244</v>
      </c>
      <c r="C11" s="18" t="s">
        <v>245</v>
      </c>
      <c r="D11" s="19">
        <v>2.25</v>
      </c>
      <c r="E11" s="33">
        <v>94</v>
      </c>
      <c r="F11" s="18" t="s">
        <v>224</v>
      </c>
      <c r="G11" s="18">
        <v>27</v>
      </c>
      <c r="H11" s="34" t="s">
        <v>224</v>
      </c>
      <c r="I11" s="42" t="s">
        <v>246</v>
      </c>
      <c r="J11" s="43">
        <f>(E11*10^-3)*(G11*10^-3)</f>
        <v>0.002538</v>
      </c>
      <c r="K11" s="44">
        <v>0.0015</v>
      </c>
      <c r="L11" s="45">
        <v>7850</v>
      </c>
      <c r="M11" s="54">
        <v>1</v>
      </c>
      <c r="N11" s="19">
        <f>IF(J11="",D11*M11,D11*J11*K11*L11*M11)</f>
        <v>0.0672411375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0.0672411375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/>
      <c r="H15" s="35"/>
      <c r="I15" s="46">
        <f>IF(H15="",D15*F15,D15*F15*H15)</f>
        <v>1.3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24</v>
      </c>
      <c r="G16" s="26" t="s">
        <v>252</v>
      </c>
      <c r="H16" s="37">
        <v>2.5</v>
      </c>
      <c r="I16" s="19">
        <f>IF(H16="",D16*F16,D16*F16*H16)</f>
        <v>0.6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1.9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6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17" customWidth="1"/>
    <col min="2" max="2" width="28.7142857142857" style="119" customWidth="1"/>
    <col min="3" max="3" width="13.5714285714286" style="117" customWidth="1"/>
    <col min="4" max="4" width="10" style="117" customWidth="1"/>
    <col min="5" max="5" width="25.1428571428571" style="117" customWidth="1"/>
    <col min="6" max="6" width="39.1428571428571" style="120" customWidth="1"/>
    <col min="7" max="7" width="14" style="117" customWidth="1"/>
    <col min="8" max="8" width="11" style="117" customWidth="1"/>
    <col min="9" max="13" width="10.4285714285714" style="121" customWidth="1"/>
    <col min="14" max="14" width="9.71428571428571" style="117" customWidth="1"/>
    <col min="15" max="15" width="11.1428571428571" style="119" customWidth="1"/>
    <col min="16" max="16384" width="9.14285714285714" style="119"/>
  </cols>
  <sheetData>
    <row r="1" ht="13.5" spans="1:15">
      <c r="A1" s="122" t="s">
        <v>66</v>
      </c>
      <c r="B1" s="123" t="s">
        <v>67</v>
      </c>
      <c r="D1" s="124"/>
      <c r="M1" s="166" t="s">
        <v>68</v>
      </c>
      <c r="N1" s="167"/>
      <c r="O1" s="168" t="e">
        <f>#REF!</f>
        <v>#REF!</v>
      </c>
    </row>
    <row r="2" s="113" customFormat="1" ht="13.5" spans="1:6">
      <c r="A2" s="125" t="s">
        <v>69</v>
      </c>
      <c r="B2" s="126" t="s">
        <v>70</v>
      </c>
      <c r="C2" s="127"/>
      <c r="F2" s="149"/>
    </row>
    <row r="3" s="113" customFormat="1" ht="14.25" spans="1:6">
      <c r="A3" s="128" t="s">
        <v>71</v>
      </c>
      <c r="B3" s="129">
        <v>2018</v>
      </c>
      <c r="C3" s="127"/>
      <c r="F3" s="149"/>
    </row>
    <row r="4" s="113" customFormat="1" ht="14.25" spans="1:6">
      <c r="A4" s="130" t="s">
        <v>72</v>
      </c>
      <c r="B4" s="131">
        <v>81</v>
      </c>
      <c r="C4" s="127"/>
      <c r="D4" s="124" t="s">
        <v>73</v>
      </c>
      <c r="F4" s="149"/>
    </row>
    <row r="5" s="114" customFormat="1" ht="13.5" spans="1:6">
      <c r="A5" s="132"/>
      <c r="B5" s="133"/>
      <c r="C5" s="134"/>
      <c r="F5" s="150"/>
    </row>
    <row r="6" s="115" customFormat="1" ht="49.5" customHeight="1" spans="1:15">
      <c r="A6" s="135" t="s">
        <v>74</v>
      </c>
      <c r="B6" s="136" t="s">
        <v>75</v>
      </c>
      <c r="C6" s="136" t="s">
        <v>76</v>
      </c>
      <c r="D6" s="136" t="s">
        <v>77</v>
      </c>
      <c r="E6" s="136" t="s">
        <v>78</v>
      </c>
      <c r="F6" s="136" t="s">
        <v>79</v>
      </c>
      <c r="G6" s="136" t="s">
        <v>80</v>
      </c>
      <c r="H6" s="151" t="s">
        <v>81</v>
      </c>
      <c r="I6" s="136" t="s">
        <v>82</v>
      </c>
      <c r="J6" s="136" t="s">
        <v>83</v>
      </c>
      <c r="K6" s="136" t="s">
        <v>84</v>
      </c>
      <c r="L6" s="136" t="s">
        <v>85</v>
      </c>
      <c r="M6" s="136" t="s">
        <v>86</v>
      </c>
      <c r="N6" s="169" t="s">
        <v>87</v>
      </c>
      <c r="O6" s="136" t="s">
        <v>88</v>
      </c>
    </row>
    <row r="7" ht="12.75" spans="1:15">
      <c r="A7" s="137"/>
      <c r="B7" s="138" t="str">
        <f>EL_A0100!B3</f>
        <v>Electrical</v>
      </c>
      <c r="C7" s="139" t="str">
        <f>EL_A0001</f>
        <v>EL_A0100</v>
      </c>
      <c r="D7" s="139" t="s">
        <v>89</v>
      </c>
      <c r="E7" s="139"/>
      <c r="F7" s="152" t="str">
        <f>EL_A0100!B4</f>
        <v>Rear firewall instruments and wires</v>
      </c>
      <c r="G7" s="139"/>
      <c r="H7" s="153">
        <f t="shared" ref="H7:H17" si="0">SUM(J7:M7)</f>
        <v>1227.1544108</v>
      </c>
      <c r="I7" s="159">
        <f>EL_A0001_q</f>
        <v>1</v>
      </c>
      <c r="J7" s="160">
        <f>El_A0001_m</f>
        <v>1125.85</v>
      </c>
      <c r="K7" s="160">
        <f>EL_A0001_p</f>
        <v>97.4544108</v>
      </c>
      <c r="L7" s="160">
        <f>EL_A0001_f</f>
        <v>1.85</v>
      </c>
      <c r="M7" s="160">
        <f>EL_A0001_t</f>
        <v>2</v>
      </c>
      <c r="N7" s="170">
        <f t="shared" ref="N7:N17" si="1">H7*I7</f>
        <v>1227.1544108</v>
      </c>
      <c r="O7" s="171"/>
    </row>
    <row r="8" ht="12.75" spans="1:15">
      <c r="A8" s="140"/>
      <c r="B8" s="141" t="str">
        <f>EL_A0100!$B$3</f>
        <v>Electrical</v>
      </c>
      <c r="C8" s="142" t="e">
        <f>EL_01001</f>
        <v>#REF!</v>
      </c>
      <c r="D8" s="143" t="s">
        <v>89</v>
      </c>
      <c r="E8" s="143" t="str">
        <f>F7</f>
        <v>Rear firewall instruments and wires</v>
      </c>
      <c r="F8" s="154" t="e">
        <f>#REF!</f>
        <v>#REF!</v>
      </c>
      <c r="G8" s="143"/>
      <c r="H8" s="155" t="e">
        <f t="shared" si="0"/>
        <v>#REF!</v>
      </c>
      <c r="I8" s="161" t="e">
        <f>EL_A0001_q*EL_01001_q</f>
        <v>#REF!</v>
      </c>
      <c r="J8" s="162" t="e">
        <f>EL_01001_m</f>
        <v>#REF!</v>
      </c>
      <c r="K8" s="162" t="e">
        <f>EL_01001_p</f>
        <v>#REF!</v>
      </c>
      <c r="L8" s="162" t="e">
        <f>EL_01001_f</f>
        <v>#REF!</v>
      </c>
      <c r="M8" s="162" t="e">
        <f>EL_01001_t</f>
        <v>#REF!</v>
      </c>
      <c r="N8" s="172" t="e">
        <f t="shared" si="1"/>
        <v>#REF!</v>
      </c>
      <c r="O8" s="173"/>
    </row>
    <row r="9" ht="12.75" spans="1:15">
      <c r="A9" s="140"/>
      <c r="B9" s="141" t="str">
        <f>EL_A0100!$B$3</f>
        <v>Electrical</v>
      </c>
      <c r="C9" s="143"/>
      <c r="D9" s="143" t="s">
        <v>89</v>
      </c>
      <c r="E9" s="143"/>
      <c r="F9" s="141"/>
      <c r="G9" s="143"/>
      <c r="H9" s="155">
        <f t="shared" si="0"/>
        <v>0</v>
      </c>
      <c r="I9" s="163"/>
      <c r="J9" s="162"/>
      <c r="K9" s="162"/>
      <c r="L9" s="162"/>
      <c r="M9" s="162"/>
      <c r="N9" s="172">
        <f t="shared" si="1"/>
        <v>0</v>
      </c>
      <c r="O9" s="173"/>
    </row>
    <row r="10" ht="12.75" spans="1:15">
      <c r="A10" s="140"/>
      <c r="B10" s="141" t="str">
        <f>EL_A0100!$B$3</f>
        <v>Electrical</v>
      </c>
      <c r="C10" s="143"/>
      <c r="D10" s="143" t="s">
        <v>89</v>
      </c>
      <c r="E10" s="143"/>
      <c r="F10" s="141"/>
      <c r="G10" s="143"/>
      <c r="H10" s="155">
        <f t="shared" si="0"/>
        <v>0</v>
      </c>
      <c r="I10" s="163"/>
      <c r="J10" s="162"/>
      <c r="K10" s="162"/>
      <c r="L10" s="162"/>
      <c r="M10" s="162"/>
      <c r="N10" s="172">
        <f t="shared" si="1"/>
        <v>0</v>
      </c>
      <c r="O10" s="173"/>
    </row>
    <row r="11" ht="12.75" spans="1:15">
      <c r="A11" s="140"/>
      <c r="B11" s="141" t="str">
        <f>EL_A0100!$B$3</f>
        <v>Electrical</v>
      </c>
      <c r="C11" s="143"/>
      <c r="D11" s="143" t="s">
        <v>89</v>
      </c>
      <c r="E11" s="143"/>
      <c r="F11" s="141"/>
      <c r="G11" s="143"/>
      <c r="H11" s="155">
        <f t="shared" si="0"/>
        <v>0</v>
      </c>
      <c r="I11" s="163"/>
      <c r="J11" s="162"/>
      <c r="K11" s="162"/>
      <c r="L11" s="162"/>
      <c r="M11" s="162"/>
      <c r="N11" s="172">
        <f t="shared" si="1"/>
        <v>0</v>
      </c>
      <c r="O11" s="173"/>
    </row>
    <row r="12" ht="12.75" spans="1:15">
      <c r="A12" s="140"/>
      <c r="B12" s="141" t="str">
        <f>EL_A0100!$B$3</f>
        <v>Electrical</v>
      </c>
      <c r="C12" s="143"/>
      <c r="D12" s="143" t="s">
        <v>89</v>
      </c>
      <c r="E12" s="143"/>
      <c r="F12" s="141"/>
      <c r="G12" s="143"/>
      <c r="H12" s="155">
        <f t="shared" si="0"/>
        <v>0</v>
      </c>
      <c r="I12" s="163"/>
      <c r="J12" s="162"/>
      <c r="K12" s="162"/>
      <c r="L12" s="162"/>
      <c r="M12" s="162"/>
      <c r="N12" s="172">
        <f t="shared" si="1"/>
        <v>0</v>
      </c>
      <c r="O12" s="173"/>
    </row>
    <row r="13" ht="12.75" spans="1:15">
      <c r="A13" s="140"/>
      <c r="B13" s="141" t="str">
        <f>EL_A0100!$B$3</f>
        <v>Electrical</v>
      </c>
      <c r="C13" s="143"/>
      <c r="D13" s="143" t="s">
        <v>89</v>
      </c>
      <c r="E13" s="143"/>
      <c r="F13" s="141"/>
      <c r="G13" s="143"/>
      <c r="H13" s="155">
        <f t="shared" si="0"/>
        <v>0</v>
      </c>
      <c r="I13" s="163"/>
      <c r="J13" s="162"/>
      <c r="K13" s="162"/>
      <c r="L13" s="162"/>
      <c r="M13" s="162"/>
      <c r="N13" s="172">
        <f t="shared" si="1"/>
        <v>0</v>
      </c>
      <c r="O13" s="173"/>
    </row>
    <row r="14" ht="12.75" spans="1:15">
      <c r="A14" s="140"/>
      <c r="B14" s="141" t="str">
        <f>EL_A0100!$B$3</f>
        <v>Electrical</v>
      </c>
      <c r="C14" s="143"/>
      <c r="D14" s="143" t="s">
        <v>89</v>
      </c>
      <c r="E14" s="143"/>
      <c r="F14" s="141"/>
      <c r="G14" s="143"/>
      <c r="H14" s="155">
        <f t="shared" si="0"/>
        <v>0</v>
      </c>
      <c r="I14" s="163"/>
      <c r="J14" s="162"/>
      <c r="K14" s="162"/>
      <c r="L14" s="162"/>
      <c r="M14" s="162"/>
      <c r="N14" s="172">
        <f t="shared" si="1"/>
        <v>0</v>
      </c>
      <c r="O14" s="173"/>
    </row>
    <row r="15" ht="12.75" spans="1:15">
      <c r="A15" s="140"/>
      <c r="B15" s="141" t="str">
        <f>EL_A0100!$B$3</f>
        <v>Electrical</v>
      </c>
      <c r="C15" s="143"/>
      <c r="D15" s="143" t="s">
        <v>89</v>
      </c>
      <c r="E15" s="143"/>
      <c r="F15" s="141"/>
      <c r="G15" s="156"/>
      <c r="H15" s="155">
        <f t="shared" si="0"/>
        <v>0</v>
      </c>
      <c r="I15" s="163"/>
      <c r="J15" s="162"/>
      <c r="K15" s="162"/>
      <c r="L15" s="162"/>
      <c r="M15" s="162"/>
      <c r="N15" s="172">
        <f t="shared" si="1"/>
        <v>0</v>
      </c>
      <c r="O15" s="173"/>
    </row>
    <row r="16" ht="12.75" spans="1:15">
      <c r="A16" s="140"/>
      <c r="B16" s="141" t="str">
        <f>EL_A0100!$B$3</f>
        <v>Electrical</v>
      </c>
      <c r="C16" s="143"/>
      <c r="D16" s="143" t="s">
        <v>89</v>
      </c>
      <c r="E16" s="143"/>
      <c r="F16" s="141"/>
      <c r="G16" s="143"/>
      <c r="H16" s="155">
        <f t="shared" si="0"/>
        <v>0</v>
      </c>
      <c r="I16" s="163"/>
      <c r="J16" s="162"/>
      <c r="K16" s="162"/>
      <c r="L16" s="162"/>
      <c r="M16" s="162"/>
      <c r="N16" s="172">
        <f t="shared" si="1"/>
        <v>0</v>
      </c>
      <c r="O16" s="173"/>
    </row>
    <row r="17" ht="13.5" spans="1:15">
      <c r="A17" s="140"/>
      <c r="B17" s="141" t="str">
        <f>EL_A0100!$B$3</f>
        <v>Electrical</v>
      </c>
      <c r="C17" s="143"/>
      <c r="D17" s="143" t="s">
        <v>89</v>
      </c>
      <c r="E17" s="143"/>
      <c r="F17" s="141"/>
      <c r="G17" s="143"/>
      <c r="H17" s="155">
        <f t="shared" si="0"/>
        <v>0</v>
      </c>
      <c r="I17" s="163"/>
      <c r="J17" s="162"/>
      <c r="K17" s="162"/>
      <c r="L17" s="162"/>
      <c r="M17" s="162"/>
      <c r="N17" s="172">
        <f t="shared" si="1"/>
        <v>0</v>
      </c>
      <c r="O17" s="173"/>
    </row>
    <row r="18" s="116" customFormat="1" ht="14.25" spans="1:15">
      <c r="A18" s="144"/>
      <c r="B18" s="145" t="str">
        <f>EL_A0100!B3</f>
        <v>Electrical</v>
      </c>
      <c r="C18" s="146"/>
      <c r="D18" s="146"/>
      <c r="E18" s="146"/>
      <c r="F18" s="145" t="s">
        <v>90</v>
      </c>
      <c r="G18" s="146"/>
      <c r="H18" s="157"/>
      <c r="I18" s="164"/>
      <c r="J18" s="165" t="e">
        <f t="shared" ref="J18:M18" si="2">SUMPRODUCT($I7:$I17,J7:J17)</f>
        <v>#REF!</v>
      </c>
      <c r="K18" s="165" t="e">
        <f t="shared" si="2"/>
        <v>#REF!</v>
      </c>
      <c r="L18" s="165" t="e">
        <f t="shared" si="2"/>
        <v>#REF!</v>
      </c>
      <c r="M18" s="165" t="e">
        <f t="shared" si="2"/>
        <v>#REF!</v>
      </c>
      <c r="N18" s="165" t="e">
        <f>SUM(N7:N17)</f>
        <v>#REF!</v>
      </c>
      <c r="O18" s="174"/>
    </row>
    <row r="19" ht="12" spans="1:14">
      <c r="A19" s="147"/>
      <c r="B19" s="120"/>
      <c r="C19" s="119"/>
      <c r="D19" s="119"/>
      <c r="E19" s="119"/>
      <c r="F19" s="119"/>
      <c r="G19" s="119"/>
      <c r="H19" s="158"/>
      <c r="I19" s="119"/>
      <c r="J19" s="119"/>
      <c r="K19" s="119"/>
      <c r="L19" s="119"/>
      <c r="M19" s="119"/>
      <c r="N19" s="119"/>
    </row>
    <row r="20" spans="1:14">
      <c r="A20" s="147"/>
      <c r="B20" s="120"/>
      <c r="C20" s="119"/>
      <c r="D20" s="119"/>
      <c r="E20" s="119"/>
      <c r="F20" s="119"/>
      <c r="G20" s="119"/>
      <c r="H20" s="158"/>
      <c r="I20" s="119"/>
      <c r="J20" s="119"/>
      <c r="K20" s="119"/>
      <c r="L20" s="119"/>
      <c r="M20" s="119"/>
      <c r="N20" s="119"/>
    </row>
    <row r="21" spans="1:14">
      <c r="A21" s="147"/>
      <c r="B21" s="147"/>
      <c r="D21" s="119"/>
      <c r="E21" s="119"/>
      <c r="G21" s="119"/>
      <c r="H21" s="119"/>
      <c r="I21" s="158"/>
      <c r="J21" s="158"/>
      <c r="K21" s="158"/>
      <c r="L21" s="158"/>
      <c r="M21" s="158"/>
      <c r="N21" s="119"/>
    </row>
    <row r="22" spans="1:14">
      <c r="A22" s="147"/>
      <c r="B22" s="147"/>
      <c r="D22" s="119"/>
      <c r="E22" s="119"/>
      <c r="G22" s="119"/>
      <c r="H22" s="119"/>
      <c r="I22" s="158"/>
      <c r="J22" s="158"/>
      <c r="K22" s="158"/>
      <c r="L22" s="158"/>
      <c r="M22" s="158"/>
      <c r="N22" s="175"/>
    </row>
    <row r="23" spans="1:14">
      <c r="A23" s="147"/>
      <c r="B23" s="147"/>
      <c r="D23" s="119"/>
      <c r="E23" s="119"/>
      <c r="G23" s="119"/>
      <c r="H23" s="119"/>
      <c r="I23" s="158"/>
      <c r="J23" s="158"/>
      <c r="K23" s="158"/>
      <c r="L23" s="158"/>
      <c r="M23" s="158"/>
      <c r="N23" s="119"/>
    </row>
    <row r="24" spans="1:14">
      <c r="A24" s="147"/>
      <c r="B24" s="147"/>
      <c r="D24" s="119"/>
      <c r="E24" s="119"/>
      <c r="G24" s="119"/>
      <c r="H24" s="119"/>
      <c r="I24" s="158"/>
      <c r="J24" s="158"/>
      <c r="K24" s="158"/>
      <c r="L24" s="158"/>
      <c r="M24" s="158"/>
      <c r="N24" s="175"/>
    </row>
    <row r="25" spans="1:14">
      <c r="A25" s="147"/>
      <c r="B25" s="147"/>
      <c r="D25" s="119"/>
      <c r="E25" s="119"/>
      <c r="G25" s="119"/>
      <c r="H25" s="119"/>
      <c r="I25" s="158"/>
      <c r="J25" s="158"/>
      <c r="K25" s="158"/>
      <c r="L25" s="158"/>
      <c r="M25" s="158"/>
      <c r="N25" s="119"/>
    </row>
    <row r="26" spans="1:14">
      <c r="A26" s="147"/>
      <c r="B26" s="147"/>
      <c r="D26" s="119"/>
      <c r="E26" s="119"/>
      <c r="G26" s="119"/>
      <c r="H26" s="119"/>
      <c r="I26" s="158"/>
      <c r="J26" s="158"/>
      <c r="K26" s="158"/>
      <c r="L26" s="158"/>
      <c r="M26" s="158"/>
      <c r="N26" s="119"/>
    </row>
    <row r="27" spans="1:14">
      <c r="A27" s="147"/>
      <c r="B27" s="147"/>
      <c r="D27" s="119"/>
      <c r="E27" s="119"/>
      <c r="G27" s="119"/>
      <c r="H27" s="119"/>
      <c r="I27" s="158"/>
      <c r="J27" s="158"/>
      <c r="K27" s="158"/>
      <c r="L27" s="158"/>
      <c r="M27" s="158"/>
      <c r="N27" s="119"/>
    </row>
    <row r="28" spans="1:14">
      <c r="A28" s="147"/>
      <c r="B28" s="147"/>
      <c r="D28" s="119"/>
      <c r="E28" s="119"/>
      <c r="G28" s="119"/>
      <c r="H28" s="119"/>
      <c r="I28" s="158"/>
      <c r="J28" s="158"/>
      <c r="K28" s="158"/>
      <c r="L28" s="158"/>
      <c r="M28" s="158"/>
      <c r="N28" s="119"/>
    </row>
    <row r="29" spans="1:14">
      <c r="A29" s="147"/>
      <c r="B29" s="147"/>
      <c r="D29" s="119"/>
      <c r="E29" s="119"/>
      <c r="G29" s="119"/>
      <c r="H29" s="119"/>
      <c r="I29" s="158"/>
      <c r="J29" s="158"/>
      <c r="K29" s="158"/>
      <c r="L29" s="158"/>
      <c r="M29" s="158"/>
      <c r="N29" s="119"/>
    </row>
    <row r="30" spans="1:14">
      <c r="A30" s="147"/>
      <c r="B30" s="147"/>
      <c r="D30" s="119"/>
      <c r="E30" s="119"/>
      <c r="G30" s="119"/>
      <c r="H30" s="119"/>
      <c r="I30" s="158"/>
      <c r="J30" s="158"/>
      <c r="K30" s="158"/>
      <c r="L30" s="158"/>
      <c r="M30" s="158"/>
      <c r="N30" s="119"/>
    </row>
    <row r="31" spans="1:14">
      <c r="A31" s="147"/>
      <c r="B31" s="147"/>
      <c r="D31" s="119"/>
      <c r="E31" s="119"/>
      <c r="G31" s="119"/>
      <c r="H31" s="119"/>
      <c r="I31" s="158"/>
      <c r="J31" s="158"/>
      <c r="K31" s="158"/>
      <c r="L31" s="158"/>
      <c r="M31" s="158"/>
      <c r="N31" s="119"/>
    </row>
    <row r="32" spans="1:14">
      <c r="A32" s="147"/>
      <c r="B32" s="147"/>
      <c r="D32" s="119"/>
      <c r="E32" s="119"/>
      <c r="G32" s="119"/>
      <c r="H32" s="119"/>
      <c r="I32" s="158"/>
      <c r="J32" s="158"/>
      <c r="K32" s="158"/>
      <c r="L32" s="158"/>
      <c r="M32" s="158"/>
      <c r="N32" s="119"/>
    </row>
    <row r="33" spans="1:14">
      <c r="A33" s="147"/>
      <c r="B33" s="147"/>
      <c r="D33" s="119"/>
      <c r="E33" s="119"/>
      <c r="G33" s="119"/>
      <c r="H33" s="119"/>
      <c r="I33" s="158"/>
      <c r="J33" s="158"/>
      <c r="K33" s="158"/>
      <c r="L33" s="158"/>
      <c r="M33" s="158"/>
      <c r="N33" s="119"/>
    </row>
    <row r="34" spans="1:14">
      <c r="A34" s="147"/>
      <c r="B34" s="147"/>
      <c r="D34" s="119"/>
      <c r="E34" s="119"/>
      <c r="G34" s="119"/>
      <c r="H34" s="119"/>
      <c r="I34" s="158"/>
      <c r="J34" s="158"/>
      <c r="K34" s="158"/>
      <c r="L34" s="158"/>
      <c r="M34" s="158"/>
      <c r="N34" s="119"/>
    </row>
    <row r="35" spans="1:14">
      <c r="A35" s="147"/>
      <c r="B35" s="147"/>
      <c r="D35" s="119"/>
      <c r="E35" s="119"/>
      <c r="G35" s="119"/>
      <c r="H35" s="119"/>
      <c r="I35" s="158"/>
      <c r="J35" s="158"/>
      <c r="K35" s="158"/>
      <c r="L35" s="158"/>
      <c r="M35" s="158"/>
      <c r="N35" s="119"/>
    </row>
    <row r="36" spans="1:14">
      <c r="A36" s="147"/>
      <c r="B36" s="147"/>
      <c r="D36" s="119"/>
      <c r="E36" s="119"/>
      <c r="G36" s="119"/>
      <c r="H36" s="119"/>
      <c r="I36" s="158"/>
      <c r="J36" s="158"/>
      <c r="K36" s="158"/>
      <c r="L36" s="158"/>
      <c r="M36" s="158"/>
      <c r="N36" s="119"/>
    </row>
    <row r="37" spans="1:14">
      <c r="A37" s="147"/>
      <c r="B37" s="147"/>
      <c r="D37" s="119"/>
      <c r="E37" s="119"/>
      <c r="G37" s="119"/>
      <c r="H37" s="119"/>
      <c r="I37" s="158"/>
      <c r="J37" s="158"/>
      <c r="K37" s="158"/>
      <c r="L37" s="158"/>
      <c r="M37" s="158"/>
      <c r="N37" s="119"/>
    </row>
    <row r="38" spans="1:14">
      <c r="A38" s="147"/>
      <c r="B38" s="147"/>
      <c r="D38" s="119"/>
      <c r="E38" s="119"/>
      <c r="G38" s="119"/>
      <c r="H38" s="119"/>
      <c r="I38" s="158"/>
      <c r="J38" s="158"/>
      <c r="K38" s="158"/>
      <c r="L38" s="158"/>
      <c r="M38" s="158"/>
      <c r="N38" s="119"/>
    </row>
    <row r="39" spans="1:14">
      <c r="A39" s="147"/>
      <c r="B39" s="147"/>
      <c r="D39" s="119"/>
      <c r="E39" s="119"/>
      <c r="G39" s="119"/>
      <c r="H39" s="119"/>
      <c r="I39" s="158"/>
      <c r="J39" s="158"/>
      <c r="K39" s="158"/>
      <c r="L39" s="158"/>
      <c r="M39" s="158"/>
      <c r="N39" s="119"/>
    </row>
    <row r="40" spans="1:14">
      <c r="A40" s="147"/>
      <c r="B40" s="147"/>
      <c r="D40" s="119"/>
      <c r="E40" s="119"/>
      <c r="G40" s="119"/>
      <c r="H40" s="119"/>
      <c r="I40" s="158"/>
      <c r="J40" s="158"/>
      <c r="K40" s="158"/>
      <c r="L40" s="158"/>
      <c r="M40" s="158"/>
      <c r="N40" s="119"/>
    </row>
    <row r="41" spans="1:14">
      <c r="A41" s="147"/>
      <c r="B41" s="147"/>
      <c r="D41" s="119"/>
      <c r="E41" s="119"/>
      <c r="G41" s="119"/>
      <c r="H41" s="119"/>
      <c r="I41" s="158"/>
      <c r="J41" s="158"/>
      <c r="K41" s="158"/>
      <c r="L41" s="158"/>
      <c r="M41" s="158"/>
      <c r="N41" s="119"/>
    </row>
    <row r="42" spans="1:14">
      <c r="A42" s="147"/>
      <c r="B42" s="147"/>
      <c r="D42" s="119"/>
      <c r="E42" s="119"/>
      <c r="G42" s="119"/>
      <c r="H42" s="119"/>
      <c r="I42" s="158"/>
      <c r="J42" s="158"/>
      <c r="K42" s="158"/>
      <c r="L42" s="158"/>
      <c r="M42" s="158"/>
      <c r="N42" s="119"/>
    </row>
    <row r="43" spans="1:14">
      <c r="A43" s="147"/>
      <c r="B43" s="147"/>
      <c r="D43" s="119"/>
      <c r="E43" s="119"/>
      <c r="G43" s="119"/>
      <c r="H43" s="119"/>
      <c r="I43" s="158"/>
      <c r="J43" s="158"/>
      <c r="K43" s="158"/>
      <c r="L43" s="158"/>
      <c r="M43" s="158"/>
      <c r="N43" s="119"/>
    </row>
    <row r="44" spans="1:14">
      <c r="A44" s="147"/>
      <c r="B44" s="147"/>
      <c r="D44" s="119"/>
      <c r="E44" s="119"/>
      <c r="G44" s="119"/>
      <c r="H44" s="119"/>
      <c r="I44" s="158"/>
      <c r="J44" s="158"/>
      <c r="K44" s="158"/>
      <c r="L44" s="158"/>
      <c r="M44" s="158"/>
      <c r="N44" s="119"/>
    </row>
    <row r="45" spans="1:14">
      <c r="A45" s="147"/>
      <c r="B45" s="147"/>
      <c r="D45" s="119"/>
      <c r="E45" s="119"/>
      <c r="G45" s="119"/>
      <c r="H45" s="119"/>
      <c r="I45" s="158"/>
      <c r="J45" s="158"/>
      <c r="K45" s="158"/>
      <c r="L45" s="158"/>
      <c r="M45" s="158"/>
      <c r="N45" s="119"/>
    </row>
    <row r="46" spans="1:14">
      <c r="A46" s="147"/>
      <c r="B46" s="147"/>
      <c r="D46" s="119"/>
      <c r="E46" s="119"/>
      <c r="G46" s="119"/>
      <c r="H46" s="119"/>
      <c r="I46" s="158"/>
      <c r="J46" s="158"/>
      <c r="K46" s="158"/>
      <c r="L46" s="158"/>
      <c r="M46" s="158"/>
      <c r="N46" s="119"/>
    </row>
    <row r="47" spans="1:14">
      <c r="A47" s="147"/>
      <c r="B47" s="147"/>
      <c r="D47" s="119"/>
      <c r="E47" s="119"/>
      <c r="G47" s="119"/>
      <c r="H47" s="119"/>
      <c r="I47" s="158"/>
      <c r="J47" s="158"/>
      <c r="K47" s="158"/>
      <c r="L47" s="158"/>
      <c r="M47" s="158"/>
      <c r="N47" s="119"/>
    </row>
    <row r="48" spans="1:14">
      <c r="A48" s="147"/>
      <c r="B48" s="147"/>
      <c r="D48" s="119"/>
      <c r="E48" s="119"/>
      <c r="G48" s="119"/>
      <c r="H48" s="119"/>
      <c r="I48" s="158"/>
      <c r="J48" s="158"/>
      <c r="K48" s="158"/>
      <c r="L48" s="158"/>
      <c r="M48" s="158"/>
      <c r="N48" s="119"/>
    </row>
    <row r="49" s="117" customFormat="1" spans="1:13">
      <c r="A49" s="148"/>
      <c r="B49" s="147"/>
      <c r="F49" s="120"/>
      <c r="I49" s="121"/>
      <c r="J49" s="121"/>
      <c r="K49" s="121"/>
      <c r="L49" s="121"/>
      <c r="M49" s="121"/>
    </row>
    <row r="50" s="117" customFormat="1" spans="1:13">
      <c r="A50" s="148"/>
      <c r="B50" s="147"/>
      <c r="F50" s="120"/>
      <c r="I50" s="121"/>
      <c r="J50" s="121"/>
      <c r="K50" s="121"/>
      <c r="L50" s="121"/>
      <c r="M50" s="121"/>
    </row>
    <row r="51" s="117" customFormat="1" spans="1:13">
      <c r="A51" s="148"/>
      <c r="B51" s="147"/>
      <c r="F51" s="120"/>
      <c r="I51" s="121"/>
      <c r="J51" s="121"/>
      <c r="K51" s="121"/>
      <c r="L51" s="121"/>
      <c r="M51" s="121"/>
    </row>
    <row r="52" s="117" customFormat="1" spans="1:13">
      <c r="A52" s="148"/>
      <c r="B52" s="147"/>
      <c r="F52" s="120"/>
      <c r="I52" s="121"/>
      <c r="J52" s="121"/>
      <c r="K52" s="121"/>
      <c r="L52" s="121"/>
      <c r="M52" s="121"/>
    </row>
    <row r="53" s="117" customFormat="1" spans="1:13">
      <c r="A53" s="148"/>
      <c r="B53" s="147"/>
      <c r="F53" s="120"/>
      <c r="I53" s="121"/>
      <c r="J53" s="121"/>
      <c r="K53" s="121"/>
      <c r="L53" s="121"/>
      <c r="M53" s="121"/>
    </row>
    <row r="54" s="117" customFormat="1" spans="1:13">
      <c r="A54" s="148"/>
      <c r="B54" s="147"/>
      <c r="F54" s="120"/>
      <c r="I54" s="121"/>
      <c r="J54" s="121"/>
      <c r="K54" s="121"/>
      <c r="L54" s="121"/>
      <c r="M54" s="121"/>
    </row>
    <row r="55" s="117" customFormat="1" spans="1:13">
      <c r="A55" s="148"/>
      <c r="B55" s="147"/>
      <c r="F55" s="120"/>
      <c r="I55" s="121"/>
      <c r="J55" s="121"/>
      <c r="K55" s="121"/>
      <c r="L55" s="121"/>
      <c r="M55" s="121"/>
    </row>
    <row r="56" s="117" customFormat="1" spans="1:13">
      <c r="A56" s="148"/>
      <c r="B56" s="147"/>
      <c r="F56" s="120"/>
      <c r="I56" s="121"/>
      <c r="J56" s="121"/>
      <c r="K56" s="121"/>
      <c r="L56" s="121"/>
      <c r="M56" s="121"/>
    </row>
    <row r="57" s="117" customFormat="1" spans="1:13">
      <c r="A57" s="148"/>
      <c r="B57" s="147"/>
      <c r="F57" s="120"/>
      <c r="I57" s="121"/>
      <c r="J57" s="121"/>
      <c r="K57" s="121"/>
      <c r="L57" s="121"/>
      <c r="M57" s="121"/>
    </row>
    <row r="58" s="117" customFormat="1" spans="1:13">
      <c r="A58" s="148"/>
      <c r="B58" s="147"/>
      <c r="F58" s="120"/>
      <c r="I58" s="121"/>
      <c r="J58" s="121"/>
      <c r="K58" s="121"/>
      <c r="L58" s="121"/>
      <c r="M58" s="121"/>
    </row>
    <row r="59" s="118" customFormat="1" spans="1:14">
      <c r="A59" s="148"/>
      <c r="B59" s="147"/>
      <c r="C59" s="117"/>
      <c r="D59" s="117"/>
      <c r="E59" s="117"/>
      <c r="F59" s="120"/>
      <c r="G59" s="117"/>
      <c r="H59" s="117"/>
      <c r="I59" s="121"/>
      <c r="J59" s="121"/>
      <c r="K59" s="121"/>
      <c r="L59" s="121"/>
      <c r="M59" s="121"/>
      <c r="N59" s="117"/>
    </row>
    <row r="60" s="118" customFormat="1" spans="1:14">
      <c r="A60" s="148"/>
      <c r="B60" s="147"/>
      <c r="C60" s="117"/>
      <c r="D60" s="117"/>
      <c r="E60" s="117"/>
      <c r="F60" s="120"/>
      <c r="G60" s="117"/>
      <c r="H60" s="117"/>
      <c r="I60" s="121"/>
      <c r="J60" s="121"/>
      <c r="K60" s="121"/>
      <c r="L60" s="121"/>
      <c r="M60" s="121"/>
      <c r="N60" s="117"/>
    </row>
    <row r="61" s="118" customFormat="1" spans="1:14">
      <c r="A61" s="148"/>
      <c r="B61" s="147"/>
      <c r="C61" s="117"/>
      <c r="D61" s="117"/>
      <c r="E61" s="117"/>
      <c r="F61" s="120"/>
      <c r="G61" s="117"/>
      <c r="H61" s="117"/>
      <c r="I61" s="121"/>
      <c r="J61" s="121"/>
      <c r="K61" s="121"/>
      <c r="L61" s="121"/>
      <c r="M61" s="121"/>
      <c r="N61" s="117"/>
    </row>
    <row r="62" s="118" customFormat="1" spans="1:14">
      <c r="A62" s="148"/>
      <c r="B62" s="147"/>
      <c r="C62" s="117"/>
      <c r="D62" s="117"/>
      <c r="E62" s="117"/>
      <c r="F62" s="120"/>
      <c r="G62" s="117"/>
      <c r="H62" s="117"/>
      <c r="I62" s="121"/>
      <c r="J62" s="121"/>
      <c r="K62" s="121"/>
      <c r="L62" s="121"/>
      <c r="M62" s="121"/>
      <c r="N62" s="117"/>
    </row>
    <row r="63" s="118" customFormat="1" spans="1:14">
      <c r="A63" s="148"/>
      <c r="B63" s="147"/>
      <c r="C63" s="117"/>
      <c r="D63" s="117"/>
      <c r="E63" s="117"/>
      <c r="F63" s="120"/>
      <c r="G63" s="117"/>
      <c r="H63" s="117"/>
      <c r="I63" s="121"/>
      <c r="J63" s="121"/>
      <c r="K63" s="121"/>
      <c r="L63" s="121"/>
      <c r="M63" s="121"/>
      <c r="N63" s="117"/>
    </row>
    <row r="64" s="118" customFormat="1" spans="1:14">
      <c r="A64" s="148"/>
      <c r="B64" s="147"/>
      <c r="C64" s="117"/>
      <c r="D64" s="117"/>
      <c r="E64" s="117"/>
      <c r="F64" s="120"/>
      <c r="G64" s="117"/>
      <c r="H64" s="117"/>
      <c r="I64" s="121"/>
      <c r="J64" s="121"/>
      <c r="K64" s="121"/>
      <c r="L64" s="121"/>
      <c r="M64" s="121"/>
      <c r="N64" s="117"/>
    </row>
    <row r="65" s="118" customFormat="1" spans="1:14">
      <c r="A65" s="148"/>
      <c r="B65" s="147"/>
      <c r="C65" s="117"/>
      <c r="D65" s="117"/>
      <c r="E65" s="117"/>
      <c r="F65" s="120"/>
      <c r="G65" s="117"/>
      <c r="H65" s="117"/>
      <c r="I65" s="121"/>
      <c r="J65" s="121"/>
      <c r="K65" s="121"/>
      <c r="L65" s="121"/>
      <c r="M65" s="121"/>
      <c r="N65" s="117"/>
    </row>
    <row r="66" s="118" customFormat="1" spans="1:14">
      <c r="A66" s="148"/>
      <c r="B66" s="147"/>
      <c r="C66" s="117"/>
      <c r="D66" s="117"/>
      <c r="E66" s="117"/>
      <c r="F66" s="120"/>
      <c r="G66" s="117"/>
      <c r="H66" s="117"/>
      <c r="I66" s="121"/>
      <c r="J66" s="121"/>
      <c r="K66" s="121"/>
      <c r="L66" s="121"/>
      <c r="M66" s="121"/>
      <c r="N66" s="117"/>
    </row>
    <row r="67" s="118" customFormat="1" spans="1:14">
      <c r="A67" s="148"/>
      <c r="B67" s="147"/>
      <c r="C67" s="117"/>
      <c r="D67" s="117"/>
      <c r="E67" s="117"/>
      <c r="F67" s="120"/>
      <c r="G67" s="117"/>
      <c r="H67" s="117"/>
      <c r="I67" s="121"/>
      <c r="J67" s="121"/>
      <c r="K67" s="121"/>
      <c r="L67" s="121"/>
      <c r="M67" s="121"/>
      <c r="N67" s="117"/>
    </row>
    <row r="68" s="118" customFormat="1" spans="1:14">
      <c r="A68" s="148"/>
      <c r="B68" s="147"/>
      <c r="C68" s="117"/>
      <c r="D68" s="117"/>
      <c r="E68" s="117"/>
      <c r="F68" s="120"/>
      <c r="G68" s="117"/>
      <c r="H68" s="117"/>
      <c r="I68" s="121"/>
      <c r="J68" s="121"/>
      <c r="K68" s="121"/>
      <c r="L68" s="121"/>
      <c r="M68" s="121"/>
      <c r="N68" s="117"/>
    </row>
    <row r="69" s="118" customFormat="1" spans="1:14">
      <c r="A69" s="148"/>
      <c r="B69" s="147"/>
      <c r="C69" s="117"/>
      <c r="D69" s="117"/>
      <c r="E69" s="117"/>
      <c r="F69" s="120"/>
      <c r="G69" s="117"/>
      <c r="H69" s="117"/>
      <c r="I69" s="121"/>
      <c r="J69" s="121"/>
      <c r="K69" s="121"/>
      <c r="L69" s="121"/>
      <c r="M69" s="121"/>
      <c r="N69" s="117"/>
    </row>
    <row r="70" s="118" customFormat="1" spans="1:14">
      <c r="A70" s="148"/>
      <c r="B70" s="147"/>
      <c r="C70" s="117"/>
      <c r="D70" s="117"/>
      <c r="E70" s="117"/>
      <c r="F70" s="120"/>
      <c r="G70" s="117"/>
      <c r="H70" s="117"/>
      <c r="I70" s="121"/>
      <c r="J70" s="121"/>
      <c r="K70" s="121"/>
      <c r="L70" s="121"/>
      <c r="M70" s="121"/>
      <c r="N70" s="117"/>
    </row>
    <row r="71" s="118" customFormat="1" spans="1:14">
      <c r="A71" s="148"/>
      <c r="B71" s="147"/>
      <c r="C71" s="117"/>
      <c r="D71" s="117"/>
      <c r="E71" s="117"/>
      <c r="F71" s="120"/>
      <c r="G71" s="117"/>
      <c r="H71" s="117"/>
      <c r="I71" s="121"/>
      <c r="J71" s="121"/>
      <c r="K71" s="121"/>
      <c r="L71" s="121"/>
      <c r="M71" s="121"/>
      <c r="N71" s="117"/>
    </row>
    <row r="72" s="118" customFormat="1" spans="1:14">
      <c r="A72" s="148"/>
      <c r="B72" s="147"/>
      <c r="C72" s="117"/>
      <c r="D72" s="117"/>
      <c r="E72" s="117"/>
      <c r="F72" s="120"/>
      <c r="G72" s="117"/>
      <c r="H72" s="117"/>
      <c r="I72" s="121"/>
      <c r="J72" s="121"/>
      <c r="K72" s="121"/>
      <c r="L72" s="121"/>
      <c r="M72" s="121"/>
      <c r="N72" s="117"/>
    </row>
    <row r="73" s="118" customFormat="1" spans="1:14">
      <c r="A73" s="148"/>
      <c r="B73" s="147"/>
      <c r="C73" s="117"/>
      <c r="D73" s="117"/>
      <c r="E73" s="117"/>
      <c r="F73" s="120"/>
      <c r="G73" s="117"/>
      <c r="H73" s="117"/>
      <c r="I73" s="121"/>
      <c r="J73" s="121"/>
      <c r="K73" s="121"/>
      <c r="L73" s="121"/>
      <c r="M73" s="121"/>
      <c r="N73" s="117"/>
    </row>
    <row r="74" s="118" customFormat="1" spans="1:14">
      <c r="A74" s="148"/>
      <c r="B74" s="147"/>
      <c r="C74" s="117"/>
      <c r="D74" s="117"/>
      <c r="E74" s="117"/>
      <c r="F74" s="120"/>
      <c r="G74" s="117"/>
      <c r="H74" s="117"/>
      <c r="I74" s="121"/>
      <c r="J74" s="121"/>
      <c r="K74" s="121"/>
      <c r="L74" s="121"/>
      <c r="M74" s="121"/>
      <c r="N74" s="117"/>
    </row>
    <row r="75" s="118" customFormat="1" spans="1:14">
      <c r="A75" s="148"/>
      <c r="B75" s="147"/>
      <c r="C75" s="117"/>
      <c r="D75" s="117"/>
      <c r="E75" s="117"/>
      <c r="F75" s="120"/>
      <c r="G75" s="117"/>
      <c r="H75" s="117"/>
      <c r="I75" s="121"/>
      <c r="J75" s="121"/>
      <c r="K75" s="121"/>
      <c r="L75" s="121"/>
      <c r="M75" s="121"/>
      <c r="N75" s="117"/>
    </row>
    <row r="76" s="118" customFormat="1" spans="1:14">
      <c r="A76" s="148"/>
      <c r="B76" s="147"/>
      <c r="C76" s="117"/>
      <c r="D76" s="117"/>
      <c r="E76" s="117"/>
      <c r="F76" s="120"/>
      <c r="G76" s="117"/>
      <c r="H76" s="117"/>
      <c r="I76" s="121"/>
      <c r="J76" s="121"/>
      <c r="K76" s="121"/>
      <c r="L76" s="121"/>
      <c r="M76" s="121"/>
      <c r="N76" s="117"/>
    </row>
    <row r="77" s="118" customFormat="1" spans="1:14">
      <c r="A77" s="148"/>
      <c r="B77" s="147"/>
      <c r="C77" s="117"/>
      <c r="D77" s="117"/>
      <c r="E77" s="117"/>
      <c r="F77" s="120"/>
      <c r="G77" s="117"/>
      <c r="H77" s="117"/>
      <c r="I77" s="121"/>
      <c r="J77" s="121"/>
      <c r="K77" s="121"/>
      <c r="L77" s="121"/>
      <c r="M77" s="121"/>
      <c r="N77" s="117"/>
    </row>
    <row r="78" s="118" customFormat="1" spans="1:14">
      <c r="A78" s="148"/>
      <c r="B78" s="147"/>
      <c r="C78" s="117"/>
      <c r="D78" s="117"/>
      <c r="E78" s="117"/>
      <c r="F78" s="120"/>
      <c r="G78" s="117"/>
      <c r="H78" s="117"/>
      <c r="I78" s="121"/>
      <c r="J78" s="121"/>
      <c r="K78" s="121"/>
      <c r="L78" s="121"/>
      <c r="M78" s="121"/>
      <c r="N78" s="117"/>
    </row>
    <row r="79" s="118" customFormat="1" spans="1:14">
      <c r="A79" s="148"/>
      <c r="B79" s="147"/>
      <c r="C79" s="117"/>
      <c r="D79" s="117"/>
      <c r="E79" s="117"/>
      <c r="F79" s="120"/>
      <c r="G79" s="117"/>
      <c r="H79" s="117"/>
      <c r="I79" s="121"/>
      <c r="J79" s="121"/>
      <c r="K79" s="121"/>
      <c r="L79" s="121"/>
      <c r="M79" s="121"/>
      <c r="N79" s="117"/>
    </row>
    <row r="80" s="118" customFormat="1" spans="1:14">
      <c r="A80" s="148"/>
      <c r="B80" s="147"/>
      <c r="C80" s="117"/>
      <c r="D80" s="117"/>
      <c r="E80" s="117"/>
      <c r="F80" s="120"/>
      <c r="G80" s="117"/>
      <c r="H80" s="117"/>
      <c r="I80" s="121"/>
      <c r="J80" s="121"/>
      <c r="K80" s="121"/>
      <c r="L80" s="121"/>
      <c r="M80" s="121"/>
      <c r="N80" s="117"/>
    </row>
    <row r="81" s="118" customFormat="1" spans="1:14">
      <c r="A81" s="148"/>
      <c r="B81" s="147"/>
      <c r="C81" s="117"/>
      <c r="D81" s="117"/>
      <c r="E81" s="117"/>
      <c r="F81" s="120"/>
      <c r="G81" s="117"/>
      <c r="H81" s="117"/>
      <c r="I81" s="121"/>
      <c r="J81" s="121"/>
      <c r="K81" s="121"/>
      <c r="L81" s="121"/>
      <c r="M81" s="121"/>
      <c r="N81" s="117"/>
    </row>
    <row r="82" s="118" customFormat="1" spans="1:14">
      <c r="A82" s="148"/>
      <c r="B82" s="147"/>
      <c r="C82" s="117"/>
      <c r="D82" s="117"/>
      <c r="E82" s="117"/>
      <c r="F82" s="120"/>
      <c r="G82" s="117"/>
      <c r="H82" s="117"/>
      <c r="I82" s="121"/>
      <c r="J82" s="121"/>
      <c r="K82" s="121"/>
      <c r="L82" s="121"/>
      <c r="M82" s="121"/>
      <c r="N82" s="117"/>
    </row>
    <row r="83" s="118" customFormat="1" spans="1:14">
      <c r="A83" s="148"/>
      <c r="B83" s="147"/>
      <c r="C83" s="117"/>
      <c r="D83" s="117"/>
      <c r="E83" s="117"/>
      <c r="F83" s="120"/>
      <c r="G83" s="117"/>
      <c r="H83" s="117"/>
      <c r="I83" s="121"/>
      <c r="J83" s="121"/>
      <c r="K83" s="121"/>
      <c r="L83" s="121"/>
      <c r="M83" s="121"/>
      <c r="N83" s="117"/>
    </row>
    <row r="84" s="118" customFormat="1" spans="1:14">
      <c r="A84" s="148"/>
      <c r="B84" s="147"/>
      <c r="C84" s="117"/>
      <c r="D84" s="117"/>
      <c r="E84" s="117"/>
      <c r="F84" s="120"/>
      <c r="G84" s="117"/>
      <c r="H84" s="117"/>
      <c r="I84" s="121"/>
      <c r="J84" s="121"/>
      <c r="K84" s="121"/>
      <c r="L84" s="121"/>
      <c r="M84" s="121"/>
      <c r="N84" s="117"/>
    </row>
    <row r="85" s="118" customFormat="1" spans="1:14">
      <c r="A85" s="148"/>
      <c r="B85" s="147"/>
      <c r="C85" s="117"/>
      <c r="D85" s="117"/>
      <c r="E85" s="117"/>
      <c r="F85" s="120"/>
      <c r="G85" s="117"/>
      <c r="H85" s="117"/>
      <c r="I85" s="121"/>
      <c r="J85" s="121"/>
      <c r="K85" s="121"/>
      <c r="L85" s="121"/>
      <c r="M85" s="121"/>
      <c r="N85" s="117"/>
    </row>
    <row r="86" s="118" customFormat="1" spans="1:14">
      <c r="A86" s="148"/>
      <c r="B86" s="147"/>
      <c r="C86" s="117"/>
      <c r="D86" s="117"/>
      <c r="E86" s="117"/>
      <c r="F86" s="120"/>
      <c r="G86" s="117"/>
      <c r="H86" s="117"/>
      <c r="I86" s="121"/>
      <c r="J86" s="121"/>
      <c r="K86" s="121"/>
      <c r="L86" s="121"/>
      <c r="M86" s="121"/>
      <c r="N86" s="117"/>
    </row>
    <row r="87" s="118" customFormat="1" spans="1:14">
      <c r="A87" s="148"/>
      <c r="B87" s="147"/>
      <c r="C87" s="117"/>
      <c r="D87" s="117"/>
      <c r="E87" s="117"/>
      <c r="F87" s="120"/>
      <c r="G87" s="117"/>
      <c r="H87" s="117"/>
      <c r="I87" s="121"/>
      <c r="J87" s="121"/>
      <c r="K87" s="121"/>
      <c r="L87" s="121"/>
      <c r="M87" s="121"/>
      <c r="N87" s="117"/>
    </row>
    <row r="88" s="118" customFormat="1" spans="1:14">
      <c r="A88" s="148"/>
      <c r="B88" s="147"/>
      <c r="C88" s="117"/>
      <c r="D88" s="117"/>
      <c r="E88" s="117"/>
      <c r="F88" s="120"/>
      <c r="G88" s="117"/>
      <c r="H88" s="117"/>
      <c r="I88" s="121"/>
      <c r="J88" s="121"/>
      <c r="K88" s="121"/>
      <c r="L88" s="121"/>
      <c r="M88" s="121"/>
      <c r="N88" s="117"/>
    </row>
    <row r="89" s="118" customFormat="1" spans="1:14">
      <c r="A89" s="148"/>
      <c r="B89" s="147"/>
      <c r="C89" s="117"/>
      <c r="D89" s="117"/>
      <c r="E89" s="117"/>
      <c r="F89" s="120"/>
      <c r="G89" s="117"/>
      <c r="H89" s="117"/>
      <c r="I89" s="121"/>
      <c r="J89" s="121"/>
      <c r="K89" s="121"/>
      <c r="L89" s="121"/>
      <c r="M89" s="121"/>
      <c r="N89" s="117"/>
    </row>
    <row r="90" s="118" customFormat="1" spans="1:14">
      <c r="A90" s="148"/>
      <c r="B90" s="147"/>
      <c r="C90" s="117"/>
      <c r="D90" s="117"/>
      <c r="E90" s="117"/>
      <c r="F90" s="120"/>
      <c r="G90" s="117"/>
      <c r="H90" s="117"/>
      <c r="I90" s="121"/>
      <c r="J90" s="121"/>
      <c r="K90" s="121"/>
      <c r="L90" s="121"/>
      <c r="M90" s="121"/>
      <c r="N90" s="117"/>
    </row>
    <row r="91" s="118" customFormat="1" spans="1:14">
      <c r="A91" s="148"/>
      <c r="B91" s="147"/>
      <c r="C91" s="117"/>
      <c r="D91" s="117"/>
      <c r="E91" s="117"/>
      <c r="F91" s="120"/>
      <c r="G91" s="117"/>
      <c r="H91" s="117"/>
      <c r="I91" s="121"/>
      <c r="J91" s="121"/>
      <c r="K91" s="121"/>
      <c r="L91" s="121"/>
      <c r="M91" s="121"/>
      <c r="N91" s="117"/>
    </row>
    <row r="92" s="118" customFormat="1" spans="1:14">
      <c r="A92" s="148"/>
      <c r="B92" s="147"/>
      <c r="C92" s="117"/>
      <c r="D92" s="117"/>
      <c r="E92" s="117"/>
      <c r="F92" s="120"/>
      <c r="G92" s="117"/>
      <c r="H92" s="117"/>
      <c r="I92" s="121"/>
      <c r="J92" s="121"/>
      <c r="K92" s="121"/>
      <c r="L92" s="121"/>
      <c r="M92" s="121"/>
      <c r="N92" s="117"/>
    </row>
    <row r="93" s="118" customFormat="1" spans="1:14">
      <c r="A93" s="148"/>
      <c r="B93" s="147"/>
      <c r="C93" s="117"/>
      <c r="D93" s="117"/>
      <c r="E93" s="117"/>
      <c r="F93" s="120"/>
      <c r="G93" s="117"/>
      <c r="H93" s="117"/>
      <c r="I93" s="121"/>
      <c r="J93" s="121"/>
      <c r="K93" s="121"/>
      <c r="L93" s="121"/>
      <c r="M93" s="121"/>
      <c r="N93" s="117"/>
    </row>
    <row r="94" s="118" customFormat="1" spans="1:14">
      <c r="A94" s="148"/>
      <c r="B94" s="147"/>
      <c r="C94" s="117"/>
      <c r="D94" s="117"/>
      <c r="E94" s="117"/>
      <c r="F94" s="120"/>
      <c r="G94" s="117"/>
      <c r="H94" s="117"/>
      <c r="I94" s="121"/>
      <c r="J94" s="121"/>
      <c r="K94" s="121"/>
      <c r="L94" s="121"/>
      <c r="M94" s="121"/>
      <c r="N94" s="117"/>
    </row>
    <row r="95" s="118" customFormat="1" spans="1:14">
      <c r="A95" s="148"/>
      <c r="B95" s="147"/>
      <c r="C95" s="117"/>
      <c r="D95" s="117"/>
      <c r="E95" s="117"/>
      <c r="F95" s="120"/>
      <c r="G95" s="117"/>
      <c r="H95" s="117"/>
      <c r="I95" s="121"/>
      <c r="J95" s="121"/>
      <c r="K95" s="121"/>
      <c r="L95" s="121"/>
      <c r="M95" s="121"/>
      <c r="N95" s="117"/>
    </row>
    <row r="96" s="118" customFormat="1" spans="1:14">
      <c r="A96" s="148"/>
      <c r="B96" s="147"/>
      <c r="C96" s="117"/>
      <c r="D96" s="117"/>
      <c r="E96" s="117"/>
      <c r="F96" s="120"/>
      <c r="G96" s="117"/>
      <c r="H96" s="117"/>
      <c r="I96" s="121"/>
      <c r="J96" s="121"/>
      <c r="K96" s="121"/>
      <c r="L96" s="121"/>
      <c r="M96" s="121"/>
      <c r="N96" s="117"/>
    </row>
    <row r="97" s="118" customFormat="1" spans="1:14">
      <c r="A97" s="148"/>
      <c r="B97" s="147"/>
      <c r="C97" s="117"/>
      <c r="D97" s="117"/>
      <c r="E97" s="117"/>
      <c r="F97" s="120"/>
      <c r="G97" s="117"/>
      <c r="H97" s="117"/>
      <c r="I97" s="121"/>
      <c r="J97" s="121"/>
      <c r="K97" s="121"/>
      <c r="L97" s="121"/>
      <c r="M97" s="121"/>
      <c r="N97" s="117"/>
    </row>
    <row r="98" s="118" customFormat="1" spans="1:14">
      <c r="A98" s="148"/>
      <c r="B98" s="147"/>
      <c r="C98" s="117"/>
      <c r="D98" s="117"/>
      <c r="E98" s="117"/>
      <c r="F98" s="120"/>
      <c r="G98" s="117"/>
      <c r="H98" s="117"/>
      <c r="I98" s="121"/>
      <c r="J98" s="121"/>
      <c r="K98" s="121"/>
      <c r="L98" s="121"/>
      <c r="M98" s="121"/>
      <c r="N98" s="117"/>
    </row>
    <row r="99" s="118" customFormat="1" spans="1:14">
      <c r="A99" s="148"/>
      <c r="B99" s="147"/>
      <c r="C99" s="117"/>
      <c r="D99" s="117"/>
      <c r="E99" s="117"/>
      <c r="F99" s="120"/>
      <c r="G99" s="117"/>
      <c r="H99" s="117"/>
      <c r="I99" s="121"/>
      <c r="J99" s="121"/>
      <c r="K99" s="121"/>
      <c r="L99" s="121"/>
      <c r="M99" s="121"/>
      <c r="N99" s="117"/>
    </row>
    <row r="100" s="118" customFormat="1" spans="1:14">
      <c r="A100" s="148"/>
      <c r="B100" s="147"/>
      <c r="C100" s="117"/>
      <c r="D100" s="117"/>
      <c r="E100" s="117"/>
      <c r="F100" s="120"/>
      <c r="G100" s="117"/>
      <c r="H100" s="117"/>
      <c r="I100" s="121"/>
      <c r="J100" s="121"/>
      <c r="K100" s="121"/>
      <c r="L100" s="121"/>
      <c r="M100" s="121"/>
      <c r="N100" s="117"/>
    </row>
    <row r="101" s="118" customFormat="1" spans="1:14">
      <c r="A101" s="148"/>
      <c r="B101" s="147"/>
      <c r="C101" s="117"/>
      <c r="D101" s="117"/>
      <c r="E101" s="117"/>
      <c r="F101" s="120"/>
      <c r="G101" s="117"/>
      <c r="H101" s="117"/>
      <c r="I101" s="121"/>
      <c r="J101" s="121"/>
      <c r="K101" s="121"/>
      <c r="L101" s="121"/>
      <c r="M101" s="121"/>
      <c r="N101" s="117"/>
    </row>
    <row r="102" s="118" customFormat="1" spans="1:14">
      <c r="A102" s="148"/>
      <c r="B102" s="147"/>
      <c r="C102" s="117"/>
      <c r="D102" s="117"/>
      <c r="E102" s="117"/>
      <c r="F102" s="120"/>
      <c r="G102" s="117"/>
      <c r="H102" s="117"/>
      <c r="I102" s="121"/>
      <c r="J102" s="121"/>
      <c r="K102" s="121"/>
      <c r="L102" s="121"/>
      <c r="M102" s="121"/>
      <c r="N102" s="117"/>
    </row>
    <row r="103" s="118" customFormat="1" spans="1:14">
      <c r="A103" s="148"/>
      <c r="B103" s="147"/>
      <c r="C103" s="117"/>
      <c r="D103" s="117"/>
      <c r="E103" s="117"/>
      <c r="F103" s="120"/>
      <c r="G103" s="117"/>
      <c r="H103" s="117"/>
      <c r="I103" s="121"/>
      <c r="J103" s="121"/>
      <c r="K103" s="121"/>
      <c r="L103" s="121"/>
      <c r="M103" s="121"/>
      <c r="N103" s="117"/>
    </row>
    <row r="104" s="118" customFormat="1" spans="1:14">
      <c r="A104" s="148"/>
      <c r="B104" s="147"/>
      <c r="C104" s="117"/>
      <c r="D104" s="117"/>
      <c r="E104" s="117"/>
      <c r="F104" s="120"/>
      <c r="G104" s="117"/>
      <c r="H104" s="117"/>
      <c r="I104" s="121"/>
      <c r="J104" s="121"/>
      <c r="K104" s="121"/>
      <c r="L104" s="121"/>
      <c r="M104" s="121"/>
      <c r="N104" s="117"/>
    </row>
    <row r="105" s="118" customFormat="1" spans="1:14">
      <c r="A105" s="148"/>
      <c r="B105" s="147"/>
      <c r="C105" s="117"/>
      <c r="D105" s="117"/>
      <c r="E105" s="117"/>
      <c r="F105" s="120"/>
      <c r="G105" s="117"/>
      <c r="H105" s="117"/>
      <c r="I105" s="121"/>
      <c r="J105" s="121"/>
      <c r="K105" s="121"/>
      <c r="L105" s="121"/>
      <c r="M105" s="121"/>
      <c r="N105" s="117"/>
    </row>
    <row r="106" s="118" customFormat="1" spans="1:14">
      <c r="A106" s="148"/>
      <c r="B106" s="147"/>
      <c r="C106" s="117"/>
      <c r="D106" s="117"/>
      <c r="E106" s="117"/>
      <c r="F106" s="120"/>
      <c r="G106" s="117"/>
      <c r="H106" s="117"/>
      <c r="I106" s="121"/>
      <c r="J106" s="121"/>
      <c r="K106" s="121"/>
      <c r="L106" s="121"/>
      <c r="M106" s="121"/>
      <c r="N106" s="117"/>
    </row>
    <row r="107" s="118" customFormat="1" spans="1:14">
      <c r="A107" s="148"/>
      <c r="B107" s="147"/>
      <c r="C107" s="117"/>
      <c r="D107" s="117"/>
      <c r="E107" s="117"/>
      <c r="F107" s="120"/>
      <c r="G107" s="117"/>
      <c r="H107" s="117"/>
      <c r="I107" s="121"/>
      <c r="J107" s="121"/>
      <c r="K107" s="121"/>
      <c r="L107" s="121"/>
      <c r="M107" s="121"/>
      <c r="N107" s="117"/>
    </row>
    <row r="108" s="118" customFormat="1" spans="1:14">
      <c r="A108" s="148"/>
      <c r="B108" s="147"/>
      <c r="C108" s="117"/>
      <c r="D108" s="117"/>
      <c r="E108" s="117"/>
      <c r="F108" s="120"/>
      <c r="G108" s="117"/>
      <c r="H108" s="117"/>
      <c r="I108" s="121"/>
      <c r="J108" s="121"/>
      <c r="K108" s="121"/>
      <c r="L108" s="121"/>
      <c r="M108" s="121"/>
      <c r="N108" s="117"/>
    </row>
    <row r="109" s="118" customFormat="1" spans="1:14">
      <c r="A109" s="148"/>
      <c r="B109" s="147"/>
      <c r="C109" s="117"/>
      <c r="D109" s="117"/>
      <c r="E109" s="117"/>
      <c r="F109" s="120"/>
      <c r="G109" s="117"/>
      <c r="H109" s="117"/>
      <c r="I109" s="121"/>
      <c r="J109" s="121"/>
      <c r="K109" s="121"/>
      <c r="L109" s="121"/>
      <c r="M109" s="121"/>
      <c r="N109" s="117"/>
    </row>
    <row r="110" s="118" customFormat="1" spans="1:14">
      <c r="A110" s="148"/>
      <c r="B110" s="147"/>
      <c r="C110" s="117"/>
      <c r="D110" s="117"/>
      <c r="E110" s="117"/>
      <c r="F110" s="120"/>
      <c r="G110" s="117"/>
      <c r="H110" s="117"/>
      <c r="I110" s="121"/>
      <c r="J110" s="121"/>
      <c r="K110" s="121"/>
      <c r="L110" s="121"/>
      <c r="M110" s="121"/>
      <c r="N110" s="117"/>
    </row>
    <row r="111" s="118" customFormat="1" spans="1:14">
      <c r="A111" s="148"/>
      <c r="B111" s="147"/>
      <c r="C111" s="117"/>
      <c r="D111" s="117"/>
      <c r="E111" s="117"/>
      <c r="F111" s="120"/>
      <c r="G111" s="117"/>
      <c r="H111" s="117"/>
      <c r="I111" s="121"/>
      <c r="J111" s="121"/>
      <c r="K111" s="121"/>
      <c r="L111" s="121"/>
      <c r="M111" s="121"/>
      <c r="N111" s="117"/>
    </row>
    <row r="112" s="118" customFormat="1" spans="1:14">
      <c r="A112" s="148"/>
      <c r="B112" s="147"/>
      <c r="C112" s="117"/>
      <c r="D112" s="117"/>
      <c r="E112" s="117"/>
      <c r="F112" s="120"/>
      <c r="G112" s="117"/>
      <c r="H112" s="117"/>
      <c r="I112" s="121"/>
      <c r="J112" s="121"/>
      <c r="K112" s="121"/>
      <c r="L112" s="121"/>
      <c r="M112" s="121"/>
      <c r="N112" s="117"/>
    </row>
    <row r="113" s="118" customFormat="1" spans="1:14">
      <c r="A113" s="148"/>
      <c r="B113" s="147"/>
      <c r="C113" s="117"/>
      <c r="D113" s="117"/>
      <c r="E113" s="117"/>
      <c r="F113" s="120"/>
      <c r="G113" s="117"/>
      <c r="H113" s="117"/>
      <c r="I113" s="121"/>
      <c r="J113" s="121"/>
      <c r="K113" s="121"/>
      <c r="L113" s="121"/>
      <c r="M113" s="121"/>
      <c r="N113" s="117"/>
    </row>
    <row r="114" s="118" customFormat="1" spans="1:14">
      <c r="A114" s="148"/>
      <c r="B114" s="147"/>
      <c r="C114" s="117"/>
      <c r="D114" s="117"/>
      <c r="E114" s="117"/>
      <c r="F114" s="120"/>
      <c r="G114" s="117"/>
      <c r="H114" s="117"/>
      <c r="I114" s="121"/>
      <c r="J114" s="121"/>
      <c r="K114" s="121"/>
      <c r="L114" s="121"/>
      <c r="M114" s="121"/>
      <c r="N114" s="117"/>
    </row>
    <row r="115" s="118" customFormat="1" spans="1:14">
      <c r="A115" s="148"/>
      <c r="B115" s="147"/>
      <c r="C115" s="117"/>
      <c r="D115" s="117"/>
      <c r="E115" s="117"/>
      <c r="F115" s="120"/>
      <c r="G115" s="117"/>
      <c r="H115" s="117"/>
      <c r="I115" s="121"/>
      <c r="J115" s="121"/>
      <c r="K115" s="121"/>
      <c r="L115" s="121"/>
      <c r="M115" s="121"/>
      <c r="N115" s="117"/>
    </row>
    <row r="116" s="118" customFormat="1" spans="1:14">
      <c r="A116" s="148"/>
      <c r="B116" s="147"/>
      <c r="C116" s="117"/>
      <c r="D116" s="117"/>
      <c r="E116" s="117"/>
      <c r="F116" s="120"/>
      <c r="G116" s="117"/>
      <c r="H116" s="117"/>
      <c r="I116" s="121"/>
      <c r="J116" s="121"/>
      <c r="K116" s="121"/>
      <c r="L116" s="121"/>
      <c r="M116" s="121"/>
      <c r="N116" s="117"/>
    </row>
    <row r="117" s="118" customFormat="1" spans="1:14">
      <c r="A117" s="148"/>
      <c r="B117" s="147"/>
      <c r="C117" s="117"/>
      <c r="D117" s="117"/>
      <c r="E117" s="117"/>
      <c r="F117" s="120"/>
      <c r="G117" s="117"/>
      <c r="H117" s="117"/>
      <c r="I117" s="121"/>
      <c r="J117" s="121"/>
      <c r="K117" s="121"/>
      <c r="L117" s="121"/>
      <c r="M117" s="121"/>
      <c r="N117" s="117"/>
    </row>
    <row r="118" s="118" customFormat="1" spans="1:14">
      <c r="A118" s="148"/>
      <c r="B118" s="147"/>
      <c r="C118" s="117"/>
      <c r="D118" s="117"/>
      <c r="E118" s="117"/>
      <c r="F118" s="120"/>
      <c r="G118" s="117"/>
      <c r="H118" s="117"/>
      <c r="I118" s="121"/>
      <c r="J118" s="121"/>
      <c r="K118" s="121"/>
      <c r="L118" s="121"/>
      <c r="M118" s="121"/>
      <c r="N118" s="117"/>
    </row>
    <row r="119" s="118" customFormat="1" spans="1:14">
      <c r="A119" s="148"/>
      <c r="B119" s="147"/>
      <c r="C119" s="117"/>
      <c r="D119" s="117"/>
      <c r="E119" s="117"/>
      <c r="F119" s="120"/>
      <c r="G119" s="117"/>
      <c r="H119" s="117"/>
      <c r="I119" s="121"/>
      <c r="J119" s="121"/>
      <c r="K119" s="121"/>
      <c r="L119" s="121"/>
      <c r="M119" s="121"/>
      <c r="N119" s="117"/>
    </row>
    <row r="120" s="118" customFormat="1" spans="1:14">
      <c r="A120" s="148"/>
      <c r="B120" s="147"/>
      <c r="C120" s="117"/>
      <c r="D120" s="117"/>
      <c r="E120" s="117"/>
      <c r="F120" s="120"/>
      <c r="G120" s="117"/>
      <c r="H120" s="117"/>
      <c r="I120" s="121"/>
      <c r="J120" s="121"/>
      <c r="K120" s="121"/>
      <c r="L120" s="121"/>
      <c r="M120" s="121"/>
      <c r="N120" s="117"/>
    </row>
    <row r="121" s="118" customFormat="1" spans="1:14">
      <c r="A121" s="148"/>
      <c r="B121" s="147"/>
      <c r="C121" s="117"/>
      <c r="D121" s="117"/>
      <c r="E121" s="117"/>
      <c r="F121" s="120"/>
      <c r="G121" s="117"/>
      <c r="H121" s="117"/>
      <c r="I121" s="121"/>
      <c r="J121" s="121"/>
      <c r="K121" s="121"/>
      <c r="L121" s="121"/>
      <c r="M121" s="121"/>
      <c r="N121" s="117"/>
    </row>
    <row r="122" s="118" customFormat="1" spans="1:14">
      <c r="A122" s="148"/>
      <c r="B122" s="147"/>
      <c r="C122" s="117"/>
      <c r="D122" s="117"/>
      <c r="E122" s="117"/>
      <c r="F122" s="120"/>
      <c r="G122" s="117"/>
      <c r="H122" s="117"/>
      <c r="I122" s="121"/>
      <c r="J122" s="121"/>
      <c r="K122" s="121"/>
      <c r="L122" s="121"/>
      <c r="M122" s="121"/>
      <c r="N122" s="117"/>
    </row>
    <row r="123" s="118" customFormat="1" spans="1:14">
      <c r="A123" s="148"/>
      <c r="B123" s="147"/>
      <c r="C123" s="117"/>
      <c r="D123" s="117"/>
      <c r="E123" s="117"/>
      <c r="F123" s="120"/>
      <c r="G123" s="117"/>
      <c r="H123" s="117"/>
      <c r="I123" s="121"/>
      <c r="J123" s="121"/>
      <c r="K123" s="121"/>
      <c r="L123" s="121"/>
      <c r="M123" s="121"/>
      <c r="N123" s="117"/>
    </row>
    <row r="124" s="118" customFormat="1" spans="1:14">
      <c r="A124" s="148"/>
      <c r="B124" s="147"/>
      <c r="C124" s="117"/>
      <c r="D124" s="117"/>
      <c r="E124" s="117"/>
      <c r="F124" s="120"/>
      <c r="G124" s="117"/>
      <c r="H124" s="117"/>
      <c r="I124" s="121"/>
      <c r="J124" s="121"/>
      <c r="K124" s="121"/>
      <c r="L124" s="121"/>
      <c r="M124" s="121"/>
      <c r="N124" s="117"/>
    </row>
    <row r="125" s="118" customFormat="1" spans="1:14">
      <c r="A125" s="148"/>
      <c r="B125" s="147"/>
      <c r="C125" s="117"/>
      <c r="D125" s="117"/>
      <c r="E125" s="117"/>
      <c r="F125" s="120"/>
      <c r="G125" s="117"/>
      <c r="H125" s="117"/>
      <c r="I125" s="121"/>
      <c r="J125" s="121"/>
      <c r="K125" s="121"/>
      <c r="L125" s="121"/>
      <c r="M125" s="121"/>
      <c r="N125" s="117"/>
    </row>
    <row r="126" s="118" customFormat="1" spans="1:14">
      <c r="A126" s="148"/>
      <c r="B126" s="147"/>
      <c r="C126" s="117"/>
      <c r="D126" s="117"/>
      <c r="E126" s="117"/>
      <c r="F126" s="120"/>
      <c r="G126" s="117"/>
      <c r="H126" s="117"/>
      <c r="I126" s="121"/>
      <c r="J126" s="121"/>
      <c r="K126" s="121"/>
      <c r="L126" s="121"/>
      <c r="M126" s="121"/>
      <c r="N126" s="117"/>
    </row>
    <row r="127" s="118" customFormat="1" spans="1:14">
      <c r="A127" s="148"/>
      <c r="B127" s="147"/>
      <c r="C127" s="117"/>
      <c r="D127" s="117"/>
      <c r="E127" s="117"/>
      <c r="F127" s="120"/>
      <c r="G127" s="117"/>
      <c r="H127" s="117"/>
      <c r="I127" s="121"/>
      <c r="J127" s="121"/>
      <c r="K127" s="121"/>
      <c r="L127" s="121"/>
      <c r="M127" s="121"/>
      <c r="N127" s="117"/>
    </row>
    <row r="128" s="118" customFormat="1" spans="1:14">
      <c r="A128" s="148"/>
      <c r="B128" s="147"/>
      <c r="C128" s="117"/>
      <c r="D128" s="117"/>
      <c r="E128" s="117"/>
      <c r="F128" s="120"/>
      <c r="G128" s="117"/>
      <c r="H128" s="117"/>
      <c r="I128" s="121"/>
      <c r="J128" s="121"/>
      <c r="K128" s="121"/>
      <c r="L128" s="121"/>
      <c r="M128" s="121"/>
      <c r="N128" s="117"/>
    </row>
    <row r="129" s="118" customFormat="1" spans="1:14">
      <c r="A129" s="148"/>
      <c r="B129" s="147"/>
      <c r="C129" s="117"/>
      <c r="D129" s="117"/>
      <c r="E129" s="117"/>
      <c r="F129" s="120"/>
      <c r="G129" s="117"/>
      <c r="H129" s="117"/>
      <c r="I129" s="121"/>
      <c r="J129" s="121"/>
      <c r="K129" s="121"/>
      <c r="L129" s="121"/>
      <c r="M129" s="121"/>
      <c r="N129" s="117"/>
    </row>
    <row r="130" s="118" customFormat="1" spans="1:14">
      <c r="A130" s="148"/>
      <c r="B130" s="147"/>
      <c r="C130" s="117"/>
      <c r="D130" s="117"/>
      <c r="E130" s="117"/>
      <c r="F130" s="120"/>
      <c r="G130" s="117"/>
      <c r="H130" s="117"/>
      <c r="I130" s="121"/>
      <c r="J130" s="121"/>
      <c r="K130" s="121"/>
      <c r="L130" s="121"/>
      <c r="M130" s="121"/>
      <c r="N130" s="117"/>
    </row>
    <row r="131" s="118" customFormat="1" spans="1:14">
      <c r="A131" s="148"/>
      <c r="B131" s="147"/>
      <c r="C131" s="117"/>
      <c r="D131" s="117"/>
      <c r="E131" s="117"/>
      <c r="F131" s="120"/>
      <c r="G131" s="117"/>
      <c r="H131" s="117"/>
      <c r="I131" s="121"/>
      <c r="J131" s="121"/>
      <c r="K131" s="121"/>
      <c r="L131" s="121"/>
      <c r="M131" s="121"/>
      <c r="N131" s="117"/>
    </row>
    <row r="132" s="118" customFormat="1" spans="1:14">
      <c r="A132" s="148"/>
      <c r="B132" s="147"/>
      <c r="C132" s="117"/>
      <c r="D132" s="117"/>
      <c r="E132" s="117"/>
      <c r="F132" s="120"/>
      <c r="G132" s="117"/>
      <c r="H132" s="117"/>
      <c r="I132" s="121"/>
      <c r="J132" s="121"/>
      <c r="K132" s="121"/>
      <c r="L132" s="121"/>
      <c r="M132" s="121"/>
      <c r="N132" s="117"/>
    </row>
    <row r="133" s="118" customFormat="1" spans="1:14">
      <c r="A133" s="148"/>
      <c r="B133" s="147"/>
      <c r="C133" s="117"/>
      <c r="D133" s="117"/>
      <c r="E133" s="117"/>
      <c r="F133" s="120"/>
      <c r="G133" s="117"/>
      <c r="H133" s="117"/>
      <c r="I133" s="121"/>
      <c r="J133" s="121"/>
      <c r="K133" s="121"/>
      <c r="L133" s="121"/>
      <c r="M133" s="121"/>
      <c r="N133" s="117"/>
    </row>
    <row r="134" s="118" customFormat="1" spans="1:14">
      <c r="A134" s="148"/>
      <c r="B134" s="147"/>
      <c r="C134" s="117"/>
      <c r="D134" s="117"/>
      <c r="E134" s="117"/>
      <c r="F134" s="120"/>
      <c r="G134" s="117"/>
      <c r="H134" s="117"/>
      <c r="I134" s="121"/>
      <c r="J134" s="121"/>
      <c r="K134" s="121"/>
      <c r="L134" s="121"/>
      <c r="M134" s="121"/>
      <c r="N134" s="117"/>
    </row>
    <row r="135" s="118" customFormat="1" spans="1:14">
      <c r="A135" s="148"/>
      <c r="B135" s="147"/>
      <c r="C135" s="117"/>
      <c r="D135" s="117"/>
      <c r="E135" s="117"/>
      <c r="F135" s="120"/>
      <c r="G135" s="117"/>
      <c r="H135" s="117"/>
      <c r="I135" s="121"/>
      <c r="J135" s="121"/>
      <c r="K135" s="121"/>
      <c r="L135" s="121"/>
      <c r="M135" s="121"/>
      <c r="N135" s="117"/>
    </row>
    <row r="136" s="118" customFormat="1" spans="1:14">
      <c r="A136" s="148"/>
      <c r="B136" s="147"/>
      <c r="C136" s="117"/>
      <c r="D136" s="117"/>
      <c r="E136" s="117"/>
      <c r="F136" s="120"/>
      <c r="G136" s="117"/>
      <c r="H136" s="117"/>
      <c r="I136" s="121"/>
      <c r="J136" s="121"/>
      <c r="K136" s="121"/>
      <c r="L136" s="121"/>
      <c r="M136" s="121"/>
      <c r="N136" s="117"/>
    </row>
    <row r="137" s="118" customFormat="1" spans="1:14">
      <c r="A137" s="148"/>
      <c r="B137" s="147"/>
      <c r="C137" s="117"/>
      <c r="D137" s="117"/>
      <c r="E137" s="117"/>
      <c r="F137" s="120"/>
      <c r="G137" s="117"/>
      <c r="H137" s="117"/>
      <c r="I137" s="121"/>
      <c r="J137" s="121"/>
      <c r="K137" s="121"/>
      <c r="L137" s="121"/>
      <c r="M137" s="121"/>
      <c r="N137" s="117"/>
    </row>
    <row r="138" s="118" customFormat="1" spans="1:14">
      <c r="A138" s="148"/>
      <c r="B138" s="147"/>
      <c r="C138" s="117"/>
      <c r="D138" s="117"/>
      <c r="E138" s="117"/>
      <c r="F138" s="120"/>
      <c r="G138" s="117"/>
      <c r="H138" s="117"/>
      <c r="I138" s="121"/>
      <c r="J138" s="121"/>
      <c r="K138" s="121"/>
      <c r="L138" s="121"/>
      <c r="M138" s="121"/>
      <c r="N138" s="117"/>
    </row>
    <row r="139" s="118" customFormat="1" spans="1:14">
      <c r="A139" s="148"/>
      <c r="B139" s="147"/>
      <c r="C139" s="117"/>
      <c r="D139" s="117"/>
      <c r="E139" s="117"/>
      <c r="F139" s="120"/>
      <c r="G139" s="117"/>
      <c r="H139" s="117"/>
      <c r="I139" s="121"/>
      <c r="J139" s="121"/>
      <c r="K139" s="121"/>
      <c r="L139" s="121"/>
      <c r="M139" s="121"/>
      <c r="N139" s="117"/>
    </row>
    <row r="140" s="118" customFormat="1" spans="1:14">
      <c r="A140" s="148"/>
      <c r="B140" s="147"/>
      <c r="C140" s="117"/>
      <c r="D140" s="117"/>
      <c r="E140" s="117"/>
      <c r="F140" s="120"/>
      <c r="G140" s="117"/>
      <c r="H140" s="117"/>
      <c r="I140" s="121"/>
      <c r="J140" s="121"/>
      <c r="K140" s="121"/>
      <c r="L140" s="121"/>
      <c r="M140" s="121"/>
      <c r="N140" s="117"/>
    </row>
    <row r="141" s="118" customFormat="1" spans="1:14">
      <c r="A141" s="148"/>
      <c r="B141" s="147"/>
      <c r="C141" s="117"/>
      <c r="D141" s="117"/>
      <c r="E141" s="117"/>
      <c r="F141" s="120"/>
      <c r="G141" s="117"/>
      <c r="H141" s="117"/>
      <c r="I141" s="121"/>
      <c r="J141" s="121"/>
      <c r="K141" s="121"/>
      <c r="L141" s="121"/>
      <c r="M141" s="121"/>
      <c r="N141" s="117"/>
    </row>
    <row r="142" s="118" customFormat="1" spans="1:14">
      <c r="A142" s="148"/>
      <c r="B142" s="147"/>
      <c r="C142" s="117"/>
      <c r="D142" s="117"/>
      <c r="E142" s="117"/>
      <c r="F142" s="120"/>
      <c r="G142" s="117"/>
      <c r="H142" s="117"/>
      <c r="I142" s="121"/>
      <c r="J142" s="121"/>
      <c r="K142" s="121"/>
      <c r="L142" s="121"/>
      <c r="M142" s="121"/>
      <c r="N142" s="117"/>
    </row>
    <row r="143" s="118" customFormat="1" spans="1:14">
      <c r="A143" s="148"/>
      <c r="B143" s="147"/>
      <c r="C143" s="117"/>
      <c r="D143" s="117"/>
      <c r="E143" s="117"/>
      <c r="F143" s="120"/>
      <c r="G143" s="117"/>
      <c r="H143" s="117"/>
      <c r="I143" s="121"/>
      <c r="J143" s="121"/>
      <c r="K143" s="121"/>
      <c r="L143" s="121"/>
      <c r="M143" s="121"/>
      <c r="N143" s="117"/>
    </row>
    <row r="144" s="118" customFormat="1" spans="1:14">
      <c r="A144" s="148"/>
      <c r="B144" s="147"/>
      <c r="C144" s="117"/>
      <c r="D144" s="117"/>
      <c r="E144" s="117"/>
      <c r="F144" s="120"/>
      <c r="G144" s="117"/>
      <c r="H144" s="117"/>
      <c r="I144" s="121"/>
      <c r="J144" s="121"/>
      <c r="K144" s="121"/>
      <c r="L144" s="121"/>
      <c r="M144" s="121"/>
      <c r="N144" s="117"/>
    </row>
    <row r="145" s="118" customFormat="1" spans="1:14">
      <c r="A145" s="148"/>
      <c r="B145" s="147"/>
      <c r="C145" s="117"/>
      <c r="D145" s="117"/>
      <c r="E145" s="117"/>
      <c r="F145" s="120"/>
      <c r="G145" s="117"/>
      <c r="H145" s="117"/>
      <c r="I145" s="121"/>
      <c r="J145" s="121"/>
      <c r="K145" s="121"/>
      <c r="L145" s="121"/>
      <c r="M145" s="121"/>
      <c r="N145" s="117"/>
    </row>
    <row r="146" s="118" customFormat="1" spans="1:14">
      <c r="A146" s="148"/>
      <c r="B146" s="147"/>
      <c r="C146" s="117"/>
      <c r="D146" s="117"/>
      <c r="E146" s="117"/>
      <c r="F146" s="120"/>
      <c r="G146" s="117"/>
      <c r="H146" s="117"/>
      <c r="I146" s="121"/>
      <c r="J146" s="121"/>
      <c r="K146" s="121"/>
      <c r="L146" s="121"/>
      <c r="M146" s="121"/>
      <c r="N146" s="117"/>
    </row>
    <row r="147" s="118" customFormat="1" spans="1:14">
      <c r="A147" s="148"/>
      <c r="B147" s="147"/>
      <c r="C147" s="117"/>
      <c r="D147" s="117"/>
      <c r="E147" s="117"/>
      <c r="F147" s="120"/>
      <c r="G147" s="117"/>
      <c r="H147" s="117"/>
      <c r="I147" s="121"/>
      <c r="J147" s="121"/>
      <c r="K147" s="121"/>
      <c r="L147" s="121"/>
      <c r="M147" s="121"/>
      <c r="N147" s="117"/>
    </row>
    <row r="148" s="118" customFormat="1" spans="1:14">
      <c r="A148" s="148"/>
      <c r="B148" s="147"/>
      <c r="C148" s="117"/>
      <c r="D148" s="117"/>
      <c r="E148" s="117"/>
      <c r="F148" s="120"/>
      <c r="G148" s="117"/>
      <c r="H148" s="117"/>
      <c r="I148" s="121"/>
      <c r="J148" s="121"/>
      <c r="K148" s="121"/>
      <c r="L148" s="121"/>
      <c r="M148" s="121"/>
      <c r="N148" s="117"/>
    </row>
    <row r="149" s="118" customFormat="1" spans="1:14">
      <c r="A149" s="148"/>
      <c r="B149" s="147"/>
      <c r="C149" s="117"/>
      <c r="D149" s="117"/>
      <c r="E149" s="117"/>
      <c r="F149" s="120"/>
      <c r="G149" s="117"/>
      <c r="H149" s="117"/>
      <c r="I149" s="121"/>
      <c r="J149" s="121"/>
      <c r="K149" s="121"/>
      <c r="L149" s="121"/>
      <c r="M149" s="121"/>
      <c r="N149" s="117"/>
    </row>
    <row r="150" s="118" customFormat="1" spans="1:14">
      <c r="A150" s="148"/>
      <c r="B150" s="147"/>
      <c r="C150" s="117"/>
      <c r="D150" s="117"/>
      <c r="E150" s="117"/>
      <c r="F150" s="120"/>
      <c r="G150" s="117"/>
      <c r="H150" s="117"/>
      <c r="I150" s="121"/>
      <c r="J150" s="121"/>
      <c r="K150" s="121"/>
      <c r="L150" s="121"/>
      <c r="M150" s="121"/>
      <c r="N150" s="117"/>
    </row>
    <row r="151" s="118" customFormat="1" spans="1:14">
      <c r="A151" s="148"/>
      <c r="B151" s="147"/>
      <c r="C151" s="117"/>
      <c r="D151" s="117"/>
      <c r="E151" s="117"/>
      <c r="F151" s="120"/>
      <c r="G151" s="117"/>
      <c r="H151" s="117"/>
      <c r="I151" s="121"/>
      <c r="J151" s="121"/>
      <c r="K151" s="121"/>
      <c r="L151" s="121"/>
      <c r="M151" s="121"/>
      <c r="N151" s="117"/>
    </row>
    <row r="152" s="118" customFormat="1" spans="1:14">
      <c r="A152" s="148"/>
      <c r="B152" s="147"/>
      <c r="C152" s="117"/>
      <c r="D152" s="117"/>
      <c r="E152" s="117"/>
      <c r="F152" s="120"/>
      <c r="G152" s="117"/>
      <c r="H152" s="117"/>
      <c r="I152" s="121"/>
      <c r="J152" s="121"/>
      <c r="K152" s="121"/>
      <c r="L152" s="121"/>
      <c r="M152" s="121"/>
      <c r="N152" s="117"/>
    </row>
    <row r="153" s="118" customFormat="1" spans="1:14">
      <c r="A153" s="148"/>
      <c r="B153" s="147"/>
      <c r="C153" s="117"/>
      <c r="D153" s="117"/>
      <c r="E153" s="117"/>
      <c r="F153" s="120"/>
      <c r="G153" s="117"/>
      <c r="H153" s="117"/>
      <c r="I153" s="121"/>
      <c r="J153" s="121"/>
      <c r="K153" s="121"/>
      <c r="L153" s="121"/>
      <c r="M153" s="121"/>
      <c r="N153" s="117"/>
    </row>
    <row r="154" s="118" customFormat="1" spans="1:14">
      <c r="A154" s="148"/>
      <c r="B154" s="147"/>
      <c r="C154" s="117"/>
      <c r="D154" s="117"/>
      <c r="E154" s="117"/>
      <c r="F154" s="120"/>
      <c r="G154" s="117"/>
      <c r="H154" s="117"/>
      <c r="I154" s="121"/>
      <c r="J154" s="121"/>
      <c r="K154" s="121"/>
      <c r="L154" s="121"/>
      <c r="M154" s="121"/>
      <c r="N154" s="117"/>
    </row>
    <row r="155" s="118" customFormat="1" spans="1:14">
      <c r="A155" s="148"/>
      <c r="B155" s="147"/>
      <c r="C155" s="117"/>
      <c r="D155" s="117"/>
      <c r="E155" s="117"/>
      <c r="F155" s="120"/>
      <c r="G155" s="117"/>
      <c r="H155" s="117"/>
      <c r="I155" s="121"/>
      <c r="J155" s="121"/>
      <c r="K155" s="121"/>
      <c r="L155" s="121"/>
      <c r="M155" s="121"/>
      <c r="N155" s="117"/>
    </row>
    <row r="156" s="118" customFormat="1" spans="1:14">
      <c r="A156" s="148"/>
      <c r="B156" s="147"/>
      <c r="C156" s="117"/>
      <c r="D156" s="117"/>
      <c r="E156" s="117"/>
      <c r="F156" s="120"/>
      <c r="G156" s="117"/>
      <c r="H156" s="117"/>
      <c r="I156" s="121"/>
      <c r="J156" s="121"/>
      <c r="K156" s="121"/>
      <c r="L156" s="121"/>
      <c r="M156" s="121"/>
      <c r="N156" s="117"/>
    </row>
    <row r="157" s="118" customFormat="1" spans="1:14">
      <c r="A157" s="148"/>
      <c r="B157" s="147"/>
      <c r="C157" s="117"/>
      <c r="D157" s="117"/>
      <c r="E157" s="117"/>
      <c r="F157" s="120"/>
      <c r="G157" s="117"/>
      <c r="H157" s="117"/>
      <c r="I157" s="121"/>
      <c r="J157" s="121"/>
      <c r="K157" s="121"/>
      <c r="L157" s="121"/>
      <c r="M157" s="121"/>
      <c r="N157" s="117"/>
    </row>
    <row r="158" s="118" customFormat="1" spans="1:14">
      <c r="A158" s="148"/>
      <c r="B158" s="147"/>
      <c r="C158" s="117"/>
      <c r="D158" s="117"/>
      <c r="E158" s="117"/>
      <c r="F158" s="120"/>
      <c r="G158" s="117"/>
      <c r="H158" s="117"/>
      <c r="I158" s="121"/>
      <c r="J158" s="121"/>
      <c r="K158" s="121"/>
      <c r="L158" s="121"/>
      <c r="M158" s="121"/>
      <c r="N158" s="117"/>
    </row>
    <row r="159" s="118" customFormat="1" spans="1:14">
      <c r="A159" s="148"/>
      <c r="B159" s="147"/>
      <c r="C159" s="117"/>
      <c r="D159" s="117"/>
      <c r="E159" s="117"/>
      <c r="F159" s="120"/>
      <c r="G159" s="117"/>
      <c r="H159" s="117"/>
      <c r="I159" s="121"/>
      <c r="J159" s="121"/>
      <c r="K159" s="121"/>
      <c r="L159" s="121"/>
      <c r="M159" s="121"/>
      <c r="N159" s="117"/>
    </row>
    <row r="160" s="118" customFormat="1" spans="1:14">
      <c r="A160" s="148"/>
      <c r="B160" s="147"/>
      <c r="C160" s="117"/>
      <c r="D160" s="117"/>
      <c r="E160" s="117"/>
      <c r="F160" s="120"/>
      <c r="G160" s="117"/>
      <c r="H160" s="117"/>
      <c r="I160" s="121"/>
      <c r="J160" s="121"/>
      <c r="K160" s="121"/>
      <c r="L160" s="121"/>
      <c r="M160" s="121"/>
      <c r="N160" s="117"/>
    </row>
    <row r="161" s="118" customFormat="1" spans="1:14">
      <c r="A161" s="148"/>
      <c r="B161" s="147"/>
      <c r="C161" s="117"/>
      <c r="D161" s="117"/>
      <c r="E161" s="117"/>
      <c r="F161" s="120"/>
      <c r="G161" s="117"/>
      <c r="H161" s="117"/>
      <c r="I161" s="121"/>
      <c r="J161" s="121"/>
      <c r="K161" s="121"/>
      <c r="L161" s="121"/>
      <c r="M161" s="121"/>
      <c r="N161" s="117"/>
    </row>
    <row r="162" s="118" customFormat="1" spans="1:14">
      <c r="A162" s="148"/>
      <c r="B162" s="147"/>
      <c r="C162" s="117"/>
      <c r="D162" s="117"/>
      <c r="E162" s="117"/>
      <c r="F162" s="120"/>
      <c r="G162" s="117"/>
      <c r="H162" s="117"/>
      <c r="I162" s="121"/>
      <c r="J162" s="121"/>
      <c r="K162" s="121"/>
      <c r="L162" s="121"/>
      <c r="M162" s="121"/>
      <c r="N162" s="117"/>
    </row>
    <row r="163" s="118" customFormat="1" spans="1:14">
      <c r="A163" s="148"/>
      <c r="B163" s="147"/>
      <c r="C163" s="117"/>
      <c r="D163" s="117"/>
      <c r="E163" s="117"/>
      <c r="F163" s="120"/>
      <c r="G163" s="117"/>
      <c r="H163" s="117"/>
      <c r="I163" s="121"/>
      <c r="J163" s="121"/>
      <c r="K163" s="121"/>
      <c r="L163" s="121"/>
      <c r="M163" s="121"/>
      <c r="N163" s="117"/>
    </row>
    <row r="164" s="118" customFormat="1" spans="1:14">
      <c r="A164" s="148"/>
      <c r="B164" s="147"/>
      <c r="C164" s="117"/>
      <c r="D164" s="117"/>
      <c r="E164" s="117"/>
      <c r="F164" s="120"/>
      <c r="G164" s="117"/>
      <c r="H164" s="117"/>
      <c r="I164" s="121"/>
      <c r="J164" s="121"/>
      <c r="K164" s="121"/>
      <c r="L164" s="121"/>
      <c r="M164" s="121"/>
      <c r="N164" s="117"/>
    </row>
  </sheetData>
  <hyperlinks>
    <hyperlink ref="F7" location="BR_A0001" display="=EL_A0100!B4"/>
    <hyperlink ref="F8" location="BR_01001" display="='#REF!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116"/>
  <sheetViews>
    <sheetView zoomScale="115" zoomScaleNormal="115" topLeftCell="A45" workbookViewId="0">
      <selection activeCell="F75" sqref="F75"/>
    </sheetView>
  </sheetViews>
  <sheetFormatPr defaultColWidth="9.14285714285714" defaultRowHeight="12.75"/>
  <cols>
    <col min="1" max="1" width="11.4285714285714"/>
    <col min="2" max="2" width="32.7809523809524" customWidth="1"/>
    <col min="3" max="3" width="38.1238095238095" customWidth="1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9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9" t="s">
        <v>72</v>
      </c>
      <c r="K2" s="40">
        <v>81</v>
      </c>
      <c r="L2" s="8"/>
      <c r="M2" s="69" t="s">
        <v>92</v>
      </c>
      <c r="N2" s="96">
        <f>EL_A0001_pa+El_A0001_m+EL_A0001_p+EL_A0001_f+EL_A0001_t</f>
        <v>1311.31177075</v>
      </c>
      <c r="O2" s="52"/>
    </row>
    <row r="3" spans="1:15">
      <c r="A3" s="69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9" t="s">
        <v>95</v>
      </c>
      <c r="N3" s="53">
        <v>1</v>
      </c>
      <c r="O3" s="52"/>
    </row>
    <row r="4" spans="1:15">
      <c r="A4" s="69" t="s">
        <v>96</v>
      </c>
      <c r="B4" s="49" t="s">
        <v>97</v>
      </c>
      <c r="C4" s="8"/>
      <c r="D4" s="8"/>
      <c r="E4" s="8"/>
      <c r="F4" s="8"/>
      <c r="G4" s="8"/>
      <c r="H4" s="8"/>
      <c r="I4" s="8"/>
      <c r="J4" s="84" t="s">
        <v>98</v>
      </c>
      <c r="K4" s="8"/>
      <c r="L4" s="8"/>
      <c r="M4" s="8"/>
      <c r="N4" s="8"/>
      <c r="O4" s="52"/>
    </row>
    <row r="5" spans="1:15">
      <c r="A5" s="69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4" t="s">
        <v>101</v>
      </c>
      <c r="K5" s="8"/>
      <c r="L5" s="8"/>
      <c r="M5" s="69" t="s">
        <v>102</v>
      </c>
      <c r="N5" s="51">
        <f>N2*N3</f>
        <v>1311.31177075</v>
      </c>
      <c r="O5" s="52"/>
    </row>
    <row r="6" spans="1:15">
      <c r="A6" s="69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4" t="s">
        <v>104</v>
      </c>
      <c r="K6" s="8"/>
      <c r="L6" s="8"/>
      <c r="M6" s="8"/>
      <c r="N6" s="8"/>
      <c r="O6" s="52"/>
    </row>
    <row r="7" spans="1:15">
      <c r="A7" s="69" t="s">
        <v>105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69" t="s">
        <v>106</v>
      </c>
      <c r="B9" s="69" t="s">
        <v>107</v>
      </c>
      <c r="C9" s="69" t="s">
        <v>108</v>
      </c>
      <c r="D9" s="69" t="s">
        <v>82</v>
      </c>
      <c r="E9" s="69" t="s">
        <v>109</v>
      </c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70">
        <v>10</v>
      </c>
      <c r="B10" s="71" t="str">
        <f>EL_01001!B5</f>
        <v>Fuse box bracket</v>
      </c>
      <c r="C10" s="51">
        <f>EL_01001!N2</f>
        <v>0.8498255</v>
      </c>
      <c r="D10" s="72">
        <v>2</v>
      </c>
      <c r="E10" s="51">
        <f t="shared" ref="E10:E15" si="0">C10*D10</f>
        <v>1.699651</v>
      </c>
      <c r="F10" s="8"/>
      <c r="G10" s="8"/>
      <c r="H10" s="8"/>
      <c r="I10" s="8"/>
      <c r="J10" s="8"/>
      <c r="K10" s="8"/>
      <c r="L10" s="8"/>
      <c r="M10" s="8"/>
      <c r="N10" s="8"/>
      <c r="O10" s="52"/>
    </row>
    <row r="11" spans="1:15">
      <c r="A11" s="70">
        <v>20</v>
      </c>
      <c r="B11" s="71" t="str">
        <f>EL_01002!B5</f>
        <v>Ground bracket</v>
      </c>
      <c r="C11" s="51">
        <f>EL_01002!N2</f>
        <v>0.528499614583333</v>
      </c>
      <c r="D11" s="70">
        <v>2</v>
      </c>
      <c r="E11" s="51">
        <f t="shared" si="0"/>
        <v>1.05699922916667</v>
      </c>
      <c r="F11" s="49"/>
      <c r="G11" s="49"/>
      <c r="H11" s="49"/>
      <c r="I11" s="49"/>
      <c r="J11" s="49"/>
      <c r="K11" s="49"/>
      <c r="L11" s="49"/>
      <c r="M11" s="49"/>
      <c r="N11" s="49"/>
      <c r="O11" s="52"/>
    </row>
    <row r="12" spans="1:15">
      <c r="A12" s="70">
        <v>30</v>
      </c>
      <c r="B12" s="71" t="str">
        <f>EL_01003!B5</f>
        <v>Break light bracket</v>
      </c>
      <c r="C12" s="51">
        <f>EL_01003!N2</f>
        <v>0.79279875</v>
      </c>
      <c r="D12" s="70">
        <v>2</v>
      </c>
      <c r="E12" s="51">
        <f t="shared" si="0"/>
        <v>1.5855975</v>
      </c>
      <c r="F12" s="49"/>
      <c r="G12" s="49"/>
      <c r="H12" s="49"/>
      <c r="I12" s="49"/>
      <c r="J12" s="49"/>
      <c r="K12" s="49"/>
      <c r="L12" s="49"/>
      <c r="M12" s="49"/>
      <c r="N12" s="49"/>
      <c r="O12" s="97"/>
    </row>
    <row r="13" s="59" customFormat="1" spans="1:15">
      <c r="A13" s="70">
        <v>40</v>
      </c>
      <c r="B13" s="71" t="str">
        <f>EL_01004!B5</f>
        <v>Master switch panel</v>
      </c>
      <c r="C13" s="51">
        <f>EL_01004!N2</f>
        <v>76.2553333333333</v>
      </c>
      <c r="D13" s="70">
        <v>1</v>
      </c>
      <c r="E13" s="51">
        <f t="shared" si="0"/>
        <v>76.2553333333333</v>
      </c>
      <c r="F13" s="49"/>
      <c r="G13" s="49"/>
      <c r="H13" s="49"/>
      <c r="I13" s="49"/>
      <c r="J13" s="49"/>
      <c r="K13" s="49"/>
      <c r="L13" s="49"/>
      <c r="M13" s="49"/>
      <c r="N13" s="49"/>
      <c r="O13" s="97"/>
    </row>
    <row r="14" s="59" customFormat="1" spans="1:15">
      <c r="A14" s="70">
        <v>50</v>
      </c>
      <c r="B14" s="73" t="str">
        <f>EL_01005!B5</f>
        <v>Master switch panel bracket</v>
      </c>
      <c r="C14" s="51">
        <f>EL_01005!N2</f>
        <v>0.796268875</v>
      </c>
      <c r="D14" s="70">
        <v>2</v>
      </c>
      <c r="E14" s="51">
        <f t="shared" si="0"/>
        <v>1.59253775</v>
      </c>
      <c r="F14" s="49"/>
      <c r="G14" s="49"/>
      <c r="H14" s="49"/>
      <c r="I14" s="49"/>
      <c r="J14" s="49"/>
      <c r="K14" s="49"/>
      <c r="L14" s="49"/>
      <c r="M14" s="49"/>
      <c r="N14" s="49"/>
      <c r="O14" s="66"/>
    </row>
    <row r="15" spans="1:15">
      <c r="A15" s="70">
        <v>60</v>
      </c>
      <c r="B15" s="74" t="str">
        <f>EL_01006!B5</f>
        <v>Crash sensor bracket</v>
      </c>
      <c r="C15" s="51">
        <f>EL_01006!N2</f>
        <v>1.9672411375</v>
      </c>
      <c r="D15" s="70">
        <v>1</v>
      </c>
      <c r="E15" s="51">
        <f t="shared" si="0"/>
        <v>1.9672411375</v>
      </c>
      <c r="F15" s="8"/>
      <c r="G15" s="8"/>
      <c r="H15" s="8"/>
      <c r="I15" s="8"/>
      <c r="J15" s="8"/>
      <c r="K15" s="8"/>
      <c r="L15" s="8"/>
      <c r="M15" s="8"/>
      <c r="N15" s="8"/>
      <c r="O15" s="52"/>
    </row>
    <row r="16" spans="1:15">
      <c r="A16" s="22"/>
      <c r="B16" s="8"/>
      <c r="C16" s="8"/>
      <c r="D16" s="75" t="s">
        <v>109</v>
      </c>
      <c r="E16" s="80">
        <f>SUM(E10:E15)</f>
        <v>84.15735995</v>
      </c>
      <c r="F16" s="49"/>
      <c r="G16" s="49"/>
      <c r="H16" s="49"/>
      <c r="I16" s="49"/>
      <c r="J16" s="49"/>
      <c r="K16" s="49"/>
      <c r="L16" s="49"/>
      <c r="M16" s="49"/>
      <c r="N16" s="49"/>
      <c r="O16" s="52"/>
    </row>
    <row r="17" spans="1:15">
      <c r="A17" s="2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2"/>
    </row>
    <row r="18" spans="1:15">
      <c r="A18" s="69" t="s">
        <v>106</v>
      </c>
      <c r="B18" s="69" t="s">
        <v>110</v>
      </c>
      <c r="C18" s="69" t="s">
        <v>111</v>
      </c>
      <c r="D18" s="69" t="s">
        <v>112</v>
      </c>
      <c r="E18" s="69" t="s">
        <v>113</v>
      </c>
      <c r="F18" s="69" t="s">
        <v>114</v>
      </c>
      <c r="G18" s="69" t="s">
        <v>115</v>
      </c>
      <c r="H18" s="69" t="s">
        <v>116</v>
      </c>
      <c r="I18" s="69" t="s">
        <v>117</v>
      </c>
      <c r="J18" s="69" t="s">
        <v>118</v>
      </c>
      <c r="K18" s="69" t="s">
        <v>119</v>
      </c>
      <c r="L18" s="69" t="s">
        <v>120</v>
      </c>
      <c r="M18" s="69" t="s">
        <v>82</v>
      </c>
      <c r="N18" s="69" t="s">
        <v>109</v>
      </c>
      <c r="O18" s="52"/>
    </row>
    <row r="19" spans="1:15">
      <c r="A19" s="70">
        <v>10</v>
      </c>
      <c r="B19" s="70" t="s">
        <v>121</v>
      </c>
      <c r="C19" s="70" t="s">
        <v>122</v>
      </c>
      <c r="D19" s="51">
        <v>850</v>
      </c>
      <c r="E19" s="70"/>
      <c r="F19" s="70" t="s">
        <v>123</v>
      </c>
      <c r="G19" s="70"/>
      <c r="H19" s="81"/>
      <c r="I19" s="85"/>
      <c r="J19" s="86"/>
      <c r="K19" s="81"/>
      <c r="L19" s="81"/>
      <c r="M19" s="81">
        <v>1</v>
      </c>
      <c r="N19" s="51">
        <f t="shared" ref="N19:N32" si="1">M19*D19</f>
        <v>850</v>
      </c>
      <c r="O19" s="52"/>
    </row>
    <row r="20" s="2" customFormat="1" spans="1:15">
      <c r="A20" s="70">
        <v>20</v>
      </c>
      <c r="B20" s="70" t="s">
        <v>124</v>
      </c>
      <c r="C20" s="76" t="s">
        <v>125</v>
      </c>
      <c r="D20" s="51">
        <v>4</v>
      </c>
      <c r="E20" s="82"/>
      <c r="F20" s="82" t="s">
        <v>123</v>
      </c>
      <c r="G20" s="82"/>
      <c r="H20" s="81"/>
      <c r="I20" s="87"/>
      <c r="J20" s="88"/>
      <c r="K20" s="89"/>
      <c r="L20" s="90"/>
      <c r="M20" s="91">
        <v>1</v>
      </c>
      <c r="N20" s="51">
        <f t="shared" si="1"/>
        <v>4</v>
      </c>
      <c r="O20" s="55"/>
    </row>
    <row r="21" spans="1:15">
      <c r="A21" s="70">
        <v>30</v>
      </c>
      <c r="B21" s="70" t="s">
        <v>126</v>
      </c>
      <c r="C21" s="70" t="s">
        <v>127</v>
      </c>
      <c r="D21" s="51">
        <v>4</v>
      </c>
      <c r="E21" s="70"/>
      <c r="F21" s="70" t="s">
        <v>123</v>
      </c>
      <c r="G21" s="70"/>
      <c r="H21" s="81"/>
      <c r="I21" s="91"/>
      <c r="J21" s="92"/>
      <c r="K21" s="81"/>
      <c r="L21" s="88"/>
      <c r="M21" s="81">
        <v>1</v>
      </c>
      <c r="N21" s="51">
        <f t="shared" si="1"/>
        <v>4</v>
      </c>
      <c r="O21" s="52"/>
    </row>
    <row r="22" spans="1:15">
      <c r="A22" s="70">
        <v>40</v>
      </c>
      <c r="B22" s="70" t="s">
        <v>128</v>
      </c>
      <c r="C22" s="70" t="s">
        <v>129</v>
      </c>
      <c r="D22" s="51">
        <v>4</v>
      </c>
      <c r="E22" s="70"/>
      <c r="F22" s="70" t="s">
        <v>123</v>
      </c>
      <c r="G22" s="70"/>
      <c r="H22" s="81"/>
      <c r="I22" s="91"/>
      <c r="J22" s="92"/>
      <c r="K22" s="81"/>
      <c r="L22" s="88"/>
      <c r="M22" s="81">
        <v>2</v>
      </c>
      <c r="N22" s="51">
        <f t="shared" si="1"/>
        <v>8</v>
      </c>
      <c r="O22" s="52"/>
    </row>
    <row r="23" spans="1:15">
      <c r="A23" s="70">
        <v>50</v>
      </c>
      <c r="B23" s="70" t="s">
        <v>128</v>
      </c>
      <c r="C23" s="70" t="s">
        <v>130</v>
      </c>
      <c r="D23" s="51">
        <v>4</v>
      </c>
      <c r="E23" s="70"/>
      <c r="F23" s="70" t="s">
        <v>123</v>
      </c>
      <c r="G23" s="70"/>
      <c r="H23" s="81"/>
      <c r="I23" s="91"/>
      <c r="J23" s="92"/>
      <c r="K23" s="81"/>
      <c r="L23" s="88"/>
      <c r="M23" s="81">
        <v>1</v>
      </c>
      <c r="N23" s="51">
        <f t="shared" si="1"/>
        <v>4</v>
      </c>
      <c r="O23" s="52"/>
    </row>
    <row r="24" spans="1:15">
      <c r="A24" s="70">
        <v>60</v>
      </c>
      <c r="B24" s="70" t="s">
        <v>128</v>
      </c>
      <c r="C24" s="70" t="s">
        <v>131</v>
      </c>
      <c r="D24" s="51">
        <v>4</v>
      </c>
      <c r="E24" s="70"/>
      <c r="F24" s="70" t="s">
        <v>123</v>
      </c>
      <c r="G24" s="70"/>
      <c r="H24" s="81"/>
      <c r="I24" s="91"/>
      <c r="J24" s="92"/>
      <c r="K24" s="81"/>
      <c r="L24" s="88"/>
      <c r="M24" s="81">
        <v>1</v>
      </c>
      <c r="N24" s="51">
        <f t="shared" si="1"/>
        <v>4</v>
      </c>
      <c r="O24" s="52"/>
    </row>
    <row r="25" spans="1:15">
      <c r="A25" s="70">
        <v>70</v>
      </c>
      <c r="B25" s="70" t="s">
        <v>132</v>
      </c>
      <c r="C25" s="70"/>
      <c r="D25" s="51">
        <v>4</v>
      </c>
      <c r="E25" s="70"/>
      <c r="F25" s="70" t="s">
        <v>123</v>
      </c>
      <c r="G25" s="70"/>
      <c r="H25" s="81"/>
      <c r="I25" s="91"/>
      <c r="J25" s="92"/>
      <c r="K25" s="81"/>
      <c r="L25" s="88"/>
      <c r="M25" s="81">
        <v>1</v>
      </c>
      <c r="N25" s="51">
        <f t="shared" si="1"/>
        <v>4</v>
      </c>
      <c r="O25" s="52"/>
    </row>
    <row r="26" spans="1:15">
      <c r="A26" s="70">
        <v>80</v>
      </c>
      <c r="B26" s="70" t="s">
        <v>133</v>
      </c>
      <c r="C26" s="70" t="s">
        <v>134</v>
      </c>
      <c r="D26" s="51">
        <v>8</v>
      </c>
      <c r="E26" s="70"/>
      <c r="F26" s="70" t="s">
        <v>123</v>
      </c>
      <c r="G26" s="70"/>
      <c r="H26" s="81"/>
      <c r="I26" s="91"/>
      <c r="J26" s="92"/>
      <c r="K26" s="81"/>
      <c r="L26" s="88"/>
      <c r="M26" s="81">
        <v>1</v>
      </c>
      <c r="N26" s="51">
        <f t="shared" si="1"/>
        <v>8</v>
      </c>
      <c r="O26" s="52"/>
    </row>
    <row r="27" spans="1:15">
      <c r="A27" s="70">
        <v>90</v>
      </c>
      <c r="B27" s="70" t="s">
        <v>135</v>
      </c>
      <c r="C27" s="70" t="s">
        <v>136</v>
      </c>
      <c r="D27" s="51">
        <v>4</v>
      </c>
      <c r="E27" s="70"/>
      <c r="F27" s="70" t="s">
        <v>123</v>
      </c>
      <c r="G27" s="70"/>
      <c r="H27" s="81"/>
      <c r="I27" s="91"/>
      <c r="J27" s="92"/>
      <c r="K27" s="81"/>
      <c r="L27" s="88"/>
      <c r="M27" s="81">
        <v>1</v>
      </c>
      <c r="N27" s="51">
        <f t="shared" si="1"/>
        <v>4</v>
      </c>
      <c r="O27" s="52"/>
    </row>
    <row r="28" spans="1:15">
      <c r="A28" s="70">
        <v>100</v>
      </c>
      <c r="B28" s="70" t="s">
        <v>135</v>
      </c>
      <c r="C28" s="70" t="s">
        <v>137</v>
      </c>
      <c r="D28" s="51">
        <v>4</v>
      </c>
      <c r="E28" s="70"/>
      <c r="F28" s="70" t="s">
        <v>123</v>
      </c>
      <c r="G28" s="70"/>
      <c r="H28" s="81"/>
      <c r="I28" s="91"/>
      <c r="J28" s="92"/>
      <c r="K28" s="81"/>
      <c r="L28" s="88"/>
      <c r="M28" s="81">
        <v>1</v>
      </c>
      <c r="N28" s="51">
        <f t="shared" si="1"/>
        <v>4</v>
      </c>
      <c r="O28" s="52"/>
    </row>
    <row r="29" spans="1:15">
      <c r="A29" s="70">
        <v>110</v>
      </c>
      <c r="B29" s="70" t="s">
        <v>138</v>
      </c>
      <c r="C29" s="70" t="s">
        <v>139</v>
      </c>
      <c r="D29" s="51">
        <v>4</v>
      </c>
      <c r="E29" s="70"/>
      <c r="F29" s="70" t="s">
        <v>123</v>
      </c>
      <c r="G29" s="70"/>
      <c r="H29" s="81"/>
      <c r="I29" s="91"/>
      <c r="J29" s="92"/>
      <c r="K29" s="81"/>
      <c r="L29" s="88"/>
      <c r="M29" s="81">
        <v>1</v>
      </c>
      <c r="N29" s="51">
        <f t="shared" si="1"/>
        <v>4</v>
      </c>
      <c r="O29" s="52"/>
    </row>
    <row r="30" spans="1:15">
      <c r="A30" s="70">
        <v>120</v>
      </c>
      <c r="B30" s="70" t="s">
        <v>140</v>
      </c>
      <c r="C30" s="70"/>
      <c r="D30" s="51">
        <v>35</v>
      </c>
      <c r="E30" s="70"/>
      <c r="F30" s="70" t="s">
        <v>123</v>
      </c>
      <c r="G30" s="70"/>
      <c r="H30" s="81"/>
      <c r="I30" s="91"/>
      <c r="J30" s="92"/>
      <c r="K30" s="81"/>
      <c r="L30" s="88"/>
      <c r="M30" s="81">
        <v>1</v>
      </c>
      <c r="N30" s="51">
        <f t="shared" si="1"/>
        <v>35</v>
      </c>
      <c r="O30" s="52"/>
    </row>
    <row r="31" spans="1:15">
      <c r="A31" s="70">
        <v>130</v>
      </c>
      <c r="B31" s="70" t="s">
        <v>141</v>
      </c>
      <c r="C31" s="70" t="s">
        <v>142</v>
      </c>
      <c r="D31" s="51">
        <v>1</v>
      </c>
      <c r="E31" s="70"/>
      <c r="F31" s="70" t="s">
        <v>143</v>
      </c>
      <c r="G31" s="70"/>
      <c r="H31" s="81"/>
      <c r="I31" s="91"/>
      <c r="J31" s="92"/>
      <c r="K31" s="81"/>
      <c r="L31" s="88"/>
      <c r="M31" s="81">
        <v>8</v>
      </c>
      <c r="N31" s="51">
        <f t="shared" si="1"/>
        <v>8</v>
      </c>
      <c r="O31" s="52"/>
    </row>
    <row r="32" spans="1:15">
      <c r="A32" s="70">
        <v>140</v>
      </c>
      <c r="B32" s="70" t="s">
        <v>141</v>
      </c>
      <c r="C32" s="70" t="s">
        <v>144</v>
      </c>
      <c r="D32" s="51">
        <v>1</v>
      </c>
      <c r="E32" s="70"/>
      <c r="F32" s="70" t="s">
        <v>143</v>
      </c>
      <c r="G32" s="70"/>
      <c r="H32" s="81"/>
      <c r="I32" s="91"/>
      <c r="J32" s="92"/>
      <c r="K32" s="81"/>
      <c r="L32" s="88"/>
      <c r="M32" s="81">
        <v>22</v>
      </c>
      <c r="N32" s="51">
        <f t="shared" si="1"/>
        <v>22</v>
      </c>
      <c r="O32" s="52"/>
    </row>
    <row r="33" spans="1:15">
      <c r="A33" s="70">
        <v>150</v>
      </c>
      <c r="B33" s="70" t="s">
        <v>145</v>
      </c>
      <c r="C33" s="70" t="s">
        <v>146</v>
      </c>
      <c r="D33" s="51">
        <v>1</v>
      </c>
      <c r="E33" s="70"/>
      <c r="F33" s="70" t="s">
        <v>143</v>
      </c>
      <c r="G33" s="70"/>
      <c r="H33" s="81"/>
      <c r="I33" s="91"/>
      <c r="J33" s="92"/>
      <c r="K33" s="81"/>
      <c r="L33" s="88"/>
      <c r="M33" s="81">
        <v>9</v>
      </c>
      <c r="N33" s="51">
        <f t="shared" ref="N33:N58" si="2">M33*D33</f>
        <v>9</v>
      </c>
      <c r="O33" s="52"/>
    </row>
    <row r="34" spans="1:15">
      <c r="A34" s="70">
        <v>160</v>
      </c>
      <c r="B34" s="70" t="s">
        <v>147</v>
      </c>
      <c r="C34" s="70" t="s">
        <v>148</v>
      </c>
      <c r="D34" s="51">
        <v>0.05</v>
      </c>
      <c r="E34" s="70"/>
      <c r="F34" s="70" t="s">
        <v>143</v>
      </c>
      <c r="G34" s="70"/>
      <c r="H34" s="81"/>
      <c r="I34" s="91"/>
      <c r="J34" s="92"/>
      <c r="K34" s="81"/>
      <c r="L34" s="88"/>
      <c r="M34" s="81">
        <v>3</v>
      </c>
      <c r="N34" s="51">
        <f t="shared" si="2"/>
        <v>0.15</v>
      </c>
      <c r="O34" s="52"/>
    </row>
    <row r="35" spans="1:15">
      <c r="A35" s="70">
        <v>170</v>
      </c>
      <c r="B35" s="70" t="s">
        <v>147</v>
      </c>
      <c r="C35" s="70" t="s">
        <v>149</v>
      </c>
      <c r="D35" s="51">
        <v>0.05</v>
      </c>
      <c r="E35" s="70"/>
      <c r="F35" s="70" t="s">
        <v>143</v>
      </c>
      <c r="G35" s="70"/>
      <c r="H35" s="81"/>
      <c r="I35" s="91"/>
      <c r="J35" s="92"/>
      <c r="K35" s="81"/>
      <c r="L35" s="88"/>
      <c r="M35" s="81">
        <v>2</v>
      </c>
      <c r="N35" s="51">
        <f t="shared" si="2"/>
        <v>0.1</v>
      </c>
      <c r="O35" s="52"/>
    </row>
    <row r="36" spans="1:15">
      <c r="A36" s="70">
        <v>180</v>
      </c>
      <c r="B36" s="70" t="s">
        <v>147</v>
      </c>
      <c r="C36" s="70" t="s">
        <v>150</v>
      </c>
      <c r="D36" s="51">
        <v>0.05</v>
      </c>
      <c r="E36" s="70"/>
      <c r="F36" s="70" t="s">
        <v>143</v>
      </c>
      <c r="G36" s="70"/>
      <c r="H36" s="81"/>
      <c r="I36" s="91"/>
      <c r="J36" s="92"/>
      <c r="K36" s="81"/>
      <c r="L36" s="88"/>
      <c r="M36" s="81">
        <v>1</v>
      </c>
      <c r="N36" s="51">
        <f t="shared" si="2"/>
        <v>0.05</v>
      </c>
      <c r="O36" s="52"/>
    </row>
    <row r="37" spans="1:15">
      <c r="A37" s="70">
        <v>190</v>
      </c>
      <c r="B37" s="70" t="s">
        <v>147</v>
      </c>
      <c r="C37" s="70" t="s">
        <v>151</v>
      </c>
      <c r="D37" s="51">
        <v>0.05</v>
      </c>
      <c r="E37" s="70"/>
      <c r="F37" s="70" t="s">
        <v>143</v>
      </c>
      <c r="G37" s="70"/>
      <c r="H37" s="81"/>
      <c r="I37" s="91"/>
      <c r="J37" s="92"/>
      <c r="K37" s="81"/>
      <c r="L37" s="88"/>
      <c r="M37" s="81">
        <v>2</v>
      </c>
      <c r="N37" s="51">
        <f t="shared" si="2"/>
        <v>0.1</v>
      </c>
      <c r="O37" s="52"/>
    </row>
    <row r="38" spans="1:15">
      <c r="A38" s="70">
        <v>200</v>
      </c>
      <c r="B38" s="70" t="s">
        <v>147</v>
      </c>
      <c r="C38" s="70" t="s">
        <v>152</v>
      </c>
      <c r="D38" s="51">
        <v>0.05</v>
      </c>
      <c r="E38" s="70"/>
      <c r="F38" s="70" t="s">
        <v>143</v>
      </c>
      <c r="G38" s="70"/>
      <c r="H38" s="81"/>
      <c r="I38" s="91"/>
      <c r="J38" s="92"/>
      <c r="K38" s="81"/>
      <c r="L38" s="88"/>
      <c r="M38" s="81">
        <v>6</v>
      </c>
      <c r="N38" s="51">
        <f t="shared" si="2"/>
        <v>0.3</v>
      </c>
      <c r="O38" s="52"/>
    </row>
    <row r="39" spans="1:15">
      <c r="A39" s="70">
        <v>210</v>
      </c>
      <c r="B39" s="70" t="s">
        <v>147</v>
      </c>
      <c r="C39" s="70" t="s">
        <v>153</v>
      </c>
      <c r="D39" s="51">
        <v>0.05</v>
      </c>
      <c r="E39" s="70"/>
      <c r="F39" s="70" t="s">
        <v>143</v>
      </c>
      <c r="G39" s="70"/>
      <c r="H39" s="81"/>
      <c r="I39" s="91"/>
      <c r="J39" s="92"/>
      <c r="K39" s="81"/>
      <c r="L39" s="88"/>
      <c r="M39" s="81">
        <v>2</v>
      </c>
      <c r="N39" s="51">
        <f t="shared" si="2"/>
        <v>0.1</v>
      </c>
      <c r="O39" s="52"/>
    </row>
    <row r="40" spans="1:15">
      <c r="A40" s="70">
        <v>220</v>
      </c>
      <c r="B40" s="70" t="s">
        <v>147</v>
      </c>
      <c r="C40" s="70" t="s">
        <v>154</v>
      </c>
      <c r="D40" s="51">
        <v>0.05</v>
      </c>
      <c r="E40" s="70"/>
      <c r="F40" s="70" t="s">
        <v>143</v>
      </c>
      <c r="G40" s="70"/>
      <c r="H40" s="81"/>
      <c r="I40" s="91"/>
      <c r="J40" s="92"/>
      <c r="K40" s="81"/>
      <c r="L40" s="88"/>
      <c r="M40" s="81">
        <v>2</v>
      </c>
      <c r="N40" s="51">
        <f t="shared" si="2"/>
        <v>0.1</v>
      </c>
      <c r="O40" s="52"/>
    </row>
    <row r="41" spans="1:15">
      <c r="A41" s="70">
        <v>230</v>
      </c>
      <c r="B41" s="70" t="s">
        <v>147</v>
      </c>
      <c r="C41" s="70" t="s">
        <v>155</v>
      </c>
      <c r="D41" s="51">
        <v>0.05</v>
      </c>
      <c r="E41" s="70"/>
      <c r="F41" s="70" t="s">
        <v>143</v>
      </c>
      <c r="G41" s="70"/>
      <c r="H41" s="81"/>
      <c r="I41" s="91"/>
      <c r="J41" s="92"/>
      <c r="K41" s="81"/>
      <c r="L41" s="88"/>
      <c r="M41" s="81">
        <v>38</v>
      </c>
      <c r="N41" s="51">
        <f t="shared" si="2"/>
        <v>1.9</v>
      </c>
      <c r="O41" s="52"/>
    </row>
    <row r="42" spans="1:15">
      <c r="A42" s="70">
        <v>240</v>
      </c>
      <c r="B42" s="70" t="s">
        <v>147</v>
      </c>
      <c r="C42" s="70" t="s">
        <v>156</v>
      </c>
      <c r="D42" s="51">
        <v>0.05</v>
      </c>
      <c r="E42" s="70"/>
      <c r="F42" s="70" t="s">
        <v>143</v>
      </c>
      <c r="G42" s="70"/>
      <c r="H42" s="81"/>
      <c r="I42" s="91"/>
      <c r="J42" s="92"/>
      <c r="K42" s="81"/>
      <c r="L42" s="88"/>
      <c r="M42" s="81">
        <v>2</v>
      </c>
      <c r="N42" s="51">
        <f t="shared" si="2"/>
        <v>0.1</v>
      </c>
      <c r="O42" s="52"/>
    </row>
    <row r="43" spans="1:15">
      <c r="A43" s="70">
        <v>250</v>
      </c>
      <c r="B43" s="70" t="s">
        <v>147</v>
      </c>
      <c r="C43" s="70" t="s">
        <v>157</v>
      </c>
      <c r="D43" s="51">
        <v>0.05</v>
      </c>
      <c r="E43" s="70"/>
      <c r="F43" s="70" t="s">
        <v>143</v>
      </c>
      <c r="G43" s="70"/>
      <c r="H43" s="81"/>
      <c r="I43" s="91"/>
      <c r="J43" s="92"/>
      <c r="K43" s="81"/>
      <c r="L43" s="88"/>
      <c r="M43" s="81">
        <v>8</v>
      </c>
      <c r="N43" s="51">
        <f t="shared" si="2"/>
        <v>0.4</v>
      </c>
      <c r="O43" s="52"/>
    </row>
    <row r="44" spans="1:15">
      <c r="A44" s="70">
        <v>260</v>
      </c>
      <c r="B44" s="70" t="s">
        <v>147</v>
      </c>
      <c r="C44" s="70" t="s">
        <v>158</v>
      </c>
      <c r="D44" s="51">
        <v>0.05</v>
      </c>
      <c r="E44" s="70"/>
      <c r="F44" s="70" t="s">
        <v>143</v>
      </c>
      <c r="G44" s="70"/>
      <c r="H44" s="81"/>
      <c r="I44" s="91"/>
      <c r="J44" s="92"/>
      <c r="K44" s="81"/>
      <c r="L44" s="88"/>
      <c r="M44" s="81">
        <v>8</v>
      </c>
      <c r="N44" s="51">
        <f t="shared" si="2"/>
        <v>0.4</v>
      </c>
      <c r="O44" s="52"/>
    </row>
    <row r="45" spans="1:15">
      <c r="A45" s="70">
        <v>270</v>
      </c>
      <c r="B45" s="70" t="s">
        <v>147</v>
      </c>
      <c r="C45" s="70" t="s">
        <v>159</v>
      </c>
      <c r="D45" s="51">
        <v>0.05</v>
      </c>
      <c r="E45" s="70"/>
      <c r="F45" s="70" t="s">
        <v>143</v>
      </c>
      <c r="G45" s="70"/>
      <c r="H45" s="81"/>
      <c r="I45" s="91"/>
      <c r="J45" s="92"/>
      <c r="K45" s="81"/>
      <c r="L45" s="88"/>
      <c r="M45" s="81">
        <v>2</v>
      </c>
      <c r="N45" s="51">
        <f t="shared" si="2"/>
        <v>0.1</v>
      </c>
      <c r="O45" s="52"/>
    </row>
    <row r="46" spans="1:15">
      <c r="A46" s="70">
        <v>280</v>
      </c>
      <c r="B46" s="70" t="s">
        <v>147</v>
      </c>
      <c r="C46" s="70" t="s">
        <v>160</v>
      </c>
      <c r="D46" s="51">
        <v>0.05</v>
      </c>
      <c r="E46" s="70"/>
      <c r="F46" s="70" t="s">
        <v>143</v>
      </c>
      <c r="G46" s="70"/>
      <c r="H46" s="81"/>
      <c r="I46" s="91"/>
      <c r="J46" s="92"/>
      <c r="K46" s="81"/>
      <c r="L46" s="88"/>
      <c r="M46" s="81">
        <v>4</v>
      </c>
      <c r="N46" s="51">
        <f t="shared" si="2"/>
        <v>0.2</v>
      </c>
      <c r="O46" s="52"/>
    </row>
    <row r="47" spans="1:15">
      <c r="A47" s="70">
        <v>290</v>
      </c>
      <c r="B47" s="70" t="s">
        <v>161</v>
      </c>
      <c r="C47" s="70" t="s">
        <v>162</v>
      </c>
      <c r="D47" s="51">
        <v>2</v>
      </c>
      <c r="E47" s="70"/>
      <c r="F47" s="70" t="s">
        <v>143</v>
      </c>
      <c r="G47" s="70"/>
      <c r="H47" s="81"/>
      <c r="I47" s="91"/>
      <c r="J47" s="92"/>
      <c r="K47" s="81"/>
      <c r="L47" s="88"/>
      <c r="M47" s="81">
        <v>3</v>
      </c>
      <c r="N47" s="51">
        <f t="shared" si="2"/>
        <v>6</v>
      </c>
      <c r="O47" s="52"/>
    </row>
    <row r="48" spans="1:15">
      <c r="A48" s="70">
        <v>300</v>
      </c>
      <c r="B48" s="70" t="s">
        <v>161</v>
      </c>
      <c r="C48" s="70" t="s">
        <v>163</v>
      </c>
      <c r="D48" s="51">
        <v>2</v>
      </c>
      <c r="E48" s="70"/>
      <c r="F48" s="70" t="s">
        <v>143</v>
      </c>
      <c r="G48" s="70"/>
      <c r="H48" s="81"/>
      <c r="I48" s="91"/>
      <c r="J48" s="92"/>
      <c r="K48" s="81"/>
      <c r="L48" s="88"/>
      <c r="M48" s="81">
        <v>2</v>
      </c>
      <c r="N48" s="51">
        <f t="shared" si="2"/>
        <v>4</v>
      </c>
      <c r="O48" s="52"/>
    </row>
    <row r="49" spans="1:15">
      <c r="A49" s="70">
        <v>310</v>
      </c>
      <c r="B49" s="70" t="s">
        <v>161</v>
      </c>
      <c r="C49" s="70" t="s">
        <v>164</v>
      </c>
      <c r="D49" s="51">
        <v>2</v>
      </c>
      <c r="E49" s="70"/>
      <c r="F49" s="70" t="s">
        <v>143</v>
      </c>
      <c r="G49" s="70"/>
      <c r="H49" s="81"/>
      <c r="I49" s="91"/>
      <c r="J49" s="92"/>
      <c r="K49" s="81"/>
      <c r="L49" s="88"/>
      <c r="M49" s="81">
        <v>1</v>
      </c>
      <c r="N49" s="51">
        <f t="shared" si="2"/>
        <v>2</v>
      </c>
      <c r="O49" s="52"/>
    </row>
    <row r="50" spans="1:15">
      <c r="A50" s="70">
        <v>320</v>
      </c>
      <c r="B50" s="70" t="s">
        <v>161</v>
      </c>
      <c r="C50" s="70" t="s">
        <v>165</v>
      </c>
      <c r="D50" s="51">
        <v>2</v>
      </c>
      <c r="E50" s="70"/>
      <c r="F50" s="70" t="s">
        <v>143</v>
      </c>
      <c r="G50" s="70"/>
      <c r="H50" s="81"/>
      <c r="I50" s="91"/>
      <c r="J50" s="92"/>
      <c r="K50" s="81"/>
      <c r="L50" s="88"/>
      <c r="M50" s="81">
        <v>2</v>
      </c>
      <c r="N50" s="51">
        <f t="shared" si="2"/>
        <v>4</v>
      </c>
      <c r="O50" s="52"/>
    </row>
    <row r="51" spans="1:15">
      <c r="A51" s="70">
        <v>330</v>
      </c>
      <c r="B51" s="70" t="s">
        <v>166</v>
      </c>
      <c r="C51" s="70" t="s">
        <v>167</v>
      </c>
      <c r="D51" s="51">
        <v>0.05</v>
      </c>
      <c r="E51" s="70"/>
      <c r="F51" s="70" t="s">
        <v>168</v>
      </c>
      <c r="G51" s="70"/>
      <c r="H51" s="81"/>
      <c r="I51" s="91"/>
      <c r="J51" s="92"/>
      <c r="K51" s="81"/>
      <c r="L51" s="88"/>
      <c r="M51" s="81">
        <v>2</v>
      </c>
      <c r="N51" s="51">
        <f t="shared" si="2"/>
        <v>0.1</v>
      </c>
      <c r="O51" s="52"/>
    </row>
    <row r="52" spans="1:15">
      <c r="A52" s="70">
        <v>340</v>
      </c>
      <c r="B52" s="70" t="s">
        <v>166</v>
      </c>
      <c r="C52" s="70" t="s">
        <v>169</v>
      </c>
      <c r="D52" s="51">
        <v>0.05</v>
      </c>
      <c r="E52" s="70"/>
      <c r="F52" s="70" t="s">
        <v>168</v>
      </c>
      <c r="G52" s="70"/>
      <c r="H52" s="81"/>
      <c r="I52" s="91"/>
      <c r="J52" s="92"/>
      <c r="K52" s="81"/>
      <c r="L52" s="88"/>
      <c r="M52" s="81">
        <v>6</v>
      </c>
      <c r="N52" s="51">
        <f t="shared" si="2"/>
        <v>0.3</v>
      </c>
      <c r="O52" s="52"/>
    </row>
    <row r="53" spans="1:15">
      <c r="A53" s="70">
        <v>350</v>
      </c>
      <c r="B53" s="70" t="s">
        <v>166</v>
      </c>
      <c r="C53" s="70" t="s">
        <v>170</v>
      </c>
      <c r="D53" s="51">
        <v>0.05</v>
      </c>
      <c r="E53" s="70"/>
      <c r="F53" s="70" t="s">
        <v>168</v>
      </c>
      <c r="G53" s="70"/>
      <c r="H53" s="81"/>
      <c r="I53" s="91"/>
      <c r="J53" s="92"/>
      <c r="K53" s="81"/>
      <c r="L53" s="88"/>
      <c r="M53" s="81">
        <v>4</v>
      </c>
      <c r="N53" s="51">
        <f t="shared" si="2"/>
        <v>0.2</v>
      </c>
      <c r="O53" s="52"/>
    </row>
    <row r="54" spans="1:15">
      <c r="A54" s="70">
        <v>360</v>
      </c>
      <c r="B54" s="70" t="s">
        <v>171</v>
      </c>
      <c r="C54" s="70" t="s">
        <v>172</v>
      </c>
      <c r="D54" s="51">
        <v>0.25</v>
      </c>
      <c r="E54" s="70"/>
      <c r="F54" s="70" t="s">
        <v>143</v>
      </c>
      <c r="G54" s="70"/>
      <c r="H54" s="81"/>
      <c r="I54" s="91"/>
      <c r="J54" s="92"/>
      <c r="K54" s="81"/>
      <c r="L54" s="88"/>
      <c r="M54" s="81">
        <v>32</v>
      </c>
      <c r="N54" s="51">
        <f t="shared" si="2"/>
        <v>8</v>
      </c>
      <c r="O54" s="52"/>
    </row>
    <row r="55" spans="1:15">
      <c r="A55" s="70">
        <v>370</v>
      </c>
      <c r="B55" s="70" t="s">
        <v>173</v>
      </c>
      <c r="C55" s="70" t="s">
        <v>174</v>
      </c>
      <c r="D55" s="51">
        <v>4</v>
      </c>
      <c r="E55" s="70"/>
      <c r="F55" s="70" t="s">
        <v>123</v>
      </c>
      <c r="G55" s="70"/>
      <c r="H55" s="81"/>
      <c r="I55" s="91"/>
      <c r="J55" s="92"/>
      <c r="K55" s="81"/>
      <c r="L55" s="88"/>
      <c r="M55" s="81">
        <v>5</v>
      </c>
      <c r="N55" s="51">
        <f t="shared" si="2"/>
        <v>20</v>
      </c>
      <c r="O55" s="52"/>
    </row>
    <row r="56" spans="1:15">
      <c r="A56" s="70">
        <v>380</v>
      </c>
      <c r="B56" s="70" t="s">
        <v>175</v>
      </c>
      <c r="C56" s="70"/>
      <c r="D56" s="51">
        <v>1</v>
      </c>
      <c r="E56" s="70"/>
      <c r="F56" s="70" t="s">
        <v>123</v>
      </c>
      <c r="G56" s="70"/>
      <c r="H56" s="81"/>
      <c r="I56" s="91"/>
      <c r="J56" s="92"/>
      <c r="K56" s="81"/>
      <c r="L56" s="88"/>
      <c r="M56" s="81">
        <v>8</v>
      </c>
      <c r="N56" s="51">
        <f t="shared" si="2"/>
        <v>8</v>
      </c>
      <c r="O56" s="52"/>
    </row>
    <row r="57" spans="1:15">
      <c r="A57" s="70">
        <v>390</v>
      </c>
      <c r="B57" s="70" t="s">
        <v>171</v>
      </c>
      <c r="C57" s="70" t="s">
        <v>176</v>
      </c>
      <c r="D57" s="51">
        <v>0.25</v>
      </c>
      <c r="E57" s="70"/>
      <c r="F57" s="70" t="s">
        <v>123</v>
      </c>
      <c r="G57" s="70"/>
      <c r="H57" s="81"/>
      <c r="I57" s="91"/>
      <c r="J57" s="92"/>
      <c r="K57" s="81"/>
      <c r="L57" s="88"/>
      <c r="M57" s="81">
        <v>2</v>
      </c>
      <c r="N57" s="51">
        <f t="shared" si="2"/>
        <v>0.5</v>
      </c>
      <c r="O57" s="52"/>
    </row>
    <row r="58" spans="1:15">
      <c r="A58" s="70">
        <v>400</v>
      </c>
      <c r="B58" s="70" t="s">
        <v>175</v>
      </c>
      <c r="C58" s="70" t="s">
        <v>177</v>
      </c>
      <c r="D58" s="51">
        <v>1</v>
      </c>
      <c r="E58" s="70"/>
      <c r="F58" s="70" t="s">
        <v>123</v>
      </c>
      <c r="G58" s="70"/>
      <c r="H58" s="81"/>
      <c r="I58" s="91"/>
      <c r="J58" s="92"/>
      <c r="K58" s="81"/>
      <c r="L58" s="88"/>
      <c r="M58" s="81">
        <v>1</v>
      </c>
      <c r="N58" s="51">
        <f t="shared" si="2"/>
        <v>1</v>
      </c>
      <c r="O58" s="52"/>
    </row>
    <row r="59" spans="1:15">
      <c r="A59" s="70">
        <v>410</v>
      </c>
      <c r="B59" s="70" t="s">
        <v>178</v>
      </c>
      <c r="C59" s="70"/>
      <c r="D59" s="51">
        <v>1</v>
      </c>
      <c r="E59" s="70"/>
      <c r="F59" s="70" t="s">
        <v>179</v>
      </c>
      <c r="G59" s="70"/>
      <c r="H59" s="81"/>
      <c r="I59" s="91"/>
      <c r="J59" s="92"/>
      <c r="K59" s="81"/>
      <c r="L59" s="81"/>
      <c r="M59" s="81">
        <v>35</v>
      </c>
      <c r="N59" s="51">
        <f t="shared" ref="N59:N65" si="3">M59*D59</f>
        <v>35</v>
      </c>
      <c r="O59" s="52"/>
    </row>
    <row r="60" spans="1:15">
      <c r="A60" s="70">
        <v>420</v>
      </c>
      <c r="B60" s="70" t="s">
        <v>180</v>
      </c>
      <c r="C60" s="70"/>
      <c r="D60" s="51">
        <v>0.5</v>
      </c>
      <c r="E60" s="70"/>
      <c r="F60" s="70" t="s">
        <v>179</v>
      </c>
      <c r="G60" s="70"/>
      <c r="H60" s="81"/>
      <c r="I60" s="91"/>
      <c r="J60" s="92"/>
      <c r="K60" s="81"/>
      <c r="L60" s="81"/>
      <c r="M60" s="81">
        <v>1.5</v>
      </c>
      <c r="N60" s="51">
        <f t="shared" si="3"/>
        <v>0.75</v>
      </c>
      <c r="O60" s="52"/>
    </row>
    <row r="61" spans="1:15">
      <c r="A61" s="70">
        <v>430</v>
      </c>
      <c r="B61" s="70" t="s">
        <v>181</v>
      </c>
      <c r="C61" s="70"/>
      <c r="D61" s="51">
        <v>3</v>
      </c>
      <c r="E61" s="70"/>
      <c r="F61" s="70" t="s">
        <v>179</v>
      </c>
      <c r="G61" s="70"/>
      <c r="H61" s="81"/>
      <c r="I61" s="91"/>
      <c r="J61" s="92"/>
      <c r="K61" s="81"/>
      <c r="L61" s="81"/>
      <c r="M61" s="81">
        <v>10</v>
      </c>
      <c r="N61" s="51">
        <f t="shared" si="3"/>
        <v>30</v>
      </c>
      <c r="O61" s="52"/>
    </row>
    <row r="62" spans="1:15">
      <c r="A62" s="70">
        <v>440</v>
      </c>
      <c r="B62" s="70" t="s">
        <v>182</v>
      </c>
      <c r="C62" s="70"/>
      <c r="D62" s="51">
        <v>0.5</v>
      </c>
      <c r="E62" s="70"/>
      <c r="F62" s="70" t="s">
        <v>179</v>
      </c>
      <c r="G62" s="70"/>
      <c r="H62" s="81"/>
      <c r="I62" s="91"/>
      <c r="J62" s="92"/>
      <c r="K62" s="81"/>
      <c r="L62" s="81"/>
      <c r="M62" s="81">
        <v>4</v>
      </c>
      <c r="N62" s="51">
        <f t="shared" si="3"/>
        <v>2</v>
      </c>
      <c r="O62" s="52"/>
    </row>
    <row r="63" spans="1:15">
      <c r="A63" s="70">
        <v>450</v>
      </c>
      <c r="B63" s="77" t="s">
        <v>183</v>
      </c>
      <c r="C63" s="77" t="s">
        <v>184</v>
      </c>
      <c r="D63" s="78">
        <v>3</v>
      </c>
      <c r="E63" s="77"/>
      <c r="F63" s="77" t="s">
        <v>123</v>
      </c>
      <c r="G63" s="77"/>
      <c r="H63" s="83"/>
      <c r="I63" s="93"/>
      <c r="J63" s="94"/>
      <c r="K63" s="83"/>
      <c r="L63" s="83"/>
      <c r="M63" s="83">
        <v>1</v>
      </c>
      <c r="N63" s="78">
        <f t="shared" si="3"/>
        <v>3</v>
      </c>
      <c r="O63" s="52"/>
    </row>
    <row r="64" spans="1:15">
      <c r="A64" s="70">
        <v>460</v>
      </c>
      <c r="B64" s="79" t="s">
        <v>185</v>
      </c>
      <c r="C64" s="30" t="s">
        <v>186</v>
      </c>
      <c r="D64" s="19">
        <v>25</v>
      </c>
      <c r="E64" s="30"/>
      <c r="F64" s="30" t="s">
        <v>123</v>
      </c>
      <c r="G64" s="30"/>
      <c r="H64" s="34"/>
      <c r="I64" s="54"/>
      <c r="J64" s="95"/>
      <c r="K64" s="34"/>
      <c r="L64" s="34"/>
      <c r="M64" s="34">
        <v>1</v>
      </c>
      <c r="N64" s="19">
        <f t="shared" si="3"/>
        <v>25</v>
      </c>
      <c r="O64" s="52"/>
    </row>
    <row r="65" spans="1:15">
      <c r="A65" s="70">
        <v>470</v>
      </c>
      <c r="B65" s="98" t="s">
        <v>187</v>
      </c>
      <c r="C65" s="99" t="s">
        <v>186</v>
      </c>
      <c r="D65" s="19">
        <v>5</v>
      </c>
      <c r="E65" s="30"/>
      <c r="F65" s="30" t="s">
        <v>123</v>
      </c>
      <c r="G65" s="30"/>
      <c r="H65" s="34"/>
      <c r="I65" s="54"/>
      <c r="J65" s="95"/>
      <c r="K65" s="34"/>
      <c r="L65" s="34"/>
      <c r="M65" s="34">
        <v>1</v>
      </c>
      <c r="N65" s="19">
        <f t="shared" si="3"/>
        <v>5</v>
      </c>
      <c r="O65" s="52"/>
    </row>
    <row r="66" spans="1: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12" t="s">
        <v>109</v>
      </c>
      <c r="N66" s="111">
        <f>SUM(N19:N64)</f>
        <v>1125.85</v>
      </c>
      <c r="O66" s="52"/>
    </row>
    <row r="67" spans="1:15">
      <c r="A67" s="2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52"/>
    </row>
    <row r="68" s="3" customFormat="1" spans="1:15">
      <c r="A68" s="69" t="s">
        <v>106</v>
      </c>
      <c r="B68" s="69" t="s">
        <v>188</v>
      </c>
      <c r="C68" s="69" t="s">
        <v>111</v>
      </c>
      <c r="D68" s="69" t="s">
        <v>112</v>
      </c>
      <c r="E68" s="69" t="s">
        <v>189</v>
      </c>
      <c r="F68" s="69" t="s">
        <v>82</v>
      </c>
      <c r="G68" s="69" t="s">
        <v>190</v>
      </c>
      <c r="H68" s="69" t="s">
        <v>191</v>
      </c>
      <c r="I68" s="69" t="s">
        <v>109</v>
      </c>
      <c r="J68" s="21"/>
      <c r="K68" s="21"/>
      <c r="L68" s="21"/>
      <c r="M68" s="21"/>
      <c r="N68" s="21"/>
      <c r="O68" s="57"/>
    </row>
    <row r="69" spans="1:15">
      <c r="A69" s="70">
        <v>10</v>
      </c>
      <c r="B69" s="70" t="s">
        <v>192</v>
      </c>
      <c r="C69" s="70" t="s">
        <v>193</v>
      </c>
      <c r="D69" s="51">
        <v>0.15</v>
      </c>
      <c r="E69" s="70" t="s">
        <v>194</v>
      </c>
      <c r="F69" s="103">
        <v>15</v>
      </c>
      <c r="G69" s="103"/>
      <c r="H69" s="103"/>
      <c r="I69" s="51">
        <f t="shared" ref="I69:I74" si="4">IF(H69="",D69*F69,D69*F69*H69)</f>
        <v>2.25</v>
      </c>
      <c r="J69" s="8"/>
      <c r="K69" s="8"/>
      <c r="L69" s="8"/>
      <c r="M69" s="8"/>
      <c r="N69" s="8"/>
      <c r="O69" s="52"/>
    </row>
    <row r="70" spans="1:15">
      <c r="A70" s="70">
        <v>20</v>
      </c>
      <c r="B70" s="100" t="s">
        <v>195</v>
      </c>
      <c r="C70" s="70" t="s">
        <v>196</v>
      </c>
      <c r="D70" s="51">
        <v>5.25</v>
      </c>
      <c r="E70" s="100" t="s">
        <v>197</v>
      </c>
      <c r="F70" s="104">
        <v>0.00838</v>
      </c>
      <c r="G70" s="70"/>
      <c r="H70" s="70"/>
      <c r="I70" s="51">
        <f t="shared" si="4"/>
        <v>0.043995</v>
      </c>
      <c r="J70" s="8"/>
      <c r="K70" s="8"/>
      <c r="L70" s="8"/>
      <c r="M70" s="8"/>
      <c r="N70" s="8"/>
      <c r="O70" s="52"/>
    </row>
    <row r="71" spans="1:15">
      <c r="A71" s="70">
        <v>30</v>
      </c>
      <c r="B71" s="100" t="s">
        <v>195</v>
      </c>
      <c r="C71" s="70" t="s">
        <v>198</v>
      </c>
      <c r="D71" s="51">
        <v>5.25</v>
      </c>
      <c r="E71" s="70" t="s">
        <v>197</v>
      </c>
      <c r="F71" s="104">
        <v>7.92e-5</v>
      </c>
      <c r="G71" s="70"/>
      <c r="H71" s="70"/>
      <c r="I71" s="51">
        <f t="shared" si="4"/>
        <v>0.0004158</v>
      </c>
      <c r="J71" s="8"/>
      <c r="K71" s="8"/>
      <c r="L71" s="8"/>
      <c r="M71" s="8"/>
      <c r="N71" s="8"/>
      <c r="O71" s="52"/>
    </row>
    <row r="72" customFormat="1" spans="1:15">
      <c r="A72" s="70">
        <v>40</v>
      </c>
      <c r="B72" s="100" t="s">
        <v>199</v>
      </c>
      <c r="C72" s="70" t="s">
        <v>200</v>
      </c>
      <c r="D72" s="51">
        <v>0.06</v>
      </c>
      <c r="E72" s="70" t="s">
        <v>123</v>
      </c>
      <c r="F72" s="104">
        <v>1</v>
      </c>
      <c r="G72" s="70"/>
      <c r="H72" s="70"/>
      <c r="I72" s="51">
        <f t="shared" si="4"/>
        <v>0.06</v>
      </c>
      <c r="J72" s="8"/>
      <c r="K72" s="8"/>
      <c r="L72" s="8"/>
      <c r="M72" s="8"/>
      <c r="N72" s="8"/>
      <c r="O72" s="52"/>
    </row>
    <row r="73" customFormat="1" spans="1:15">
      <c r="A73" s="70">
        <v>50</v>
      </c>
      <c r="B73" s="100" t="s">
        <v>201</v>
      </c>
      <c r="C73" s="70" t="s">
        <v>202</v>
      </c>
      <c r="D73" s="51">
        <v>0.19</v>
      </c>
      <c r="E73" s="70" t="s">
        <v>123</v>
      </c>
      <c r="F73" s="104">
        <v>1</v>
      </c>
      <c r="G73" s="70"/>
      <c r="H73" s="70"/>
      <c r="I73" s="51">
        <f t="shared" si="4"/>
        <v>0.19</v>
      </c>
      <c r="J73" s="8"/>
      <c r="K73" s="8"/>
      <c r="L73" s="8"/>
      <c r="M73" s="8"/>
      <c r="N73" s="8"/>
      <c r="O73" s="52"/>
    </row>
    <row r="74" customFormat="1" spans="1:15">
      <c r="A74" s="70">
        <v>60</v>
      </c>
      <c r="B74" s="100" t="s">
        <v>199</v>
      </c>
      <c r="C74" s="70" t="s">
        <v>203</v>
      </c>
      <c r="D74" s="51">
        <v>0.06</v>
      </c>
      <c r="E74" s="70" t="s">
        <v>123</v>
      </c>
      <c r="F74" s="104">
        <v>1</v>
      </c>
      <c r="G74" s="70"/>
      <c r="H74" s="70"/>
      <c r="I74" s="51">
        <f t="shared" si="4"/>
        <v>0.06</v>
      </c>
      <c r="J74" s="8"/>
      <c r="K74" s="8"/>
      <c r="L74" s="8"/>
      <c r="M74" s="8"/>
      <c r="N74" s="8"/>
      <c r="O74" s="52"/>
    </row>
    <row r="75" customFormat="1" spans="1:15">
      <c r="A75" s="70">
        <v>70</v>
      </c>
      <c r="B75" s="100" t="s">
        <v>199</v>
      </c>
      <c r="C75" s="70" t="s">
        <v>204</v>
      </c>
      <c r="D75" s="51">
        <v>0.06</v>
      </c>
      <c r="E75" s="70" t="s">
        <v>123</v>
      </c>
      <c r="F75" s="104">
        <v>1</v>
      </c>
      <c r="G75" s="70"/>
      <c r="H75" s="70"/>
      <c r="I75" s="51">
        <f t="shared" ref="I75:I86" si="5">IF(H75="",D75*F75,D75*F75*H75)</f>
        <v>0.06</v>
      </c>
      <c r="J75" s="8"/>
      <c r="K75" s="8"/>
      <c r="L75" s="8"/>
      <c r="M75" s="8"/>
      <c r="N75" s="8"/>
      <c r="O75" s="52"/>
    </row>
    <row r="76" customFormat="1" spans="1:15">
      <c r="A76" s="70">
        <v>80</v>
      </c>
      <c r="B76" s="100" t="s">
        <v>205</v>
      </c>
      <c r="C76" s="70" t="s">
        <v>206</v>
      </c>
      <c r="D76" s="51">
        <v>0.08</v>
      </c>
      <c r="E76" s="70" t="s">
        <v>123</v>
      </c>
      <c r="F76" s="104">
        <v>104</v>
      </c>
      <c r="G76" s="70"/>
      <c r="H76" s="70"/>
      <c r="I76" s="51">
        <f t="shared" si="5"/>
        <v>8.32</v>
      </c>
      <c r="J76" s="8"/>
      <c r="K76" s="8"/>
      <c r="L76" s="8"/>
      <c r="M76" s="8"/>
      <c r="N76" s="8"/>
      <c r="O76" s="52"/>
    </row>
    <row r="77" customFormat="1" spans="1:15">
      <c r="A77" s="70">
        <v>90</v>
      </c>
      <c r="B77" s="100" t="s">
        <v>207</v>
      </c>
      <c r="C77" s="70" t="s">
        <v>208</v>
      </c>
      <c r="D77" s="51">
        <v>0.08</v>
      </c>
      <c r="E77" s="70" t="s">
        <v>123</v>
      </c>
      <c r="F77" s="104">
        <v>208</v>
      </c>
      <c r="G77" s="70"/>
      <c r="H77" s="70"/>
      <c r="I77" s="51">
        <f t="shared" si="5"/>
        <v>16.64</v>
      </c>
      <c r="J77" s="8"/>
      <c r="K77" s="8"/>
      <c r="L77" s="8"/>
      <c r="M77" s="8"/>
      <c r="N77" s="8"/>
      <c r="O77" s="52"/>
    </row>
    <row r="78" customFormat="1" spans="1:15">
      <c r="A78" s="70">
        <v>100</v>
      </c>
      <c r="B78" s="100" t="s">
        <v>209</v>
      </c>
      <c r="C78" s="70" t="s">
        <v>210</v>
      </c>
      <c r="D78" s="51">
        <v>0.06</v>
      </c>
      <c r="E78" s="70" t="s">
        <v>194</v>
      </c>
      <c r="F78" s="104">
        <v>1</v>
      </c>
      <c r="G78" s="70" t="s">
        <v>211</v>
      </c>
      <c r="H78" s="70">
        <v>15</v>
      </c>
      <c r="I78" s="51">
        <f t="shared" si="5"/>
        <v>0.9</v>
      </c>
      <c r="J78" s="8"/>
      <c r="K78" s="8"/>
      <c r="L78" s="8"/>
      <c r="M78" s="8"/>
      <c r="N78" s="8"/>
      <c r="O78" s="52"/>
    </row>
    <row r="79" customFormat="1" spans="1:15">
      <c r="A79" s="70">
        <v>110</v>
      </c>
      <c r="B79" s="100" t="s">
        <v>212</v>
      </c>
      <c r="C79" s="70" t="s">
        <v>213</v>
      </c>
      <c r="D79" s="51">
        <v>0.15</v>
      </c>
      <c r="E79" s="70" t="s">
        <v>194</v>
      </c>
      <c r="F79" s="104">
        <v>30</v>
      </c>
      <c r="G79" s="70"/>
      <c r="H79" s="70"/>
      <c r="I79" s="51">
        <f t="shared" si="5"/>
        <v>4.5</v>
      </c>
      <c r="J79" s="8"/>
      <c r="K79" s="8"/>
      <c r="L79" s="8"/>
      <c r="M79" s="8"/>
      <c r="N79" s="8"/>
      <c r="O79" s="52"/>
    </row>
    <row r="80" customFormat="1" spans="1:15">
      <c r="A80" s="70">
        <v>120</v>
      </c>
      <c r="B80" s="100" t="s">
        <v>214</v>
      </c>
      <c r="C80" s="70"/>
      <c r="D80" s="51">
        <v>0.36</v>
      </c>
      <c r="E80" s="70" t="s">
        <v>215</v>
      </c>
      <c r="F80" s="104">
        <v>108</v>
      </c>
      <c r="G80" s="70"/>
      <c r="H80" s="70"/>
      <c r="I80" s="51">
        <f t="shared" si="5"/>
        <v>38.88</v>
      </c>
      <c r="J80" s="8"/>
      <c r="K80" s="8"/>
      <c r="L80" s="8"/>
      <c r="M80" s="8"/>
      <c r="N80" s="8"/>
      <c r="O80" s="52"/>
    </row>
    <row r="81" customFormat="1" spans="1:15">
      <c r="A81" s="70">
        <v>130</v>
      </c>
      <c r="B81" t="s">
        <v>216</v>
      </c>
      <c r="C81" s="70"/>
      <c r="D81" s="51">
        <v>0.11</v>
      </c>
      <c r="E81" s="70" t="s">
        <v>123</v>
      </c>
      <c r="F81" s="104">
        <v>5</v>
      </c>
      <c r="G81" s="70"/>
      <c r="H81" s="70"/>
      <c r="I81" s="51">
        <f t="shared" si="5"/>
        <v>0.55</v>
      </c>
      <c r="J81" s="8"/>
      <c r="K81" s="8"/>
      <c r="L81" s="8"/>
      <c r="M81" s="8"/>
      <c r="N81" s="8"/>
      <c r="O81" s="52"/>
    </row>
    <row r="82" customFormat="1" spans="1:15">
      <c r="A82" s="70">
        <v>140</v>
      </c>
      <c r="B82" t="s">
        <v>217</v>
      </c>
      <c r="C82" s="70"/>
      <c r="D82" s="51">
        <v>0.04</v>
      </c>
      <c r="E82" s="70" t="s">
        <v>194</v>
      </c>
      <c r="F82" s="104">
        <v>300</v>
      </c>
      <c r="G82" s="70"/>
      <c r="H82" s="70"/>
      <c r="I82" s="51">
        <f t="shared" si="5"/>
        <v>12</v>
      </c>
      <c r="J82" s="8"/>
      <c r="K82" s="8"/>
      <c r="L82" s="8"/>
      <c r="M82" s="8"/>
      <c r="N82" s="8"/>
      <c r="O82" s="52"/>
    </row>
    <row r="83" customFormat="1" spans="1:15">
      <c r="A83" s="70">
        <v>150</v>
      </c>
      <c r="B83" s="100" t="s">
        <v>218</v>
      </c>
      <c r="C83" s="70"/>
      <c r="D83" s="51">
        <v>1</v>
      </c>
      <c r="E83" s="70" t="s">
        <v>179</v>
      </c>
      <c r="F83" s="104">
        <v>4</v>
      </c>
      <c r="G83" s="70"/>
      <c r="H83" s="70"/>
      <c r="I83" s="51">
        <f t="shared" si="5"/>
        <v>4</v>
      </c>
      <c r="J83" s="8"/>
      <c r="K83" s="8"/>
      <c r="L83" s="8"/>
      <c r="M83" s="8"/>
      <c r="N83" s="8"/>
      <c r="O83" s="52"/>
    </row>
    <row r="84" s="59" customFormat="1" spans="1:15">
      <c r="A84" s="70">
        <v>160</v>
      </c>
      <c r="B84" s="100" t="s">
        <v>219</v>
      </c>
      <c r="C84" s="70"/>
      <c r="D84" s="51">
        <v>0.5</v>
      </c>
      <c r="E84" s="70" t="s">
        <v>123</v>
      </c>
      <c r="F84" s="103">
        <v>12</v>
      </c>
      <c r="G84" s="70"/>
      <c r="H84" s="70"/>
      <c r="I84" s="51">
        <f t="shared" si="5"/>
        <v>6</v>
      </c>
      <c r="J84" s="49"/>
      <c r="K84" s="49"/>
      <c r="L84" s="49"/>
      <c r="M84" s="49"/>
      <c r="N84" s="49"/>
      <c r="O84" s="66"/>
    </row>
    <row r="85" s="3" customFormat="1" spans="1:15">
      <c r="A85" s="70">
        <v>170</v>
      </c>
      <c r="B85" t="s">
        <v>220</v>
      </c>
      <c r="C85" s="70"/>
      <c r="D85" s="51">
        <v>0.25</v>
      </c>
      <c r="E85" s="70" t="s">
        <v>123</v>
      </c>
      <c r="F85" s="103">
        <v>12</v>
      </c>
      <c r="G85" s="103"/>
      <c r="H85" s="103"/>
      <c r="I85" s="51">
        <f t="shared" si="5"/>
        <v>3</v>
      </c>
      <c r="J85" s="49"/>
      <c r="K85" s="49"/>
      <c r="L85" s="49"/>
      <c r="M85" s="49"/>
      <c r="N85" s="49"/>
      <c r="O85" s="57"/>
    </row>
    <row r="86" spans="1:15">
      <c r="A86" s="20"/>
      <c r="B86" s="21"/>
      <c r="C86" s="21"/>
      <c r="D86" s="21"/>
      <c r="E86" s="21"/>
      <c r="F86" s="21"/>
      <c r="G86" s="21"/>
      <c r="H86" s="75" t="s">
        <v>109</v>
      </c>
      <c r="I86" s="80">
        <f>SUM(I69:I85)</f>
        <v>97.4544108</v>
      </c>
      <c r="J86" s="8"/>
      <c r="K86" s="8"/>
      <c r="L86" s="8"/>
      <c r="M86" s="8"/>
      <c r="N86" s="8"/>
      <c r="O86" s="52"/>
    </row>
    <row r="87" spans="1:15">
      <c r="A87" s="2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52"/>
    </row>
    <row r="88" spans="1:15">
      <c r="A88" s="69" t="s">
        <v>106</v>
      </c>
      <c r="B88" s="69" t="s">
        <v>221</v>
      </c>
      <c r="C88" s="69" t="s">
        <v>111</v>
      </c>
      <c r="D88" s="69" t="s">
        <v>112</v>
      </c>
      <c r="E88" s="69" t="s">
        <v>113</v>
      </c>
      <c r="F88" s="69" t="s">
        <v>114</v>
      </c>
      <c r="G88" s="69" t="s">
        <v>115</v>
      </c>
      <c r="H88" s="69" t="s">
        <v>116</v>
      </c>
      <c r="I88" s="69" t="s">
        <v>82</v>
      </c>
      <c r="J88" s="69" t="s">
        <v>109</v>
      </c>
      <c r="K88" s="8"/>
      <c r="L88" s="8"/>
      <c r="M88" s="8"/>
      <c r="N88" s="8"/>
      <c r="O88" s="52"/>
    </row>
    <row r="89" spans="1:15">
      <c r="A89" s="70">
        <v>10</v>
      </c>
      <c r="B89" s="70" t="s">
        <v>222</v>
      </c>
      <c r="C89" s="70" t="s">
        <v>223</v>
      </c>
      <c r="D89" s="101">
        <v>0.04</v>
      </c>
      <c r="E89" s="105">
        <v>3</v>
      </c>
      <c r="F89" s="105" t="s">
        <v>224</v>
      </c>
      <c r="G89" s="105">
        <v>15</v>
      </c>
      <c r="H89" s="105" t="s">
        <v>224</v>
      </c>
      <c r="I89" s="53">
        <v>3</v>
      </c>
      <c r="J89" s="51">
        <f t="shared" ref="J89:J109" si="6">I89*D89</f>
        <v>0.12</v>
      </c>
      <c r="K89" s="8"/>
      <c r="L89" s="8"/>
      <c r="M89" s="8"/>
      <c r="N89" s="8"/>
      <c r="O89" s="52"/>
    </row>
    <row r="90" spans="1:15">
      <c r="A90" s="70">
        <v>20</v>
      </c>
      <c r="B90" s="70" t="s">
        <v>225</v>
      </c>
      <c r="C90" s="70" t="s">
        <v>223</v>
      </c>
      <c r="D90" s="101">
        <v>0.01</v>
      </c>
      <c r="E90" s="70">
        <v>3</v>
      </c>
      <c r="F90" s="106" t="s">
        <v>224</v>
      </c>
      <c r="G90" s="70"/>
      <c r="H90" s="70"/>
      <c r="I90" s="53">
        <v>3</v>
      </c>
      <c r="J90" s="51">
        <f t="shared" si="6"/>
        <v>0.03</v>
      </c>
      <c r="K90" s="8"/>
      <c r="L90" s="8"/>
      <c r="M90" s="8"/>
      <c r="N90" s="8"/>
      <c r="O90" s="52"/>
    </row>
    <row r="91" spans="1:15">
      <c r="A91" s="70">
        <v>30</v>
      </c>
      <c r="B91" s="70" t="s">
        <v>226</v>
      </c>
      <c r="C91" s="70" t="s">
        <v>223</v>
      </c>
      <c r="D91" s="101">
        <v>0.01</v>
      </c>
      <c r="E91" s="70">
        <v>3</v>
      </c>
      <c r="F91" s="106" t="s">
        <v>224</v>
      </c>
      <c r="G91" s="70"/>
      <c r="H91" s="70"/>
      <c r="I91" s="53">
        <v>3</v>
      </c>
      <c r="J91" s="51">
        <f t="shared" si="6"/>
        <v>0.03</v>
      </c>
      <c r="K91" s="8"/>
      <c r="L91" s="8"/>
      <c r="M91" s="8"/>
      <c r="N91" s="8"/>
      <c r="O91" s="52"/>
    </row>
    <row r="92" spans="1:15">
      <c r="A92" s="70">
        <v>40</v>
      </c>
      <c r="B92" s="70" t="s">
        <v>222</v>
      </c>
      <c r="C92" s="76" t="s">
        <v>171</v>
      </c>
      <c r="D92" s="102">
        <v>0.04</v>
      </c>
      <c r="E92" s="76">
        <v>4</v>
      </c>
      <c r="F92" s="107" t="s">
        <v>224</v>
      </c>
      <c r="G92" s="76">
        <v>15</v>
      </c>
      <c r="H92" s="76" t="s">
        <v>224</v>
      </c>
      <c r="I92" s="109">
        <v>2</v>
      </c>
      <c r="J92" s="51">
        <f t="shared" si="6"/>
        <v>0.08</v>
      </c>
      <c r="K92" s="47"/>
      <c r="L92" s="47"/>
      <c r="M92" s="47"/>
      <c r="N92" s="47"/>
      <c r="O92" s="52"/>
    </row>
    <row r="93" spans="1:15">
      <c r="A93" s="70">
        <v>50</v>
      </c>
      <c r="B93" s="70" t="s">
        <v>225</v>
      </c>
      <c r="C93" s="76" t="s">
        <v>171</v>
      </c>
      <c r="D93" s="102">
        <v>0.02</v>
      </c>
      <c r="E93" s="76">
        <v>4</v>
      </c>
      <c r="F93" s="107" t="s">
        <v>224</v>
      </c>
      <c r="G93" s="76"/>
      <c r="H93" s="76"/>
      <c r="I93" s="109">
        <v>2</v>
      </c>
      <c r="J93" s="51">
        <f t="shared" si="6"/>
        <v>0.04</v>
      </c>
      <c r="K93" s="47"/>
      <c r="L93" s="47"/>
      <c r="M93" s="47"/>
      <c r="N93" s="47"/>
      <c r="O93" s="52"/>
    </row>
    <row r="94" s="59" customFormat="1" spans="1:15">
      <c r="A94" s="70">
        <v>60</v>
      </c>
      <c r="B94" s="70" t="s">
        <v>226</v>
      </c>
      <c r="C94" s="76" t="s">
        <v>171</v>
      </c>
      <c r="D94" s="101">
        <v>0.01</v>
      </c>
      <c r="E94" s="70">
        <v>4</v>
      </c>
      <c r="F94" s="106" t="s">
        <v>224</v>
      </c>
      <c r="G94" s="70"/>
      <c r="H94" s="70"/>
      <c r="I94" s="53">
        <v>2</v>
      </c>
      <c r="J94" s="51">
        <f t="shared" si="6"/>
        <v>0.02</v>
      </c>
      <c r="K94" s="49"/>
      <c r="L94" s="49"/>
      <c r="M94" s="49"/>
      <c r="N94" s="49"/>
      <c r="O94" s="66"/>
    </row>
    <row r="95" s="59" customFormat="1" spans="1:15">
      <c r="A95" s="70">
        <v>70</v>
      </c>
      <c r="B95" s="70" t="s">
        <v>222</v>
      </c>
      <c r="C95" s="76" t="s">
        <v>227</v>
      </c>
      <c r="D95" s="101">
        <v>0.04</v>
      </c>
      <c r="E95" s="70">
        <v>4</v>
      </c>
      <c r="F95" s="106" t="s">
        <v>224</v>
      </c>
      <c r="G95" s="70">
        <v>15</v>
      </c>
      <c r="H95" s="70" t="s">
        <v>224</v>
      </c>
      <c r="I95" s="53">
        <v>2</v>
      </c>
      <c r="J95" s="51">
        <f t="shared" si="6"/>
        <v>0.08</v>
      </c>
      <c r="K95" s="49"/>
      <c r="L95" s="49"/>
      <c r="M95" s="49"/>
      <c r="N95" s="49"/>
      <c r="O95" s="66"/>
    </row>
    <row r="96" s="59" customFormat="1" spans="1:15">
      <c r="A96" s="70">
        <v>80</v>
      </c>
      <c r="B96" s="70" t="s">
        <v>225</v>
      </c>
      <c r="C96" s="76" t="s">
        <v>227</v>
      </c>
      <c r="D96" s="101">
        <v>0.02</v>
      </c>
      <c r="E96" s="70">
        <v>4</v>
      </c>
      <c r="F96" s="106" t="s">
        <v>224</v>
      </c>
      <c r="G96" s="70"/>
      <c r="H96" s="70"/>
      <c r="I96" s="53">
        <v>2</v>
      </c>
      <c r="J96" s="51">
        <f t="shared" si="6"/>
        <v>0.04</v>
      </c>
      <c r="K96" s="49"/>
      <c r="L96" s="49"/>
      <c r="M96" s="49"/>
      <c r="N96" s="49"/>
      <c r="O96" s="66"/>
    </row>
    <row r="97" s="59" customFormat="1" spans="1:15">
      <c r="A97" s="70">
        <v>90</v>
      </c>
      <c r="B97" s="70" t="s">
        <v>226</v>
      </c>
      <c r="C97" s="76" t="s">
        <v>227</v>
      </c>
      <c r="D97" s="101">
        <v>0.01</v>
      </c>
      <c r="E97" s="70">
        <v>4</v>
      </c>
      <c r="F97" s="106" t="s">
        <v>224</v>
      </c>
      <c r="G97" s="70"/>
      <c r="H97" s="70"/>
      <c r="I97" s="53">
        <v>2</v>
      </c>
      <c r="J97" s="51">
        <f t="shared" si="6"/>
        <v>0.02</v>
      </c>
      <c r="K97" s="49"/>
      <c r="L97" s="49"/>
      <c r="M97" s="49"/>
      <c r="N97" s="49"/>
      <c r="O97" s="66"/>
    </row>
    <row r="98" s="59" customFormat="1" spans="1:15">
      <c r="A98" s="70">
        <v>100</v>
      </c>
      <c r="B98" s="70" t="s">
        <v>222</v>
      </c>
      <c r="C98" s="76" t="s">
        <v>184</v>
      </c>
      <c r="D98" s="101">
        <v>0.04</v>
      </c>
      <c r="E98" s="70">
        <v>4</v>
      </c>
      <c r="F98" s="106" t="s">
        <v>224</v>
      </c>
      <c r="G98" s="70">
        <v>15</v>
      </c>
      <c r="H98" s="70" t="s">
        <v>224</v>
      </c>
      <c r="I98" s="53">
        <v>2</v>
      </c>
      <c r="J98" s="51">
        <f t="shared" si="6"/>
        <v>0.08</v>
      </c>
      <c r="K98" s="49"/>
      <c r="L98" s="49"/>
      <c r="M98" s="49"/>
      <c r="N98" s="49"/>
      <c r="O98" s="66"/>
    </row>
    <row r="99" s="59" customFormat="1" spans="1:15">
      <c r="A99" s="70">
        <v>110</v>
      </c>
      <c r="B99" s="70" t="s">
        <v>225</v>
      </c>
      <c r="C99" s="76" t="s">
        <v>184</v>
      </c>
      <c r="D99" s="101">
        <v>0.02</v>
      </c>
      <c r="E99" s="70">
        <v>4</v>
      </c>
      <c r="F99" s="106" t="s">
        <v>224</v>
      </c>
      <c r="G99" s="70"/>
      <c r="H99" s="70"/>
      <c r="I99" s="53">
        <v>2</v>
      </c>
      <c r="J99" s="51">
        <f t="shared" si="6"/>
        <v>0.04</v>
      </c>
      <c r="K99" s="49"/>
      <c r="L99" s="49"/>
      <c r="M99" s="49"/>
      <c r="N99" s="49"/>
      <c r="O99" s="66"/>
    </row>
    <row r="100" s="59" customFormat="1" spans="1:15">
      <c r="A100" s="70">
        <v>120</v>
      </c>
      <c r="B100" s="70" t="s">
        <v>226</v>
      </c>
      <c r="C100" s="76" t="s">
        <v>184</v>
      </c>
      <c r="D100" s="101">
        <v>0.01</v>
      </c>
      <c r="E100" s="70">
        <v>4</v>
      </c>
      <c r="F100" s="106" t="s">
        <v>224</v>
      </c>
      <c r="G100" s="70"/>
      <c r="H100" s="70"/>
      <c r="I100" s="53">
        <v>2</v>
      </c>
      <c r="J100" s="51">
        <f t="shared" si="6"/>
        <v>0.02</v>
      </c>
      <c r="K100" s="49"/>
      <c r="L100" s="49"/>
      <c r="M100" s="49"/>
      <c r="N100" s="49"/>
      <c r="O100" s="66"/>
    </row>
    <row r="101" s="59" customFormat="1" spans="1:15">
      <c r="A101" s="70">
        <v>130</v>
      </c>
      <c r="B101" s="70" t="s">
        <v>222</v>
      </c>
      <c r="C101" s="76" t="s">
        <v>228</v>
      </c>
      <c r="D101" s="101">
        <v>0.04</v>
      </c>
      <c r="E101" s="70">
        <v>4</v>
      </c>
      <c r="F101" s="106" t="s">
        <v>224</v>
      </c>
      <c r="G101" s="70">
        <v>15</v>
      </c>
      <c r="H101" s="70" t="s">
        <v>224</v>
      </c>
      <c r="I101" s="53">
        <v>3</v>
      </c>
      <c r="J101" s="51">
        <f t="shared" si="6"/>
        <v>0.12</v>
      </c>
      <c r="K101" s="49"/>
      <c r="L101" s="49"/>
      <c r="M101" s="49"/>
      <c r="N101" s="49"/>
      <c r="O101" s="66"/>
    </row>
    <row r="102" s="59" customFormat="1" spans="1:15">
      <c r="A102" s="70">
        <v>140</v>
      </c>
      <c r="B102" s="70" t="s">
        <v>225</v>
      </c>
      <c r="C102" s="76" t="s">
        <v>228</v>
      </c>
      <c r="D102" s="101">
        <v>0.02</v>
      </c>
      <c r="E102" s="70">
        <v>4</v>
      </c>
      <c r="F102" s="106" t="s">
        <v>224</v>
      </c>
      <c r="G102" s="70"/>
      <c r="H102" s="70"/>
      <c r="I102" s="53">
        <v>3</v>
      </c>
      <c r="J102" s="51">
        <f t="shared" si="6"/>
        <v>0.06</v>
      </c>
      <c r="K102" s="49"/>
      <c r="L102" s="49"/>
      <c r="M102" s="49"/>
      <c r="N102" s="49"/>
      <c r="O102" s="66"/>
    </row>
    <row r="103" s="59" customFormat="1" spans="1:15">
      <c r="A103" s="70">
        <v>150</v>
      </c>
      <c r="B103" s="70" t="s">
        <v>226</v>
      </c>
      <c r="C103" s="76" t="s">
        <v>228</v>
      </c>
      <c r="D103" s="101">
        <v>0.01</v>
      </c>
      <c r="E103" s="70">
        <v>4</v>
      </c>
      <c r="F103" s="106" t="s">
        <v>224</v>
      </c>
      <c r="G103" s="70"/>
      <c r="H103" s="70"/>
      <c r="I103" s="53">
        <v>3</v>
      </c>
      <c r="J103" s="51">
        <f t="shared" si="6"/>
        <v>0.03</v>
      </c>
      <c r="K103" s="49"/>
      <c r="L103" s="49"/>
      <c r="M103" s="49"/>
      <c r="N103" s="49"/>
      <c r="O103" s="66"/>
    </row>
    <row r="104" s="59" customFormat="1" spans="1:15">
      <c r="A104" s="70">
        <v>160</v>
      </c>
      <c r="B104" s="70" t="s">
        <v>222</v>
      </c>
      <c r="C104" s="76" t="s">
        <v>137</v>
      </c>
      <c r="D104" s="101">
        <v>0.04</v>
      </c>
      <c r="E104" s="70">
        <v>3</v>
      </c>
      <c r="F104" s="106" t="s">
        <v>224</v>
      </c>
      <c r="G104" s="70">
        <v>15</v>
      </c>
      <c r="H104" s="70" t="s">
        <v>224</v>
      </c>
      <c r="I104" s="53">
        <v>2</v>
      </c>
      <c r="J104" s="51">
        <f t="shared" si="6"/>
        <v>0.08</v>
      </c>
      <c r="K104" s="49"/>
      <c r="L104" s="49"/>
      <c r="M104" s="49"/>
      <c r="N104" s="49"/>
      <c r="O104" s="66"/>
    </row>
    <row r="105" s="59" customFormat="1" spans="1:15">
      <c r="A105" s="70">
        <v>170</v>
      </c>
      <c r="B105" s="70" t="s">
        <v>225</v>
      </c>
      <c r="C105" s="76" t="s">
        <v>137</v>
      </c>
      <c r="D105" s="101">
        <v>0.02</v>
      </c>
      <c r="E105" s="70">
        <v>3</v>
      </c>
      <c r="F105" s="106" t="s">
        <v>224</v>
      </c>
      <c r="G105" s="70"/>
      <c r="H105" s="70"/>
      <c r="I105" s="53">
        <v>2</v>
      </c>
      <c r="J105" s="51">
        <f t="shared" si="6"/>
        <v>0.04</v>
      </c>
      <c r="K105" s="49"/>
      <c r="L105" s="49"/>
      <c r="M105" s="49"/>
      <c r="N105" s="49"/>
      <c r="O105" s="66"/>
    </row>
    <row r="106" s="59" customFormat="1" spans="1:15">
      <c r="A106" s="70">
        <v>180</v>
      </c>
      <c r="B106" s="70" t="s">
        <v>226</v>
      </c>
      <c r="C106" s="76" t="s">
        <v>137</v>
      </c>
      <c r="D106" s="101">
        <v>0.01</v>
      </c>
      <c r="E106" s="70">
        <v>3</v>
      </c>
      <c r="F106" s="106" t="s">
        <v>224</v>
      </c>
      <c r="G106" s="70"/>
      <c r="H106" s="70"/>
      <c r="I106" s="53">
        <v>2</v>
      </c>
      <c r="J106" s="51">
        <f t="shared" si="6"/>
        <v>0.02</v>
      </c>
      <c r="K106" s="49"/>
      <c r="L106" s="49"/>
      <c r="M106" s="49"/>
      <c r="N106" s="49"/>
      <c r="O106" s="66"/>
    </row>
    <row r="107" s="59" customFormat="1" spans="1:15">
      <c r="A107" s="70">
        <v>190</v>
      </c>
      <c r="B107" s="70" t="s">
        <v>229</v>
      </c>
      <c r="C107" s="76" t="s">
        <v>230</v>
      </c>
      <c r="D107" s="101">
        <v>0.003</v>
      </c>
      <c r="E107" s="70">
        <v>60</v>
      </c>
      <c r="F107" s="106" t="s">
        <v>231</v>
      </c>
      <c r="G107" s="70"/>
      <c r="H107" s="70"/>
      <c r="I107" s="110">
        <v>1</v>
      </c>
      <c r="J107" s="51">
        <f>I107*D107*E107</f>
        <v>0.18</v>
      </c>
      <c r="K107" s="49"/>
      <c r="L107" s="49"/>
      <c r="M107" s="49"/>
      <c r="N107" s="49"/>
      <c r="O107" s="66"/>
    </row>
    <row r="108" s="59" customFormat="1" spans="1:15">
      <c r="A108" s="70">
        <v>200</v>
      </c>
      <c r="B108" s="70" t="s">
        <v>232</v>
      </c>
      <c r="C108" s="76" t="s">
        <v>230</v>
      </c>
      <c r="D108" s="101">
        <v>0.002</v>
      </c>
      <c r="E108" s="70">
        <v>60</v>
      </c>
      <c r="F108" s="106" t="s">
        <v>231</v>
      </c>
      <c r="G108" s="70"/>
      <c r="H108" s="70"/>
      <c r="I108" s="110">
        <v>1</v>
      </c>
      <c r="J108" s="51">
        <f>I108*D108*E108</f>
        <v>0.12</v>
      </c>
      <c r="K108" s="49"/>
      <c r="L108" s="49"/>
      <c r="M108" s="49"/>
      <c r="N108" s="49"/>
      <c r="O108" s="66"/>
    </row>
    <row r="109" s="59" customFormat="1" spans="1:15">
      <c r="A109" s="70">
        <v>210</v>
      </c>
      <c r="B109" s="70" t="s">
        <v>233</v>
      </c>
      <c r="C109" s="76" t="s">
        <v>234</v>
      </c>
      <c r="D109" s="101">
        <v>0.04</v>
      </c>
      <c r="E109" s="70">
        <v>1</v>
      </c>
      <c r="F109" s="106" t="s">
        <v>123</v>
      </c>
      <c r="G109" s="70"/>
      <c r="H109" s="70"/>
      <c r="I109" s="53">
        <v>15</v>
      </c>
      <c r="J109" s="51">
        <f>I109*D109*E109</f>
        <v>0.6</v>
      </c>
      <c r="K109" s="49"/>
      <c r="L109" s="49"/>
      <c r="M109" s="49"/>
      <c r="N109" s="49"/>
      <c r="O109" s="66"/>
    </row>
    <row r="110" spans="1:15">
      <c r="A110" s="20"/>
      <c r="B110" s="21"/>
      <c r="C110" s="21"/>
      <c r="D110" s="21"/>
      <c r="E110" s="21"/>
      <c r="F110" s="21"/>
      <c r="G110" s="21"/>
      <c r="H110" s="21"/>
      <c r="I110" s="75" t="s">
        <v>109</v>
      </c>
      <c r="J110" s="80">
        <f>SUM(J89:J109)</f>
        <v>1.85</v>
      </c>
      <c r="K110" s="8"/>
      <c r="L110" s="8"/>
      <c r="M110" s="8"/>
      <c r="N110" s="8"/>
      <c r="O110" s="52"/>
    </row>
    <row r="111" spans="1:15">
      <c r="A111" s="2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52"/>
    </row>
    <row r="112" spans="1:15">
      <c r="A112" s="69" t="s">
        <v>106</v>
      </c>
      <c r="B112" s="69" t="s">
        <v>235</v>
      </c>
      <c r="C112" s="69" t="s">
        <v>111</v>
      </c>
      <c r="D112" s="69" t="s">
        <v>112</v>
      </c>
      <c r="E112" s="69" t="s">
        <v>189</v>
      </c>
      <c r="F112" s="69" t="s">
        <v>82</v>
      </c>
      <c r="G112" s="69" t="s">
        <v>236</v>
      </c>
      <c r="H112" s="69" t="s">
        <v>237</v>
      </c>
      <c r="I112" s="69" t="s">
        <v>109</v>
      </c>
      <c r="J112" s="21"/>
      <c r="K112" s="8"/>
      <c r="L112" s="8"/>
      <c r="M112" s="8"/>
      <c r="N112" s="8"/>
      <c r="O112" s="52"/>
    </row>
    <row r="113" spans="1:15">
      <c r="A113" s="70">
        <v>10</v>
      </c>
      <c r="B113" s="70" t="s">
        <v>238</v>
      </c>
      <c r="C113" s="70" t="s">
        <v>239</v>
      </c>
      <c r="D113" s="51">
        <v>500</v>
      </c>
      <c r="E113" s="70" t="s">
        <v>240</v>
      </c>
      <c r="F113" s="70">
        <v>12</v>
      </c>
      <c r="G113" s="70">
        <v>3000</v>
      </c>
      <c r="H113" s="70">
        <v>1</v>
      </c>
      <c r="I113" s="51">
        <f>D113*F113/G113*H113</f>
        <v>2</v>
      </c>
      <c r="J113" s="21"/>
      <c r="K113" s="8"/>
      <c r="L113" s="8"/>
      <c r="M113" s="8"/>
      <c r="N113" s="8"/>
      <c r="O113" s="52"/>
    </row>
    <row r="114" spans="1:15">
      <c r="A114" s="20"/>
      <c r="B114" s="21"/>
      <c r="C114" s="21"/>
      <c r="D114" s="21"/>
      <c r="E114" s="21"/>
      <c r="F114" s="21"/>
      <c r="G114" s="21"/>
      <c r="H114" s="108" t="s">
        <v>109</v>
      </c>
      <c r="I114" s="111">
        <f>SUM(I113:I113)</f>
        <v>2</v>
      </c>
      <c r="J114" s="21"/>
      <c r="K114" s="8"/>
      <c r="L114" s="8"/>
      <c r="M114" s="8"/>
      <c r="N114" s="8"/>
      <c r="O114" s="52"/>
    </row>
    <row r="115" spans="1:1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58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11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topLeftCell="B1" workbookViewId="0">
      <selection activeCell="B8" sqref="B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EL_01001_m+EL_01001_p</f>
        <v>0.8498255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7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242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1.699651</v>
      </c>
      <c r="O5" s="52"/>
    </row>
    <row r="6" spans="1:15">
      <c r="A6" s="6" t="s">
        <v>99</v>
      </c>
      <c r="B6" s="11" t="s">
        <v>243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244</v>
      </c>
      <c r="C11" s="18" t="s">
        <v>245</v>
      </c>
      <c r="D11" s="19">
        <v>2.25</v>
      </c>
      <c r="E11" s="33">
        <v>20</v>
      </c>
      <c r="F11" s="18" t="s">
        <v>224</v>
      </c>
      <c r="G11" s="18">
        <v>18</v>
      </c>
      <c r="H11" s="34" t="s">
        <v>224</v>
      </c>
      <c r="I11" s="42" t="s">
        <v>246</v>
      </c>
      <c r="J11" s="43">
        <f>(E11*10^-3)*(G11*10^-3)</f>
        <v>0.00036</v>
      </c>
      <c r="K11" s="44">
        <v>0.003</v>
      </c>
      <c r="L11" s="45">
        <v>7850</v>
      </c>
      <c r="M11" s="54">
        <v>1</v>
      </c>
      <c r="N11" s="19">
        <f>IF(J11="",D11*M11,D11*J11*K11*L11*M11)</f>
        <v>0.0190755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0.0190755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7.23</v>
      </c>
      <c r="G16" s="26" t="s">
        <v>252</v>
      </c>
      <c r="H16" s="37">
        <v>2.5</v>
      </c>
      <c r="I16" s="19">
        <f>IF(H16="",D16*F16,D16*F16*H16)</f>
        <v>0.18075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0.83075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1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topLeftCell="A3" workbookViewId="0">
      <selection activeCell="F53" sqref="F53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e">
        <f>EL_01001</f>
        <v>#REF!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B8" sqref="B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EL_01002_m+EL_01002_p</f>
        <v>0.528499614583333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7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254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1.05699922916667</v>
      </c>
      <c r="O5" s="52"/>
    </row>
    <row r="6" spans="1:15">
      <c r="A6" s="6" t="s">
        <v>99</v>
      </c>
      <c r="B6" s="11" t="s">
        <v>255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244</v>
      </c>
      <c r="C11" s="18" t="s">
        <v>245</v>
      </c>
      <c r="D11" s="19">
        <v>2.25</v>
      </c>
      <c r="E11" s="33">
        <v>13</v>
      </c>
      <c r="F11" s="18" t="s">
        <v>224</v>
      </c>
      <c r="G11" s="18">
        <v>15</v>
      </c>
      <c r="H11" s="34" t="s">
        <v>224</v>
      </c>
      <c r="I11" s="42" t="s">
        <v>246</v>
      </c>
      <c r="J11" s="43">
        <f>(E11*10^-3)*(G11*10^-3)</f>
        <v>0.000195</v>
      </c>
      <c r="K11" s="44">
        <v>0.0015</v>
      </c>
      <c r="L11" s="45">
        <v>7850</v>
      </c>
      <c r="M11" s="54">
        <v>1</v>
      </c>
      <c r="N11" s="19">
        <f>IF(J11="",D11*M11,D11*J11*K11*L11*M11)</f>
        <v>0.00516628125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0.00516628125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256</v>
      </c>
      <c r="H15" s="35">
        <f>1/3</f>
        <v>0.333333333333333</v>
      </c>
      <c r="I15" s="46">
        <f>IF(H15="",D15*F15,D15*F15*H15)</f>
        <v>0.433333333333333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68">
        <v>3.6</v>
      </c>
      <c r="G16" s="26" t="s">
        <v>252</v>
      </c>
      <c r="H16" s="37">
        <v>2.5</v>
      </c>
      <c r="I16" s="19">
        <f>IF(H16="",D16*F16,D16*F16*H16)</f>
        <v>0.09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0.523333333333333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2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O22" sqref="O22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B8" sqref="B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EL_01003_m+EL_01003_p</f>
        <v>0.79279875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7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257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1.5855975</v>
      </c>
      <c r="O5" s="52"/>
    </row>
    <row r="6" spans="1:15">
      <c r="A6" s="6" t="s">
        <v>99</v>
      </c>
      <c r="B6" s="11" t="s">
        <v>258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244</v>
      </c>
      <c r="C11" s="18" t="s">
        <v>245</v>
      </c>
      <c r="D11" s="19">
        <v>2.25</v>
      </c>
      <c r="E11" s="33">
        <v>10</v>
      </c>
      <c r="F11" s="18" t="s">
        <v>224</v>
      </c>
      <c r="G11" s="18">
        <v>20</v>
      </c>
      <c r="H11" s="34" t="s">
        <v>224</v>
      </c>
      <c r="I11" s="42" t="s">
        <v>246</v>
      </c>
      <c r="J11" s="43">
        <f>(E11*10^-3)*(G11*10^-3)</f>
        <v>0.0002</v>
      </c>
      <c r="K11" s="44">
        <v>0.0015</v>
      </c>
      <c r="L11" s="45">
        <v>7850</v>
      </c>
      <c r="M11" s="54">
        <v>1</v>
      </c>
      <c r="N11" s="19">
        <f>IF(J11="",D11*M11,D11*J11*K11*L11*M11)</f>
        <v>0.00529875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0.00529875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5.5</v>
      </c>
      <c r="G16" s="26" t="s">
        <v>252</v>
      </c>
      <c r="H16" s="37">
        <v>2.5</v>
      </c>
      <c r="I16" s="19">
        <f>IF(H16="",D16*F16,D16*F16*H16)</f>
        <v>0.1375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0.7875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3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M20" sqref="M20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Instructions</vt:lpstr>
      <vt:lpstr>BOM</vt:lpstr>
      <vt:lpstr>EL_A0100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2015-05-30T06:57:00Z</dcterms:created>
  <dcterms:modified xsi:type="dcterms:W3CDTF">2018-05-03T20:30:45Z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