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"/>
    </mc:Choice>
  </mc:AlternateContent>
  <xr:revisionPtr revIDLastSave="0" documentId="13_ncr:1_{570B5B1C-D93F-489C-97DA-A1E9B2C92790}" xr6:coauthVersionLast="28" xr6:coauthVersionMax="28" xr10:uidLastSave="{00000000-0000-0000-0000-000000000000}"/>
  <bookViews>
    <workbookView xWindow="4740" yWindow="60" windowWidth="16380" windowHeight="8190" activeTab="1" xr2:uid="{00000000-000D-0000-FFFF-FFFF00000000}"/>
  </bookViews>
  <sheets>
    <sheet name="Instructions" sheetId="7" r:id="rId1"/>
    <sheet name="BOM" sheetId="8" r:id="rId2"/>
    <sheet name="BR Assembly" sheetId="1" r:id="rId3"/>
    <sheet name="BR Part 1" sheetId="2" r:id="rId4"/>
    <sheet name="BR Drawing Part 1" sheetId="9" r:id="rId5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'BR Part 1'!$B$6</definedName>
    <definedName name="BR_01001_f">'BR Part 1'!$J$27</definedName>
    <definedName name="BR_01001_m">'BR Part 1'!$N$12</definedName>
    <definedName name="BR_01001_p">'BR Part 1'!$I$21</definedName>
    <definedName name="BR_01001_q">'BR Part 1'!$N$3</definedName>
    <definedName name="BR_01001_t">'BR Part 1'!$I$32</definedName>
    <definedName name="BR_A0001">'BR Assembly'!$B$5</definedName>
    <definedName name="BR_A0001_f">'BR Assembly'!$J$43</definedName>
    <definedName name="BR_A0001_m">'BR Assembly'!$N$24</definedName>
    <definedName name="BR_A0001_p">'BR Assembly'!$I$33</definedName>
    <definedName name="BR_A0001_pa">'BR Assembly'!$E$16</definedName>
    <definedName name="BR_A0001_q">'BR Assembly'!$N$3</definedName>
    <definedName name="BR_A0001_t">'BR Assembly'!$I$48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'BR Drawing Part 1'!$B$1</definedName>
    <definedName name="dede">#REF!</definedName>
    <definedName name="dEL_01001">'BR Drawing Part 1'!$B$1</definedName>
    <definedName name="dqwdqd">#REF!</definedName>
    <definedName name="eded">#REF!</definedName>
    <definedName name="EL_01001">'BR Part 1'!$B$6</definedName>
    <definedName name="EL_01001_f">'BR Part 1'!$J$27</definedName>
    <definedName name="EL_01001_m">'BR Part 1'!$N$12</definedName>
    <definedName name="EL_01001_p">'BR Part 1'!$I$21</definedName>
    <definedName name="EL_01001_q">'BR Part 1'!$N$3</definedName>
    <definedName name="EL_01001_t">'BR Part 1'!$I$32</definedName>
    <definedName name="EL_02001">'BR Part 1'!#REF!</definedName>
    <definedName name="EL_02001_f">'BR Part 1'!#REF!</definedName>
    <definedName name="EL_02001_m">'BR Part 1'!#REF!</definedName>
    <definedName name="EL_02001_p">'BR Part 1'!#REF!</definedName>
    <definedName name="EL_02001_q">'BR Part 1'!#REF!</definedName>
    <definedName name="EL_02001_t">'BR Part 1'!#REF!</definedName>
    <definedName name="EL_02002">'BR Part 1'!#REF!</definedName>
    <definedName name="EL_02002_f">'BR Part 1'!#REF!</definedName>
    <definedName name="EL_02002_m">'BR Part 1'!#REF!</definedName>
    <definedName name="EL_02002_p">'BR Part 1'!#REF!</definedName>
    <definedName name="EL_02002_q">'BR Part 1'!#REF!</definedName>
    <definedName name="EL_02002_t">'BR Part 1'!#REF!</definedName>
    <definedName name="EL_A0001">'BR Assembly'!$B$5</definedName>
    <definedName name="EL_A0001_f">'BR Assembly'!$J$43</definedName>
    <definedName name="El_A0001_m">'BR Assembly'!$N$24</definedName>
    <definedName name="EL_A0001_p">'BR Assembly'!$I$33</definedName>
    <definedName name="EL_A0001_q">'BR Assembly'!$N$3</definedName>
    <definedName name="EL_A0001_t">'BR Assembly'!$I$48</definedName>
    <definedName name="EL_A0002">'BR Assembly'!#REF!</definedName>
    <definedName name="EL_A0002_f">'BR Assembly'!#REF!</definedName>
    <definedName name="EL_A0002_m">'BR Assembly'!#REF!</definedName>
    <definedName name="EL_A0002_p">'BR Assembly'!#REF!</definedName>
    <definedName name="EL_A0002_q">'BR Assembly'!#REF!</definedName>
    <definedName name="EL_A0002_t">'BR Assembly'!#REF!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71027" iterateDelta="1E-4"/>
</workbook>
</file>

<file path=xl/calcChain.xml><?xml version="1.0" encoding="utf-8"?>
<calcChain xmlns="http://schemas.openxmlformats.org/spreadsheetml/2006/main">
  <c r="B8" i="8" l="1"/>
  <c r="B3" i="2" l="1"/>
  <c r="B1" i="9"/>
  <c r="M8" i="8"/>
  <c r="L8" i="8"/>
  <c r="K8" i="8"/>
  <c r="J8" i="8"/>
  <c r="I8" i="8"/>
  <c r="I7" i="8"/>
  <c r="B18" i="8"/>
  <c r="B9" i="8"/>
  <c r="B10" i="8"/>
  <c r="B11" i="8"/>
  <c r="B12" i="8"/>
  <c r="B13" i="8"/>
  <c r="B14" i="8"/>
  <c r="B15" i="8"/>
  <c r="B16" i="8"/>
  <c r="B17" i="8"/>
  <c r="B7" i="8"/>
  <c r="N2" i="2"/>
  <c r="C7" i="8" l="1"/>
  <c r="B4" i="2"/>
  <c r="C8" i="8"/>
  <c r="F8" i="8"/>
  <c r="D10" i="1"/>
  <c r="F7" i="8"/>
  <c r="E8" i="8" s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L18" i="8"/>
  <c r="I30" i="2"/>
  <c r="I32" i="2" s="1"/>
  <c r="J26" i="2"/>
  <c r="J25" i="2"/>
  <c r="J24" i="2"/>
  <c r="J27" i="2" s="1"/>
  <c r="I20" i="2"/>
  <c r="I19" i="2"/>
  <c r="I18" i="2"/>
  <c r="I17" i="2"/>
  <c r="I16" i="2"/>
  <c r="I15" i="2"/>
  <c r="J11" i="2"/>
  <c r="N11" i="2" s="1"/>
  <c r="N12" i="2" s="1"/>
  <c r="I46" i="1"/>
  <c r="J39" i="1"/>
  <c r="J38" i="1"/>
  <c r="J37" i="1"/>
  <c r="J36" i="1"/>
  <c r="J43" i="1" s="1"/>
  <c r="L7" i="8" s="1"/>
  <c r="I32" i="1"/>
  <c r="I31" i="1"/>
  <c r="I30" i="1"/>
  <c r="I29" i="1"/>
  <c r="I28" i="1"/>
  <c r="I27" i="1"/>
  <c r="N23" i="1"/>
  <c r="N22" i="1"/>
  <c r="N21" i="1"/>
  <c r="J20" i="1"/>
  <c r="M20" i="1" s="1"/>
  <c r="N20" i="1" s="1"/>
  <c r="J19" i="1"/>
  <c r="M19" i="1" s="1"/>
  <c r="N19" i="1" s="1"/>
  <c r="B10" i="1"/>
  <c r="I33" i="1" l="1"/>
  <c r="K7" i="8" s="1"/>
  <c r="I48" i="1"/>
  <c r="M7" i="8" s="1"/>
  <c r="I21" i="2"/>
  <c r="K18" i="8" s="1"/>
  <c r="M18" i="8"/>
  <c r="N24" i="1"/>
  <c r="J7" i="8" l="1"/>
  <c r="H7" i="8" s="1"/>
  <c r="N7" i="8" s="1"/>
  <c r="H8" i="8"/>
  <c r="N8" i="8" s="1"/>
  <c r="J18" i="8"/>
  <c r="O1" i="8"/>
  <c r="N5" i="2"/>
  <c r="C10" i="1"/>
  <c r="E10" i="1" s="1"/>
  <c r="N18" i="8" l="1"/>
  <c r="E16" i="1"/>
  <c r="N2" i="1" s="1"/>
  <c r="N5" i="1" s="1"/>
</calcChain>
</file>

<file path=xl/sharedStrings.xml><?xml version="1.0" encoding="utf-8"?>
<sst xmlns="http://schemas.openxmlformats.org/spreadsheetml/2006/main" count="300" uniqueCount="167">
  <si>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</si>
  <si>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</si>
  <si>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</si>
  <si>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</si>
  <si>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</si>
  <si>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</si>
  <si>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</si>
  <si>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</si>
  <si>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</si>
  <si>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</si>
  <si>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</si>
  <si>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</si>
  <si>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</si>
  <si>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</si>
  <si>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</si>
  <si>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</si>
  <si>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</si>
  <si>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</si>
  <si>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</si>
  <si>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lignes vides à supprimer si non utilisées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</si>
  <si>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</si>
  <si>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</si>
  <si>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</si>
  <si>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</si>
  <si>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</si>
  <si>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</si>
  <si>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</si>
  <si>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</si>
  <si>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</si>
  <si>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</si>
  <si>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</si>
  <si>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Unobtanium (per kg)</t>
  </si>
  <si>
    <t>Optional Text</t>
  </si>
  <si>
    <t>mm</t>
  </si>
  <si>
    <t>Bar 50mm Square</t>
  </si>
  <si>
    <t>Steel, Mild (per kg)</t>
  </si>
  <si>
    <t>Stock material for some part</t>
  </si>
  <si>
    <t>circle area</t>
  </si>
  <si>
    <t>Process</t>
  </si>
  <si>
    <t>Unit</t>
  </si>
  <si>
    <t>Multiplier</t>
  </si>
  <si>
    <t>Mult. Val.</t>
  </si>
  <si>
    <t>Process 1</t>
  </si>
  <si>
    <t>Describe process briefly</t>
  </si>
  <si>
    <t>unit</t>
  </si>
  <si>
    <t>Process 2</t>
  </si>
  <si>
    <t>Example : Assemble part 1 on part 2</t>
  </si>
  <si>
    <t>Process 3 (example : Ratchet)</t>
  </si>
  <si>
    <t>Example : Tighten bolts</t>
  </si>
  <si>
    <t>Fastener</t>
  </si>
  <si>
    <t>Bolt,Grade 8.8 (SAE)</t>
  </si>
  <si>
    <t>Example : bolt Part 1 on Part 2</t>
  </si>
  <si>
    <t>Washer, Grade 8.8 (SAE 5)</t>
  </si>
  <si>
    <t>Nut, Grade 8.8 (SAE 5)</t>
  </si>
  <si>
    <t>Retaining Ring, External</t>
  </si>
  <si>
    <t>Tooling</t>
  </si>
  <si>
    <t>PVF</t>
  </si>
  <si>
    <t>FractionIncluded</t>
  </si>
  <si>
    <t>Welds - Welding Fixture</t>
  </si>
  <si>
    <t>Exemple de Tooling</t>
  </si>
  <si>
    <t>point</t>
  </si>
  <si>
    <t>Ecole Centrale de Lyon</t>
  </si>
  <si>
    <t>Part 1</t>
  </si>
  <si>
    <t>Cast Iron (per kg)</t>
  </si>
  <si>
    <t>Stock material for part</t>
  </si>
  <si>
    <t>Machining Setup, Install and remove</t>
  </si>
  <si>
    <t>Setup for laser cutting</t>
  </si>
  <si>
    <t>Laser Cut</t>
  </si>
  <si>
    <t>Cutout shape</t>
  </si>
  <si>
    <t>cm</t>
  </si>
  <si>
    <t>Material - Cast Iron</t>
  </si>
  <si>
    <t>FracIncld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</si>
  <si>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</si>
  <si>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</si>
  <si>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</si>
  <si>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</si>
  <si>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</si>
  <si>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</si>
  <si>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</si>
  <si>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</si>
  <si>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</si>
  <si>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</si>
  <si>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</si>
  <si>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</si>
  <si>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</si>
  <si>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</si>
  <si>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</si>
  <si>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</si>
  <si>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</si>
  <si>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</si>
  <si>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</si>
  <si>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Nom de l'assemblage 1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</si>
  <si>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</si>
  <si>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</si>
  <si>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</si>
  <si>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</si>
  <si>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</si>
  <si>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</si>
  <si>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</si>
  <si>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</si>
  <si>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</si>
  <si>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</si>
  <si>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</si>
  <si>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</si>
  <si>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</si>
  <si>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</si>
  <si>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</si>
  <si>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</si>
  <si>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</si>
  <si>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</si>
  <si>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</si>
  <si>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</si>
  <si>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</si>
  <si>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</si>
  <si>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</si>
  <si>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</si>
  <si>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</si>
  <si>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</si>
  <si>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</si>
  <si>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</si>
  <si>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</si>
  <si>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</si>
  <si>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</si>
  <si>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</si>
  <si>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</si>
  <si>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</si>
  <si>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</si>
  <si>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Brake System</t>
  </si>
  <si>
    <t>BR A0001</t>
  </si>
  <si>
    <t>BR 01001</t>
  </si>
  <si>
    <t>Description brève de l'assemblage</t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</si>
  <si>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</si>
  <si>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</si>
  <si>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</si>
  <si>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</si>
  <si>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</si>
  <si>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</si>
  <si>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</si>
  <si>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</si>
  <si>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</si>
  <si>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</si>
  <si>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</si>
  <si>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</si>
  <si>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</si>
  <si>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</si>
  <si>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</si>
  <si>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</si>
  <si>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Description brève de la pièce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</si>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</sst>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-[$$-409]* #,##0.00_ ;_-[$$-409]* \-#,##0.00,;_-[$$-409]* \-??_ ;_-@_ 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  <numFmt numFmtId="174" formatCode="0.0000"/>
    <numFmt numFmtId="175" formatCode="0.000"/>
  </numFmts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rgb="FFFCD5B5"/>
      </patternFill>
    </fill>
    <fill>
      <patternFill patternType="solid">
        <fgColor theme="3" tint="0.59999389629810485"/>
        <bgColor rgb="FFFAC090"/>
      </patternFill>
    </fill>
  </fills>
  <borders count="2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8" fillId="0" borderId="0"/>
    <xf numFmtId="171" fontId="8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7" fillId="2" borderId="6">
      <alignment vertical="center" wrapText="1"/>
    </xf>
    <xf numFmtId="172" fontId="8" fillId="0" borderId="0" applyFont="0" applyFill="0" applyBorder="0" applyAlignment="0" applyProtection="0"/>
    <xf numFmtId="0" fontId="2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</cellStyleXfs>
  <cellXfs count="165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2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2" fontId="9" fillId="0" borderId="0" xfId="5" applyFont="1"/>
    <xf numFmtId="0" fontId="9" fillId="0" borderId="0" xfId="1" applyFont="1" applyProtection="1">
      <protection locked="0"/>
    </xf>
    <xf numFmtId="172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0" fontId="5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1" fontId="4" fillId="0" borderId="3" xfId="0" applyNumberFormat="1" applyFont="1" applyBorder="1"/>
    <xf numFmtId="39" fontId="4" fillId="0" borderId="3" xfId="7" applyNumberFormat="1" applyFont="1" applyBorder="1" applyAlignment="1" applyProtection="1"/>
    <xf numFmtId="37" fontId="4" fillId="0" borderId="3" xfId="7" applyNumberFormat="1" applyFont="1" applyBorder="1" applyAlignment="1" applyProtection="1"/>
    <xf numFmtId="165" fontId="4" fillId="0" borderId="0" xfId="0" applyNumberFormat="1" applyFont="1" applyBorder="1"/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2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2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0" fontId="4" fillId="0" borderId="16" xfId="7" applyNumberFormat="1" applyFont="1" applyBorder="1" applyAlignment="1" applyProtection="1"/>
    <xf numFmtId="165" fontId="4" fillId="0" borderId="16" xfId="7" applyNumberFormat="1" applyFont="1" applyBorder="1" applyAlignment="1" applyProtection="1"/>
    <xf numFmtId="0" fontId="5" fillId="0" borderId="16" xfId="0" applyFont="1" applyBorder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1" fontId="4" fillId="0" borderId="16" xfId="7" applyNumberFormat="1" applyFont="1" applyBorder="1" applyAlignment="1" applyProtection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169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70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39" fontId="4" fillId="0" borderId="16" xfId="7" applyNumberFormat="1" applyFont="1" applyBorder="1" applyAlignment="1" applyProtection="1"/>
    <xf numFmtId="0" fontId="4" fillId="0" borderId="16" xfId="0" applyFont="1" applyBorder="1" applyAlignment="1" applyProtection="1">
      <alignment wrapText="1"/>
    </xf>
    <xf numFmtId="170" fontId="4" fillId="0" borderId="16" xfId="0" applyNumberFormat="1" applyFont="1" applyBorder="1" applyAlignment="1">
      <alignment wrapText="1"/>
    </xf>
    <xf numFmtId="39" fontId="4" fillId="0" borderId="16" xfId="7" applyNumberFormat="1" applyFont="1" applyBorder="1" applyAlignment="1" applyProtection="1">
      <alignment wrapText="1"/>
    </xf>
    <xf numFmtId="37" fontId="4" fillId="0" borderId="16" xfId="7" applyNumberFormat="1" applyFont="1" applyBorder="1" applyAlignment="1" applyProtection="1">
      <alignment wrapText="1"/>
    </xf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4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0" fillId="0" borderId="21" xfId="0" applyFont="1" applyBorder="1"/>
    <xf numFmtId="37" fontId="4" fillId="0" borderId="16" xfId="0" applyNumberFormat="1" applyFont="1" applyBorder="1"/>
    <xf numFmtId="0" fontId="19" fillId="0" borderId="16" xfId="8" applyNumberFormat="1" applyBorder="1" applyAlignment="1" applyProtection="1"/>
    <xf numFmtId="0" fontId="20" fillId="0" borderId="0" xfId="0" applyFont="1"/>
    <xf numFmtId="0" fontId="19" fillId="0" borderId="0" xfId="8" applyBorder="1"/>
    <xf numFmtId="0" fontId="19" fillId="0" borderId="0" xfId="8"/>
    <xf numFmtId="0" fontId="12" fillId="7" borderId="3" xfId="1" applyFont="1" applyFill="1" applyBorder="1" applyProtection="1">
      <protection locked="0"/>
    </xf>
    <xf numFmtId="0" fontId="12" fillId="7" borderId="3" xfId="1" applyFont="1" applyFill="1" applyBorder="1" applyAlignment="1">
      <alignment horizontal="left"/>
    </xf>
    <xf numFmtId="18" fontId="12" fillId="7" borderId="3" xfId="1" applyNumberFormat="1" applyFont="1" applyFill="1" applyBorder="1" applyAlignment="1" applyProtection="1">
      <protection locked="0"/>
    </xf>
    <xf numFmtId="0" fontId="19" fillId="7" borderId="3" xfId="8" applyFill="1" applyBorder="1" applyAlignment="1">
      <alignment horizontal="left"/>
    </xf>
    <xf numFmtId="37" fontId="12" fillId="7" borderId="3" xfId="1" applyNumberFormat="1" applyFont="1" applyFill="1" applyBorder="1" applyAlignment="1" applyProtection="1">
      <alignment horizontal="center"/>
      <protection locked="0"/>
    </xf>
    <xf numFmtId="0" fontId="12" fillId="7" borderId="3" xfId="1" applyFont="1" applyFill="1" applyBorder="1" applyAlignment="1">
      <alignment horizontal="center"/>
    </xf>
    <xf numFmtId="18" fontId="12" fillId="7" borderId="3" xfId="1" applyNumberFormat="1" applyFont="1" applyFill="1" applyBorder="1" applyAlignment="1" applyProtection="1">
      <alignment horizontal="right"/>
      <protection locked="0"/>
    </xf>
    <xf numFmtId="11" fontId="12" fillId="7" borderId="3" xfId="1" applyNumberFormat="1" applyFont="1" applyFill="1" applyBorder="1" applyAlignment="1" applyProtection="1">
      <protection locked="0"/>
    </xf>
    <xf numFmtId="0" fontId="12" fillId="7" borderId="3" xfId="1" applyFont="1" applyFill="1" applyBorder="1" applyAlignment="1" applyProtection="1">
      <alignment horizontal="center"/>
      <protection locked="0"/>
    </xf>
    <xf numFmtId="0" fontId="12" fillId="8" borderId="3" xfId="1" applyFont="1" applyFill="1" applyBorder="1" applyProtection="1">
      <protection locked="0"/>
    </xf>
    <xf numFmtId="0" fontId="12" fillId="8" borderId="3" xfId="1" applyFont="1" applyFill="1" applyBorder="1" applyAlignment="1">
      <alignment horizontal="left"/>
    </xf>
    <xf numFmtId="18" fontId="12" fillId="8" borderId="3" xfId="1" applyNumberFormat="1" applyFont="1" applyFill="1" applyBorder="1" applyAlignment="1" applyProtection="1">
      <protection locked="0"/>
    </xf>
    <xf numFmtId="0" fontId="19" fillId="8" borderId="3" xfId="8" applyFill="1" applyBorder="1" applyAlignment="1">
      <alignment horizontal="left"/>
    </xf>
    <xf numFmtId="37" fontId="12" fillId="8" borderId="3" xfId="1" applyNumberFormat="1" applyFont="1" applyFill="1" applyBorder="1" applyAlignment="1" applyProtection="1">
      <alignment horizontal="center"/>
      <protection locked="0"/>
    </xf>
    <xf numFmtId="0" fontId="12" fillId="8" borderId="3" xfId="1" applyFont="1" applyFill="1" applyBorder="1" applyAlignment="1">
      <alignment horizontal="center"/>
    </xf>
    <xf numFmtId="0" fontId="3" fillId="9" borderId="16" xfId="0" applyFont="1" applyFill="1" applyBorder="1"/>
    <xf numFmtId="0" fontId="3" fillId="9" borderId="0" xfId="0" applyFont="1" applyFill="1" applyBorder="1"/>
    <xf numFmtId="0" fontId="3" fillId="9" borderId="16" xfId="0" applyFont="1" applyFill="1" applyBorder="1" applyAlignment="1">
      <alignment horizontal="right"/>
    </xf>
    <xf numFmtId="165" fontId="3" fillId="9" borderId="16" xfId="0" applyNumberFormat="1" applyFont="1" applyFill="1" applyBorder="1"/>
    <xf numFmtId="0" fontId="3" fillId="9" borderId="26" xfId="0" applyFont="1" applyFill="1" applyBorder="1" applyAlignment="1">
      <alignment horizontal="right"/>
    </xf>
    <xf numFmtId="165" fontId="3" fillId="9" borderId="26" xfId="0" applyNumberFormat="1" applyFont="1" applyFill="1" applyBorder="1"/>
    <xf numFmtId="0" fontId="3" fillId="10" borderId="16" xfId="0" applyFont="1" applyFill="1" applyBorder="1"/>
    <xf numFmtId="0" fontId="3" fillId="10" borderId="16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8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2" xfId="0" applyFont="1" applyFill="1" applyBorder="1"/>
    <xf numFmtId="0" fontId="3" fillId="10" borderId="5" xfId="0" applyFont="1" applyFill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3" fontId="4" fillId="0" borderId="16" xfId="7" applyNumberFormat="1" applyFont="1" applyBorder="1" applyAlignment="1" applyProtection="1"/>
    <xf numFmtId="173" fontId="12" fillId="8" borderId="3" xfId="5" applyNumberFormat="1" applyFont="1" applyFill="1" applyBorder="1" applyProtection="1">
      <protection locked="0"/>
    </xf>
    <xf numFmtId="173" fontId="12" fillId="7" borderId="3" xfId="5" applyNumberFormat="1" applyFont="1" applyFill="1" applyBorder="1" applyProtection="1">
      <protection locked="0"/>
    </xf>
    <xf numFmtId="173" fontId="12" fillId="8" borderId="3" xfId="1" applyNumberFormat="1" applyFont="1" applyFill="1" applyBorder="1" applyAlignment="1" applyProtection="1">
      <alignment horizontal="center"/>
      <protection locked="0"/>
    </xf>
    <xf numFmtId="173" fontId="12" fillId="8" borderId="3" xfId="1" applyNumberFormat="1" applyFont="1" applyFill="1" applyBorder="1" applyAlignment="1">
      <alignment horizontal="right"/>
    </xf>
    <xf numFmtId="173" fontId="12" fillId="7" borderId="3" xfId="1" applyNumberFormat="1" applyFont="1" applyFill="1" applyBorder="1" applyAlignment="1" applyProtection="1">
      <alignment horizontal="center"/>
      <protection locked="0"/>
    </xf>
    <xf numFmtId="173" fontId="12" fillId="7" borderId="3" xfId="1" applyNumberFormat="1" applyFont="1" applyFill="1" applyBorder="1" applyAlignment="1">
      <alignment horizontal="right"/>
    </xf>
    <xf numFmtId="173" fontId="12" fillId="0" borderId="7" xfId="1" applyNumberFormat="1" applyFont="1" applyFill="1" applyBorder="1" applyAlignment="1">
      <alignment horizontal="right"/>
    </xf>
    <xf numFmtId="175" fontId="4" fillId="0" borderId="3" xfId="7" applyNumberFormat="1" applyFont="1" applyBorder="1" applyAlignment="1" applyProtection="1"/>
    <xf numFmtId="174" fontId="4" fillId="0" borderId="16" xfId="7" applyNumberFormat="1" applyFont="1" applyBorder="1" applyAlignment="1" applyProtection="1"/>
  </cellXfs>
  <cellStyles count="9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EL_0100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323851</xdr:colOff>
      <xdr:row>1</xdr:row>
      <xdr:rowOff>114300</xdr:rowOff>
    </xdr:from>
    <xdr:to>
      <xdr:col>4</xdr:col>
      <xdr:colOff>76147</xdr:colOff>
      <xdr:row>23</xdr:row>
      <xdr:rowOff>142118</xdr:rowOff>
    </xdr:to>
    <xdr:pic>
      <xdr:nvPicPr>
        <xdr:cNvPr id="3" name="dEL_01000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1" y="304800"/>
          <a:ext cx="2971746" cy="4218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7" workbookViewId="0">
      <selection activeCell="A22" sqref="A22"/>
    </sheetView>
  </sheetViews>
  <sheetFormatPr baseColWidth="10" defaultRowHeight="15" x14ac:dyDescent="0.25"/>
  <sheetData>
    <row r="1" spans="1:2" x14ac:dyDescent="0.25">
      <c r="A1" s="151" t="s">
        <v>165</v>
      </c>
    </row>
    <row r="3" spans="1:2" x14ac:dyDescent="0.25">
      <c r="A3" s="150" t="s">
        <v>92</v>
      </c>
      <c r="B3" s="116" t="s">
        <v>93</v>
      </c>
    </row>
    <row r="5" spans="1:2" x14ac:dyDescent="0.25">
      <c r="A5" t="s">
        <v>132</v>
      </c>
    </row>
    <row r="6" spans="1:2" x14ac:dyDescent="0.25">
      <c r="A6" t="s">
        <v>133</v>
      </c>
    </row>
    <row r="7" spans="1:2" x14ac:dyDescent="0.25">
      <c r="A7" t="s">
        <v>140</v>
      </c>
    </row>
    <row r="8" spans="1:2" x14ac:dyDescent="0.25">
      <c r="A8" t="s">
        <v>137</v>
      </c>
    </row>
    <row r="9" spans="1:2" x14ac:dyDescent="0.25">
      <c r="A9" t="s">
        <v>94</v>
      </c>
    </row>
    <row r="10" spans="1:2" x14ac:dyDescent="0.25">
      <c r="A10" s="116" t="s">
        <v>124</v>
      </c>
    </row>
    <row r="11" spans="1:2" x14ac:dyDescent="0.25">
      <c r="A11" t="s">
        <v>95</v>
      </c>
    </row>
    <row r="12" spans="1:2" x14ac:dyDescent="0.25">
      <c r="A12" t="s">
        <v>96</v>
      </c>
    </row>
    <row r="14" spans="1:2" x14ac:dyDescent="0.25">
      <c r="A14" t="s">
        <v>131</v>
      </c>
    </row>
    <row r="15" spans="1:2" x14ac:dyDescent="0.25">
      <c r="A15" t="s">
        <v>145</v>
      </c>
    </row>
    <row r="16" spans="1:2" x14ac:dyDescent="0.25">
      <c r="A16" t="s">
        <v>150</v>
      </c>
    </row>
    <row r="18" spans="1:3" x14ac:dyDescent="0.25">
      <c r="A18" s="150" t="s">
        <v>97</v>
      </c>
      <c r="B18" s="116" t="s">
        <v>135</v>
      </c>
      <c r="C18" s="116"/>
    </row>
    <row r="20" spans="1:3" x14ac:dyDescent="0.25">
      <c r="A20" t="s">
        <v>146</v>
      </c>
    </row>
    <row r="21" spans="1:3" x14ac:dyDescent="0.25">
      <c r="A21" t="s">
        <v>166</v>
      </c>
    </row>
    <row r="23" spans="1:3" x14ac:dyDescent="0.25">
      <c r="A23" s="150" t="s">
        <v>99</v>
      </c>
      <c r="B23" s="116" t="s">
        <v>100</v>
      </c>
    </row>
    <row r="25" spans="1:3" x14ac:dyDescent="0.25">
      <c r="A25" t="s">
        <v>158</v>
      </c>
    </row>
    <row r="26" spans="1:3" x14ac:dyDescent="0.25">
      <c r="A26" t="s">
        <v>106</v>
      </c>
    </row>
    <row r="27" spans="1:3" x14ac:dyDescent="0.25">
      <c r="A27" t="s">
        <v>101</v>
      </c>
    </row>
    <row r="28" spans="1:3" x14ac:dyDescent="0.25">
      <c r="A28" t="s">
        <v>141</v>
      </c>
    </row>
    <row r="29" spans="1:3" x14ac:dyDescent="0.25">
      <c r="A29" t="s">
        <v>138</v>
      </c>
    </row>
    <row r="30" spans="1:3" x14ac:dyDescent="0.25">
      <c r="A30" t="s">
        <v>102</v>
      </c>
    </row>
    <row r="31" spans="1:3" x14ac:dyDescent="0.25">
      <c r="A31" s="116" t="s">
        <v>124</v>
      </c>
    </row>
    <row r="32" spans="1:3" x14ac:dyDescent="0.25">
      <c r="A32" t="s">
        <v>139</v>
      </c>
    </row>
    <row r="33" spans="1:2" x14ac:dyDescent="0.25">
      <c r="A33" t="s">
        <v>142</v>
      </c>
    </row>
    <row r="35" spans="1:2" x14ac:dyDescent="0.25">
      <c r="A35" t="s">
        <v>143</v>
      </c>
    </row>
    <row r="36" spans="1:2" x14ac:dyDescent="0.25">
      <c r="A36" t="s">
        <v>144</v>
      </c>
    </row>
    <row r="37" spans="1:2" x14ac:dyDescent="0.25">
      <c r="A37" t="s">
        <v>151</v>
      </c>
    </row>
    <row r="39" spans="1:2" x14ac:dyDescent="0.25">
      <c r="A39" s="150" t="s">
        <v>103</v>
      </c>
      <c r="B39" s="116" t="s">
        <v>98</v>
      </c>
    </row>
    <row r="41" spans="1:2" x14ac:dyDescent="0.25">
      <c r="A41" t="s">
        <v>156</v>
      </c>
    </row>
    <row r="42" spans="1:2" x14ac:dyDescent="0.25">
      <c r="A42" t="s">
        <v>157</v>
      </c>
    </row>
    <row r="43" spans="1:2" x14ac:dyDescent="0.25">
      <c r="A43" t="s">
        <v>134</v>
      </c>
    </row>
    <row r="45" spans="1:2" x14ac:dyDescent="0.25">
      <c r="A45" s="150" t="s">
        <v>104</v>
      </c>
      <c r="B45" s="116" t="s">
        <v>121</v>
      </c>
    </row>
    <row r="47" spans="1:2" x14ac:dyDescent="0.25">
      <c r="A47" t="s">
        <v>159</v>
      </c>
    </row>
    <row r="48" spans="1:2" x14ac:dyDescent="0.25">
      <c r="A48" t="s">
        <v>122</v>
      </c>
    </row>
    <row r="49" spans="1:2" x14ac:dyDescent="0.25">
      <c r="A49" t="s">
        <v>123</v>
      </c>
    </row>
    <row r="50" spans="1:2" x14ac:dyDescent="0.25">
      <c r="A50" t="s">
        <v>148</v>
      </c>
    </row>
    <row r="51" spans="1:2" x14ac:dyDescent="0.25">
      <c r="A51" t="s">
        <v>160</v>
      </c>
    </row>
    <row r="52" spans="1:2" x14ac:dyDescent="0.25">
      <c r="A52" t="s">
        <v>161</v>
      </c>
    </row>
    <row r="53" spans="1:2" x14ac:dyDescent="0.25">
      <c r="A53" t="s">
        <v>125</v>
      </c>
    </row>
    <row r="55" spans="1:2" x14ac:dyDescent="0.25">
      <c r="A55" t="s">
        <v>152</v>
      </c>
    </row>
    <row r="57" spans="1:2" x14ac:dyDescent="0.25">
      <c r="A57" s="150" t="s">
        <v>108</v>
      </c>
      <c r="B57" s="116" t="s">
        <v>105</v>
      </c>
    </row>
    <row r="59" spans="1:2" x14ac:dyDescent="0.25">
      <c r="A59" t="s">
        <v>107</v>
      </c>
    </row>
    <row r="60" spans="1:2" x14ac:dyDescent="0.25">
      <c r="A60" t="s">
        <v>153</v>
      </c>
    </row>
    <row r="61" spans="1:2" x14ac:dyDescent="0.25">
      <c r="A61" t="s">
        <v>149</v>
      </c>
    </row>
    <row r="63" spans="1:2" x14ac:dyDescent="0.25">
      <c r="A63" s="150" t="s">
        <v>120</v>
      </c>
      <c r="B63" s="116" t="s">
        <v>109</v>
      </c>
    </row>
    <row r="65" spans="1:1" x14ac:dyDescent="0.25">
      <c r="A65" t="s">
        <v>110</v>
      </c>
    </row>
    <row r="66" spans="1:1" x14ac:dyDescent="0.25">
      <c r="A66" t="s">
        <v>112</v>
      </c>
    </row>
    <row r="67" spans="1:1" x14ac:dyDescent="0.25">
      <c r="A67" t="s">
        <v>111</v>
      </c>
    </row>
    <row r="68" spans="1:1" x14ac:dyDescent="0.25">
      <c r="A68" t="s">
        <v>113</v>
      </c>
    </row>
    <row r="69" spans="1:1" x14ac:dyDescent="0.25">
      <c r="A69" t="s">
        <v>114</v>
      </c>
    </row>
    <row r="70" spans="1:1" x14ac:dyDescent="0.25">
      <c r="A70" t="s">
        <v>115</v>
      </c>
    </row>
    <row r="71" spans="1:1" x14ac:dyDescent="0.25">
      <c r="A71" t="s">
        <v>154</v>
      </c>
    </row>
    <row r="72" spans="1:1" x14ac:dyDescent="0.25">
      <c r="A72" t="s">
        <v>155</v>
      </c>
    </row>
    <row r="74" spans="1:1" x14ac:dyDescent="0.25">
      <c r="A74" t="s">
        <v>162</v>
      </c>
    </row>
    <row r="75" spans="1:1" x14ac:dyDescent="0.25">
      <c r="A75" t="s">
        <v>116</v>
      </c>
    </row>
    <row r="76" spans="1:1" x14ac:dyDescent="0.25">
      <c r="A76" t="s">
        <v>117</v>
      </c>
    </row>
    <row r="77" spans="1:1" x14ac:dyDescent="0.25">
      <c r="A77" t="s">
        <v>154</v>
      </c>
    </row>
    <row r="78" spans="1:1" x14ac:dyDescent="0.25">
      <c r="A78" t="s">
        <v>155</v>
      </c>
    </row>
    <row r="80" spans="1:1" x14ac:dyDescent="0.25">
      <c r="A80" s="116" t="s">
        <v>126</v>
      </c>
    </row>
    <row r="82" spans="1:1" x14ac:dyDescent="0.25">
      <c r="A82" s="151" t="s">
        <v>136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tabSelected="1"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B9" sqref="B9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52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62" t="s">
        <v>0</v>
      </c>
      <c r="B1" s="154" t="s">
        <v>61</v>
      </c>
      <c r="D1" s="53"/>
      <c r="M1" s="65" t="s">
        <v>72</v>
      </c>
      <c r="N1" s="54"/>
      <c r="O1" s="64" t="e">
        <f>#REF!</f>
        <v>#REF!</v>
      </c>
    </row>
    <row r="2" spans="1:15" s="15" customFormat="1" ht="15.75" thickBot="1" x14ac:dyDescent="0.3">
      <c r="A2" s="60" t="s">
        <v>73</v>
      </c>
      <c r="B2" s="153" t="s">
        <v>163</v>
      </c>
      <c r="C2" s="14"/>
      <c r="F2" s="48"/>
    </row>
    <row r="3" spans="1:15" s="15" customFormat="1" ht="16.5" thickTop="1" thickBot="1" x14ac:dyDescent="0.3">
      <c r="A3" s="61" t="s">
        <v>74</v>
      </c>
      <c r="B3" s="63">
        <v>2018</v>
      </c>
      <c r="C3" s="14"/>
      <c r="F3" s="48"/>
    </row>
    <row r="4" spans="1:15" s="15" customFormat="1" ht="16.5" thickTop="1" thickBot="1" x14ac:dyDescent="0.3">
      <c r="A4" s="59" t="s">
        <v>1</v>
      </c>
      <c r="B4" s="152">
        <v>81</v>
      </c>
      <c r="C4" s="14"/>
      <c r="D4" s="53" t="s">
        <v>75</v>
      </c>
      <c r="F4" s="48"/>
    </row>
    <row r="5" spans="1:15" s="46" customFormat="1" ht="15.75" thickTop="1" x14ac:dyDescent="0.25">
      <c r="A5" s="45"/>
      <c r="B5" s="49"/>
      <c r="C5" s="47"/>
      <c r="F5" s="50"/>
    </row>
    <row r="6" spans="1:15" s="44" customFormat="1" ht="49.5" customHeight="1" x14ac:dyDescent="0.25">
      <c r="A6" s="43" t="s">
        <v>76</v>
      </c>
      <c r="B6" s="56" t="s">
        <v>77</v>
      </c>
      <c r="C6" s="56" t="s">
        <v>78</v>
      </c>
      <c r="D6" s="56" t="s">
        <v>79</v>
      </c>
      <c r="E6" s="56" t="s">
        <v>80</v>
      </c>
      <c r="F6" s="56" t="s">
        <v>81</v>
      </c>
      <c r="G6" s="56" t="s">
        <v>82</v>
      </c>
      <c r="H6" s="58" t="s">
        <v>83</v>
      </c>
      <c r="I6" s="56" t="s">
        <v>17</v>
      </c>
      <c r="J6" s="56" t="s">
        <v>84</v>
      </c>
      <c r="K6" s="56" t="s">
        <v>85</v>
      </c>
      <c r="L6" s="56" t="s">
        <v>86</v>
      </c>
      <c r="M6" s="56" t="s">
        <v>87</v>
      </c>
      <c r="N6" s="57" t="s">
        <v>88</v>
      </c>
      <c r="O6" s="56" t="s">
        <v>89</v>
      </c>
    </row>
    <row r="7" spans="1:15" ht="15" x14ac:dyDescent="0.25">
      <c r="A7" s="128"/>
      <c r="B7" s="129" t="str">
        <f>'BR Assembly'!B3</f>
        <v>Brake System</v>
      </c>
      <c r="C7" s="130" t="str">
        <f>EL_A0001</f>
        <v>BR A0001</v>
      </c>
      <c r="D7" s="130" t="s">
        <v>11</v>
      </c>
      <c r="E7" s="130"/>
      <c r="F7" s="131" t="str">
        <f>'BR Assembly'!B4</f>
        <v>Nom de l'assemblage 1</v>
      </c>
      <c r="G7" s="130"/>
      <c r="H7" s="156">
        <f t="shared" ref="H7:H17" si="0">SUM(J7:M7)</f>
        <v>183.86978594062498</v>
      </c>
      <c r="I7" s="132">
        <f>BR_A0001_q</f>
        <v>1</v>
      </c>
      <c r="J7" s="158">
        <f>BR_A0001_m</f>
        <v>176.88978594062499</v>
      </c>
      <c r="K7" s="158">
        <f>BR_A0001_p</f>
        <v>1.32</v>
      </c>
      <c r="L7" s="158">
        <f>BR_A0001_f</f>
        <v>0.66</v>
      </c>
      <c r="M7" s="158">
        <f>BR_A0001_t</f>
        <v>5</v>
      </c>
      <c r="N7" s="159">
        <f t="shared" ref="N7:N17" si="1">H7*I7</f>
        <v>183.86978594062498</v>
      </c>
      <c r="O7" s="133"/>
    </row>
    <row r="8" spans="1:15" ht="15" x14ac:dyDescent="0.25">
      <c r="A8" s="119"/>
      <c r="B8" s="120" t="str">
        <f>'BR Assembly'!B3</f>
        <v>Brake System</v>
      </c>
      <c r="C8" s="125" t="str">
        <f>EL_01001</f>
        <v>BR 01001</v>
      </c>
      <c r="D8" s="121" t="s">
        <v>11</v>
      </c>
      <c r="E8" s="121" t="str">
        <f>F7</f>
        <v>Nom de l'assemblage 1</v>
      </c>
      <c r="F8" s="122" t="str">
        <f>'BR Part 1'!B5</f>
        <v>Part 1</v>
      </c>
      <c r="G8" s="121"/>
      <c r="H8" s="157">
        <f t="shared" si="0"/>
        <v>6.8615487933333332</v>
      </c>
      <c r="I8" s="123">
        <f>BR_A0001_q*BR_01001_q</f>
        <v>1</v>
      </c>
      <c r="J8" s="160">
        <f>BR_01001_m</f>
        <v>1.3309329600000002</v>
      </c>
      <c r="K8" s="160">
        <f>BR_01001_p</f>
        <v>4.6972825</v>
      </c>
      <c r="L8" s="160">
        <f>BR_01001_f</f>
        <v>0</v>
      </c>
      <c r="M8" s="160">
        <f>BR_01001_t</f>
        <v>0.83333333333333337</v>
      </c>
      <c r="N8" s="161">
        <f t="shared" si="1"/>
        <v>6.8615487933333332</v>
      </c>
      <c r="O8" s="124"/>
    </row>
    <row r="9" spans="1:15" ht="14.25" x14ac:dyDescent="0.2">
      <c r="A9" s="119"/>
      <c r="B9" s="120" t="str">
        <f>'BR Assembly'!$B$3</f>
        <v>Brake System</v>
      </c>
      <c r="C9" s="121"/>
      <c r="D9" s="121" t="s">
        <v>11</v>
      </c>
      <c r="E9" s="121"/>
      <c r="F9" s="120"/>
      <c r="G9" s="121"/>
      <c r="H9" s="157">
        <f t="shared" si="0"/>
        <v>0</v>
      </c>
      <c r="I9" s="127"/>
      <c r="J9" s="160"/>
      <c r="K9" s="160"/>
      <c r="L9" s="160"/>
      <c r="M9" s="160"/>
      <c r="N9" s="161">
        <f t="shared" si="1"/>
        <v>0</v>
      </c>
      <c r="O9" s="124"/>
    </row>
    <row r="10" spans="1:15" ht="14.25" x14ac:dyDescent="0.2">
      <c r="A10" s="119"/>
      <c r="B10" s="120" t="str">
        <f>'BR Assembly'!$B$3</f>
        <v>Brake System</v>
      </c>
      <c r="C10" s="121"/>
      <c r="D10" s="121" t="s">
        <v>11</v>
      </c>
      <c r="E10" s="121"/>
      <c r="F10" s="120"/>
      <c r="G10" s="121"/>
      <c r="H10" s="157">
        <f t="shared" si="0"/>
        <v>0</v>
      </c>
      <c r="I10" s="127"/>
      <c r="J10" s="160"/>
      <c r="K10" s="160"/>
      <c r="L10" s="160"/>
      <c r="M10" s="160"/>
      <c r="N10" s="161">
        <f t="shared" si="1"/>
        <v>0</v>
      </c>
      <c r="O10" s="124"/>
    </row>
    <row r="11" spans="1:15" ht="14.25" x14ac:dyDescent="0.2">
      <c r="A11" s="119"/>
      <c r="B11" s="120" t="str">
        <f>'BR Assembly'!$B$3</f>
        <v>Brake System</v>
      </c>
      <c r="C11" s="121"/>
      <c r="D11" s="121" t="s">
        <v>11</v>
      </c>
      <c r="E11" s="121"/>
      <c r="F11" s="120"/>
      <c r="G11" s="121"/>
      <c r="H11" s="157">
        <f t="shared" si="0"/>
        <v>0</v>
      </c>
      <c r="I11" s="127"/>
      <c r="J11" s="160"/>
      <c r="K11" s="160"/>
      <c r="L11" s="160"/>
      <c r="M11" s="160"/>
      <c r="N11" s="161">
        <f t="shared" si="1"/>
        <v>0</v>
      </c>
      <c r="O11" s="124"/>
    </row>
    <row r="12" spans="1:15" ht="14.25" x14ac:dyDescent="0.2">
      <c r="A12" s="119"/>
      <c r="B12" s="120" t="str">
        <f>'BR Assembly'!$B$3</f>
        <v>Brake System</v>
      </c>
      <c r="C12" s="121"/>
      <c r="D12" s="121" t="s">
        <v>11</v>
      </c>
      <c r="E12" s="121"/>
      <c r="F12" s="120"/>
      <c r="G12" s="121"/>
      <c r="H12" s="157">
        <f t="shared" si="0"/>
        <v>0</v>
      </c>
      <c r="I12" s="127"/>
      <c r="J12" s="160"/>
      <c r="K12" s="160"/>
      <c r="L12" s="160"/>
      <c r="M12" s="160"/>
      <c r="N12" s="161">
        <f t="shared" si="1"/>
        <v>0</v>
      </c>
      <c r="O12" s="124"/>
    </row>
    <row r="13" spans="1:15" ht="14.25" x14ac:dyDescent="0.2">
      <c r="A13" s="119"/>
      <c r="B13" s="120" t="str">
        <f>'BR Assembly'!$B$3</f>
        <v>Brake System</v>
      </c>
      <c r="C13" s="121"/>
      <c r="D13" s="121" t="s">
        <v>11</v>
      </c>
      <c r="E13" s="121"/>
      <c r="F13" s="120"/>
      <c r="G13" s="121"/>
      <c r="H13" s="157">
        <f t="shared" si="0"/>
        <v>0</v>
      </c>
      <c r="I13" s="127"/>
      <c r="J13" s="160"/>
      <c r="K13" s="160"/>
      <c r="L13" s="160"/>
      <c r="M13" s="160"/>
      <c r="N13" s="161">
        <f t="shared" si="1"/>
        <v>0</v>
      </c>
      <c r="O13" s="124"/>
    </row>
    <row r="14" spans="1:15" ht="14.25" x14ac:dyDescent="0.2">
      <c r="A14" s="119"/>
      <c r="B14" s="120" t="str">
        <f>'BR Assembly'!$B$3</f>
        <v>Brake System</v>
      </c>
      <c r="C14" s="121"/>
      <c r="D14" s="121" t="s">
        <v>11</v>
      </c>
      <c r="E14" s="121"/>
      <c r="F14" s="120"/>
      <c r="G14" s="121"/>
      <c r="H14" s="157">
        <f t="shared" si="0"/>
        <v>0</v>
      </c>
      <c r="I14" s="127"/>
      <c r="J14" s="160"/>
      <c r="K14" s="160"/>
      <c r="L14" s="160"/>
      <c r="M14" s="160"/>
      <c r="N14" s="161">
        <f t="shared" si="1"/>
        <v>0</v>
      </c>
      <c r="O14" s="124"/>
    </row>
    <row r="15" spans="1:15" ht="14.25" x14ac:dyDescent="0.2">
      <c r="A15" s="119"/>
      <c r="B15" s="120" t="str">
        <f>'BR Assembly'!$B$3</f>
        <v>Brake System</v>
      </c>
      <c r="C15" s="121"/>
      <c r="D15" s="121" t="s">
        <v>11</v>
      </c>
      <c r="E15" s="121"/>
      <c r="F15" s="120"/>
      <c r="G15" s="126"/>
      <c r="H15" s="157">
        <f t="shared" si="0"/>
        <v>0</v>
      </c>
      <c r="I15" s="127"/>
      <c r="J15" s="160"/>
      <c r="K15" s="160"/>
      <c r="L15" s="160"/>
      <c r="M15" s="160"/>
      <c r="N15" s="161">
        <f t="shared" si="1"/>
        <v>0</v>
      </c>
      <c r="O15" s="124"/>
    </row>
    <row r="16" spans="1:15" ht="14.25" x14ac:dyDescent="0.2">
      <c r="A16" s="119"/>
      <c r="B16" s="120" t="str">
        <f>'BR Assembly'!$B$3</f>
        <v>Brake System</v>
      </c>
      <c r="C16" s="121"/>
      <c r="D16" s="121" t="s">
        <v>11</v>
      </c>
      <c r="E16" s="121"/>
      <c r="F16" s="120"/>
      <c r="G16" s="121"/>
      <c r="H16" s="157">
        <f t="shared" si="0"/>
        <v>0</v>
      </c>
      <c r="I16" s="127"/>
      <c r="J16" s="160"/>
      <c r="K16" s="160"/>
      <c r="L16" s="160"/>
      <c r="M16" s="160"/>
      <c r="N16" s="161">
        <f t="shared" si="1"/>
        <v>0</v>
      </c>
      <c r="O16" s="124"/>
    </row>
    <row r="17" spans="1:15" ht="15" thickBot="1" x14ac:dyDescent="0.25">
      <c r="A17" s="119"/>
      <c r="B17" s="120" t="str">
        <f>'BR Assembly'!$B$3</f>
        <v>Brake System</v>
      </c>
      <c r="C17" s="121"/>
      <c r="D17" s="121" t="s">
        <v>11</v>
      </c>
      <c r="E17" s="121"/>
      <c r="F17" s="120"/>
      <c r="G17" s="121"/>
      <c r="H17" s="157">
        <f t="shared" si="0"/>
        <v>0</v>
      </c>
      <c r="I17" s="127"/>
      <c r="J17" s="160"/>
      <c r="K17" s="160"/>
      <c r="L17" s="160"/>
      <c r="M17" s="160"/>
      <c r="N17" s="161">
        <f t="shared" si="1"/>
        <v>0</v>
      </c>
      <c r="O17" s="124"/>
    </row>
    <row r="18" spans="1:15" s="12" customFormat="1" ht="15.75" thickTop="1" thickBot="1" x14ac:dyDescent="0.25">
      <c r="A18" s="5"/>
      <c r="B18" s="51" t="str">
        <f>'BR Assembly'!B3</f>
        <v>Brake System</v>
      </c>
      <c r="C18" s="1"/>
      <c r="D18" s="1"/>
      <c r="E18" s="1"/>
      <c r="F18" s="51" t="s">
        <v>90</v>
      </c>
      <c r="G18" s="1"/>
      <c r="H18" s="3"/>
      <c r="I18" s="4"/>
      <c r="J18" s="162">
        <f>SUMPRODUCT($I7:$I17,J7:J17)</f>
        <v>178.220718900625</v>
      </c>
      <c r="K18" s="162">
        <f>SUMPRODUCT($I7:$I17,K7:K17)</f>
        <v>6.0172825000000003</v>
      </c>
      <c r="L18" s="162">
        <f>SUMPRODUCT($I7:$I17,L7:L17)</f>
        <v>0.66</v>
      </c>
      <c r="M18" s="162">
        <f>SUMPRODUCT($I7:$I17,M7:M17)</f>
        <v>5.833333333333333</v>
      </c>
      <c r="N18" s="162">
        <f>SUM(N7:N17)</f>
        <v>190.73133473395831</v>
      </c>
      <c r="O18" s="2"/>
    </row>
    <row r="19" spans="1:15" ht="13.5" thickTop="1" x14ac:dyDescent="0.2">
      <c r="A19" s="11"/>
      <c r="B19" s="52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52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55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55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52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52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52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52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52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52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52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52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52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52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52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52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52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52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52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52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52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52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52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52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52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52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52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52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52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52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52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52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52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52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52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52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52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52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52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52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52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52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52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52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52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52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52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52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52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52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52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52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52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52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52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52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52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52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52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52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52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52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52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52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52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52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52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52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52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52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52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52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52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52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52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52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52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52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52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52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52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52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52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52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52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52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52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52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52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52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52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52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52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52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52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52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52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52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52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52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52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52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52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52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52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52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52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52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52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52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52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52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52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52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52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52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52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52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52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52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 xr:uid="{00000000-0004-0000-0100-000000000000}"/>
    <hyperlink ref="F8" location="BR_01001" display="BR_01001" xr:uid="{00000000-0004-0000-0100-000002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  <pageSetUpPr fitToPage="1"/>
  </sheetPr>
  <dimension ref="A1:O50"/>
  <sheetViews>
    <sheetView zoomScale="75" zoomScaleNormal="75" zoomScaleSheetLayoutView="80" workbookViewId="0">
      <selection activeCell="H3" sqref="H3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</row>
    <row r="2" spans="1:15" x14ac:dyDescent="0.25">
      <c r="A2" s="134" t="s">
        <v>0</v>
      </c>
      <c r="B2" s="16" t="s">
        <v>61</v>
      </c>
      <c r="C2" s="66"/>
      <c r="D2" s="66"/>
      <c r="E2" s="66" t="s">
        <v>164</v>
      </c>
      <c r="F2" s="66"/>
      <c r="G2" s="66"/>
      <c r="H2" s="66"/>
      <c r="I2" s="66"/>
      <c r="J2" s="134" t="s">
        <v>1</v>
      </c>
      <c r="K2" s="108">
        <v>81</v>
      </c>
      <c r="L2" s="66"/>
      <c r="M2" s="134" t="s">
        <v>2</v>
      </c>
      <c r="N2" s="155">
        <f>BR_A0001_pa+BR_A0001_m+BR_A0001_p+BR_A0001_f+BR_A0001_t</f>
        <v>190.73133473395831</v>
      </c>
      <c r="O2" s="72"/>
    </row>
    <row r="3" spans="1:15" x14ac:dyDescent="0.25">
      <c r="A3" s="134" t="s">
        <v>3</v>
      </c>
      <c r="B3" s="16" t="s">
        <v>127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134" t="s">
        <v>4</v>
      </c>
      <c r="N3" s="102">
        <v>1</v>
      </c>
      <c r="O3" s="72"/>
    </row>
    <row r="4" spans="1:15" x14ac:dyDescent="0.25">
      <c r="A4" s="134" t="s">
        <v>5</v>
      </c>
      <c r="B4" s="67" t="s">
        <v>91</v>
      </c>
      <c r="C4" s="66"/>
      <c r="D4" s="66"/>
      <c r="E4" s="66"/>
      <c r="F4" s="66"/>
      <c r="G4" s="66"/>
      <c r="H4" s="66"/>
      <c r="I4" s="66"/>
      <c r="J4" s="135" t="s">
        <v>6</v>
      </c>
      <c r="K4" s="66"/>
      <c r="L4" s="66"/>
      <c r="M4" s="66"/>
      <c r="N4" s="66"/>
      <c r="O4" s="72"/>
    </row>
    <row r="5" spans="1:15" x14ac:dyDescent="0.25">
      <c r="A5" s="134" t="s">
        <v>7</v>
      </c>
      <c r="B5" s="19" t="s">
        <v>128</v>
      </c>
      <c r="C5" s="66"/>
      <c r="D5" s="66"/>
      <c r="E5" s="66"/>
      <c r="F5" s="66"/>
      <c r="G5" s="66"/>
      <c r="H5" s="66"/>
      <c r="I5" s="66"/>
      <c r="J5" s="135" t="s">
        <v>8</v>
      </c>
      <c r="K5" s="66"/>
      <c r="L5" s="66"/>
      <c r="M5" s="134" t="s">
        <v>9</v>
      </c>
      <c r="N5" s="85">
        <f>N2*N3</f>
        <v>190.73133473395831</v>
      </c>
      <c r="O5" s="72"/>
    </row>
    <row r="6" spans="1:15" x14ac:dyDescent="0.25">
      <c r="A6" s="134" t="s">
        <v>10</v>
      </c>
      <c r="B6" s="16" t="s">
        <v>11</v>
      </c>
      <c r="C6" s="66"/>
      <c r="D6" s="66"/>
      <c r="E6" s="66"/>
      <c r="F6" s="66"/>
      <c r="G6" s="66"/>
      <c r="H6" s="66"/>
      <c r="I6" s="66"/>
      <c r="J6" s="135" t="s">
        <v>12</v>
      </c>
      <c r="K6" s="66"/>
      <c r="L6" s="66"/>
      <c r="M6" s="66"/>
      <c r="N6" s="66"/>
      <c r="O6" s="72"/>
    </row>
    <row r="7" spans="1:15" x14ac:dyDescent="0.25">
      <c r="A7" s="134" t="s">
        <v>13</v>
      </c>
      <c r="B7" s="16" t="s">
        <v>130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72"/>
    </row>
    <row r="8" spans="1:15" x14ac:dyDescent="0.25">
      <c r="A8" s="73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72"/>
    </row>
    <row r="9" spans="1:15" x14ac:dyDescent="0.25">
      <c r="A9" s="134" t="s">
        <v>14</v>
      </c>
      <c r="B9" s="134" t="s">
        <v>15</v>
      </c>
      <c r="C9" s="134" t="s">
        <v>16</v>
      </c>
      <c r="D9" s="134" t="s">
        <v>17</v>
      </c>
      <c r="E9" s="134" t="s">
        <v>18</v>
      </c>
      <c r="F9" s="66"/>
      <c r="G9" s="66"/>
      <c r="H9" s="66"/>
      <c r="I9" s="66"/>
      <c r="J9" s="66"/>
      <c r="K9" s="66"/>
      <c r="L9" s="66"/>
      <c r="M9" s="66"/>
      <c r="N9" s="66"/>
      <c r="O9" s="72"/>
    </row>
    <row r="10" spans="1:15" x14ac:dyDescent="0.25">
      <c r="A10" s="83">
        <v>10</v>
      </c>
      <c r="B10" s="115" t="str">
        <f>'BR Part 1'!B5</f>
        <v>Part 1</v>
      </c>
      <c r="C10" s="85">
        <f>'BR Part 1'!N2</f>
        <v>6.8615487933333332</v>
      </c>
      <c r="D10" s="114">
        <f>'BR Part 1'!N3</f>
        <v>1</v>
      </c>
      <c r="E10" s="85">
        <f>C10*D10</f>
        <v>6.8615487933333332</v>
      </c>
      <c r="F10" s="66"/>
      <c r="G10" s="66"/>
      <c r="H10" s="66"/>
      <c r="I10" s="66"/>
      <c r="J10" s="66"/>
      <c r="K10" s="66"/>
      <c r="L10" s="66"/>
      <c r="M10" s="66"/>
      <c r="N10" s="66"/>
      <c r="O10" s="72"/>
    </row>
    <row r="11" spans="1:15" x14ac:dyDescent="0.25">
      <c r="A11" s="83">
        <v>20</v>
      </c>
      <c r="B11" s="84"/>
      <c r="C11" s="85"/>
      <c r="D11" s="83"/>
      <c r="E11" s="85"/>
      <c r="F11" s="67"/>
      <c r="G11" s="67"/>
      <c r="H11" s="67"/>
      <c r="I11" s="67"/>
      <c r="J11" s="67"/>
      <c r="K11" s="67"/>
      <c r="L11" s="67"/>
      <c r="M11" s="67"/>
      <c r="N11" s="67"/>
      <c r="O11" s="72"/>
    </row>
    <row r="12" spans="1:15" x14ac:dyDescent="0.25">
      <c r="A12" s="83">
        <v>30</v>
      </c>
      <c r="B12" s="84"/>
      <c r="C12" s="85"/>
      <c r="D12" s="83"/>
      <c r="E12" s="85"/>
      <c r="F12" s="67"/>
      <c r="G12" s="67"/>
      <c r="H12" s="67"/>
      <c r="I12" s="67"/>
      <c r="J12" s="67"/>
      <c r="K12" s="67"/>
      <c r="L12" s="67"/>
      <c r="M12" s="67"/>
      <c r="N12" s="67"/>
      <c r="O12" s="75"/>
    </row>
    <row r="13" spans="1:15" s="18" customFormat="1" x14ac:dyDescent="0.25">
      <c r="A13" s="83"/>
      <c r="B13" s="84"/>
      <c r="C13" s="85"/>
      <c r="D13" s="83"/>
      <c r="E13" s="85"/>
      <c r="F13" s="67"/>
      <c r="G13" s="67"/>
      <c r="H13" s="67"/>
      <c r="I13" s="67"/>
      <c r="J13" s="67"/>
      <c r="K13" s="67"/>
      <c r="L13" s="67"/>
      <c r="M13" s="67"/>
      <c r="N13" s="67"/>
      <c r="O13" s="75"/>
    </row>
    <row r="14" spans="1:15" s="18" customFormat="1" x14ac:dyDescent="0.25">
      <c r="A14" s="83"/>
      <c r="B14" s="83"/>
      <c r="C14" s="83"/>
      <c r="D14" s="85"/>
      <c r="E14" s="85"/>
      <c r="F14" s="67"/>
      <c r="G14" s="67"/>
      <c r="H14" s="67"/>
      <c r="I14" s="67"/>
      <c r="J14" s="67"/>
      <c r="K14" s="67"/>
      <c r="L14" s="67"/>
      <c r="M14" s="67"/>
      <c r="N14" s="67"/>
      <c r="O14" s="76"/>
    </row>
    <row r="15" spans="1:15" x14ac:dyDescent="0.25">
      <c r="A15" s="83"/>
      <c r="B15" s="83"/>
      <c r="C15" s="86" t="s">
        <v>19</v>
      </c>
      <c r="D15" s="85"/>
      <c r="E15" s="85"/>
      <c r="F15" s="66"/>
      <c r="G15" s="66"/>
      <c r="H15" s="66"/>
      <c r="I15" s="66"/>
      <c r="J15" s="66"/>
      <c r="K15" s="66"/>
      <c r="L15" s="66"/>
      <c r="M15" s="66"/>
      <c r="N15" s="66"/>
      <c r="O15" s="72"/>
    </row>
    <row r="16" spans="1:15" x14ac:dyDescent="0.25">
      <c r="A16" s="73"/>
      <c r="B16" s="66"/>
      <c r="C16" s="66"/>
      <c r="D16" s="136" t="s">
        <v>18</v>
      </c>
      <c r="E16" s="137">
        <f>SUM(E10:E15)</f>
        <v>6.8615487933333332</v>
      </c>
      <c r="F16" s="67"/>
      <c r="G16" s="67"/>
      <c r="H16" s="67"/>
      <c r="I16" s="67"/>
      <c r="J16" s="67"/>
      <c r="K16" s="67"/>
      <c r="L16" s="67"/>
      <c r="M16" s="67"/>
      <c r="N16" s="67"/>
      <c r="O16" s="72"/>
    </row>
    <row r="17" spans="1:15" x14ac:dyDescent="0.25">
      <c r="A17" s="73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2"/>
    </row>
    <row r="18" spans="1:15" x14ac:dyDescent="0.25">
      <c r="A18" s="134" t="s">
        <v>14</v>
      </c>
      <c r="B18" s="134" t="s">
        <v>20</v>
      </c>
      <c r="C18" s="134" t="s">
        <v>21</v>
      </c>
      <c r="D18" s="134" t="s">
        <v>22</v>
      </c>
      <c r="E18" s="134" t="s">
        <v>23</v>
      </c>
      <c r="F18" s="134" t="s">
        <v>24</v>
      </c>
      <c r="G18" s="134" t="s">
        <v>25</v>
      </c>
      <c r="H18" s="134" t="s">
        <v>26</v>
      </c>
      <c r="I18" s="134" t="s">
        <v>27</v>
      </c>
      <c r="J18" s="134" t="s">
        <v>28</v>
      </c>
      <c r="K18" s="134" t="s">
        <v>29</v>
      </c>
      <c r="L18" s="134" t="s">
        <v>30</v>
      </c>
      <c r="M18" s="134" t="s">
        <v>17</v>
      </c>
      <c r="N18" s="134" t="s">
        <v>18</v>
      </c>
      <c r="O18" s="72"/>
    </row>
    <row r="19" spans="1:15" x14ac:dyDescent="0.25">
      <c r="A19" s="83">
        <v>10</v>
      </c>
      <c r="B19" s="83" t="s">
        <v>31</v>
      </c>
      <c r="C19" s="83" t="s">
        <v>32</v>
      </c>
      <c r="D19" s="85">
        <v>100</v>
      </c>
      <c r="E19" s="83">
        <v>50</v>
      </c>
      <c r="F19" s="83" t="s">
        <v>33</v>
      </c>
      <c r="G19" s="83">
        <v>50</v>
      </c>
      <c r="H19" s="87" t="s">
        <v>33</v>
      </c>
      <c r="I19" s="88" t="s">
        <v>34</v>
      </c>
      <c r="J19" s="89">
        <f>G19*E19/1000000</f>
        <v>2.5000000000000001E-3</v>
      </c>
      <c r="K19" s="87">
        <v>200</v>
      </c>
      <c r="L19" s="87">
        <v>3.5</v>
      </c>
      <c r="M19" s="87">
        <f>J19*K19*L19</f>
        <v>1.75</v>
      </c>
      <c r="N19" s="85">
        <f>M19*D19</f>
        <v>175</v>
      </c>
      <c r="O19" s="72"/>
    </row>
    <row r="20" spans="1:15" s="26" customFormat="1" x14ac:dyDescent="0.25">
      <c r="A20" s="83">
        <v>20</v>
      </c>
      <c r="B20" s="83" t="s">
        <v>35</v>
      </c>
      <c r="C20" s="90" t="s">
        <v>36</v>
      </c>
      <c r="D20" s="85">
        <v>2.25</v>
      </c>
      <c r="E20" s="91">
        <v>165</v>
      </c>
      <c r="F20" s="91" t="s">
        <v>33</v>
      </c>
      <c r="G20" s="91"/>
      <c r="H20" s="87"/>
      <c r="I20" s="92" t="s">
        <v>37</v>
      </c>
      <c r="J20" s="164">
        <f>(E20*10^-3)^2*3.14/4</f>
        <v>2.1371625000000002E-2</v>
      </c>
      <c r="K20" s="94">
        <v>5.0000000000000001E-3</v>
      </c>
      <c r="L20" s="95">
        <v>7860</v>
      </c>
      <c r="M20" s="96">
        <f>K20*J20*L20</f>
        <v>0.83990486250000007</v>
      </c>
      <c r="N20" s="85">
        <f>M20*D20</f>
        <v>1.8897859406250002</v>
      </c>
      <c r="O20" s="77"/>
    </row>
    <row r="21" spans="1:15" x14ac:dyDescent="0.25">
      <c r="A21" s="83"/>
      <c r="B21" s="83"/>
      <c r="C21" s="83"/>
      <c r="D21" s="85"/>
      <c r="E21" s="83"/>
      <c r="F21" s="83"/>
      <c r="G21" s="83"/>
      <c r="H21" s="87"/>
      <c r="I21" s="96"/>
      <c r="J21" s="97"/>
      <c r="K21" s="87"/>
      <c r="L21" s="93"/>
      <c r="M21" s="87"/>
      <c r="N21" s="85">
        <f>M21*D21</f>
        <v>0</v>
      </c>
      <c r="O21" s="72"/>
    </row>
    <row r="22" spans="1:15" x14ac:dyDescent="0.25">
      <c r="A22" s="83"/>
      <c r="B22" s="83"/>
      <c r="C22" s="83"/>
      <c r="D22" s="85"/>
      <c r="E22" s="83"/>
      <c r="F22" s="83"/>
      <c r="G22" s="83"/>
      <c r="H22" s="87"/>
      <c r="I22" s="96"/>
      <c r="J22" s="97"/>
      <c r="K22" s="87"/>
      <c r="L22" s="87"/>
      <c r="M22" s="87"/>
      <c r="N22" s="85">
        <f>M22*D22</f>
        <v>0</v>
      </c>
      <c r="O22" s="72"/>
    </row>
    <row r="23" spans="1:15" x14ac:dyDescent="0.25">
      <c r="A23" s="83"/>
      <c r="B23" s="83"/>
      <c r="C23" s="86" t="s">
        <v>19</v>
      </c>
      <c r="D23" s="85"/>
      <c r="E23" s="83"/>
      <c r="F23" s="83"/>
      <c r="G23" s="83"/>
      <c r="H23" s="87"/>
      <c r="I23" s="96"/>
      <c r="J23" s="97"/>
      <c r="K23" s="87"/>
      <c r="L23" s="87"/>
      <c r="M23" s="87"/>
      <c r="N23" s="85">
        <f>M23*D23</f>
        <v>0</v>
      </c>
      <c r="O23" s="72"/>
    </row>
    <row r="24" spans="1:15" x14ac:dyDescent="0.25">
      <c r="A24" s="7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134" t="s">
        <v>18</v>
      </c>
      <c r="N24" s="137">
        <f>SUM(N19:N23)</f>
        <v>176.88978594062499</v>
      </c>
      <c r="O24" s="72"/>
    </row>
    <row r="25" spans="1:15" x14ac:dyDescent="0.25">
      <c r="A25" s="73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72"/>
    </row>
    <row r="26" spans="1:15" s="29" customFormat="1" x14ac:dyDescent="0.25">
      <c r="A26" s="134" t="s">
        <v>14</v>
      </c>
      <c r="B26" s="134" t="s">
        <v>38</v>
      </c>
      <c r="C26" s="134" t="s">
        <v>21</v>
      </c>
      <c r="D26" s="134" t="s">
        <v>22</v>
      </c>
      <c r="E26" s="134" t="s">
        <v>39</v>
      </c>
      <c r="F26" s="134" t="s">
        <v>17</v>
      </c>
      <c r="G26" s="134" t="s">
        <v>40</v>
      </c>
      <c r="H26" s="134" t="s">
        <v>41</v>
      </c>
      <c r="I26" s="134" t="s">
        <v>18</v>
      </c>
      <c r="J26" s="28"/>
      <c r="K26" s="28"/>
      <c r="L26" s="28"/>
      <c r="M26" s="28"/>
      <c r="N26" s="28"/>
      <c r="O26" s="79"/>
    </row>
    <row r="27" spans="1:15" x14ac:dyDescent="0.25">
      <c r="A27" s="83">
        <v>10</v>
      </c>
      <c r="B27" s="83" t="s">
        <v>42</v>
      </c>
      <c r="C27" s="83" t="s">
        <v>43</v>
      </c>
      <c r="D27" s="85">
        <v>0.13</v>
      </c>
      <c r="E27" s="83" t="s">
        <v>44</v>
      </c>
      <c r="F27" s="98">
        <v>2</v>
      </c>
      <c r="G27" s="98"/>
      <c r="H27" s="98"/>
      <c r="I27" s="85">
        <f t="shared" ref="I27:I32" si="0">IF(H27="",D27*F27,D27*F27*H27)</f>
        <v>0.26</v>
      </c>
      <c r="J27" s="66"/>
      <c r="K27" s="66"/>
      <c r="L27" s="66"/>
      <c r="M27" s="66"/>
      <c r="N27" s="66"/>
      <c r="O27" s="72"/>
    </row>
    <row r="28" spans="1:15" x14ac:dyDescent="0.25">
      <c r="A28" s="83">
        <v>20</v>
      </c>
      <c r="B28" s="99" t="s">
        <v>45</v>
      </c>
      <c r="C28" s="83" t="s">
        <v>46</v>
      </c>
      <c r="D28" s="85">
        <v>0.06</v>
      </c>
      <c r="E28" s="99" t="s">
        <v>44</v>
      </c>
      <c r="F28" s="98">
        <v>1</v>
      </c>
      <c r="G28" s="83"/>
      <c r="H28" s="83"/>
      <c r="I28" s="85">
        <f t="shared" si="0"/>
        <v>0.06</v>
      </c>
      <c r="J28" s="66"/>
      <c r="K28" s="66"/>
      <c r="L28" s="66"/>
      <c r="M28" s="66"/>
      <c r="N28" s="66"/>
      <c r="O28" s="72"/>
    </row>
    <row r="29" spans="1:15" x14ac:dyDescent="0.25">
      <c r="A29" s="83">
        <v>30</v>
      </c>
      <c r="B29" s="99" t="s">
        <v>47</v>
      </c>
      <c r="C29" s="83" t="s">
        <v>48</v>
      </c>
      <c r="D29" s="85">
        <v>0.5</v>
      </c>
      <c r="E29" s="83" t="s">
        <v>44</v>
      </c>
      <c r="F29" s="98">
        <v>2</v>
      </c>
      <c r="G29" s="83"/>
      <c r="H29" s="83"/>
      <c r="I29" s="85">
        <f t="shared" si="0"/>
        <v>1</v>
      </c>
      <c r="J29" s="66"/>
      <c r="K29" s="66"/>
      <c r="L29" s="66"/>
      <c r="M29" s="66"/>
      <c r="N29" s="66"/>
      <c r="O29" s="72"/>
    </row>
    <row r="30" spans="1:15" s="18" customFormat="1" x14ac:dyDescent="0.25">
      <c r="A30" s="83"/>
      <c r="B30" s="99"/>
      <c r="C30" s="83"/>
      <c r="D30" s="85"/>
      <c r="E30" s="83"/>
      <c r="F30" s="98"/>
      <c r="G30" s="83"/>
      <c r="H30" s="83"/>
      <c r="I30" s="85">
        <f t="shared" si="0"/>
        <v>0</v>
      </c>
      <c r="J30" s="67"/>
      <c r="K30" s="67"/>
      <c r="L30" s="67"/>
      <c r="M30" s="67"/>
      <c r="N30" s="67"/>
      <c r="O30" s="76"/>
    </row>
    <row r="31" spans="1:15" s="29" customFormat="1" x14ac:dyDescent="0.25">
      <c r="A31" s="83"/>
      <c r="B31" s="83"/>
      <c r="C31" s="83"/>
      <c r="D31" s="85"/>
      <c r="E31" s="83"/>
      <c r="F31" s="98"/>
      <c r="G31" s="98"/>
      <c r="H31" s="98"/>
      <c r="I31" s="85">
        <f t="shared" si="0"/>
        <v>0</v>
      </c>
      <c r="J31" s="67"/>
      <c r="K31" s="67"/>
      <c r="L31" s="67"/>
      <c r="M31" s="67"/>
      <c r="N31" s="67"/>
      <c r="O31" s="79"/>
    </row>
    <row r="32" spans="1:15" s="18" customFormat="1" x14ac:dyDescent="0.25">
      <c r="A32" s="83"/>
      <c r="B32" s="99"/>
      <c r="C32" s="86" t="s">
        <v>19</v>
      </c>
      <c r="D32" s="85"/>
      <c r="E32" s="99"/>
      <c r="F32" s="98"/>
      <c r="G32" s="83"/>
      <c r="H32" s="83"/>
      <c r="I32" s="85">
        <f t="shared" si="0"/>
        <v>0</v>
      </c>
      <c r="J32" s="67"/>
      <c r="K32" s="67"/>
      <c r="L32" s="67"/>
      <c r="M32" s="67"/>
      <c r="N32" s="67"/>
      <c r="O32" s="76"/>
    </row>
    <row r="33" spans="1:15" x14ac:dyDescent="0.25">
      <c r="A33" s="78"/>
      <c r="B33" s="28"/>
      <c r="C33" s="28"/>
      <c r="D33" s="28"/>
      <c r="E33" s="28"/>
      <c r="F33" s="28"/>
      <c r="G33" s="28"/>
      <c r="H33" s="136" t="s">
        <v>18</v>
      </c>
      <c r="I33" s="137">
        <f>SUM(I27:I29)</f>
        <v>1.32</v>
      </c>
      <c r="J33" s="66"/>
      <c r="K33" s="66"/>
      <c r="L33" s="66"/>
      <c r="M33" s="66"/>
      <c r="N33" s="66"/>
      <c r="O33" s="72"/>
    </row>
    <row r="34" spans="1:15" x14ac:dyDescent="0.25">
      <c r="A34" s="73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72"/>
    </row>
    <row r="35" spans="1:15" x14ac:dyDescent="0.25">
      <c r="A35" s="134" t="s">
        <v>14</v>
      </c>
      <c r="B35" s="134" t="s">
        <v>49</v>
      </c>
      <c r="C35" s="134" t="s">
        <v>21</v>
      </c>
      <c r="D35" s="134" t="s">
        <v>22</v>
      </c>
      <c r="E35" s="134" t="s">
        <v>23</v>
      </c>
      <c r="F35" s="134" t="s">
        <v>24</v>
      </c>
      <c r="G35" s="134" t="s">
        <v>25</v>
      </c>
      <c r="H35" s="134" t="s">
        <v>26</v>
      </c>
      <c r="I35" s="134" t="s">
        <v>17</v>
      </c>
      <c r="J35" s="134" t="s">
        <v>18</v>
      </c>
      <c r="K35" s="66"/>
      <c r="L35" s="66"/>
      <c r="M35" s="66"/>
      <c r="N35" s="66"/>
      <c r="O35" s="72"/>
    </row>
    <row r="36" spans="1:15" x14ac:dyDescent="0.25">
      <c r="A36" s="83">
        <v>10</v>
      </c>
      <c r="B36" s="83" t="s">
        <v>50</v>
      </c>
      <c r="C36" s="83" t="s">
        <v>51</v>
      </c>
      <c r="D36" s="100">
        <v>0.14000000000000001</v>
      </c>
      <c r="E36" s="101">
        <v>8</v>
      </c>
      <c r="F36" s="101" t="s">
        <v>33</v>
      </c>
      <c r="G36" s="101">
        <v>35</v>
      </c>
      <c r="H36" s="101" t="s">
        <v>33</v>
      </c>
      <c r="I36" s="102">
        <v>2</v>
      </c>
      <c r="J36" s="85">
        <f>I36*D36</f>
        <v>0.28000000000000003</v>
      </c>
      <c r="K36" s="66"/>
      <c r="L36" s="66"/>
      <c r="M36" s="66"/>
      <c r="N36" s="66"/>
      <c r="O36" s="72"/>
    </row>
    <row r="37" spans="1:15" x14ac:dyDescent="0.25">
      <c r="A37" s="83">
        <v>20</v>
      </c>
      <c r="B37" s="83" t="s">
        <v>52</v>
      </c>
      <c r="C37" s="83" t="s">
        <v>51</v>
      </c>
      <c r="D37" s="100">
        <v>0.01</v>
      </c>
      <c r="E37" s="83">
        <v>8</v>
      </c>
      <c r="F37" s="103" t="s">
        <v>33</v>
      </c>
      <c r="G37" s="83"/>
      <c r="H37" s="83"/>
      <c r="I37" s="102">
        <v>2</v>
      </c>
      <c r="J37" s="85">
        <f>I37*D37</f>
        <v>0.02</v>
      </c>
      <c r="K37" s="66"/>
      <c r="L37" s="66"/>
      <c r="M37" s="66"/>
      <c r="N37" s="66"/>
      <c r="O37" s="72"/>
    </row>
    <row r="38" spans="1:15" x14ac:dyDescent="0.25">
      <c r="A38" s="83">
        <v>30</v>
      </c>
      <c r="B38" s="83" t="s">
        <v>53</v>
      </c>
      <c r="C38" s="83" t="s">
        <v>51</v>
      </c>
      <c r="D38" s="100">
        <v>0.01</v>
      </c>
      <c r="E38" s="83">
        <v>12</v>
      </c>
      <c r="F38" s="103" t="s">
        <v>33</v>
      </c>
      <c r="G38" s="83"/>
      <c r="H38" s="83"/>
      <c r="I38" s="102">
        <v>12</v>
      </c>
      <c r="J38" s="85">
        <f>I38*D38</f>
        <v>0.12</v>
      </c>
      <c r="K38" s="66"/>
      <c r="L38" s="66"/>
      <c r="M38" s="66"/>
      <c r="N38" s="66"/>
      <c r="O38" s="72"/>
    </row>
    <row r="39" spans="1:15" x14ac:dyDescent="0.25">
      <c r="A39" s="83">
        <v>40</v>
      </c>
      <c r="B39" s="104" t="s">
        <v>54</v>
      </c>
      <c r="C39" s="90"/>
      <c r="D39" s="105">
        <v>0.04</v>
      </c>
      <c r="E39" s="90">
        <v>12</v>
      </c>
      <c r="F39" s="106" t="s">
        <v>33</v>
      </c>
      <c r="G39" s="90"/>
      <c r="H39" s="90"/>
      <c r="I39" s="107">
        <v>6</v>
      </c>
      <c r="J39" s="85">
        <f>I39*D39</f>
        <v>0.24</v>
      </c>
      <c r="K39" s="68"/>
      <c r="L39" s="68"/>
      <c r="M39" s="68"/>
      <c r="N39" s="68"/>
      <c r="O39" s="72"/>
    </row>
    <row r="40" spans="1:15" x14ac:dyDescent="0.25">
      <c r="A40" s="83"/>
      <c r="B40" s="104"/>
      <c r="C40" s="90"/>
      <c r="D40" s="105"/>
      <c r="E40" s="90"/>
      <c r="F40" s="106"/>
      <c r="G40" s="90"/>
      <c r="H40" s="90"/>
      <c r="I40" s="107"/>
      <c r="J40" s="85"/>
      <c r="K40" s="68"/>
      <c r="L40" s="68"/>
      <c r="M40" s="68"/>
      <c r="N40" s="68"/>
      <c r="O40" s="72"/>
    </row>
    <row r="41" spans="1:15" s="18" customFormat="1" x14ac:dyDescent="0.25">
      <c r="A41" s="83"/>
      <c r="B41" s="83"/>
      <c r="C41" s="90"/>
      <c r="D41" s="100"/>
      <c r="E41" s="83"/>
      <c r="F41" s="103"/>
      <c r="G41" s="83"/>
      <c r="H41" s="83"/>
      <c r="I41" s="102"/>
      <c r="J41" s="85"/>
      <c r="K41" s="67"/>
      <c r="L41" s="67"/>
      <c r="M41" s="67"/>
      <c r="N41" s="67"/>
      <c r="O41" s="76"/>
    </row>
    <row r="42" spans="1:15" x14ac:dyDescent="0.25">
      <c r="A42" s="83"/>
      <c r="B42" s="104"/>
      <c r="C42" s="86" t="s">
        <v>19</v>
      </c>
      <c r="D42" s="105"/>
      <c r="E42" s="90"/>
      <c r="F42" s="106"/>
      <c r="G42" s="90"/>
      <c r="H42" s="90"/>
      <c r="I42" s="107"/>
      <c r="J42" s="85"/>
      <c r="K42" s="68"/>
      <c r="L42" s="68"/>
      <c r="M42" s="68"/>
      <c r="N42" s="68"/>
      <c r="O42" s="72"/>
    </row>
    <row r="43" spans="1:15" x14ac:dyDescent="0.25">
      <c r="A43" s="78"/>
      <c r="B43" s="28"/>
      <c r="C43" s="28"/>
      <c r="D43" s="28"/>
      <c r="E43" s="28"/>
      <c r="F43" s="28"/>
      <c r="G43" s="28"/>
      <c r="H43" s="28"/>
      <c r="I43" s="136" t="s">
        <v>18</v>
      </c>
      <c r="J43" s="137">
        <f>SUM(J36:J40)</f>
        <v>0.66</v>
      </c>
      <c r="K43" s="66"/>
      <c r="L43" s="66"/>
      <c r="M43" s="66"/>
      <c r="N43" s="66"/>
      <c r="O43" s="72"/>
    </row>
    <row r="44" spans="1:15" x14ac:dyDescent="0.25">
      <c r="A44" s="73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72"/>
    </row>
    <row r="45" spans="1:15" x14ac:dyDescent="0.25">
      <c r="A45" s="134" t="s">
        <v>14</v>
      </c>
      <c r="B45" s="134" t="s">
        <v>55</v>
      </c>
      <c r="C45" s="134" t="s">
        <v>21</v>
      </c>
      <c r="D45" s="134" t="s">
        <v>22</v>
      </c>
      <c r="E45" s="134" t="s">
        <v>39</v>
      </c>
      <c r="F45" s="134" t="s">
        <v>17</v>
      </c>
      <c r="G45" s="134" t="s">
        <v>56</v>
      </c>
      <c r="H45" s="134" t="s">
        <v>57</v>
      </c>
      <c r="I45" s="134" t="s">
        <v>18</v>
      </c>
      <c r="J45" s="28"/>
      <c r="K45" s="66"/>
      <c r="L45" s="66"/>
      <c r="M45" s="66"/>
      <c r="N45" s="66"/>
      <c r="O45" s="72"/>
    </row>
    <row r="46" spans="1:15" x14ac:dyDescent="0.25">
      <c r="A46" s="83">
        <v>10</v>
      </c>
      <c r="B46" s="83" t="s">
        <v>58</v>
      </c>
      <c r="C46" s="83" t="s">
        <v>59</v>
      </c>
      <c r="D46" s="85">
        <v>500</v>
      </c>
      <c r="E46" s="83" t="s">
        <v>60</v>
      </c>
      <c r="F46" s="83">
        <v>30</v>
      </c>
      <c r="G46" s="83">
        <v>3000</v>
      </c>
      <c r="H46" s="83">
        <v>1</v>
      </c>
      <c r="I46" s="85">
        <f>D46*F46/G46*H46</f>
        <v>5</v>
      </c>
      <c r="J46" s="28"/>
      <c r="K46" s="66"/>
      <c r="L46" s="66"/>
      <c r="M46" s="66"/>
      <c r="N46" s="66"/>
      <c r="O46" s="72"/>
    </row>
    <row r="47" spans="1:15" x14ac:dyDescent="0.25">
      <c r="A47" s="98"/>
      <c r="B47" s="98"/>
      <c r="C47" s="98"/>
      <c r="D47" s="98"/>
      <c r="E47" s="98"/>
      <c r="F47" s="98"/>
      <c r="G47" s="98"/>
      <c r="H47" s="98"/>
      <c r="I47" s="98"/>
      <c r="J47" s="67"/>
      <c r="K47" s="66"/>
      <c r="L47" s="66"/>
      <c r="M47" s="66"/>
      <c r="N47" s="66"/>
      <c r="O47" s="72"/>
    </row>
    <row r="48" spans="1:15" x14ac:dyDescent="0.25">
      <c r="A48" s="78"/>
      <c r="B48" s="28"/>
      <c r="C48" s="28"/>
      <c r="D48" s="28"/>
      <c r="E48" s="28"/>
      <c r="F48" s="28"/>
      <c r="G48" s="28"/>
      <c r="H48" s="138" t="s">
        <v>18</v>
      </c>
      <c r="I48" s="139">
        <f>SUM(I46:I47)</f>
        <v>5</v>
      </c>
      <c r="J48" s="28"/>
      <c r="K48" s="66"/>
      <c r="L48" s="66"/>
      <c r="M48" s="66"/>
      <c r="N48" s="66"/>
      <c r="O48" s="72"/>
    </row>
    <row r="49" spans="1:15" ht="15.75" thickBot="1" x14ac:dyDescent="0.3">
      <c r="A49" s="80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2"/>
    </row>
    <row r="50" spans="1:15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</row>
  </sheetData>
  <hyperlinks>
    <hyperlink ref="B10" location="BR_01001" display="BR_01001" xr:uid="{00000000-0004-0000-0200-000000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  <pageSetUpPr fitToPage="1"/>
  </sheetPr>
  <dimension ref="A1:O33"/>
  <sheetViews>
    <sheetView zoomScale="75" zoomScaleNormal="75" workbookViewId="0">
      <selection activeCell="K17" sqref="K17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</row>
    <row r="2" spans="1:15" x14ac:dyDescent="0.25">
      <c r="A2" s="140" t="s">
        <v>0</v>
      </c>
      <c r="B2" s="16" t="s">
        <v>61</v>
      </c>
      <c r="C2" s="66"/>
      <c r="D2" s="66"/>
      <c r="E2" s="66"/>
      <c r="F2" s="66"/>
      <c r="G2" s="66" t="s">
        <v>164</v>
      </c>
      <c r="H2" s="66"/>
      <c r="I2" s="66"/>
      <c r="J2" s="141" t="s">
        <v>1</v>
      </c>
      <c r="K2" s="108">
        <v>81</v>
      </c>
      <c r="L2" s="66"/>
      <c r="M2" s="140" t="s">
        <v>16</v>
      </c>
      <c r="N2" s="85">
        <f>BR_01001_m+BR_01001_p+BR_01001_f+BR_01001_t</f>
        <v>6.8615487933333332</v>
      </c>
      <c r="O2" s="72"/>
    </row>
    <row r="3" spans="1:15" x14ac:dyDescent="0.25">
      <c r="A3" s="140" t="s">
        <v>3</v>
      </c>
      <c r="B3" s="16" t="str">
        <f>'BR Assembly'!B3</f>
        <v>Brake System</v>
      </c>
      <c r="C3" s="66"/>
      <c r="D3" s="140" t="s">
        <v>6</v>
      </c>
      <c r="E3" s="118" t="s">
        <v>119</v>
      </c>
      <c r="F3" s="66"/>
      <c r="G3" s="66"/>
      <c r="H3" s="66"/>
      <c r="I3" s="66"/>
      <c r="J3" s="66"/>
      <c r="K3" s="66"/>
      <c r="L3" s="66"/>
      <c r="M3" s="140" t="s">
        <v>4</v>
      </c>
      <c r="N3" s="102">
        <v>1</v>
      </c>
      <c r="O3" s="72"/>
    </row>
    <row r="4" spans="1:15" x14ac:dyDescent="0.25">
      <c r="A4" s="140" t="s">
        <v>5</v>
      </c>
      <c r="B4" s="117" t="str">
        <f>'BR Assembly'!B4</f>
        <v>Nom de l'assemblage 1</v>
      </c>
      <c r="C4" s="66"/>
      <c r="D4" s="140" t="s">
        <v>8</v>
      </c>
      <c r="E4" s="66"/>
      <c r="F4" s="66"/>
      <c r="G4" s="66"/>
      <c r="H4" s="66"/>
      <c r="I4" s="66"/>
      <c r="J4" s="142" t="s">
        <v>6</v>
      </c>
      <c r="K4" s="66"/>
      <c r="L4" s="66"/>
      <c r="M4" s="66"/>
      <c r="N4" s="66"/>
      <c r="O4" s="72"/>
    </row>
    <row r="5" spans="1:15" x14ac:dyDescent="0.25">
      <c r="A5" s="140" t="s">
        <v>15</v>
      </c>
      <c r="B5" s="19" t="s">
        <v>62</v>
      </c>
      <c r="C5" s="66"/>
      <c r="D5" s="140" t="s">
        <v>12</v>
      </c>
      <c r="E5" s="66"/>
      <c r="F5" s="66"/>
      <c r="G5" s="66"/>
      <c r="H5" s="66"/>
      <c r="I5" s="66"/>
      <c r="J5" s="142" t="s">
        <v>8</v>
      </c>
      <c r="K5" s="66"/>
      <c r="L5" s="66"/>
      <c r="M5" s="140" t="s">
        <v>9</v>
      </c>
      <c r="N5" s="85">
        <f>N3*N2</f>
        <v>6.8615487933333332</v>
      </c>
      <c r="O5" s="72"/>
    </row>
    <row r="6" spans="1:15" x14ac:dyDescent="0.25">
      <c r="A6" s="140" t="s">
        <v>7</v>
      </c>
      <c r="B6" s="32" t="s">
        <v>129</v>
      </c>
      <c r="C6" s="66"/>
      <c r="D6" s="66"/>
      <c r="E6" s="66"/>
      <c r="F6" s="66"/>
      <c r="G6" s="66"/>
      <c r="H6" s="66"/>
      <c r="I6" s="66"/>
      <c r="J6" s="142" t="s">
        <v>12</v>
      </c>
      <c r="K6" s="66"/>
      <c r="L6" s="66"/>
      <c r="M6" s="66"/>
      <c r="N6" s="66"/>
      <c r="O6" s="72"/>
    </row>
    <row r="7" spans="1:15" x14ac:dyDescent="0.25">
      <c r="A7" s="140" t="s">
        <v>10</v>
      </c>
      <c r="B7" s="16" t="s">
        <v>11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72"/>
    </row>
    <row r="8" spans="1:15" x14ac:dyDescent="0.25">
      <c r="A8" s="140" t="s">
        <v>13</v>
      </c>
      <c r="B8" s="16" t="s">
        <v>147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72"/>
    </row>
    <row r="9" spans="1:15" x14ac:dyDescent="0.25">
      <c r="A9" s="109"/>
      <c r="B9" s="33"/>
      <c r="C9" s="33"/>
      <c r="D9" s="33"/>
      <c r="E9" s="33"/>
      <c r="F9" s="66"/>
      <c r="G9" s="66"/>
      <c r="H9" s="66"/>
      <c r="I9" s="66"/>
      <c r="J9" s="66"/>
      <c r="K9" s="66"/>
      <c r="L9" s="66"/>
      <c r="M9" s="66"/>
      <c r="N9" s="66"/>
      <c r="O9" s="72"/>
    </row>
    <row r="10" spans="1:15" x14ac:dyDescent="0.25">
      <c r="A10" s="143" t="s">
        <v>14</v>
      </c>
      <c r="B10" s="144" t="s">
        <v>20</v>
      </c>
      <c r="C10" s="144" t="s">
        <v>21</v>
      </c>
      <c r="D10" s="144" t="s">
        <v>22</v>
      </c>
      <c r="E10" s="144" t="s">
        <v>23</v>
      </c>
      <c r="F10" s="145" t="s">
        <v>24</v>
      </c>
      <c r="G10" s="145" t="s">
        <v>25</v>
      </c>
      <c r="H10" s="145" t="s">
        <v>26</v>
      </c>
      <c r="I10" s="145" t="s">
        <v>27</v>
      </c>
      <c r="J10" s="145" t="s">
        <v>28</v>
      </c>
      <c r="K10" s="145" t="s">
        <v>29</v>
      </c>
      <c r="L10" s="145" t="s">
        <v>30</v>
      </c>
      <c r="M10" s="145" t="s">
        <v>17</v>
      </c>
      <c r="N10" s="145" t="s">
        <v>18</v>
      </c>
      <c r="O10" s="72"/>
    </row>
    <row r="11" spans="1:15" s="26" customFormat="1" x14ac:dyDescent="0.25">
      <c r="A11" s="110">
        <v>10</v>
      </c>
      <c r="B11" s="34" t="s">
        <v>63</v>
      </c>
      <c r="C11" s="23" t="s">
        <v>64</v>
      </c>
      <c r="D11" s="36">
        <v>1</v>
      </c>
      <c r="E11" s="23">
        <v>116</v>
      </c>
      <c r="F11" s="23" t="s">
        <v>33</v>
      </c>
      <c r="G11" s="23"/>
      <c r="H11" s="22"/>
      <c r="I11" s="24" t="s">
        <v>37</v>
      </c>
      <c r="J11" s="163">
        <f>(E11*10^-3)^2*3.14</f>
        <v>4.2251840000000006E-2</v>
      </c>
      <c r="K11" s="25">
        <v>4.4999999999999997E-3</v>
      </c>
      <c r="L11" s="35">
        <v>7000</v>
      </c>
      <c r="M11" s="27">
        <v>1</v>
      </c>
      <c r="N11" s="36">
        <f>IF(J11="",D11*M11,D11*J11*K11*L11*M11)</f>
        <v>1.3309329600000002</v>
      </c>
      <c r="O11" s="77"/>
    </row>
    <row r="12" spans="1:15" x14ac:dyDescent="0.25">
      <c r="A12" s="7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46" t="s">
        <v>18</v>
      </c>
      <c r="N12" s="147">
        <f>SUM(N11:N11)</f>
        <v>1.3309329600000002</v>
      </c>
      <c r="O12" s="72"/>
    </row>
    <row r="13" spans="1:15" x14ac:dyDescent="0.25">
      <c r="A13" s="73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72"/>
    </row>
    <row r="14" spans="1:15" x14ac:dyDescent="0.25">
      <c r="A14" s="148" t="s">
        <v>14</v>
      </c>
      <c r="B14" s="145" t="s">
        <v>38</v>
      </c>
      <c r="C14" s="145" t="s">
        <v>21</v>
      </c>
      <c r="D14" s="145" t="s">
        <v>22</v>
      </c>
      <c r="E14" s="145" t="s">
        <v>39</v>
      </c>
      <c r="F14" s="145" t="s">
        <v>17</v>
      </c>
      <c r="G14" s="145" t="s">
        <v>40</v>
      </c>
      <c r="H14" s="145" t="s">
        <v>41</v>
      </c>
      <c r="I14" s="145" t="s">
        <v>18</v>
      </c>
      <c r="J14" s="28"/>
      <c r="K14" s="28"/>
      <c r="L14" s="28"/>
      <c r="M14" s="28"/>
      <c r="N14" s="28"/>
      <c r="O14" s="72"/>
    </row>
    <row r="15" spans="1:15" s="29" customFormat="1" ht="30" x14ac:dyDescent="0.25">
      <c r="A15" s="111">
        <v>10</v>
      </c>
      <c r="B15" s="31" t="s">
        <v>65</v>
      </c>
      <c r="C15" s="37" t="s">
        <v>66</v>
      </c>
      <c r="D15" s="38">
        <v>1.3</v>
      </c>
      <c r="E15" s="31" t="s">
        <v>44</v>
      </c>
      <c r="F15" s="37">
        <v>1</v>
      </c>
      <c r="G15" s="37"/>
      <c r="H15" s="37"/>
      <c r="I15" s="38">
        <f t="shared" ref="I15:I20" si="0">IF(H15="",D15*F15,D15*F15*H15)</f>
        <v>1.3</v>
      </c>
      <c r="J15" s="68"/>
      <c r="K15" s="68"/>
      <c r="L15" s="68"/>
      <c r="M15" s="68"/>
      <c r="N15" s="68"/>
      <c r="O15" s="79"/>
    </row>
    <row r="16" spans="1:15" ht="30" x14ac:dyDescent="0.25">
      <c r="A16" s="74">
        <v>20</v>
      </c>
      <c r="B16" s="31" t="s">
        <v>67</v>
      </c>
      <c r="C16" s="20" t="s">
        <v>68</v>
      </c>
      <c r="D16" s="36">
        <v>0.01</v>
      </c>
      <c r="E16" s="20" t="s">
        <v>69</v>
      </c>
      <c r="F16" s="39">
        <v>135.8913</v>
      </c>
      <c r="G16" s="31" t="s">
        <v>70</v>
      </c>
      <c r="H16" s="30">
        <v>2.5</v>
      </c>
      <c r="I16" s="36">
        <f t="shared" si="0"/>
        <v>3.3972825000000002</v>
      </c>
      <c r="J16" s="66"/>
      <c r="K16" s="66"/>
      <c r="L16" s="66"/>
      <c r="M16" s="66"/>
      <c r="N16" s="66"/>
      <c r="O16" s="72"/>
    </row>
    <row r="17" spans="1:15" s="18" customFormat="1" x14ac:dyDescent="0.25">
      <c r="A17" s="112"/>
      <c r="B17" s="31"/>
      <c r="C17" s="30"/>
      <c r="D17" s="36"/>
      <c r="E17" s="31"/>
      <c r="F17" s="30"/>
      <c r="G17" s="30"/>
      <c r="H17" s="30"/>
      <c r="I17" s="36">
        <f t="shared" si="0"/>
        <v>0</v>
      </c>
      <c r="J17" s="67"/>
      <c r="K17" s="67"/>
      <c r="L17" s="67"/>
      <c r="M17" s="67"/>
      <c r="N17" s="67"/>
      <c r="O17" s="76"/>
    </row>
    <row r="18" spans="1:15" x14ac:dyDescent="0.25">
      <c r="A18" s="74"/>
      <c r="B18" s="31"/>
      <c r="C18" s="20"/>
      <c r="D18" s="36"/>
      <c r="E18" s="20"/>
      <c r="F18" s="39"/>
      <c r="G18" s="31"/>
      <c r="H18" s="30"/>
      <c r="I18" s="36">
        <f t="shared" si="0"/>
        <v>0</v>
      </c>
      <c r="J18" s="66"/>
      <c r="K18" s="66"/>
      <c r="L18" s="66"/>
      <c r="M18" s="66"/>
      <c r="N18" s="66"/>
      <c r="O18" s="72"/>
    </row>
    <row r="19" spans="1:15" x14ac:dyDescent="0.25">
      <c r="A19" s="112"/>
      <c r="B19" s="21" t="s">
        <v>19</v>
      </c>
      <c r="C19" s="30"/>
      <c r="D19" s="36"/>
      <c r="E19" s="31"/>
      <c r="F19" s="30"/>
      <c r="G19" s="30"/>
      <c r="H19" s="30"/>
      <c r="I19" s="36">
        <f t="shared" si="0"/>
        <v>0</v>
      </c>
      <c r="J19" s="66"/>
      <c r="K19" s="66"/>
      <c r="L19" s="66"/>
      <c r="M19" s="66"/>
      <c r="N19" s="66"/>
      <c r="O19" s="72"/>
    </row>
    <row r="20" spans="1:15" x14ac:dyDescent="0.25">
      <c r="A20" s="74"/>
      <c r="B20" s="31"/>
      <c r="C20" s="20"/>
      <c r="D20" s="36"/>
      <c r="E20" s="20"/>
      <c r="F20" s="39"/>
      <c r="G20" s="31"/>
      <c r="H20" s="30"/>
      <c r="I20" s="36">
        <f t="shared" si="0"/>
        <v>0</v>
      </c>
      <c r="J20" s="66"/>
      <c r="K20" s="66"/>
      <c r="L20" s="66"/>
      <c r="M20" s="66"/>
      <c r="N20" s="66"/>
      <c r="O20" s="72"/>
    </row>
    <row r="21" spans="1:15" x14ac:dyDescent="0.25">
      <c r="A21" s="78"/>
      <c r="B21" s="28"/>
      <c r="C21" s="28"/>
      <c r="D21" s="28"/>
      <c r="E21" s="28"/>
      <c r="F21" s="28"/>
      <c r="G21" s="28"/>
      <c r="H21" s="149" t="s">
        <v>18</v>
      </c>
      <c r="I21" s="147">
        <f>SUM(I15:I20)</f>
        <v>4.6972825</v>
      </c>
      <c r="J21" s="28"/>
      <c r="K21" s="28"/>
      <c r="L21" s="28"/>
      <c r="M21" s="28"/>
      <c r="N21" s="28"/>
      <c r="O21" s="72"/>
    </row>
    <row r="22" spans="1:15" x14ac:dyDescent="0.25">
      <c r="A22" s="73"/>
      <c r="B22" s="66"/>
      <c r="C22" s="66"/>
      <c r="D22" s="66"/>
      <c r="E22" s="66"/>
      <c r="F22" s="66"/>
      <c r="G22" s="66"/>
      <c r="H22" s="66"/>
      <c r="I22" s="67"/>
      <c r="J22" s="66"/>
      <c r="K22" s="66"/>
      <c r="L22" s="66"/>
      <c r="M22" s="66"/>
      <c r="N22" s="66"/>
      <c r="O22" s="72"/>
    </row>
    <row r="23" spans="1:15" x14ac:dyDescent="0.25">
      <c r="A23" s="148" t="s">
        <v>14</v>
      </c>
      <c r="B23" s="145" t="s">
        <v>49</v>
      </c>
      <c r="C23" s="145" t="s">
        <v>21</v>
      </c>
      <c r="D23" s="145" t="s">
        <v>22</v>
      </c>
      <c r="E23" s="145" t="s">
        <v>23</v>
      </c>
      <c r="F23" s="145" t="s">
        <v>24</v>
      </c>
      <c r="G23" s="145" t="s">
        <v>25</v>
      </c>
      <c r="H23" s="145" t="s">
        <v>26</v>
      </c>
      <c r="I23" s="145" t="s">
        <v>17</v>
      </c>
      <c r="J23" s="145" t="s">
        <v>18</v>
      </c>
      <c r="K23" s="66"/>
      <c r="L23" s="66"/>
      <c r="M23" s="66"/>
      <c r="N23" s="66"/>
      <c r="O23" s="72"/>
    </row>
    <row r="24" spans="1:15" x14ac:dyDescent="0.25">
      <c r="A24" s="74"/>
      <c r="B24" s="20"/>
      <c r="C24" s="20"/>
      <c r="D24" s="36"/>
      <c r="E24" s="20"/>
      <c r="F24" s="40"/>
      <c r="G24" s="20"/>
      <c r="H24" s="20"/>
      <c r="I24" s="41"/>
      <c r="J24" s="36">
        <f>I24*D24</f>
        <v>0</v>
      </c>
      <c r="K24" s="66"/>
      <c r="L24" s="66"/>
      <c r="M24" s="66"/>
      <c r="N24" s="66"/>
      <c r="O24" s="72"/>
    </row>
    <row r="25" spans="1:15" x14ac:dyDescent="0.25">
      <c r="A25" s="74"/>
      <c r="B25" s="21" t="s">
        <v>19</v>
      </c>
      <c r="C25" s="20"/>
      <c r="D25" s="36"/>
      <c r="E25" s="20"/>
      <c r="F25" s="40"/>
      <c r="G25" s="20"/>
      <c r="H25" s="20"/>
      <c r="I25" s="41"/>
      <c r="J25" s="36">
        <f>I25*D25</f>
        <v>0</v>
      </c>
      <c r="K25" s="66"/>
      <c r="L25" s="66"/>
      <c r="M25" s="66"/>
      <c r="N25" s="66"/>
      <c r="O25" s="72"/>
    </row>
    <row r="26" spans="1:15" x14ac:dyDescent="0.25">
      <c r="A26" s="74"/>
      <c r="B26" s="20"/>
      <c r="C26" s="20"/>
      <c r="D26" s="36"/>
      <c r="E26" s="20"/>
      <c r="F26" s="40"/>
      <c r="G26" s="20"/>
      <c r="H26" s="20"/>
      <c r="I26" s="41"/>
      <c r="J26" s="36">
        <f>I26*D26</f>
        <v>0</v>
      </c>
      <c r="K26" s="66"/>
      <c r="L26" s="66"/>
      <c r="M26" s="66"/>
      <c r="N26" s="66"/>
      <c r="O26" s="72"/>
    </row>
    <row r="27" spans="1:15" x14ac:dyDescent="0.25">
      <c r="A27" s="78"/>
      <c r="B27" s="28"/>
      <c r="C27" s="28"/>
      <c r="D27" s="28"/>
      <c r="E27" s="28"/>
      <c r="F27" s="28"/>
      <c r="G27" s="28"/>
      <c r="H27" s="28"/>
      <c r="I27" s="149" t="s">
        <v>18</v>
      </c>
      <c r="J27" s="147">
        <f>SUM(J24:J26)</f>
        <v>0</v>
      </c>
      <c r="K27" s="66"/>
      <c r="L27" s="66"/>
      <c r="M27" s="66"/>
      <c r="N27" s="66"/>
      <c r="O27" s="72"/>
    </row>
    <row r="28" spans="1:15" x14ac:dyDescent="0.25">
      <c r="A28" s="113"/>
      <c r="B28" s="67"/>
      <c r="C28" s="67"/>
      <c r="D28" s="67"/>
      <c r="E28" s="67"/>
      <c r="F28" s="67"/>
      <c r="G28" s="67"/>
      <c r="H28" s="17"/>
      <c r="I28" s="42"/>
      <c r="J28" s="67"/>
      <c r="K28" s="66"/>
      <c r="L28" s="66"/>
      <c r="M28" s="66"/>
      <c r="N28" s="66"/>
      <c r="O28" s="72"/>
    </row>
    <row r="29" spans="1:15" x14ac:dyDescent="0.25">
      <c r="A29" s="148" t="s">
        <v>14</v>
      </c>
      <c r="B29" s="145" t="s">
        <v>55</v>
      </c>
      <c r="C29" s="145" t="s">
        <v>21</v>
      </c>
      <c r="D29" s="145" t="s">
        <v>22</v>
      </c>
      <c r="E29" s="145" t="s">
        <v>39</v>
      </c>
      <c r="F29" s="145" t="s">
        <v>17</v>
      </c>
      <c r="G29" s="145" t="s">
        <v>56</v>
      </c>
      <c r="H29" s="145" t="s">
        <v>71</v>
      </c>
      <c r="I29" s="145" t="s">
        <v>18</v>
      </c>
      <c r="J29" s="28"/>
      <c r="K29" s="66"/>
      <c r="L29" s="66"/>
      <c r="M29" s="66"/>
      <c r="N29" s="66"/>
      <c r="O29" s="72"/>
    </row>
    <row r="30" spans="1:15" s="18" customFormat="1" x14ac:dyDescent="0.25">
      <c r="A30" s="74">
        <v>10</v>
      </c>
      <c r="B30" s="20" t="s">
        <v>58</v>
      </c>
      <c r="C30" s="20" t="s">
        <v>59</v>
      </c>
      <c r="D30" s="36">
        <v>500</v>
      </c>
      <c r="E30" s="20" t="s">
        <v>60</v>
      </c>
      <c r="F30" s="20">
        <v>5</v>
      </c>
      <c r="G30" s="20">
        <v>3000</v>
      </c>
      <c r="H30" s="20">
        <v>1</v>
      </c>
      <c r="I30" s="36">
        <f>D30*F30/G30*H30</f>
        <v>0.83333333333333337</v>
      </c>
      <c r="J30" s="67"/>
      <c r="K30" s="67"/>
      <c r="L30" s="67"/>
      <c r="M30" s="67"/>
      <c r="N30" s="67"/>
      <c r="O30" s="76"/>
    </row>
    <row r="31" spans="1:15" x14ac:dyDescent="0.25">
      <c r="A31" s="74"/>
      <c r="B31" s="20"/>
      <c r="C31" s="20"/>
      <c r="D31" s="20"/>
      <c r="E31" s="20"/>
      <c r="F31" s="36"/>
      <c r="G31" s="20"/>
      <c r="H31" s="20"/>
      <c r="I31" s="36"/>
      <c r="J31" s="67"/>
      <c r="K31" s="66"/>
      <c r="L31" s="66"/>
      <c r="M31" s="66"/>
      <c r="N31" s="66"/>
      <c r="O31" s="72"/>
    </row>
    <row r="32" spans="1:15" x14ac:dyDescent="0.25">
      <c r="A32" s="78"/>
      <c r="B32" s="28"/>
      <c r="C32" s="28"/>
      <c r="D32" s="28"/>
      <c r="E32" s="28"/>
      <c r="F32" s="28"/>
      <c r="G32" s="28"/>
      <c r="H32" s="149" t="s">
        <v>18</v>
      </c>
      <c r="I32" s="147">
        <f>SUM(I30:I31)</f>
        <v>0.83333333333333337</v>
      </c>
      <c r="J32" s="28"/>
      <c r="K32" s="66"/>
      <c r="L32" s="66"/>
      <c r="M32" s="66"/>
      <c r="N32" s="66"/>
      <c r="O32" s="72"/>
    </row>
    <row r="33" spans="1:15" ht="15.75" thickBot="1" x14ac:dyDescent="0.3">
      <c r="A33" s="80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2"/>
    </row>
  </sheetData>
  <hyperlinks>
    <hyperlink ref="B4" location="BR_A0001" display="BR_A0001" xr:uid="{00000000-0004-0000-0300-000000000000}"/>
    <hyperlink ref="E3" location="dBR_0100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59999389629810485"/>
    <pageSetUpPr fitToPage="1"/>
  </sheetPr>
  <dimension ref="A1:B1"/>
  <sheetViews>
    <sheetView workbookViewId="0">
      <selection activeCell="G11" sqref="G11"/>
    </sheetView>
  </sheetViews>
  <sheetFormatPr baseColWidth="10" defaultRowHeight="15" x14ac:dyDescent="0.25"/>
  <cols>
    <col min="1" max="1" width="14" customWidth="1"/>
  </cols>
  <sheetData>
    <row r="1" spans="1:2" x14ac:dyDescent="0.25">
      <c r="A1" s="118" t="s">
        <v>118</v>
      </c>
      <c r="B1" s="118" t="str">
        <f>BR_01001</f>
        <v>BR 01001</v>
      </c>
    </row>
  </sheetData>
  <hyperlinks>
    <hyperlink ref="B1" location="EL_01001" display="EL_01001" xr:uid="{00000000-0004-0000-0400-000000000000}"/>
    <hyperlink ref="A1" location="EL_01001" display="Drawing part :" xr:uid="{00000000-0004-0000-0400-000001000000}"/>
    <hyperlink ref="A1:B1" location="BR_01001" display="Drawing part :" xr:uid="{18E3443E-C256-4B34-89C6-5B8BE61DAD77}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31</vt:i4>
      </vt:variant>
    </vt:vector>
  </HeadingPairs>
  <TitlesOfParts>
    <vt:vector size="36" baseType="lpstr">
      <vt:lpstr>Instructions</vt:lpstr>
      <vt:lpstr>BOM</vt:lpstr>
      <vt:lpstr>BR Assembly</vt:lpstr>
      <vt:lpstr>BR Part 1</vt:lpstr>
      <vt:lpstr>BR Drawing Part 1</vt:lpstr>
      <vt:lpstr>BR_01001</vt:lpstr>
      <vt:lpstr>BR_01001_f</vt:lpstr>
      <vt:lpstr>BR_01001_m</vt:lpstr>
      <vt:lpstr>BR_01001_p</vt:lpstr>
      <vt:lpstr>BR_01001_q</vt:lpstr>
      <vt:lpstr>BR_01001_t</vt:lpstr>
      <vt:lpstr>BR_A0001</vt:lpstr>
      <vt:lpstr>BR_A0001_f</vt:lpstr>
      <vt:lpstr>BR_A0001_m</vt:lpstr>
      <vt:lpstr>BR_A0001_p</vt:lpstr>
      <vt:lpstr>BR_A0001_pa</vt:lpstr>
      <vt:lpstr>BR_A0001_q</vt:lpstr>
      <vt:lpstr>BR_A0001_t</vt:lpstr>
      <vt:lpstr>BOM!Car</vt:lpstr>
      <vt:lpstr>BOM!CompCode</vt:lpstr>
      <vt:lpstr>dBR_01001</vt:lpstr>
      <vt:lpstr>dEL_01001</vt:lpstr>
      <vt:lpstr>EL_01001</vt:lpstr>
      <vt:lpstr>EL_01001_f</vt:lpstr>
      <vt:lpstr>EL_01001_m</vt:lpstr>
      <vt:lpstr>EL_01001_p</vt:lpstr>
      <vt:lpstr>EL_01001_q</vt:lpstr>
      <vt:lpstr>EL_01001_t</vt:lpstr>
      <vt:lpstr>EL_A0001</vt:lpstr>
      <vt:lpstr>EL_A0001_f</vt:lpstr>
      <vt:lpstr>El_A0001_m</vt:lpstr>
      <vt:lpstr>EL_A0001_p</vt:lpstr>
      <vt:lpstr>EL_A0001_q</vt:lpstr>
      <vt:lpstr>EL_A0001_t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2018-03-19T22:10:49Z</dcterms:modified>
  <dc:language>fr-FR</dc:language>
</cp:coreProperties>
</file>