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s JLE\"/>
    </mc:Choice>
  </mc:AlternateContent>
  <xr:revisionPtr revIDLastSave="0" documentId="13_ncr:1_{BFE7077D-1B26-4616-9D90-19D4F0BF47E8}" xr6:coauthVersionLast="28" xr6:coauthVersionMax="28" xr10:uidLastSave="{00000000-0000-0000-0000-000000000000}"/>
  <bookViews>
    <workbookView xWindow="0" yWindow="0" windowWidth="20490" windowHeight="6930" activeTab="1" xr2:uid="{00000000-000D-0000-FFFF-FFFF00000000}"/>
  </bookViews>
  <sheets>
    <sheet name="Instructions" sheetId="7" r:id="rId1"/>
    <sheet name="BOM" sheetId="8" r:id="rId2"/>
    <sheet name="MS A0400" sheetId="1" r:id="rId3"/>
    <sheet name="MS 04001" sheetId="2" r:id="rId4"/>
    <sheet name="MS 04002" sheetId="10" r:id="rId5"/>
    <sheet name="MS 04003" sheetId="11" r:id="rId6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'MS 04001'!$B$6</definedName>
    <definedName name="BR_01001_f">'MS 04001'!#REF!</definedName>
    <definedName name="BR_01001_m">'MS 04001'!$N$12</definedName>
    <definedName name="BR_01001_p">'MS 04001'!#REF!</definedName>
    <definedName name="BR_01001_q">'MS 04001'!$N$3</definedName>
    <definedName name="BR_01001_t">'MS 04001'!#REF!</definedName>
    <definedName name="BR_A0001">'MS A0400'!$B$5</definedName>
    <definedName name="BR_A0001_f">'MS A0400'!$J$31</definedName>
    <definedName name="BR_A0001_m">'MS A0400'!$N$17</definedName>
    <definedName name="BR_A0001_p">'MS A0400'!$I$25</definedName>
    <definedName name="BR_A0001_pa">'MS A0400'!$E$13</definedName>
    <definedName name="BR_A0001_q">'MS A0400'!$N$3</definedName>
    <definedName name="BR_A0001_t">'MS A0400'!$I$35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#REF!</definedName>
    <definedName name="dede">#REF!</definedName>
    <definedName name="dEL_01001">#REF!</definedName>
    <definedName name="dqwdqd">#REF!</definedName>
    <definedName name="eded">#REF!</definedName>
    <definedName name="EL_01001">'MS 04001'!$B$6</definedName>
    <definedName name="EL_01001_f">'MS 04001'!#REF!</definedName>
    <definedName name="EL_01001_m">'MS 04001'!$N$12</definedName>
    <definedName name="EL_01001_p">'MS 04001'!#REF!</definedName>
    <definedName name="EL_01001_q">'MS 04001'!$N$3</definedName>
    <definedName name="EL_01001_t">'MS 04001'!#REF!</definedName>
    <definedName name="EL_02001">'MS 04001'!#REF!</definedName>
    <definedName name="EL_02001_f">'MS 04001'!#REF!</definedName>
    <definedName name="EL_02001_m">'MS 04001'!#REF!</definedName>
    <definedName name="EL_02001_p">'MS 04001'!#REF!</definedName>
    <definedName name="EL_02001_q">'MS 04001'!#REF!</definedName>
    <definedName name="EL_02001_t">'MS 04001'!#REF!</definedName>
    <definedName name="EL_02002">'MS 04001'!#REF!</definedName>
    <definedName name="EL_02002_f">'MS 04001'!#REF!</definedName>
    <definedName name="EL_02002_m">'MS 04001'!#REF!</definedName>
    <definedName name="EL_02002_p">'MS 04001'!#REF!</definedName>
    <definedName name="EL_02002_q">'MS 04001'!#REF!</definedName>
    <definedName name="EL_02002_t">'MS 04001'!#REF!</definedName>
    <definedName name="EL_A0001">'MS A0400'!$B$5</definedName>
    <definedName name="EL_A0001_f">'MS A0400'!$J$31</definedName>
    <definedName name="El_A0001_m">'MS A0400'!$N$17</definedName>
    <definedName name="EL_A0001_p">'MS A0400'!$I$25</definedName>
    <definedName name="EL_A0001_q">'MS A0400'!$N$3</definedName>
    <definedName name="EL_A0001_t">'MS A0400'!$I$35</definedName>
    <definedName name="EL_A0002">'MS A0400'!#REF!</definedName>
    <definedName name="EL_A0002_f">'MS A0400'!#REF!</definedName>
    <definedName name="EL_A0002_m">'MS A0400'!#REF!</definedName>
    <definedName name="EL_A0002_p">'MS A0400'!#REF!</definedName>
    <definedName name="EL_A0002_q">'MS A0400'!#REF!</definedName>
    <definedName name="EL_A0002_t">'MS A0400'!#REF!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MS_04001">'MS 04001'!$B$6</definedName>
    <definedName name="MS_04001_m">'MS 04001'!$N$12</definedName>
    <definedName name="MS_04001_p">'MS 04001'!$I$22</definedName>
    <definedName name="MS_04001_q">'MS 04001'!$N$3</definedName>
    <definedName name="MS_04001_t">'MS 04001'!$I$27</definedName>
    <definedName name="MS_04002">'MS 04002'!$B$6</definedName>
    <definedName name="MS_04002_m">'MS 04002'!$N$12</definedName>
    <definedName name="MS_04002_p">'MS 04002'!$I$18</definedName>
    <definedName name="MS_04002_q">'MS 04002'!$N$3</definedName>
    <definedName name="MS_04003">'MS 04003'!$B$6</definedName>
    <definedName name="MS_04003_m">'MS 04003'!$N$12</definedName>
    <definedName name="MS_04003_p">'MS 04003'!$I$18</definedName>
    <definedName name="MS_04003_q">'MS 04003'!$N$3</definedName>
    <definedName name="MS_05001">'MS 04001'!$B$5</definedName>
    <definedName name="MS_05001_m">'MS 04001'!$N$12</definedName>
    <definedName name="MS_05001_p">'MS 04001'!$I$22</definedName>
    <definedName name="MS_A0400">'MS A0400'!$B$5</definedName>
    <definedName name="MS_A0400_f">'MS A0400'!$J$31</definedName>
    <definedName name="MS_A0400_m">'MS A0400'!$N$17</definedName>
    <definedName name="MS_A0400_p">'MS A0400'!$I$25</definedName>
    <definedName name="MS_A0400_pa">'MS A0400'!$N$17</definedName>
    <definedName name="MS_A0400_q">'MS A0400'!$N$3</definedName>
    <definedName name="MS_A0400_t">'MS A0400'!$I$35</definedName>
    <definedName name="MS_A0500">'MS A0400'!$B$5</definedName>
    <definedName name="MS_A0500_f">'MS A0400'!$J$31</definedName>
    <definedName name="MS_A0500_m">'MS A0400'!$N$17</definedName>
    <definedName name="MS_A0500_p">'MS A0400'!$I$25</definedName>
    <definedName name="MS_A0500_pa">'MS A0400'!$E$13</definedName>
    <definedName name="MS_A0500_t">'MS A0400'!$I$35</definedName>
    <definedName name="MSS">'MS A0400'!$E$13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BOM!$A$1:$N$11</definedName>
  </definedNames>
  <calcPr calcId="171027"/>
</workbook>
</file>

<file path=xl/calcChain.xml><?xml version="1.0" encoding="utf-8"?>
<calcChain xmlns="http://schemas.openxmlformats.org/spreadsheetml/2006/main">
  <c r="B9" i="8" l="1"/>
  <c r="B10" i="8"/>
  <c r="B8" i="8"/>
  <c r="D12" i="1" l="1"/>
  <c r="D11" i="1"/>
  <c r="D10" i="1"/>
  <c r="I9" i="8"/>
  <c r="I8" i="8"/>
  <c r="I7" i="8"/>
  <c r="I10" i="8"/>
  <c r="C9" i="8"/>
  <c r="C8" i="8"/>
  <c r="C10" i="8"/>
  <c r="F9" i="8"/>
  <c r="F10" i="8"/>
  <c r="F8" i="8"/>
  <c r="I17" i="11"/>
  <c r="I18" i="11" s="1"/>
  <c r="N2" i="11" s="1"/>
  <c r="N5" i="11" s="1"/>
  <c r="A17" i="11"/>
  <c r="I16" i="11"/>
  <c r="N11" i="11"/>
  <c r="N12" i="11" s="1"/>
  <c r="J10" i="8" s="1"/>
  <c r="B4" i="11"/>
  <c r="B3" i="11"/>
  <c r="K10" i="8" l="1"/>
  <c r="C12" i="1"/>
  <c r="E12" i="1" s="1"/>
  <c r="H10" i="8"/>
  <c r="N10" i="8" s="1"/>
  <c r="I17" i="10"/>
  <c r="A17" i="10"/>
  <c r="I16" i="10"/>
  <c r="N11" i="10"/>
  <c r="N12" i="10" s="1"/>
  <c r="J9" i="8" s="1"/>
  <c r="B4" i="10"/>
  <c r="B3" i="10"/>
  <c r="I26" i="2"/>
  <c r="I27" i="2" s="1"/>
  <c r="M8" i="8" s="1"/>
  <c r="I21" i="2"/>
  <c r="I20" i="2"/>
  <c r="I17" i="2"/>
  <c r="I18" i="2"/>
  <c r="I19" i="2"/>
  <c r="A17" i="2"/>
  <c r="A18" i="2" s="1"/>
  <c r="A19" i="2" s="1"/>
  <c r="A20" i="2" s="1"/>
  <c r="A21" i="2" s="1"/>
  <c r="J29" i="1"/>
  <c r="F21" i="1"/>
  <c r="N16" i="1"/>
  <c r="I18" i="10" l="1"/>
  <c r="N11" i="2"/>
  <c r="N12" i="2" s="1"/>
  <c r="N2" i="10" l="1"/>
  <c r="K9" i="8"/>
  <c r="H9" i="8" s="1"/>
  <c r="N9" i="8" s="1"/>
  <c r="N5" i="10" l="1"/>
  <c r="C11" i="1"/>
  <c r="E11" i="1" s="1"/>
  <c r="B3" i="2"/>
  <c r="B11" i="8"/>
  <c r="B7" i="8"/>
  <c r="C7" i="8" l="1"/>
  <c r="B4" i="2"/>
  <c r="F7" i="8"/>
  <c r="E10" i="8" s="1"/>
  <c r="I16" i="2" l="1"/>
  <c r="I34" i="1"/>
  <c r="J30" i="1"/>
  <c r="J28" i="1"/>
  <c r="I24" i="1"/>
  <c r="I23" i="1"/>
  <c r="I22" i="1"/>
  <c r="I21" i="1"/>
  <c r="I20" i="1"/>
  <c r="I22" i="2" l="1"/>
  <c r="K8" i="8" s="1"/>
  <c r="J8" i="8"/>
  <c r="I25" i="1"/>
  <c r="K7" i="8" s="1"/>
  <c r="J31" i="1"/>
  <c r="L7" i="8" s="1"/>
  <c r="L11" i="8" s="1"/>
  <c r="I35" i="1"/>
  <c r="M7" i="8" s="1"/>
  <c r="M11" i="8" s="1"/>
  <c r="N17" i="1"/>
  <c r="N2" i="2" l="1"/>
  <c r="K11" i="8"/>
  <c r="J7" i="8"/>
  <c r="H7" i="8" s="1"/>
  <c r="N7" i="8" s="1"/>
  <c r="H8" i="8"/>
  <c r="N8" i="8" s="1"/>
  <c r="O1" i="8"/>
  <c r="N11" i="8" l="1"/>
  <c r="N5" i="2"/>
  <c r="C10" i="1"/>
  <c r="E10" i="1" s="1"/>
  <c r="E13" i="1" s="1"/>
  <c r="N2" i="1" s="1"/>
  <c r="J11" i="8"/>
  <c r="N5" i="1" l="1"/>
</calcChain>
</file>

<file path=xl/sharedStrings.xml><?xml version="1.0" encoding="utf-8"?>
<sst xmlns="http://schemas.openxmlformats.org/spreadsheetml/2006/main" count="402" uniqueCount="186">
  <si>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</si>
  <si>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</si>
  <si>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</si>
  <si>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</si>
  <si>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</si>
  <si>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</si>
  <si>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</si>
  <si>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</si>
  <si>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</si>
  <si>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</si>
  <si>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</si>
  <si>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</si>
  <si>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</si>
  <si>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</si>
  <si>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</si>
  <si>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</si>
  <si>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</si>
  <si>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</si>
  <si>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</si>
  <si>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</si>
  <si>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</si>
  <si>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</si>
  <si>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</si>
  <si>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</si>
  <si>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</si>
  <si>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</si>
  <si>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</si>
  <si>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</si>
  <si>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</si>
  <si>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</si>
  <si>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</si>
  <si>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</si>
  <si>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</si>
  <si>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</si>
  <si>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</si>
  <si>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</si>
  <si>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</si>
  <si>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Tooling</t>
  </si>
  <si>
    <t>PVF</t>
  </si>
  <si>
    <t>FractionIncluded</t>
  </si>
  <si>
    <t>Welds - Welding Fixture</t>
  </si>
  <si>
    <t>point</t>
  </si>
  <si>
    <t>Ecole Centrale de Lyon</t>
  </si>
  <si>
    <t>Stock material for part</t>
  </si>
  <si>
    <t>Machining Setup, Install and remove</t>
  </si>
  <si>
    <t>Setup for laser cutting</t>
  </si>
  <si>
    <t>Laser Cut</t>
  </si>
  <si>
    <t>Cutout shape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</si>
  <si>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</si>
  <si>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</si>
  <si>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</si>
  <si>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</si>
  <si>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</si>
  <si>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</si>
  <si>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</si>
  <si>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</si>
  <si>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</si>
  <si>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</si>
  <si>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</si>
  <si>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</si>
  <si>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</si>
  <si>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</si>
  <si>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</si>
  <si>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</si>
  <si>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</si>
  <si>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</si>
  <si>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</si>
  <si>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</si>
  <si>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</si>
  <si>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</si>
  <si>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</si>
  <si>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</si>
  <si>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</si>
  <si>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</si>
  <si>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</si>
  <si>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</si>
  <si>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</si>
  <si>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</si>
  <si>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</si>
  <si>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</si>
  <si>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</si>
  <si>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</si>
  <si>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</si>
  <si>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</si>
  <si>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</si>
  <si>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</si>
  <si>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</si>
  <si>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</si>
  <si>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</si>
  <si>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</si>
  <si>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</si>
  <si>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</si>
  <si>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</si>
  <si>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</si>
  <si>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</si>
  <si>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</si>
  <si>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</si>
  <si>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</si>
  <si>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</si>
  <si>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</si>
  <si>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</si>
  <si>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</si>
  <si>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</si>
  <si>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</si>
  <si>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</si>
  <si>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</si>
  <si>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</si>
  <si>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</si>
  <si>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</si>
  <si>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</si>
  <si>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</si>
  <si>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</si>
  <si>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</si>
  <si>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</si>
  <si>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</si>
  <si>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</si>
  <si>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</si>
  <si>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</si>
  <si>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</si>
  <si>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</si>
  <si>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</si>
  <si>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</si>
  <si>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</si>
  <si>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</si>
  <si>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</si>
  <si>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</si>
  <si>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</si>
  <si>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</si>
  <si>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</si>
  <si>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</si>
  <si>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</si>
  <si>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</si>
  <si>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</si>
  <si>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</si>
  <si>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</si>
  <si>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</si>
  <si>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Miscenalleous, Fit &amp; Finish</t>
  </si>
  <si>
    <t>Driver's restraint system</t>
  </si>
  <si>
    <t>Paint</t>
  </si>
  <si>
    <t>m^2</t>
  </si>
  <si>
    <t>Weld</t>
  </si>
  <si>
    <t>Aerosol Apply</t>
  </si>
  <si>
    <t>Assemble, 1kg, Loose</t>
  </si>
  <si>
    <t>Reaction tool &lt;= 25,4 mm</t>
  </si>
  <si>
    <t>Repeat 2 times</t>
  </si>
  <si>
    <t>Nut, Grade 8,8 (SAE 5)</t>
  </si>
  <si>
    <t>Steel, Mild</t>
  </si>
  <si>
    <t>kg</t>
  </si>
  <si>
    <t>2 parts with one machine setup</t>
  </si>
  <si>
    <t>Driver's seat</t>
  </si>
  <si>
    <t>MS A0400</t>
  </si>
  <si>
    <t>Seat</t>
  </si>
  <si>
    <t>Rear seat bracket</t>
  </si>
  <si>
    <t>Front seat bracket</t>
  </si>
  <si>
    <t>Seat brackets painting</t>
  </si>
  <si>
    <t>Welding brackets  to frame</t>
  </si>
  <si>
    <t>Bracket painting</t>
  </si>
  <si>
    <t>Assemble seat</t>
  </si>
  <si>
    <t>Ratchet &lt;= 25,4 mm</t>
  </si>
  <si>
    <t>Fasten seat to brackets</t>
  </si>
  <si>
    <t>Welding bracket to frame</t>
  </si>
  <si>
    <t>Bolt, Grade 8,8 (SAE 5)</t>
  </si>
  <si>
    <t>Bolt seat and brackets</t>
  </si>
  <si>
    <t>Washer, Grade 8,8 (SAE 5)</t>
  </si>
  <si>
    <t>MS 04001</t>
  </si>
  <si>
    <t>Glass Fiber, 1 Ply</t>
  </si>
  <si>
    <t>Cut (scissors, knife)</t>
  </si>
  <si>
    <t>Cut ply</t>
  </si>
  <si>
    <t>Repeat 3 times</t>
  </si>
  <si>
    <t>Lamination, Manual</t>
  </si>
  <si>
    <t>m2</t>
  </si>
  <si>
    <t>Resin application, Manual</t>
  </si>
  <si>
    <t>Non-metallic cutting &gt; 76,2 mm</t>
  </si>
  <si>
    <t>Cutout seat border</t>
  </si>
  <si>
    <t>cut</t>
  </si>
  <si>
    <t>Hand Finish - Material Removal</t>
  </si>
  <si>
    <t>Clean cuts</t>
  </si>
  <si>
    <t>cm^3</t>
  </si>
  <si>
    <t>Drilled holes &lt; 25,4 mm dia.</t>
  </si>
  <si>
    <t>Cutout fixation holes</t>
  </si>
  <si>
    <t>hole</t>
  </si>
  <si>
    <t>Lamination - Composite Tool</t>
  </si>
  <si>
    <t>Lamination</t>
  </si>
  <si>
    <t>MS 04002</t>
  </si>
  <si>
    <t xml:space="preserve">Material - Steel </t>
  </si>
  <si>
    <t>MS 04003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</si>
</sst>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-[$$-409]* #,##0.00_ ;_-[$$-409]* \-#,##0.00,;_-[$$-409]* \-??_ ;_-@_ 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0"/>
    <numFmt numFmtId="173" formatCode="0.000"/>
  </numFmts>
  <fonts count="2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7" tint="0.39997558519241921"/>
        <bgColor rgb="FFFCD5B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rgb="FFFAC090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9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</cellStyleXfs>
  <cellXfs count="159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9" xfId="0" applyFont="1" applyBorder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164" fontId="4" fillId="0" borderId="15" xfId="7" applyNumberFormat="1" applyFont="1" applyBorder="1" applyAlignment="1" applyProtection="1"/>
    <xf numFmtId="0" fontId="4" fillId="0" borderId="15" xfId="0" applyFont="1" applyBorder="1" applyAlignment="1">
      <alignment wrapText="1"/>
    </xf>
    <xf numFmtId="0" fontId="4" fillId="0" borderId="15" xfId="0" applyFont="1" applyBorder="1" applyAlignment="1"/>
    <xf numFmtId="11" fontId="4" fillId="0" borderId="15" xfId="0" applyNumberFormat="1" applyFont="1" applyBorder="1" applyAlignment="1"/>
    <xf numFmtId="167" fontId="4" fillId="0" borderId="15" xfId="7" applyNumberFormat="1" applyFont="1" applyBorder="1" applyAlignment="1" applyProtection="1"/>
    <xf numFmtId="0" fontId="0" fillId="0" borderId="15" xfId="0" applyBorder="1" applyAlignment="1"/>
    <xf numFmtId="2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168" fontId="4" fillId="0" borderId="15" xfId="0" applyNumberFormat="1" applyFont="1" applyBorder="1"/>
    <xf numFmtId="0" fontId="4" fillId="0" borderId="15" xfId="7" applyNumberFormat="1" applyFont="1" applyBorder="1" applyAlignment="1" applyProtection="1">
      <alignment vertical="center" wrapText="1"/>
    </xf>
    <xf numFmtId="37" fontId="4" fillId="0" borderId="15" xfId="7" applyNumberFormat="1" applyFont="1" applyBorder="1" applyAlignment="1" applyProtection="1"/>
    <xf numFmtId="39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3" fontId="4" fillId="0" borderId="3" xfId="7" applyNumberFormat="1" applyFont="1" applyBorder="1" applyAlignment="1" applyProtection="1"/>
    <xf numFmtId="172" fontId="4" fillId="0" borderId="15" xfId="7" applyNumberFormat="1" applyFont="1" applyBorder="1" applyAlignment="1" applyProtection="1"/>
    <xf numFmtId="0" fontId="11" fillId="0" borderId="0" xfId="1" applyFont="1" applyFill="1" applyBorder="1" applyAlignment="1">
      <alignment horizontal="left"/>
    </xf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3" fillId="9" borderId="15" xfId="0" applyFont="1" applyFill="1" applyBorder="1"/>
    <xf numFmtId="0" fontId="3" fillId="9" borderId="15" xfId="0" applyFont="1" applyFill="1" applyBorder="1" applyAlignment="1">
      <alignment horizontal="left"/>
    </xf>
    <xf numFmtId="0" fontId="3" fillId="9" borderId="2" xfId="0" applyFont="1" applyFill="1" applyBorder="1"/>
    <xf numFmtId="0" fontId="3" fillId="9" borderId="27" xfId="0" applyFont="1" applyFill="1" applyBorder="1"/>
    <xf numFmtId="0" fontId="3" fillId="9" borderId="5" xfId="0" applyFont="1" applyFill="1" applyBorder="1"/>
    <xf numFmtId="0" fontId="3" fillId="9" borderId="3" xfId="0" applyFont="1" applyFill="1" applyBorder="1"/>
    <xf numFmtId="0" fontId="3" fillId="9" borderId="3" xfId="0" applyFont="1" applyFill="1" applyBorder="1" applyAlignment="1">
      <alignment horizontal="right"/>
    </xf>
    <xf numFmtId="165" fontId="3" fillId="9" borderId="5" xfId="0" applyNumberFormat="1" applyFont="1" applyFill="1" applyBorder="1"/>
    <xf numFmtId="0" fontId="3" fillId="9" borderId="21" xfId="0" applyFont="1" applyFill="1" applyBorder="1"/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0" fontId="24" fillId="0" borderId="3" xfId="0" applyFont="1" applyFill="1" applyBorder="1"/>
    <xf numFmtId="0" fontId="24" fillId="0" borderId="3" xfId="0" applyFont="1" applyBorder="1"/>
    <xf numFmtId="173" fontId="0" fillId="0" borderId="15" xfId="0" applyNumberFormat="1" applyBorder="1"/>
    <xf numFmtId="0" fontId="3" fillId="0" borderId="0" xfId="0" applyFont="1" applyFill="1" applyBorder="1" applyAlignment="1">
      <alignment horizontal="right"/>
    </xf>
    <xf numFmtId="165" fontId="3" fillId="0" borderId="0" xfId="0" applyNumberFormat="1" applyFont="1" applyFill="1" applyBorder="1"/>
    <xf numFmtId="1" fontId="0" fillId="0" borderId="3" xfId="0" applyNumberFormat="1" applyBorder="1" applyAlignment="1">
      <alignment wrapText="1"/>
    </xf>
    <xf numFmtId="0" fontId="11" fillId="0" borderId="29" xfId="1" applyFont="1" applyFill="1" applyBorder="1" applyProtection="1">
      <protection locked="0"/>
    </xf>
    <xf numFmtId="0" fontId="11" fillId="0" borderId="29" xfId="1" applyFont="1" applyFill="1" applyBorder="1" applyAlignment="1">
      <alignment horizontal="left"/>
    </xf>
    <xf numFmtId="18" fontId="11" fillId="0" borderId="29" xfId="1" applyNumberFormat="1" applyFont="1" applyFill="1" applyBorder="1" applyAlignment="1" applyProtection="1">
      <protection locked="0"/>
    </xf>
    <xf numFmtId="170" fontId="11" fillId="0" borderId="29" xfId="5" applyFont="1" applyFill="1" applyBorder="1" applyProtection="1"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71" fontId="11" fillId="0" borderId="29" xfId="1" applyNumberFormat="1" applyFont="1" applyFill="1" applyBorder="1" applyAlignment="1">
      <alignment horizontal="right"/>
    </xf>
    <xf numFmtId="0" fontId="11" fillId="0" borderId="29" xfId="1" applyFont="1" applyFill="1" applyBorder="1" applyAlignment="1">
      <alignment horizontal="center"/>
    </xf>
    <xf numFmtId="0" fontId="11" fillId="10" borderId="3" xfId="1" applyFont="1" applyFill="1" applyBorder="1" applyProtection="1">
      <protection locked="0"/>
    </xf>
    <xf numFmtId="0" fontId="11" fillId="10" borderId="3" xfId="1" applyFont="1" applyFill="1" applyBorder="1" applyAlignment="1">
      <alignment horizontal="left"/>
    </xf>
    <xf numFmtId="18" fontId="11" fillId="10" borderId="3" xfId="1" applyNumberFormat="1" applyFont="1" applyFill="1" applyBorder="1" applyAlignment="1" applyProtection="1">
      <alignment horizontal="right"/>
      <protection locked="0"/>
    </xf>
    <xf numFmtId="18" fontId="11" fillId="10" borderId="3" xfId="1" applyNumberFormat="1" applyFont="1" applyFill="1" applyBorder="1" applyAlignment="1" applyProtection="1">
      <protection locked="0"/>
    </xf>
    <xf numFmtId="18" fontId="18" fillId="10" borderId="3" xfId="8" applyNumberFormat="1" applyFill="1" applyBorder="1" applyAlignment="1" applyProtection="1">
      <protection locked="0"/>
    </xf>
    <xf numFmtId="171" fontId="11" fillId="10" borderId="3" xfId="5" applyNumberFormat="1" applyFont="1" applyFill="1" applyBorder="1" applyProtection="1">
      <protection locked="0"/>
    </xf>
    <xf numFmtId="37" fontId="11" fillId="10" borderId="3" xfId="1" applyNumberFormat="1" applyFont="1" applyFill="1" applyBorder="1" applyAlignment="1" applyProtection="1">
      <alignment horizontal="center"/>
      <protection locked="0"/>
    </xf>
    <xf numFmtId="171" fontId="11" fillId="10" borderId="3" xfId="1" applyNumberFormat="1" applyFont="1" applyFill="1" applyBorder="1" applyAlignment="1" applyProtection="1">
      <alignment horizontal="center"/>
      <protection locked="0"/>
    </xf>
    <xf numFmtId="171" fontId="11" fillId="10" borderId="3" xfId="1" applyNumberFormat="1" applyFont="1" applyFill="1" applyBorder="1" applyAlignment="1">
      <alignment horizontal="right"/>
    </xf>
    <xf numFmtId="0" fontId="11" fillId="10" borderId="3" xfId="1" applyFont="1" applyFill="1" applyBorder="1" applyAlignment="1">
      <alignment horizontal="center"/>
    </xf>
    <xf numFmtId="0" fontId="7" fillId="10" borderId="0" xfId="1" applyFont="1" applyFill="1"/>
    <xf numFmtId="0" fontId="18" fillId="10" borderId="3" xfId="8" applyFill="1" applyBorder="1" applyAlignment="1">
      <alignment horizontal="left"/>
    </xf>
    <xf numFmtId="0" fontId="8" fillId="10" borderId="3" xfId="1" applyFont="1" applyFill="1" applyBorder="1"/>
    <xf numFmtId="170" fontId="8" fillId="10" borderId="3" xfId="5" applyFont="1" applyFill="1" applyBorder="1"/>
    <xf numFmtId="0" fontId="7" fillId="10" borderId="3" xfId="1" applyFont="1" applyFill="1" applyBorder="1"/>
    <xf numFmtId="0" fontId="3" fillId="7" borderId="28" xfId="0" applyFont="1" applyFill="1" applyBorder="1"/>
    <xf numFmtId="0" fontId="25" fillId="0" borderId="3" xfId="8" applyNumberFormat="1" applyFont="1" applyBorder="1" applyAlignment="1" applyProtection="1"/>
    <xf numFmtId="165" fontId="24" fillId="0" borderId="3" xfId="7" applyNumberFormat="1" applyFont="1" applyBorder="1" applyAlignment="1" applyProtection="1"/>
    <xf numFmtId="37" fontId="24" fillId="0" borderId="3" xfId="0" applyNumberFormat="1" applyFont="1" applyBorder="1"/>
    <xf numFmtId="0" fontId="18" fillId="0" borderId="3" xfId="8" applyFill="1" applyBorder="1"/>
    <xf numFmtId="0" fontId="18" fillId="0" borderId="3" xfId="8" applyBorder="1"/>
  </cellXfs>
  <cellStyles count="9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5B3D7"/>
      <color rgb="FF66CCFF"/>
      <color rgb="FF33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552290</xdr:colOff>
      <xdr:row>15</xdr:row>
      <xdr:rowOff>121664</xdr:rowOff>
    </xdr:from>
    <xdr:to>
      <xdr:col>13</xdr:col>
      <xdr:colOff>110016</xdr:colOff>
      <xdr:row>28</xdr:row>
      <xdr:rowOff>17220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E9C37E5-1C9A-4542-8B4B-0A3628512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68683" y="3169664"/>
          <a:ext cx="1993404" cy="2372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389003</xdr:colOff>
      <xdr:row>14</xdr:row>
      <xdr:rowOff>41622</xdr:rowOff>
    </xdr:from>
    <xdr:to>
      <xdr:col>14</xdr:col>
      <xdr:colOff>11573</xdr:colOff>
      <xdr:row>20</xdr:row>
      <xdr:rowOff>12007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F72AA6F-A0E6-4603-8E98-D4547E458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1003" y="2708622"/>
          <a:ext cx="1437923" cy="11021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276225</xdr:colOff>
      <xdr:row>12</xdr:row>
      <xdr:rowOff>161925</xdr:rowOff>
    </xdr:from>
    <xdr:to>
      <xdr:col>13</xdr:col>
      <xdr:colOff>71938</xdr:colOff>
      <xdr:row>20</xdr:row>
      <xdr:rowOff>38100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BE9D35D-0262-4BF5-98D7-000B82D8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0" y="2447925"/>
          <a:ext cx="1624513" cy="1390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90" t="s">
        <v>134</v>
      </c>
    </row>
    <row r="3" spans="1:2" x14ac:dyDescent="0.25">
      <c r="A3" s="89" t="s">
        <v>68</v>
      </c>
      <c r="B3" s="86" t="s">
        <v>69</v>
      </c>
    </row>
    <row r="5" spans="1:2" x14ac:dyDescent="0.25">
      <c r="A5" t="s">
        <v>102</v>
      </c>
    </row>
    <row r="6" spans="1:2" x14ac:dyDescent="0.25">
      <c r="A6" t="s">
        <v>103</v>
      </c>
    </row>
    <row r="7" spans="1:2" x14ac:dyDescent="0.25">
      <c r="A7" t="s">
        <v>110</v>
      </c>
    </row>
    <row r="8" spans="1:2" x14ac:dyDescent="0.25">
      <c r="A8" t="s">
        <v>107</v>
      </c>
    </row>
    <row r="9" spans="1:2" x14ac:dyDescent="0.25">
      <c r="A9" t="s">
        <v>70</v>
      </c>
    </row>
    <row r="10" spans="1:2" x14ac:dyDescent="0.25">
      <c r="A10" s="86" t="s">
        <v>98</v>
      </c>
    </row>
    <row r="11" spans="1:2" x14ac:dyDescent="0.25">
      <c r="A11" t="s">
        <v>71</v>
      </c>
    </row>
    <row r="12" spans="1:2" x14ac:dyDescent="0.25">
      <c r="A12" t="s">
        <v>72</v>
      </c>
    </row>
    <row r="14" spans="1:2" x14ac:dyDescent="0.25">
      <c r="A14" t="s">
        <v>101</v>
      </c>
    </row>
    <row r="15" spans="1:2" x14ac:dyDescent="0.25">
      <c r="A15" t="s">
        <v>115</v>
      </c>
    </row>
    <row r="16" spans="1:2" x14ac:dyDescent="0.25">
      <c r="A16" t="s">
        <v>119</v>
      </c>
    </row>
    <row r="18" spans="1:3" x14ac:dyDescent="0.25">
      <c r="A18" s="89" t="s">
        <v>73</v>
      </c>
      <c r="B18" s="86" t="s">
        <v>105</v>
      </c>
      <c r="C18" s="86"/>
    </row>
    <row r="20" spans="1:3" x14ac:dyDescent="0.25">
      <c r="A20" t="s">
        <v>116</v>
      </c>
    </row>
    <row r="21" spans="1:3" x14ac:dyDescent="0.25">
      <c r="A21" t="s">
        <v>135</v>
      </c>
    </row>
    <row r="23" spans="1:3" x14ac:dyDescent="0.25">
      <c r="A23" s="89" t="s">
        <v>75</v>
      </c>
      <c r="B23" s="86" t="s">
        <v>76</v>
      </c>
    </row>
    <row r="25" spans="1:3" x14ac:dyDescent="0.25">
      <c r="A25" t="s">
        <v>127</v>
      </c>
    </row>
    <row r="26" spans="1:3" x14ac:dyDescent="0.25">
      <c r="A26" t="s">
        <v>82</v>
      </c>
    </row>
    <row r="27" spans="1:3" x14ac:dyDescent="0.25">
      <c r="A27" t="s">
        <v>77</v>
      </c>
    </row>
    <row r="28" spans="1:3" x14ac:dyDescent="0.25">
      <c r="A28" t="s">
        <v>111</v>
      </c>
    </row>
    <row r="29" spans="1:3" x14ac:dyDescent="0.25">
      <c r="A29" t="s">
        <v>108</v>
      </c>
    </row>
    <row r="30" spans="1:3" x14ac:dyDescent="0.25">
      <c r="A30" t="s">
        <v>78</v>
      </c>
    </row>
    <row r="31" spans="1:3" x14ac:dyDescent="0.25">
      <c r="A31" s="86" t="s">
        <v>98</v>
      </c>
    </row>
    <row r="32" spans="1:3" x14ac:dyDescent="0.25">
      <c r="A32" t="s">
        <v>109</v>
      </c>
    </row>
    <row r="33" spans="1:2" x14ac:dyDescent="0.25">
      <c r="A33" t="s">
        <v>112</v>
      </c>
    </row>
    <row r="35" spans="1:2" x14ac:dyDescent="0.25">
      <c r="A35" t="s">
        <v>113</v>
      </c>
    </row>
    <row r="36" spans="1:2" x14ac:dyDescent="0.25">
      <c r="A36" t="s">
        <v>114</v>
      </c>
    </row>
    <row r="37" spans="1:2" x14ac:dyDescent="0.25">
      <c r="A37" t="s">
        <v>120</v>
      </c>
    </row>
    <row r="39" spans="1:2" x14ac:dyDescent="0.25">
      <c r="A39" s="89" t="s">
        <v>79</v>
      </c>
      <c r="B39" s="86" t="s">
        <v>74</v>
      </c>
    </row>
    <row r="41" spans="1:2" x14ac:dyDescent="0.25">
      <c r="A41" t="s">
        <v>125</v>
      </c>
    </row>
    <row r="42" spans="1:2" x14ac:dyDescent="0.25">
      <c r="A42" t="s">
        <v>126</v>
      </c>
    </row>
    <row r="43" spans="1:2" x14ac:dyDescent="0.25">
      <c r="A43" t="s">
        <v>104</v>
      </c>
    </row>
    <row r="45" spans="1:2" x14ac:dyDescent="0.25">
      <c r="A45" s="89" t="s">
        <v>80</v>
      </c>
      <c r="B45" s="86" t="s">
        <v>95</v>
      </c>
    </row>
    <row r="47" spans="1:2" x14ac:dyDescent="0.25">
      <c r="A47" t="s">
        <v>128</v>
      </c>
    </row>
    <row r="48" spans="1:2" x14ac:dyDescent="0.25">
      <c r="A48" t="s">
        <v>96</v>
      </c>
    </row>
    <row r="49" spans="1:2" x14ac:dyDescent="0.25">
      <c r="A49" t="s">
        <v>97</v>
      </c>
    </row>
    <row r="50" spans="1:2" x14ac:dyDescent="0.25">
      <c r="A50" t="s">
        <v>117</v>
      </c>
    </row>
    <row r="51" spans="1:2" x14ac:dyDescent="0.25">
      <c r="A51" t="s">
        <v>129</v>
      </c>
    </row>
    <row r="52" spans="1:2" x14ac:dyDescent="0.25">
      <c r="A52" t="s">
        <v>130</v>
      </c>
    </row>
    <row r="53" spans="1:2" x14ac:dyDescent="0.25">
      <c r="A53" t="s">
        <v>99</v>
      </c>
    </row>
    <row r="55" spans="1:2" x14ac:dyDescent="0.25">
      <c r="A55" t="s">
        <v>121</v>
      </c>
    </row>
    <row r="57" spans="1:2" x14ac:dyDescent="0.25">
      <c r="A57" s="89" t="s">
        <v>84</v>
      </c>
      <c r="B57" s="86" t="s">
        <v>81</v>
      </c>
    </row>
    <row r="59" spans="1:2" x14ac:dyDescent="0.25">
      <c r="A59" t="s">
        <v>83</v>
      </c>
    </row>
    <row r="60" spans="1:2" x14ac:dyDescent="0.25">
      <c r="A60" t="s">
        <v>122</v>
      </c>
    </row>
    <row r="61" spans="1:2" x14ac:dyDescent="0.25">
      <c r="A61" t="s">
        <v>118</v>
      </c>
    </row>
    <row r="63" spans="1:2" x14ac:dyDescent="0.25">
      <c r="A63" s="89" t="s">
        <v>94</v>
      </c>
      <c r="B63" s="86" t="s">
        <v>85</v>
      </c>
    </row>
    <row r="65" spans="1:1" x14ac:dyDescent="0.25">
      <c r="A65" t="s">
        <v>86</v>
      </c>
    </row>
    <row r="66" spans="1:1" x14ac:dyDescent="0.25">
      <c r="A66" t="s">
        <v>88</v>
      </c>
    </row>
    <row r="67" spans="1:1" x14ac:dyDescent="0.25">
      <c r="A67" t="s">
        <v>87</v>
      </c>
    </row>
    <row r="68" spans="1:1" x14ac:dyDescent="0.25">
      <c r="A68" t="s">
        <v>89</v>
      </c>
    </row>
    <row r="69" spans="1:1" x14ac:dyDescent="0.25">
      <c r="A69" t="s">
        <v>90</v>
      </c>
    </row>
    <row r="70" spans="1:1" x14ac:dyDescent="0.25">
      <c r="A70" t="s">
        <v>91</v>
      </c>
    </row>
    <row r="71" spans="1:1" x14ac:dyDescent="0.25">
      <c r="A71" t="s">
        <v>123</v>
      </c>
    </row>
    <row r="72" spans="1:1" x14ac:dyDescent="0.25">
      <c r="A72" t="s">
        <v>124</v>
      </c>
    </row>
    <row r="74" spans="1:1" x14ac:dyDescent="0.25">
      <c r="A74" t="s">
        <v>131</v>
      </c>
    </row>
    <row r="75" spans="1:1" x14ac:dyDescent="0.25">
      <c r="A75" t="s">
        <v>92</v>
      </c>
    </row>
    <row r="76" spans="1:1" x14ac:dyDescent="0.25">
      <c r="A76" t="s">
        <v>93</v>
      </c>
    </row>
    <row r="77" spans="1:1" x14ac:dyDescent="0.25">
      <c r="A77" t="s">
        <v>123</v>
      </c>
    </row>
    <row r="78" spans="1:1" x14ac:dyDescent="0.25">
      <c r="A78" t="s">
        <v>124</v>
      </c>
    </row>
    <row r="80" spans="1:1" x14ac:dyDescent="0.25">
      <c r="A80" s="86" t="s">
        <v>100</v>
      </c>
    </row>
    <row r="82" spans="1:1" x14ac:dyDescent="0.25">
      <c r="A82" s="90" t="s">
        <v>106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57"/>
  <sheetViews>
    <sheetView tabSelected="1"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C13" sqref="C13"/>
    </sheetView>
  </sheetViews>
  <sheetFormatPr baseColWidth="10" defaultColWidth="9.140625" defaultRowHeight="12.75" x14ac:dyDescent="0.2"/>
  <cols>
    <col min="1" max="1" width="17.42578125" style="4" bestFit="1" customWidth="1"/>
    <col min="2" max="2" width="28.7109375" style="8" bestFit="1" customWidth="1"/>
    <col min="3" max="3" width="13.5703125" style="4" customWidth="1"/>
    <col min="4" max="4" width="10" style="4" bestFit="1" customWidth="1"/>
    <col min="5" max="5" width="23" style="4" customWidth="1"/>
    <col min="6" max="6" width="39.140625" style="38" customWidth="1"/>
    <col min="7" max="7" width="14" style="4" customWidth="1"/>
    <col min="8" max="8" width="11" style="4" bestFit="1" customWidth="1"/>
    <col min="9" max="13" width="10.42578125" style="1" customWidth="1"/>
    <col min="14" max="14" width="9.7109375" style="4" bestFit="1" customWidth="1"/>
    <col min="15" max="15" width="11.140625" style="8" customWidth="1"/>
    <col min="16" max="16384" width="9.140625" style="8"/>
  </cols>
  <sheetData>
    <row r="1" spans="1:15" ht="15.75" thickBot="1" x14ac:dyDescent="0.3">
      <c r="A1" s="48" t="s">
        <v>0</v>
      </c>
      <c r="B1" s="93" t="s">
        <v>42</v>
      </c>
      <c r="D1" s="39"/>
      <c r="M1" s="51" t="s">
        <v>49</v>
      </c>
      <c r="N1" s="40"/>
      <c r="O1" s="50" t="e">
        <f>#REF!</f>
        <v>#REF!</v>
      </c>
    </row>
    <row r="2" spans="1:15" s="10" customFormat="1" ht="15.75" thickBot="1" x14ac:dyDescent="0.3">
      <c r="A2" s="46" t="s">
        <v>50</v>
      </c>
      <c r="B2" s="92" t="s">
        <v>132</v>
      </c>
      <c r="C2" s="9"/>
      <c r="F2" s="35"/>
    </row>
    <row r="3" spans="1:15" s="10" customFormat="1" ht="16.5" thickTop="1" thickBot="1" x14ac:dyDescent="0.3">
      <c r="A3" s="47" t="s">
        <v>51</v>
      </c>
      <c r="B3" s="49">
        <v>2018</v>
      </c>
      <c r="C3" s="9"/>
      <c r="F3" s="35"/>
    </row>
    <row r="4" spans="1:15" s="10" customFormat="1" ht="16.5" thickTop="1" thickBot="1" x14ac:dyDescent="0.3">
      <c r="A4" s="45" t="s">
        <v>1</v>
      </c>
      <c r="B4" s="91">
        <v>81</v>
      </c>
      <c r="C4" s="9"/>
      <c r="D4" s="39" t="s">
        <v>52</v>
      </c>
      <c r="F4" s="35"/>
    </row>
    <row r="5" spans="1:15" s="33" customFormat="1" ht="15.75" thickTop="1" x14ac:dyDescent="0.25">
      <c r="A5" s="32"/>
      <c r="B5" s="36"/>
      <c r="C5" s="34"/>
      <c r="F5" s="37"/>
    </row>
    <row r="6" spans="1:15" s="31" customFormat="1" ht="49.5" customHeight="1" x14ac:dyDescent="0.25">
      <c r="A6" s="30" t="s">
        <v>53</v>
      </c>
      <c r="B6" s="42" t="s">
        <v>54</v>
      </c>
      <c r="C6" s="42" t="s">
        <v>55</v>
      </c>
      <c r="D6" s="42" t="s">
        <v>56</v>
      </c>
      <c r="E6" s="42" t="s">
        <v>57</v>
      </c>
      <c r="F6" s="42" t="s">
        <v>58</v>
      </c>
      <c r="G6" s="42" t="s">
        <v>59</v>
      </c>
      <c r="H6" s="44" t="s">
        <v>60</v>
      </c>
      <c r="I6" s="42" t="s">
        <v>17</v>
      </c>
      <c r="J6" s="42" t="s">
        <v>61</v>
      </c>
      <c r="K6" s="42" t="s">
        <v>62</v>
      </c>
      <c r="L6" s="42" t="s">
        <v>63</v>
      </c>
      <c r="M6" s="42" t="s">
        <v>64</v>
      </c>
      <c r="N6" s="43" t="s">
        <v>65</v>
      </c>
      <c r="O6" s="42" t="s">
        <v>66</v>
      </c>
    </row>
    <row r="7" spans="1:15" ht="15" x14ac:dyDescent="0.25">
      <c r="A7" s="104"/>
      <c r="B7" s="105" t="str">
        <f>'MS A0400'!B3</f>
        <v>Miscenalleous, Fit &amp; Finish</v>
      </c>
      <c r="C7" s="106" t="str">
        <f>EL_A0001</f>
        <v>MS A0400</v>
      </c>
      <c r="D7" s="106" t="s">
        <v>11</v>
      </c>
      <c r="E7" s="106"/>
      <c r="F7" s="107" t="str">
        <f>'MS A0400'!B4</f>
        <v>Driver's seat</v>
      </c>
      <c r="G7" s="106"/>
      <c r="H7" s="108">
        <f t="shared" ref="H7" si="0">SUM(J7:M7)</f>
        <v>5.8943310233333328</v>
      </c>
      <c r="I7" s="109">
        <f>MS_A0400_q</f>
        <v>1</v>
      </c>
      <c r="J7" s="110">
        <f>BR_A0001_m</f>
        <v>0.15</v>
      </c>
      <c r="K7" s="110">
        <f>BR_A0001_p</f>
        <v>3.2813976899999999</v>
      </c>
      <c r="L7" s="110">
        <f>BR_A0001_f</f>
        <v>1.1295999999999999</v>
      </c>
      <c r="M7" s="110">
        <f>BR_A0001_t</f>
        <v>1.3333333333333333</v>
      </c>
      <c r="N7" s="111">
        <f t="shared" ref="N7" si="1">H7*I7</f>
        <v>5.8943310233333328</v>
      </c>
      <c r="O7" s="112"/>
    </row>
    <row r="8" spans="1:15" ht="15" x14ac:dyDescent="0.25">
      <c r="A8" s="138"/>
      <c r="B8" s="139" t="str">
        <f>'MS A0400'!$B$3</f>
        <v>Miscenalleous, Fit &amp; Finish</v>
      </c>
      <c r="C8" s="140" t="str">
        <f>MS_04001</f>
        <v>MS 04001</v>
      </c>
      <c r="D8" s="141" t="s">
        <v>11</v>
      </c>
      <c r="E8" s="148"/>
      <c r="F8" s="149" t="str">
        <f>'MS 04001'!B$5</f>
        <v>Seat</v>
      </c>
      <c r="G8" s="141"/>
      <c r="H8" s="143">
        <f>SUM(J8:M8)</f>
        <v>116.66666666666667</v>
      </c>
      <c r="I8" s="144">
        <f>MS_A0400_q*BR_01001_q</f>
        <v>1</v>
      </c>
      <c r="J8" s="145">
        <f>BR_01001_m</f>
        <v>18</v>
      </c>
      <c r="K8" s="145">
        <f>MS_04001_p</f>
        <v>97.2</v>
      </c>
      <c r="L8" s="145"/>
      <c r="M8" s="145">
        <f>MS_04001_t</f>
        <v>1.4666666666666666</v>
      </c>
      <c r="N8" s="146">
        <f>H8*I8</f>
        <v>116.66666666666667</v>
      </c>
      <c r="O8" s="147"/>
    </row>
    <row r="9" spans="1:15" ht="15" x14ac:dyDescent="0.25">
      <c r="A9" s="138"/>
      <c r="B9" s="139" t="str">
        <f>'MS A0400'!$B$3</f>
        <v>Miscenalleous, Fit &amp; Finish</v>
      </c>
      <c r="C9" s="140" t="str">
        <f>MS_04002</f>
        <v>MS 04002</v>
      </c>
      <c r="D9" s="141" t="s">
        <v>11</v>
      </c>
      <c r="E9" s="141"/>
      <c r="F9" s="142" t="str">
        <f>'MS 04002'!B$5</f>
        <v>Rear seat bracket</v>
      </c>
      <c r="G9" s="141"/>
      <c r="H9" s="143">
        <f t="shared" ref="H9:H10" si="2">SUM(J9:M9)</f>
        <v>1.3386499999999999</v>
      </c>
      <c r="I9" s="144">
        <f>MS_A0400_q*MS_04002_q</f>
        <v>2</v>
      </c>
      <c r="J9" s="145">
        <f>MS_04002_m</f>
        <v>2.7450000000000002E-2</v>
      </c>
      <c r="K9" s="145">
        <f>MS_04002_p</f>
        <v>1.3111999999999999</v>
      </c>
      <c r="L9" s="145"/>
      <c r="M9" s="145"/>
      <c r="N9" s="146">
        <f t="shared" ref="N9:N10" si="3">H9*I9</f>
        <v>2.6772999999999998</v>
      </c>
      <c r="O9" s="147"/>
    </row>
    <row r="10" spans="1:15" ht="15" x14ac:dyDescent="0.25">
      <c r="A10" s="150"/>
      <c r="B10" s="139" t="str">
        <f>'MS A0400'!$B$3</f>
        <v>Miscenalleous, Fit &amp; Finish</v>
      </c>
      <c r="C10" s="140" t="str">
        <f>MS_04003</f>
        <v>MS 04003</v>
      </c>
      <c r="D10" s="141" t="s">
        <v>11</v>
      </c>
      <c r="E10" s="141" t="str">
        <f>F7</f>
        <v>Driver's seat</v>
      </c>
      <c r="F10" s="149" t="str">
        <f>'MS 04003'!B$5</f>
        <v>Front seat bracket</v>
      </c>
      <c r="G10" s="150"/>
      <c r="H10" s="143">
        <f t="shared" si="2"/>
        <v>1.2055700000000003</v>
      </c>
      <c r="I10" s="144">
        <f>MS_A0400_q*MS_04002_q</f>
        <v>2</v>
      </c>
      <c r="J10" s="145">
        <f>MS_04003_m</f>
        <v>3.8250000000000006E-2</v>
      </c>
      <c r="K10" s="145">
        <f>MS_04003_p</f>
        <v>1.1673200000000001</v>
      </c>
      <c r="L10" s="151"/>
      <c r="M10" s="151"/>
      <c r="N10" s="146">
        <f t="shared" si="3"/>
        <v>2.4111400000000005</v>
      </c>
      <c r="O10" s="152"/>
    </row>
    <row r="11" spans="1:15" s="7" customFormat="1" ht="15" thickBot="1" x14ac:dyDescent="0.25">
      <c r="A11" s="131"/>
      <c r="B11" s="132" t="str">
        <f>'MS A0400'!B3</f>
        <v>Miscenalleous, Fit &amp; Finish</v>
      </c>
      <c r="C11" s="133"/>
      <c r="D11" s="133"/>
      <c r="E11" s="133"/>
      <c r="F11" s="132" t="s">
        <v>67</v>
      </c>
      <c r="G11" s="133"/>
      <c r="H11" s="134"/>
      <c r="I11" s="135"/>
      <c r="J11" s="136">
        <f>SUMPRODUCT($I7:$I9,J7:J9)</f>
        <v>18.204899999999999</v>
      </c>
      <c r="K11" s="136">
        <f>SUMPRODUCT($I7:$I9,K7:K9)</f>
        <v>103.10379769000001</v>
      </c>
      <c r="L11" s="136">
        <f>SUMPRODUCT($I7:$I9,L7:L9)</f>
        <v>1.1295999999999999</v>
      </c>
      <c r="M11" s="136">
        <f>SUMPRODUCT($I7:$I9,M7:M9)</f>
        <v>2.8</v>
      </c>
      <c r="N11" s="136">
        <f>SUM(N7:N10)</f>
        <v>127.64943769000001</v>
      </c>
      <c r="O11" s="137"/>
    </row>
    <row r="12" spans="1:15" ht="13.5" thickTop="1" x14ac:dyDescent="0.2">
      <c r="A12" s="6"/>
      <c r="B12" s="38"/>
      <c r="C12" s="8"/>
      <c r="D12" s="8"/>
      <c r="E12" s="8"/>
      <c r="F12" s="8"/>
      <c r="G12" s="8"/>
      <c r="H12" s="3"/>
      <c r="I12" s="8"/>
      <c r="J12" s="8"/>
      <c r="K12" s="8"/>
      <c r="L12" s="8"/>
      <c r="M12" s="8"/>
      <c r="N12" s="8"/>
    </row>
    <row r="13" spans="1:15" x14ac:dyDescent="0.2">
      <c r="A13" s="6"/>
      <c r="B13" s="38"/>
      <c r="C13" s="8"/>
      <c r="D13" s="8"/>
      <c r="E13" s="8"/>
      <c r="F13" s="8"/>
      <c r="G13" s="8"/>
      <c r="H13" s="3"/>
      <c r="I13" s="8"/>
      <c r="J13" s="8"/>
      <c r="K13" s="8"/>
      <c r="L13" s="8"/>
      <c r="M13" s="8"/>
      <c r="N13" s="8"/>
    </row>
    <row r="14" spans="1:15" x14ac:dyDescent="0.2">
      <c r="A14" s="6"/>
      <c r="B14" s="6"/>
      <c r="D14" s="8"/>
      <c r="E14" s="8"/>
      <c r="G14" s="8"/>
      <c r="H14" s="8"/>
      <c r="I14" s="3"/>
      <c r="J14" s="3"/>
      <c r="K14" s="3"/>
      <c r="L14" s="3"/>
      <c r="M14" s="3"/>
      <c r="N14" s="8"/>
    </row>
    <row r="15" spans="1:15" x14ac:dyDescent="0.2">
      <c r="A15" s="6"/>
      <c r="B15" s="6"/>
      <c r="D15" s="8"/>
      <c r="E15" s="8"/>
      <c r="G15" s="8"/>
      <c r="H15" s="8"/>
      <c r="I15" s="3"/>
      <c r="J15" s="3"/>
      <c r="K15" s="3"/>
      <c r="L15" s="3"/>
      <c r="M15" s="3"/>
      <c r="N15" s="41"/>
    </row>
    <row r="16" spans="1:15" x14ac:dyDescent="0.2">
      <c r="A16" s="6"/>
      <c r="B16" s="6"/>
      <c r="D16" s="8"/>
      <c r="E16" s="8"/>
      <c r="G16" s="8"/>
      <c r="H16" s="8"/>
      <c r="I16" s="3"/>
      <c r="J16" s="3"/>
      <c r="K16" s="3"/>
      <c r="L16" s="3"/>
      <c r="M16" s="3"/>
      <c r="N16" s="8"/>
    </row>
    <row r="17" spans="1:14" x14ac:dyDescent="0.2">
      <c r="A17" s="6"/>
      <c r="B17" s="6"/>
      <c r="D17" s="8"/>
      <c r="E17" s="8"/>
      <c r="G17" s="8"/>
      <c r="H17" s="8"/>
      <c r="I17" s="3"/>
      <c r="J17" s="3"/>
      <c r="K17" s="3"/>
      <c r="L17" s="3"/>
      <c r="M17" s="3"/>
      <c r="N17" s="41"/>
    </row>
    <row r="18" spans="1:14" x14ac:dyDescent="0.2">
      <c r="A18" s="6"/>
      <c r="B18" s="6"/>
      <c r="D18" s="8"/>
      <c r="E18" s="8"/>
      <c r="G18" s="8"/>
      <c r="H18" s="8"/>
      <c r="I18" s="3"/>
      <c r="J18" s="3"/>
      <c r="K18" s="3"/>
      <c r="L18" s="3"/>
      <c r="M18" s="3"/>
      <c r="N18" s="8"/>
    </row>
    <row r="19" spans="1:14" x14ac:dyDescent="0.2">
      <c r="A19" s="6"/>
      <c r="B19" s="6"/>
      <c r="D19" s="8"/>
      <c r="E19" s="8"/>
      <c r="G19" s="8"/>
      <c r="H19" s="8"/>
      <c r="I19" s="3"/>
      <c r="J19" s="3"/>
      <c r="K19" s="3"/>
      <c r="L19" s="3"/>
      <c r="M19" s="3"/>
      <c r="N19" s="8"/>
    </row>
    <row r="20" spans="1:14" x14ac:dyDescent="0.2">
      <c r="A20" s="6"/>
      <c r="B20" s="6"/>
      <c r="D20" s="8"/>
      <c r="E20" s="8"/>
      <c r="G20" s="8"/>
      <c r="H20" s="8"/>
      <c r="I20" s="3"/>
      <c r="J20" s="3"/>
      <c r="K20" s="3"/>
      <c r="L20" s="3"/>
      <c r="M20" s="3"/>
      <c r="N20" s="8"/>
    </row>
    <row r="21" spans="1:14" x14ac:dyDescent="0.2">
      <c r="A21" s="6"/>
      <c r="B21" s="6"/>
      <c r="D21" s="8"/>
      <c r="E21" s="8"/>
      <c r="G21" s="8"/>
      <c r="H21" s="8"/>
      <c r="I21" s="3"/>
      <c r="J21" s="3"/>
      <c r="K21" s="3"/>
      <c r="L21" s="3"/>
      <c r="M21" s="3"/>
      <c r="N21" s="8"/>
    </row>
    <row r="22" spans="1:14" x14ac:dyDescent="0.2">
      <c r="A22" s="6"/>
      <c r="B22" s="6"/>
      <c r="D22" s="8"/>
      <c r="E22" s="8"/>
      <c r="G22" s="8"/>
      <c r="H22" s="8"/>
      <c r="I22" s="3"/>
      <c r="J22" s="3"/>
      <c r="K22" s="3"/>
      <c r="L22" s="3"/>
      <c r="M22" s="3"/>
      <c r="N22" s="8"/>
    </row>
    <row r="23" spans="1:14" x14ac:dyDescent="0.2">
      <c r="A23" s="6"/>
      <c r="B23" s="6"/>
      <c r="D23" s="8"/>
      <c r="E23" s="8"/>
      <c r="G23" s="8"/>
      <c r="H23" s="8"/>
      <c r="I23" s="3"/>
      <c r="J23" s="3"/>
      <c r="K23" s="3"/>
      <c r="L23" s="3"/>
      <c r="M23" s="3"/>
      <c r="N23" s="8"/>
    </row>
    <row r="24" spans="1:14" x14ac:dyDescent="0.2">
      <c r="A24" s="6"/>
      <c r="B24" s="6"/>
      <c r="D24" s="8"/>
      <c r="E24" s="8"/>
      <c r="G24" s="8"/>
      <c r="H24" s="8"/>
      <c r="I24" s="3"/>
      <c r="J24" s="3"/>
      <c r="K24" s="3"/>
      <c r="L24" s="3"/>
      <c r="M24" s="3"/>
      <c r="N24" s="8"/>
    </row>
    <row r="25" spans="1:14" x14ac:dyDescent="0.2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4" x14ac:dyDescent="0.2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8"/>
    </row>
    <row r="27" spans="1:14" x14ac:dyDescent="0.2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4" x14ac:dyDescent="0.2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8"/>
    </row>
    <row r="29" spans="1:14" x14ac:dyDescent="0.2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4" x14ac:dyDescent="0.2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4" x14ac:dyDescent="0.2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4" x14ac:dyDescent="0.2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s="4" customFormat="1" x14ac:dyDescent="0.2">
      <c r="A42" s="2"/>
      <c r="B42" s="6"/>
      <c r="F42" s="38"/>
      <c r="I42" s="1"/>
      <c r="J42" s="1"/>
      <c r="K42" s="1"/>
      <c r="L42" s="1"/>
      <c r="M42" s="1"/>
    </row>
    <row r="43" spans="1:14" s="4" customFormat="1" x14ac:dyDescent="0.2">
      <c r="A43" s="2"/>
      <c r="B43" s="6"/>
      <c r="F43" s="38"/>
      <c r="I43" s="1"/>
      <c r="J43" s="1"/>
      <c r="K43" s="1"/>
      <c r="L43" s="1"/>
      <c r="M43" s="1"/>
    </row>
    <row r="44" spans="1:14" s="4" customFormat="1" x14ac:dyDescent="0.2">
      <c r="A44" s="2"/>
      <c r="B44" s="6"/>
      <c r="F44" s="38"/>
      <c r="I44" s="1"/>
      <c r="J44" s="1"/>
      <c r="K44" s="1"/>
      <c r="L44" s="1"/>
      <c r="M44" s="1"/>
    </row>
    <row r="45" spans="1:14" s="4" customFormat="1" x14ac:dyDescent="0.2">
      <c r="A45" s="2"/>
      <c r="B45" s="6"/>
      <c r="F45" s="38"/>
      <c r="I45" s="1"/>
      <c r="J45" s="1"/>
      <c r="K45" s="1"/>
      <c r="L45" s="1"/>
      <c r="M45" s="1"/>
    </row>
    <row r="46" spans="1:14" s="4" customFormat="1" x14ac:dyDescent="0.2">
      <c r="A46" s="2"/>
      <c r="B46" s="6"/>
      <c r="F46" s="38"/>
      <c r="I46" s="1"/>
      <c r="J46" s="1"/>
      <c r="K46" s="1"/>
      <c r="L46" s="1"/>
      <c r="M46" s="1"/>
    </row>
    <row r="47" spans="1:14" s="4" customFormat="1" x14ac:dyDescent="0.2">
      <c r="A47" s="2"/>
      <c r="B47" s="6"/>
      <c r="F47" s="38"/>
      <c r="I47" s="1"/>
      <c r="J47" s="1"/>
      <c r="K47" s="1"/>
      <c r="L47" s="1"/>
      <c r="M47" s="1"/>
    </row>
    <row r="48" spans="1:14" s="4" customFormat="1" x14ac:dyDescent="0.2">
      <c r="A48" s="2"/>
      <c r="B48" s="6"/>
      <c r="F48" s="38"/>
      <c r="I48" s="1"/>
      <c r="J48" s="1"/>
      <c r="K48" s="1"/>
      <c r="L48" s="1"/>
      <c r="M48" s="1"/>
    </row>
    <row r="49" spans="1:14" s="4" customFormat="1" x14ac:dyDescent="0.2">
      <c r="A49" s="2"/>
      <c r="B49" s="6"/>
      <c r="F49" s="38"/>
      <c r="I49" s="1"/>
      <c r="J49" s="1"/>
      <c r="K49" s="1"/>
      <c r="L49" s="1"/>
      <c r="M49" s="1"/>
    </row>
    <row r="50" spans="1:14" s="4" customFormat="1" x14ac:dyDescent="0.2">
      <c r="A50" s="2"/>
      <c r="B50" s="6"/>
      <c r="F50" s="38"/>
      <c r="I50" s="1"/>
      <c r="J50" s="1"/>
      <c r="K50" s="1"/>
      <c r="L50" s="1"/>
      <c r="M50" s="1"/>
    </row>
    <row r="51" spans="1:14" s="4" customFormat="1" x14ac:dyDescent="0.2">
      <c r="A51" s="2"/>
      <c r="B51" s="6"/>
      <c r="F51" s="38"/>
      <c r="I51" s="1"/>
      <c r="J51" s="1"/>
      <c r="K51" s="1"/>
      <c r="L51" s="1"/>
      <c r="M51" s="1"/>
    </row>
    <row r="52" spans="1:14" s="5" customFormat="1" x14ac:dyDescent="0.2">
      <c r="A52" s="2"/>
      <c r="B52" s="6"/>
      <c r="C52" s="4"/>
      <c r="D52" s="4"/>
      <c r="E52" s="4"/>
      <c r="F52" s="38"/>
      <c r="G52" s="4"/>
      <c r="H52" s="4"/>
      <c r="I52" s="1"/>
      <c r="J52" s="1"/>
      <c r="K52" s="1"/>
      <c r="L52" s="1"/>
      <c r="M52" s="1"/>
      <c r="N52" s="4"/>
    </row>
    <row r="53" spans="1:14" s="5" customFormat="1" x14ac:dyDescent="0.2">
      <c r="A53" s="2"/>
      <c r="B53" s="6"/>
      <c r="C53" s="4"/>
      <c r="D53" s="4"/>
      <c r="E53" s="4"/>
      <c r="F53" s="38"/>
      <c r="G53" s="4"/>
      <c r="H53" s="4"/>
      <c r="I53" s="1"/>
      <c r="J53" s="1"/>
      <c r="K53" s="1"/>
      <c r="L53" s="1"/>
      <c r="M53" s="1"/>
      <c r="N53" s="4"/>
    </row>
    <row r="54" spans="1:14" s="5" customFormat="1" x14ac:dyDescent="0.2">
      <c r="A54" s="2"/>
      <c r="B54" s="6"/>
      <c r="C54" s="4"/>
      <c r="D54" s="4"/>
      <c r="E54" s="4"/>
      <c r="F54" s="38"/>
      <c r="G54" s="4"/>
      <c r="H54" s="4"/>
      <c r="I54" s="1"/>
      <c r="J54" s="1"/>
      <c r="K54" s="1"/>
      <c r="L54" s="1"/>
      <c r="M54" s="1"/>
      <c r="N54" s="4"/>
    </row>
    <row r="55" spans="1:14" s="5" customFormat="1" x14ac:dyDescent="0.2">
      <c r="A55" s="2"/>
      <c r="B55" s="6"/>
      <c r="C55" s="4"/>
      <c r="D55" s="4"/>
      <c r="E55" s="4"/>
      <c r="F55" s="38"/>
      <c r="G55" s="4"/>
      <c r="H55" s="4"/>
      <c r="I55" s="1"/>
      <c r="J55" s="1"/>
      <c r="K55" s="1"/>
      <c r="L55" s="1"/>
      <c r="M55" s="1"/>
      <c r="N55" s="4"/>
    </row>
    <row r="56" spans="1:14" s="5" customFormat="1" x14ac:dyDescent="0.2">
      <c r="A56" s="2"/>
      <c r="B56" s="6"/>
      <c r="C56" s="4"/>
      <c r="D56" s="4"/>
      <c r="E56" s="4"/>
      <c r="F56" s="38"/>
      <c r="G56" s="4"/>
      <c r="H56" s="4"/>
      <c r="I56" s="1"/>
      <c r="J56" s="1"/>
      <c r="K56" s="1"/>
      <c r="L56" s="1"/>
      <c r="M56" s="1"/>
      <c r="N56" s="4"/>
    </row>
    <row r="57" spans="1:14" s="5" customFormat="1" x14ac:dyDescent="0.2">
      <c r="A57" s="2"/>
      <c r="B57" s="6"/>
      <c r="C57" s="4"/>
      <c r="D57" s="4"/>
      <c r="E57" s="4"/>
      <c r="F57" s="38"/>
      <c r="G57" s="4"/>
      <c r="H57" s="4"/>
      <c r="I57" s="1"/>
      <c r="J57" s="1"/>
      <c r="K57" s="1"/>
      <c r="L57" s="1"/>
      <c r="M57" s="1"/>
      <c r="N57" s="4"/>
    </row>
    <row r="58" spans="1:14" s="5" customFormat="1" x14ac:dyDescent="0.2">
      <c r="A58" s="2"/>
      <c r="B58" s="6"/>
      <c r="C58" s="4"/>
      <c r="D58" s="4"/>
      <c r="E58" s="4"/>
      <c r="F58" s="38"/>
      <c r="G58" s="4"/>
      <c r="H58" s="4"/>
      <c r="I58" s="1"/>
      <c r="J58" s="1"/>
      <c r="K58" s="1"/>
      <c r="L58" s="1"/>
      <c r="M58" s="1"/>
      <c r="N58" s="4"/>
    </row>
    <row r="59" spans="1:14" s="5" customFormat="1" x14ac:dyDescent="0.2">
      <c r="A59" s="2"/>
      <c r="B59" s="6"/>
      <c r="C59" s="4"/>
      <c r="D59" s="4"/>
      <c r="E59" s="4"/>
      <c r="F59" s="38"/>
      <c r="G59" s="4"/>
      <c r="H59" s="4"/>
      <c r="I59" s="1"/>
      <c r="J59" s="1"/>
      <c r="K59" s="1"/>
      <c r="L59" s="1"/>
      <c r="M59" s="1"/>
      <c r="N59" s="4"/>
    </row>
    <row r="60" spans="1:14" s="5" customFormat="1" x14ac:dyDescent="0.2">
      <c r="A60" s="2"/>
      <c r="B60" s="6"/>
      <c r="C60" s="4"/>
      <c r="D60" s="4"/>
      <c r="E60" s="4"/>
      <c r="F60" s="38"/>
      <c r="G60" s="4"/>
      <c r="H60" s="4"/>
      <c r="I60" s="1"/>
      <c r="J60" s="1"/>
      <c r="K60" s="1"/>
      <c r="L60" s="1"/>
      <c r="M60" s="1"/>
      <c r="N60" s="4"/>
    </row>
    <row r="61" spans="1:14" s="5" customFormat="1" x14ac:dyDescent="0.2">
      <c r="A61" s="2"/>
      <c r="B61" s="6"/>
      <c r="C61" s="4"/>
      <c r="D61" s="4"/>
      <c r="E61" s="4"/>
      <c r="F61" s="38"/>
      <c r="G61" s="4"/>
      <c r="H61" s="4"/>
      <c r="I61" s="1"/>
      <c r="J61" s="1"/>
      <c r="K61" s="1"/>
      <c r="L61" s="1"/>
      <c r="M61" s="1"/>
      <c r="N61" s="4"/>
    </row>
    <row r="62" spans="1:14" s="5" customFormat="1" x14ac:dyDescent="0.2">
      <c r="A62" s="2"/>
      <c r="B62" s="6"/>
      <c r="C62" s="4"/>
      <c r="D62" s="4"/>
      <c r="E62" s="4"/>
      <c r="F62" s="38"/>
      <c r="G62" s="4"/>
      <c r="H62" s="4"/>
      <c r="I62" s="1"/>
      <c r="J62" s="1"/>
      <c r="K62" s="1"/>
      <c r="L62" s="1"/>
      <c r="M62" s="1"/>
      <c r="N62" s="4"/>
    </row>
    <row r="63" spans="1:14" s="5" customFormat="1" x14ac:dyDescent="0.2">
      <c r="A63" s="2"/>
      <c r="B63" s="6"/>
      <c r="C63" s="4"/>
      <c r="D63" s="4"/>
      <c r="E63" s="4"/>
      <c r="F63" s="38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">
      <c r="A64" s="2"/>
      <c r="B64" s="6"/>
      <c r="C64" s="4"/>
      <c r="D64" s="4"/>
      <c r="E64" s="4"/>
      <c r="F64" s="38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">
      <c r="A65" s="2"/>
      <c r="B65" s="6"/>
      <c r="C65" s="4"/>
      <c r="D65" s="4"/>
      <c r="E65" s="4"/>
      <c r="F65" s="38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">
      <c r="A66" s="2"/>
      <c r="B66" s="6"/>
      <c r="C66" s="4"/>
      <c r="D66" s="4"/>
      <c r="E66" s="4"/>
      <c r="F66" s="38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">
      <c r="A67" s="2"/>
      <c r="B67" s="6"/>
      <c r="C67" s="4"/>
      <c r="D67" s="4"/>
      <c r="E67" s="4"/>
      <c r="F67" s="38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">
      <c r="A68" s="2"/>
      <c r="B68" s="6"/>
      <c r="C68" s="4"/>
      <c r="D68" s="4"/>
      <c r="E68" s="4"/>
      <c r="F68" s="38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">
      <c r="A69" s="2"/>
      <c r="B69" s="6"/>
      <c r="C69" s="4"/>
      <c r="D69" s="4"/>
      <c r="E69" s="4"/>
      <c r="F69" s="38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">
      <c r="A70" s="2"/>
      <c r="B70" s="6"/>
      <c r="C70" s="4"/>
      <c r="D70" s="4"/>
      <c r="E70" s="4"/>
      <c r="F70" s="38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">
      <c r="A71" s="2"/>
      <c r="B71" s="6"/>
      <c r="C71" s="4"/>
      <c r="D71" s="4"/>
      <c r="E71" s="4"/>
      <c r="F71" s="38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">
      <c r="A72" s="2"/>
      <c r="B72" s="6"/>
      <c r="C72" s="4"/>
      <c r="D72" s="4"/>
      <c r="E72" s="4"/>
      <c r="F72" s="38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">
      <c r="A73" s="2"/>
      <c r="B73" s="6"/>
      <c r="C73" s="4"/>
      <c r="D73" s="4"/>
      <c r="E73" s="4"/>
      <c r="F73" s="38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">
      <c r="A74" s="2"/>
      <c r="B74" s="6"/>
      <c r="C74" s="4"/>
      <c r="D74" s="4"/>
      <c r="E74" s="4"/>
      <c r="F74" s="38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">
      <c r="A75" s="2"/>
      <c r="B75" s="6"/>
      <c r="C75" s="4"/>
      <c r="D75" s="4"/>
      <c r="E75" s="4"/>
      <c r="F75" s="38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">
      <c r="A76" s="2"/>
      <c r="B76" s="6"/>
      <c r="C76" s="4"/>
      <c r="D76" s="4"/>
      <c r="E76" s="4"/>
      <c r="F76" s="38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">
      <c r="A77" s="2"/>
      <c r="B77" s="6"/>
      <c r="C77" s="4"/>
      <c r="D77" s="4"/>
      <c r="E77" s="4"/>
      <c r="F77" s="38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">
      <c r="A78" s="2"/>
      <c r="B78" s="6"/>
      <c r="C78" s="4"/>
      <c r="D78" s="4"/>
      <c r="E78" s="4"/>
      <c r="F78" s="38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">
      <c r="A79" s="2"/>
      <c r="B79" s="6"/>
      <c r="C79" s="4"/>
      <c r="D79" s="4"/>
      <c r="E79" s="4"/>
      <c r="F79" s="38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">
      <c r="A80" s="2"/>
      <c r="B80" s="6"/>
      <c r="C80" s="4"/>
      <c r="D80" s="4"/>
      <c r="E80" s="4"/>
      <c r="F80" s="38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">
      <c r="A81" s="2"/>
      <c r="B81" s="6"/>
      <c r="C81" s="4"/>
      <c r="D81" s="4"/>
      <c r="E81" s="4"/>
      <c r="F81" s="38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">
      <c r="A82" s="2"/>
      <c r="B82" s="6"/>
      <c r="C82" s="4"/>
      <c r="D82" s="4"/>
      <c r="E82" s="4"/>
      <c r="F82" s="38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">
      <c r="A83" s="2"/>
      <c r="B83" s="6"/>
      <c r="C83" s="4"/>
      <c r="D83" s="4"/>
      <c r="E83" s="4"/>
      <c r="F83" s="38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">
      <c r="A84" s="2"/>
      <c r="B84" s="6"/>
      <c r="C84" s="4"/>
      <c r="D84" s="4"/>
      <c r="E84" s="4"/>
      <c r="F84" s="38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">
      <c r="A85" s="2"/>
      <c r="B85" s="6"/>
      <c r="C85" s="4"/>
      <c r="D85" s="4"/>
      <c r="E85" s="4"/>
      <c r="F85" s="38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">
      <c r="A86" s="2"/>
      <c r="B86" s="6"/>
      <c r="C86" s="4"/>
      <c r="D86" s="4"/>
      <c r="E86" s="4"/>
      <c r="F86" s="38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">
      <c r="A87" s="2"/>
      <c r="B87" s="6"/>
      <c r="C87" s="4"/>
      <c r="D87" s="4"/>
      <c r="E87" s="4"/>
      <c r="F87" s="38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">
      <c r="A88" s="2"/>
      <c r="B88" s="6"/>
      <c r="C88" s="4"/>
      <c r="D88" s="4"/>
      <c r="E88" s="4"/>
      <c r="F88" s="38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">
      <c r="A89" s="2"/>
      <c r="B89" s="6"/>
      <c r="C89" s="4"/>
      <c r="D89" s="4"/>
      <c r="E89" s="4"/>
      <c r="F89" s="38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">
      <c r="A90" s="2"/>
      <c r="B90" s="6"/>
      <c r="C90" s="4"/>
      <c r="D90" s="4"/>
      <c r="E90" s="4"/>
      <c r="F90" s="38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">
      <c r="A91" s="2"/>
      <c r="B91" s="6"/>
      <c r="C91" s="4"/>
      <c r="D91" s="4"/>
      <c r="E91" s="4"/>
      <c r="F91" s="38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">
      <c r="A92" s="2"/>
      <c r="B92" s="6"/>
      <c r="C92" s="4"/>
      <c r="D92" s="4"/>
      <c r="E92" s="4"/>
      <c r="F92" s="38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">
      <c r="A93" s="2"/>
      <c r="B93" s="6"/>
      <c r="C93" s="4"/>
      <c r="D93" s="4"/>
      <c r="E93" s="4"/>
      <c r="F93" s="38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">
      <c r="A94" s="2"/>
      <c r="B94" s="6"/>
      <c r="C94" s="4"/>
      <c r="D94" s="4"/>
      <c r="E94" s="4"/>
      <c r="F94" s="38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">
      <c r="A95" s="2"/>
      <c r="B95" s="6"/>
      <c r="C95" s="4"/>
      <c r="D95" s="4"/>
      <c r="E95" s="4"/>
      <c r="F95" s="38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">
      <c r="A96" s="2"/>
      <c r="B96" s="6"/>
      <c r="C96" s="4"/>
      <c r="D96" s="4"/>
      <c r="E96" s="4"/>
      <c r="F96" s="38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">
      <c r="A97" s="2"/>
      <c r="B97" s="6"/>
      <c r="C97" s="4"/>
      <c r="D97" s="4"/>
      <c r="E97" s="4"/>
      <c r="F97" s="38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">
      <c r="A98" s="2"/>
      <c r="B98" s="6"/>
      <c r="C98" s="4"/>
      <c r="D98" s="4"/>
      <c r="E98" s="4"/>
      <c r="F98" s="38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">
      <c r="A99" s="2"/>
      <c r="B99" s="6"/>
      <c r="C99" s="4"/>
      <c r="D99" s="4"/>
      <c r="E99" s="4"/>
      <c r="F99" s="38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">
      <c r="A100" s="2"/>
      <c r="B100" s="6"/>
      <c r="C100" s="4"/>
      <c r="D100" s="4"/>
      <c r="E100" s="4"/>
      <c r="F100" s="38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">
      <c r="A101" s="2"/>
      <c r="B101" s="6"/>
      <c r="C101" s="4"/>
      <c r="D101" s="4"/>
      <c r="E101" s="4"/>
      <c r="F101" s="38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">
      <c r="A102" s="2"/>
      <c r="B102" s="6"/>
      <c r="C102" s="4"/>
      <c r="D102" s="4"/>
      <c r="E102" s="4"/>
      <c r="F102" s="38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">
      <c r="A103" s="2"/>
      <c r="B103" s="6"/>
      <c r="C103" s="4"/>
      <c r="D103" s="4"/>
      <c r="E103" s="4"/>
      <c r="F103" s="38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">
      <c r="A104" s="2"/>
      <c r="B104" s="6"/>
      <c r="C104" s="4"/>
      <c r="D104" s="4"/>
      <c r="E104" s="4"/>
      <c r="F104" s="38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">
      <c r="A105" s="2"/>
      <c r="B105" s="6"/>
      <c r="C105" s="4"/>
      <c r="D105" s="4"/>
      <c r="E105" s="4"/>
      <c r="F105" s="38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">
      <c r="A106" s="2"/>
      <c r="B106" s="6"/>
      <c r="C106" s="4"/>
      <c r="D106" s="4"/>
      <c r="E106" s="4"/>
      <c r="F106" s="38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">
      <c r="A107" s="2"/>
      <c r="B107" s="6"/>
      <c r="C107" s="4"/>
      <c r="D107" s="4"/>
      <c r="E107" s="4"/>
      <c r="F107" s="38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">
      <c r="A108" s="2"/>
      <c r="B108" s="6"/>
      <c r="C108" s="4"/>
      <c r="D108" s="4"/>
      <c r="E108" s="4"/>
      <c r="F108" s="38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">
      <c r="A109" s="2"/>
      <c r="B109" s="6"/>
      <c r="C109" s="4"/>
      <c r="D109" s="4"/>
      <c r="E109" s="4"/>
      <c r="F109" s="38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">
      <c r="A110" s="2"/>
      <c r="B110" s="6"/>
      <c r="C110" s="4"/>
      <c r="D110" s="4"/>
      <c r="E110" s="4"/>
      <c r="F110" s="38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">
      <c r="A111" s="2"/>
      <c r="B111" s="6"/>
      <c r="C111" s="4"/>
      <c r="D111" s="4"/>
      <c r="E111" s="4"/>
      <c r="F111" s="38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">
      <c r="A112" s="2"/>
      <c r="B112" s="6"/>
      <c r="C112" s="4"/>
      <c r="D112" s="4"/>
      <c r="E112" s="4"/>
      <c r="F112" s="38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">
      <c r="A113" s="2"/>
      <c r="B113" s="6"/>
      <c r="C113" s="4"/>
      <c r="D113" s="4"/>
      <c r="E113" s="4"/>
      <c r="F113" s="38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">
      <c r="A114" s="2"/>
      <c r="B114" s="6"/>
      <c r="C114" s="4"/>
      <c r="D114" s="4"/>
      <c r="E114" s="4"/>
      <c r="F114" s="38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">
      <c r="A115" s="2"/>
      <c r="B115" s="6"/>
      <c r="C115" s="4"/>
      <c r="D115" s="4"/>
      <c r="E115" s="4"/>
      <c r="F115" s="38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">
      <c r="A116" s="2"/>
      <c r="B116" s="6"/>
      <c r="C116" s="4"/>
      <c r="D116" s="4"/>
      <c r="E116" s="4"/>
      <c r="F116" s="38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">
      <c r="A117" s="2"/>
      <c r="B117" s="6"/>
      <c r="C117" s="4"/>
      <c r="D117" s="4"/>
      <c r="E117" s="4"/>
      <c r="F117" s="38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">
      <c r="A118" s="2"/>
      <c r="B118" s="6"/>
      <c r="C118" s="4"/>
      <c r="D118" s="4"/>
      <c r="E118" s="4"/>
      <c r="F118" s="38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">
      <c r="A119" s="2"/>
      <c r="B119" s="6"/>
      <c r="C119" s="4"/>
      <c r="D119" s="4"/>
      <c r="E119" s="4"/>
      <c r="F119" s="38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">
      <c r="A120" s="2"/>
      <c r="B120" s="6"/>
      <c r="C120" s="4"/>
      <c r="D120" s="4"/>
      <c r="E120" s="4"/>
      <c r="F120" s="38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">
      <c r="A121" s="2"/>
      <c r="B121" s="6"/>
      <c r="C121" s="4"/>
      <c r="D121" s="4"/>
      <c r="E121" s="4"/>
      <c r="F121" s="38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">
      <c r="A122" s="2"/>
      <c r="B122" s="6"/>
      <c r="C122" s="4"/>
      <c r="D122" s="4"/>
      <c r="E122" s="4"/>
      <c r="F122" s="38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">
      <c r="A123" s="2"/>
      <c r="B123" s="6"/>
      <c r="C123" s="4"/>
      <c r="D123" s="4"/>
      <c r="E123" s="4"/>
      <c r="F123" s="38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">
      <c r="A124" s="2"/>
      <c r="B124" s="6"/>
      <c r="C124" s="4"/>
      <c r="D124" s="4"/>
      <c r="E124" s="4"/>
      <c r="F124" s="38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">
      <c r="A125" s="2"/>
      <c r="B125" s="6"/>
      <c r="C125" s="4"/>
      <c r="D125" s="4"/>
      <c r="E125" s="4"/>
      <c r="F125" s="38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">
      <c r="A126" s="2"/>
      <c r="B126" s="6"/>
      <c r="C126" s="4"/>
      <c r="D126" s="4"/>
      <c r="E126" s="4"/>
      <c r="F126" s="38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">
      <c r="A127" s="2"/>
      <c r="B127" s="6"/>
      <c r="C127" s="4"/>
      <c r="D127" s="4"/>
      <c r="E127" s="4"/>
      <c r="F127" s="38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">
      <c r="A128" s="2"/>
      <c r="B128" s="6"/>
      <c r="C128" s="4"/>
      <c r="D128" s="4"/>
      <c r="E128" s="4"/>
      <c r="F128" s="38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">
      <c r="A129" s="2"/>
      <c r="B129" s="6"/>
      <c r="C129" s="4"/>
      <c r="D129" s="4"/>
      <c r="E129" s="4"/>
      <c r="F129" s="38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">
      <c r="A130" s="2"/>
      <c r="B130" s="6"/>
      <c r="C130" s="4"/>
      <c r="D130" s="4"/>
      <c r="E130" s="4"/>
      <c r="F130" s="38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">
      <c r="A131" s="2"/>
      <c r="B131" s="6"/>
      <c r="C131" s="4"/>
      <c r="D131" s="4"/>
      <c r="E131" s="4"/>
      <c r="F131" s="38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">
      <c r="A132" s="2"/>
      <c r="B132" s="6"/>
      <c r="C132" s="4"/>
      <c r="D132" s="4"/>
      <c r="E132" s="4"/>
      <c r="F132" s="38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">
      <c r="A133" s="2"/>
      <c r="B133" s="6"/>
      <c r="C133" s="4"/>
      <c r="D133" s="4"/>
      <c r="E133" s="4"/>
      <c r="F133" s="38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">
      <c r="A134" s="2"/>
      <c r="B134" s="6"/>
      <c r="C134" s="4"/>
      <c r="D134" s="4"/>
      <c r="E134" s="4"/>
      <c r="F134" s="38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">
      <c r="A135" s="2"/>
      <c r="B135" s="6"/>
      <c r="C135" s="4"/>
      <c r="D135" s="4"/>
      <c r="E135" s="4"/>
      <c r="F135" s="38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">
      <c r="A136" s="2"/>
      <c r="B136" s="6"/>
      <c r="C136" s="4"/>
      <c r="D136" s="4"/>
      <c r="E136" s="4"/>
      <c r="F136" s="38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">
      <c r="A137" s="2"/>
      <c r="B137" s="6"/>
      <c r="C137" s="4"/>
      <c r="D137" s="4"/>
      <c r="E137" s="4"/>
      <c r="F137" s="38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">
      <c r="A138" s="2"/>
      <c r="B138" s="6"/>
      <c r="C138" s="4"/>
      <c r="D138" s="4"/>
      <c r="E138" s="4"/>
      <c r="F138" s="38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">
      <c r="A139" s="2"/>
      <c r="B139" s="6"/>
      <c r="C139" s="4"/>
      <c r="D139" s="4"/>
      <c r="E139" s="4"/>
      <c r="F139" s="38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">
      <c r="A140" s="2"/>
      <c r="B140" s="6"/>
      <c r="C140" s="4"/>
      <c r="D140" s="4"/>
      <c r="E140" s="4"/>
      <c r="F140" s="38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">
      <c r="A141" s="2"/>
      <c r="B141" s="6"/>
      <c r="C141" s="4"/>
      <c r="D141" s="4"/>
      <c r="E141" s="4"/>
      <c r="F141" s="38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">
      <c r="A142" s="2"/>
      <c r="B142" s="6"/>
      <c r="C142" s="4"/>
      <c r="D142" s="4"/>
      <c r="E142" s="4"/>
      <c r="F142" s="38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">
      <c r="A143" s="2"/>
      <c r="B143" s="6"/>
      <c r="C143" s="4"/>
      <c r="D143" s="4"/>
      <c r="E143" s="4"/>
      <c r="F143" s="38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">
      <c r="A144" s="2"/>
      <c r="B144" s="6"/>
      <c r="C144" s="4"/>
      <c r="D144" s="4"/>
      <c r="E144" s="4"/>
      <c r="F144" s="38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">
      <c r="A145" s="2"/>
      <c r="B145" s="6"/>
      <c r="C145" s="4"/>
      <c r="D145" s="4"/>
      <c r="E145" s="4"/>
      <c r="F145" s="38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">
      <c r="A146" s="2"/>
      <c r="B146" s="6"/>
      <c r="C146" s="4"/>
      <c r="D146" s="4"/>
      <c r="E146" s="4"/>
      <c r="F146" s="38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">
      <c r="A147" s="2"/>
      <c r="B147" s="6"/>
      <c r="C147" s="4"/>
      <c r="D147" s="4"/>
      <c r="E147" s="4"/>
      <c r="F147" s="38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">
      <c r="A148" s="2"/>
      <c r="B148" s="6"/>
      <c r="C148" s="4"/>
      <c r="D148" s="4"/>
      <c r="E148" s="4"/>
      <c r="F148" s="38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">
      <c r="A149" s="2"/>
      <c r="B149" s="6"/>
      <c r="C149" s="4"/>
      <c r="D149" s="4"/>
      <c r="E149" s="4"/>
      <c r="F149" s="38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">
      <c r="A150" s="2"/>
      <c r="B150" s="6"/>
      <c r="C150" s="4"/>
      <c r="D150" s="4"/>
      <c r="E150" s="4"/>
      <c r="F150" s="38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">
      <c r="A151" s="2"/>
      <c r="B151" s="6"/>
      <c r="C151" s="4"/>
      <c r="D151" s="4"/>
      <c r="E151" s="4"/>
      <c r="F151" s="38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">
      <c r="A152" s="2"/>
      <c r="B152" s="6"/>
      <c r="C152" s="4"/>
      <c r="D152" s="4"/>
      <c r="E152" s="4"/>
      <c r="F152" s="38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">
      <c r="A153" s="2"/>
      <c r="B153" s="6"/>
      <c r="C153" s="4"/>
      <c r="D153" s="4"/>
      <c r="E153" s="4"/>
      <c r="F153" s="38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">
      <c r="A154" s="2"/>
      <c r="B154" s="6"/>
      <c r="C154" s="4"/>
      <c r="D154" s="4"/>
      <c r="E154" s="4"/>
      <c r="F154" s="38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">
      <c r="A155" s="2"/>
      <c r="B155" s="6"/>
      <c r="C155" s="4"/>
      <c r="D155" s="4"/>
      <c r="E155" s="4"/>
      <c r="F155" s="38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">
      <c r="A156" s="2"/>
      <c r="B156" s="6"/>
      <c r="C156" s="4"/>
      <c r="D156" s="4"/>
      <c r="E156" s="4"/>
      <c r="F156" s="38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">
      <c r="A157" s="2"/>
      <c r="B157" s="6"/>
      <c r="C157" s="4"/>
      <c r="D157" s="4"/>
      <c r="E157" s="4"/>
      <c r="F157" s="38"/>
      <c r="G157" s="4"/>
      <c r="H157" s="4"/>
      <c r="I157" s="1"/>
      <c r="J157" s="1"/>
      <c r="K157" s="1"/>
      <c r="L157" s="1"/>
      <c r="M157" s="1"/>
      <c r="N157" s="4"/>
    </row>
  </sheetData>
  <hyperlinks>
    <hyperlink ref="F7" location="BR_A0001" display="BR_A0001" xr:uid="{00000000-0004-0000-0100-000000000000}"/>
    <hyperlink ref="F8" location="BR_01001" display="BR_01001" xr:uid="{00000000-0004-0000-0100-000001000000}"/>
    <hyperlink ref="F9" location="MS_04002" display="MS_04002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499984740745262"/>
    <pageSetUpPr fitToPage="1"/>
  </sheetPr>
  <dimension ref="A1:O37"/>
  <sheetViews>
    <sheetView zoomScale="55" zoomScaleNormal="55" zoomScaleSheetLayoutView="80" workbookViewId="0">
      <selection activeCell="B11" sqref="B11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6" width="11.42578125"/>
    <col min="7" max="7" width="19.42578125" customWidth="1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7"/>
    </row>
    <row r="2" spans="1:15" x14ac:dyDescent="0.25">
      <c r="A2" s="98" t="s">
        <v>0</v>
      </c>
      <c r="B2" s="11" t="s">
        <v>42</v>
      </c>
      <c r="C2" s="52"/>
      <c r="D2" s="52"/>
      <c r="E2" s="52" t="s">
        <v>133</v>
      </c>
      <c r="F2" s="52"/>
      <c r="G2" s="52"/>
      <c r="H2" s="52"/>
      <c r="I2" s="52"/>
      <c r="J2" s="98" t="s">
        <v>1</v>
      </c>
      <c r="K2" s="82">
        <v>81</v>
      </c>
      <c r="L2" s="52"/>
      <c r="M2" s="98" t="s">
        <v>2</v>
      </c>
      <c r="N2" s="94">
        <f>MSS+MS_A0400_m+MS_A0400_p+MS_A0400_f+MS_A0400_t</f>
        <v>127.64943769000001</v>
      </c>
      <c r="O2" s="58"/>
    </row>
    <row r="3" spans="1:15" x14ac:dyDescent="0.25">
      <c r="A3" s="98" t="s">
        <v>3</v>
      </c>
      <c r="B3" s="97" t="s">
        <v>136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98" t="s">
        <v>4</v>
      </c>
      <c r="N3" s="80">
        <v>1</v>
      </c>
      <c r="O3" s="58"/>
    </row>
    <row r="4" spans="1:15" x14ac:dyDescent="0.25">
      <c r="A4" s="98" t="s">
        <v>5</v>
      </c>
      <c r="B4" s="53" t="s">
        <v>149</v>
      </c>
      <c r="C4" s="52"/>
      <c r="D4" s="52"/>
      <c r="E4" s="52"/>
      <c r="F4" s="52"/>
      <c r="G4" s="52"/>
      <c r="H4" s="52"/>
      <c r="I4" s="52"/>
      <c r="J4" s="101" t="s">
        <v>6</v>
      </c>
      <c r="K4" s="52"/>
      <c r="L4" s="52"/>
      <c r="M4" s="52"/>
      <c r="N4" s="52"/>
      <c r="O4" s="58"/>
    </row>
    <row r="5" spans="1:15" x14ac:dyDescent="0.25">
      <c r="A5" s="98" t="s">
        <v>7</v>
      </c>
      <c r="B5" s="13" t="s">
        <v>150</v>
      </c>
      <c r="C5" s="52"/>
      <c r="D5" s="52"/>
      <c r="E5" s="52"/>
      <c r="F5" s="52"/>
      <c r="G5" s="52"/>
      <c r="H5" s="52"/>
      <c r="I5" s="52"/>
      <c r="J5" s="101" t="s">
        <v>8</v>
      </c>
      <c r="K5" s="52"/>
      <c r="L5" s="52"/>
      <c r="M5" s="98" t="s">
        <v>9</v>
      </c>
      <c r="N5" s="68">
        <f>N2*N3</f>
        <v>127.64943769000001</v>
      </c>
      <c r="O5" s="58"/>
    </row>
    <row r="6" spans="1:15" x14ac:dyDescent="0.25">
      <c r="A6" s="98" t="s">
        <v>10</v>
      </c>
      <c r="B6" s="11" t="s">
        <v>11</v>
      </c>
      <c r="C6" s="52"/>
      <c r="D6" s="52"/>
      <c r="E6" s="52"/>
      <c r="F6" s="52"/>
      <c r="G6" s="52"/>
      <c r="H6" s="52"/>
      <c r="I6" s="52"/>
      <c r="J6" s="101" t="s">
        <v>12</v>
      </c>
      <c r="K6" s="52"/>
      <c r="L6" s="52"/>
      <c r="M6" s="52"/>
      <c r="N6" s="52"/>
      <c r="O6" s="58"/>
    </row>
    <row r="7" spans="1:15" x14ac:dyDescent="0.25">
      <c r="A7" s="98" t="s">
        <v>13</v>
      </c>
      <c r="B7" s="11" t="s">
        <v>137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8"/>
    </row>
    <row r="8" spans="1:15" x14ac:dyDescent="0.25">
      <c r="A8" s="59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8"/>
    </row>
    <row r="9" spans="1:15" x14ac:dyDescent="0.25">
      <c r="A9" s="153" t="s">
        <v>14</v>
      </c>
      <c r="B9" s="153" t="s">
        <v>15</v>
      </c>
      <c r="C9" s="153" t="s">
        <v>16</v>
      </c>
      <c r="D9" s="153" t="s">
        <v>17</v>
      </c>
      <c r="E9" s="153" t="s">
        <v>18</v>
      </c>
      <c r="F9" s="52"/>
      <c r="G9" s="52"/>
      <c r="H9" s="52"/>
      <c r="I9" s="52"/>
      <c r="J9" s="52"/>
      <c r="K9" s="52"/>
      <c r="L9" s="52"/>
      <c r="M9" s="52"/>
      <c r="N9" s="52"/>
      <c r="O9" s="58"/>
    </row>
    <row r="10" spans="1:15" s="124" customFormat="1" x14ac:dyDescent="0.25">
      <c r="A10" s="125">
        <v>10</v>
      </c>
      <c r="B10" s="154" t="s">
        <v>151</v>
      </c>
      <c r="C10" s="155">
        <f>'MS 04001'!N$2</f>
        <v>116.66666666666667</v>
      </c>
      <c r="D10" s="156">
        <f>'MS 04001'!N$3</f>
        <v>1</v>
      </c>
      <c r="E10" s="155">
        <f>C10*D10</f>
        <v>116.66666666666667</v>
      </c>
      <c r="F10" s="122"/>
      <c r="G10" s="122"/>
      <c r="H10" s="122"/>
      <c r="I10" s="122"/>
      <c r="J10" s="122"/>
      <c r="K10" s="122"/>
      <c r="L10" s="122"/>
      <c r="M10" s="122"/>
      <c r="N10" s="122"/>
      <c r="O10" s="123"/>
    </row>
    <row r="11" spans="1:15" s="124" customFormat="1" x14ac:dyDescent="0.25">
      <c r="A11" s="125">
        <v>20</v>
      </c>
      <c r="B11" s="157" t="s">
        <v>152</v>
      </c>
      <c r="C11" s="155">
        <f>'MS 04002'!N$2</f>
        <v>1.3386499999999999</v>
      </c>
      <c r="D11" s="156">
        <f>'MS 04002'!N$3</f>
        <v>2</v>
      </c>
      <c r="E11" s="155">
        <f t="shared" ref="E11:E12" si="0">C11*D11</f>
        <v>2.6772999999999998</v>
      </c>
      <c r="F11" s="122"/>
      <c r="G11" s="122"/>
      <c r="H11" s="122"/>
      <c r="I11" s="122"/>
      <c r="J11" s="122"/>
      <c r="K11" s="122"/>
      <c r="L11" s="122"/>
      <c r="M11" s="122"/>
      <c r="N11" s="122"/>
      <c r="O11" s="123"/>
    </row>
    <row r="12" spans="1:15" x14ac:dyDescent="0.25">
      <c r="A12" s="126">
        <v>30</v>
      </c>
      <c r="B12" s="158" t="s">
        <v>153</v>
      </c>
      <c r="C12" s="155">
        <f>'MS 04003'!N$2</f>
        <v>1.2055700000000003</v>
      </c>
      <c r="D12" s="156">
        <f>'MS 04003'!N$3</f>
        <v>2</v>
      </c>
      <c r="E12" s="155">
        <f t="shared" si="0"/>
        <v>2.4111400000000005</v>
      </c>
      <c r="F12" s="52"/>
      <c r="G12" s="52"/>
      <c r="H12" s="52"/>
      <c r="I12" s="52"/>
      <c r="J12" s="52"/>
      <c r="K12" s="52"/>
      <c r="L12" s="52"/>
      <c r="M12" s="52"/>
      <c r="N12" s="52"/>
      <c r="O12" s="58"/>
    </row>
    <row r="13" spans="1:15" x14ac:dyDescent="0.25">
      <c r="A13" s="59"/>
      <c r="B13" s="52"/>
      <c r="C13" s="52"/>
      <c r="D13" s="102" t="s">
        <v>18</v>
      </c>
      <c r="E13" s="103">
        <f>SUM(E10:E12)</f>
        <v>121.75510666666668</v>
      </c>
      <c r="F13" s="53"/>
      <c r="G13" s="53"/>
      <c r="H13" s="53"/>
      <c r="I13" s="53"/>
      <c r="J13" s="53"/>
      <c r="K13" s="53"/>
      <c r="L13" s="53"/>
      <c r="M13" s="53"/>
      <c r="N13" s="53"/>
      <c r="O13" s="58"/>
    </row>
    <row r="14" spans="1:15" x14ac:dyDescent="0.25">
      <c r="A14" s="59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8"/>
    </row>
    <row r="15" spans="1:15" x14ac:dyDescent="0.25">
      <c r="A15" s="98" t="s">
        <v>14</v>
      </c>
      <c r="B15" s="98" t="s">
        <v>19</v>
      </c>
      <c r="C15" s="98" t="s">
        <v>20</v>
      </c>
      <c r="D15" s="98" t="s">
        <v>21</v>
      </c>
      <c r="E15" s="98" t="s">
        <v>22</v>
      </c>
      <c r="F15" s="98" t="s">
        <v>23</v>
      </c>
      <c r="G15" s="98" t="s">
        <v>24</v>
      </c>
      <c r="H15" s="98" t="s">
        <v>25</v>
      </c>
      <c r="I15" s="98" t="s">
        <v>26</v>
      </c>
      <c r="J15" s="98" t="s">
        <v>27</v>
      </c>
      <c r="K15" s="98" t="s">
        <v>28</v>
      </c>
      <c r="L15" s="98" t="s">
        <v>29</v>
      </c>
      <c r="M15" s="98" t="s">
        <v>17</v>
      </c>
      <c r="N15" s="98" t="s">
        <v>18</v>
      </c>
      <c r="O15" s="58"/>
    </row>
    <row r="16" spans="1:15" s="18" customFormat="1" x14ac:dyDescent="0.25">
      <c r="A16" s="67">
        <v>10</v>
      </c>
      <c r="B16" s="67" t="s">
        <v>138</v>
      </c>
      <c r="C16" s="70" t="s">
        <v>154</v>
      </c>
      <c r="D16" s="68">
        <v>10</v>
      </c>
      <c r="E16" s="71">
        <v>1.4999999999999999E-2</v>
      </c>
      <c r="F16" s="71" t="s">
        <v>139</v>
      </c>
      <c r="G16" s="71"/>
      <c r="H16" s="69"/>
      <c r="I16" s="72"/>
      <c r="J16" s="96"/>
      <c r="K16" s="73"/>
      <c r="L16" s="74"/>
      <c r="M16" s="75">
        <v>1</v>
      </c>
      <c r="N16" s="68">
        <f>M16*D16*E16</f>
        <v>0.15</v>
      </c>
      <c r="O16" s="61"/>
    </row>
    <row r="17" spans="1:15" x14ac:dyDescent="0.25">
      <c r="A17" s="62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98" t="s">
        <v>18</v>
      </c>
      <c r="N17" s="100">
        <f>SUM(N16:N16)</f>
        <v>0.15</v>
      </c>
      <c r="O17" s="58"/>
    </row>
    <row r="18" spans="1:15" x14ac:dyDescent="0.25">
      <c r="A18" s="59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8"/>
    </row>
    <row r="19" spans="1:15" s="21" customFormat="1" x14ac:dyDescent="0.25">
      <c r="A19" s="98" t="s">
        <v>14</v>
      </c>
      <c r="B19" s="98" t="s">
        <v>31</v>
      </c>
      <c r="C19" s="98" t="s">
        <v>20</v>
      </c>
      <c r="D19" s="98" t="s">
        <v>21</v>
      </c>
      <c r="E19" s="98" t="s">
        <v>32</v>
      </c>
      <c r="F19" s="98" t="s">
        <v>17</v>
      </c>
      <c r="G19" s="98" t="s">
        <v>33</v>
      </c>
      <c r="H19" s="98" t="s">
        <v>34</v>
      </c>
      <c r="I19" s="98" t="s">
        <v>18</v>
      </c>
      <c r="J19" s="20"/>
      <c r="K19" s="20"/>
      <c r="L19" s="20"/>
      <c r="M19" s="20"/>
      <c r="N19" s="20"/>
      <c r="O19" s="63"/>
    </row>
    <row r="20" spans="1:15" x14ac:dyDescent="0.25">
      <c r="A20" s="67">
        <v>10</v>
      </c>
      <c r="B20" s="67" t="s">
        <v>140</v>
      </c>
      <c r="C20" s="67" t="s">
        <v>155</v>
      </c>
      <c r="D20" s="68">
        <v>0.15</v>
      </c>
      <c r="E20" s="67" t="s">
        <v>48</v>
      </c>
      <c r="F20" s="76">
        <v>8</v>
      </c>
      <c r="G20" s="76"/>
      <c r="H20" s="76"/>
      <c r="I20" s="68">
        <f t="shared" ref="I20:I24" si="1">IF(H20="",D20*F20,D20*F20*H20)</f>
        <v>1.2</v>
      </c>
      <c r="J20" s="52"/>
      <c r="K20" s="52"/>
      <c r="L20" s="52"/>
      <c r="M20" s="52"/>
      <c r="N20" s="52"/>
      <c r="O20" s="58"/>
    </row>
    <row r="21" spans="1:15" x14ac:dyDescent="0.25">
      <c r="A21" s="67">
        <v>20</v>
      </c>
      <c r="B21" s="77" t="s">
        <v>141</v>
      </c>
      <c r="C21" s="67" t="s">
        <v>156</v>
      </c>
      <c r="D21" s="68">
        <v>5.25</v>
      </c>
      <c r="E21" s="77" t="s">
        <v>139</v>
      </c>
      <c r="F21" s="127">
        <f>0.00089452+0.00090526</f>
        <v>1.79978E-3</v>
      </c>
      <c r="G21" s="67" t="s">
        <v>144</v>
      </c>
      <c r="H21" s="67">
        <v>2</v>
      </c>
      <c r="I21" s="68">
        <f t="shared" si="1"/>
        <v>1.8897689999999998E-2</v>
      </c>
      <c r="J21" s="52"/>
      <c r="K21" s="52"/>
      <c r="L21" s="52"/>
      <c r="M21" s="52"/>
      <c r="N21" s="52"/>
      <c r="O21" s="58"/>
    </row>
    <row r="22" spans="1:15" x14ac:dyDescent="0.25">
      <c r="A22" s="67">
        <v>30</v>
      </c>
      <c r="B22" s="77" t="s">
        <v>142</v>
      </c>
      <c r="C22" s="67" t="s">
        <v>157</v>
      </c>
      <c r="D22" s="68">
        <v>6.25E-2</v>
      </c>
      <c r="E22" s="67" t="s">
        <v>35</v>
      </c>
      <c r="F22" s="76">
        <v>1</v>
      </c>
      <c r="G22" s="67"/>
      <c r="H22" s="67"/>
      <c r="I22" s="68">
        <f t="shared" si="1"/>
        <v>6.25E-2</v>
      </c>
      <c r="J22" s="52"/>
      <c r="K22" s="52"/>
      <c r="L22" s="52"/>
      <c r="M22" s="52"/>
      <c r="N22" s="52"/>
      <c r="O22" s="58"/>
    </row>
    <row r="23" spans="1:15" s="12" customFormat="1" x14ac:dyDescent="0.25">
      <c r="A23" s="67">
        <v>40</v>
      </c>
      <c r="B23" s="77" t="s">
        <v>158</v>
      </c>
      <c r="C23" s="67" t="s">
        <v>159</v>
      </c>
      <c r="D23" s="68">
        <v>0.75</v>
      </c>
      <c r="E23" s="67" t="s">
        <v>35</v>
      </c>
      <c r="F23" s="76">
        <v>2</v>
      </c>
      <c r="G23" s="67"/>
      <c r="H23" s="67"/>
      <c r="I23" s="68">
        <f t="shared" si="1"/>
        <v>1.5</v>
      </c>
      <c r="J23" s="53"/>
      <c r="K23" s="53"/>
      <c r="L23" s="53"/>
      <c r="M23" s="53"/>
      <c r="N23" s="53"/>
      <c r="O23" s="60"/>
    </row>
    <row r="24" spans="1:15" s="21" customFormat="1" x14ac:dyDescent="0.25">
      <c r="A24" s="67">
        <v>50</v>
      </c>
      <c r="B24" s="67" t="s">
        <v>143</v>
      </c>
      <c r="C24" s="67" t="s">
        <v>159</v>
      </c>
      <c r="D24" s="68">
        <v>0.25</v>
      </c>
      <c r="E24" s="67" t="s">
        <v>35</v>
      </c>
      <c r="F24" s="76">
        <v>2</v>
      </c>
      <c r="G24" s="76"/>
      <c r="H24" s="76"/>
      <c r="I24" s="68">
        <f t="shared" si="1"/>
        <v>0.5</v>
      </c>
      <c r="J24" s="53"/>
      <c r="K24" s="53"/>
      <c r="L24" s="53"/>
      <c r="M24" s="53"/>
      <c r="N24" s="53"/>
      <c r="O24" s="63"/>
    </row>
    <row r="25" spans="1:15" x14ac:dyDescent="0.25">
      <c r="A25" s="62"/>
      <c r="B25" s="20"/>
      <c r="C25" s="20"/>
      <c r="D25" s="20"/>
      <c r="E25" s="20"/>
      <c r="F25" s="20"/>
      <c r="G25" s="20"/>
      <c r="H25" s="99" t="s">
        <v>18</v>
      </c>
      <c r="I25" s="100">
        <f>SUM(I20:I24)</f>
        <v>3.2813976899999999</v>
      </c>
      <c r="J25" s="52"/>
      <c r="K25" s="52"/>
      <c r="L25" s="52"/>
      <c r="M25" s="52"/>
      <c r="N25" s="52"/>
      <c r="O25" s="58"/>
    </row>
    <row r="26" spans="1:15" x14ac:dyDescent="0.25">
      <c r="A26" s="59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8"/>
    </row>
    <row r="27" spans="1:15" x14ac:dyDescent="0.25">
      <c r="A27" s="98" t="s">
        <v>14</v>
      </c>
      <c r="B27" s="98" t="s">
        <v>36</v>
      </c>
      <c r="C27" s="98" t="s">
        <v>20</v>
      </c>
      <c r="D27" s="98" t="s">
        <v>21</v>
      </c>
      <c r="E27" s="98" t="s">
        <v>22</v>
      </c>
      <c r="F27" s="98" t="s">
        <v>23</v>
      </c>
      <c r="G27" s="98" t="s">
        <v>24</v>
      </c>
      <c r="H27" s="98" t="s">
        <v>25</v>
      </c>
      <c r="I27" s="98" t="s">
        <v>17</v>
      </c>
      <c r="J27" s="98" t="s">
        <v>18</v>
      </c>
      <c r="K27" s="52"/>
      <c r="L27" s="52"/>
      <c r="M27" s="52"/>
      <c r="N27" s="52"/>
      <c r="O27" s="58"/>
    </row>
    <row r="28" spans="1:15" x14ac:dyDescent="0.25">
      <c r="A28" s="67">
        <v>10</v>
      </c>
      <c r="B28" s="67" t="s">
        <v>161</v>
      </c>
      <c r="C28" s="67" t="s">
        <v>162</v>
      </c>
      <c r="D28" s="78">
        <v>0.18540000000000001</v>
      </c>
      <c r="E28" s="79">
        <v>8</v>
      </c>
      <c r="F28" s="79" t="s">
        <v>30</v>
      </c>
      <c r="G28" s="79">
        <v>45</v>
      </c>
      <c r="H28" s="79" t="s">
        <v>30</v>
      </c>
      <c r="I28" s="80">
        <v>4</v>
      </c>
      <c r="J28" s="68">
        <f>I28*D28</f>
        <v>0.74160000000000004</v>
      </c>
      <c r="K28" s="52"/>
      <c r="L28" s="52"/>
      <c r="M28" s="52"/>
      <c r="N28" s="52"/>
      <c r="O28" s="58"/>
    </row>
    <row r="29" spans="1:15" x14ac:dyDescent="0.25">
      <c r="A29" s="67">
        <v>20</v>
      </c>
      <c r="B29" s="67" t="s">
        <v>145</v>
      </c>
      <c r="C29" s="67" t="s">
        <v>162</v>
      </c>
      <c r="D29" s="78">
        <v>8.6999999999999994E-2</v>
      </c>
      <c r="E29" s="79">
        <v>8</v>
      </c>
      <c r="F29" s="79" t="s">
        <v>30</v>
      </c>
      <c r="G29" s="79"/>
      <c r="H29" s="79"/>
      <c r="I29" s="80">
        <v>4</v>
      </c>
      <c r="J29" s="68">
        <f>I29*D29</f>
        <v>0.34799999999999998</v>
      </c>
      <c r="K29" s="52"/>
      <c r="L29" s="52"/>
      <c r="M29" s="52"/>
      <c r="N29" s="52"/>
      <c r="O29" s="58"/>
    </row>
    <row r="30" spans="1:15" x14ac:dyDescent="0.25">
      <c r="A30" s="67">
        <v>20</v>
      </c>
      <c r="B30" s="67" t="s">
        <v>163</v>
      </c>
      <c r="C30" s="67" t="s">
        <v>162</v>
      </c>
      <c r="D30" s="78">
        <v>0.01</v>
      </c>
      <c r="E30" s="67">
        <v>1</v>
      </c>
      <c r="F30" s="81" t="s">
        <v>35</v>
      </c>
      <c r="G30" s="67"/>
      <c r="H30" s="67"/>
      <c r="I30" s="80">
        <v>4</v>
      </c>
      <c r="J30" s="68">
        <f>I30*D30</f>
        <v>0.04</v>
      </c>
      <c r="K30" s="52"/>
      <c r="L30" s="52"/>
      <c r="M30" s="52"/>
      <c r="N30" s="52"/>
      <c r="O30" s="58"/>
    </row>
    <row r="31" spans="1:15" x14ac:dyDescent="0.25">
      <c r="A31" s="62"/>
      <c r="B31" s="20"/>
      <c r="C31" s="20"/>
      <c r="D31" s="20"/>
      <c r="E31" s="20"/>
      <c r="F31" s="20"/>
      <c r="G31" s="20"/>
      <c r="H31" s="20"/>
      <c r="I31" s="99" t="s">
        <v>18</v>
      </c>
      <c r="J31" s="100">
        <f>SUM(J28:J30)</f>
        <v>1.1295999999999999</v>
      </c>
      <c r="K31" s="52"/>
      <c r="L31" s="52"/>
      <c r="M31" s="52"/>
      <c r="N31" s="52"/>
      <c r="O31" s="58"/>
    </row>
    <row r="32" spans="1:15" x14ac:dyDescent="0.25">
      <c r="A32" s="59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8"/>
    </row>
    <row r="33" spans="1:15" x14ac:dyDescent="0.25">
      <c r="A33" s="98" t="s">
        <v>14</v>
      </c>
      <c r="B33" s="98" t="s">
        <v>37</v>
      </c>
      <c r="C33" s="98" t="s">
        <v>20</v>
      </c>
      <c r="D33" s="98" t="s">
        <v>21</v>
      </c>
      <c r="E33" s="98" t="s">
        <v>32</v>
      </c>
      <c r="F33" s="98" t="s">
        <v>17</v>
      </c>
      <c r="G33" s="98" t="s">
        <v>38</v>
      </c>
      <c r="H33" s="98" t="s">
        <v>39</v>
      </c>
      <c r="I33" s="98" t="s">
        <v>18</v>
      </c>
      <c r="J33" s="20"/>
      <c r="K33" s="52"/>
      <c r="L33" s="52"/>
      <c r="M33" s="52"/>
      <c r="N33" s="52"/>
      <c r="O33" s="58"/>
    </row>
    <row r="34" spans="1:15" x14ac:dyDescent="0.25">
      <c r="A34" s="67">
        <v>10</v>
      </c>
      <c r="B34" s="67" t="s">
        <v>40</v>
      </c>
      <c r="C34" s="67" t="s">
        <v>160</v>
      </c>
      <c r="D34" s="68">
        <v>500</v>
      </c>
      <c r="E34" s="67" t="s">
        <v>41</v>
      </c>
      <c r="F34" s="67">
        <v>8</v>
      </c>
      <c r="G34" s="67">
        <v>3000</v>
      </c>
      <c r="H34" s="67">
        <v>1</v>
      </c>
      <c r="I34" s="68">
        <f>D34*F34/G34*H34</f>
        <v>1.3333333333333333</v>
      </c>
      <c r="J34" s="20"/>
      <c r="K34" s="52"/>
      <c r="L34" s="52"/>
      <c r="M34" s="52"/>
      <c r="N34" s="52"/>
      <c r="O34" s="58"/>
    </row>
    <row r="35" spans="1:15" x14ac:dyDescent="0.25">
      <c r="A35" s="62"/>
      <c r="B35" s="20"/>
      <c r="C35" s="20"/>
      <c r="D35" s="20"/>
      <c r="E35" s="20"/>
      <c r="F35" s="20"/>
      <c r="G35" s="20"/>
      <c r="H35" s="102" t="s">
        <v>18</v>
      </c>
      <c r="I35" s="103">
        <f>SUM(I34:I34)</f>
        <v>1.3333333333333333</v>
      </c>
      <c r="J35" s="20"/>
      <c r="K35" s="52"/>
      <c r="L35" s="52"/>
      <c r="M35" s="52"/>
      <c r="N35" s="52"/>
      <c r="O35" s="58"/>
    </row>
    <row r="36" spans="1:15" ht="15.75" thickBot="1" x14ac:dyDescent="0.3">
      <c r="A36" s="64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6"/>
    </row>
    <row r="37" spans="1:15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</row>
  </sheetData>
  <hyperlinks>
    <hyperlink ref="B10" location="BR_01001" display="BR_01001" xr:uid="{00000000-0004-0000-0200-000000000000}"/>
    <hyperlink ref="B11" location="MS_04002" display="Rear seat bracket" xr:uid="{00000000-0004-0000-0200-000001000000}"/>
    <hyperlink ref="B12" location="MS_04003" display="Front seat bracket" xr:uid="{00000000-0004-0000-0200-000002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  <pageSetUpPr fitToPage="1"/>
  </sheetPr>
  <dimension ref="A1:O29"/>
  <sheetViews>
    <sheetView zoomScale="70" zoomScaleNormal="70" workbookViewId="0">
      <selection activeCell="G19" sqref="G19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4" width="12.140625" bestFit="1" customWidth="1"/>
    <col min="5" max="6" width="10.5703125"/>
    <col min="7" max="7" width="38.85546875" customWidth="1"/>
    <col min="8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7"/>
    </row>
    <row r="2" spans="1:15" x14ac:dyDescent="0.25">
      <c r="A2" s="113" t="s">
        <v>0</v>
      </c>
      <c r="B2" s="11" t="s">
        <v>42</v>
      </c>
      <c r="C2" s="52"/>
      <c r="D2" s="52"/>
      <c r="E2" s="52"/>
      <c r="F2" s="52"/>
      <c r="G2" s="52" t="s">
        <v>133</v>
      </c>
      <c r="H2" s="52"/>
      <c r="I2" s="52"/>
      <c r="J2" s="114" t="s">
        <v>1</v>
      </c>
      <c r="K2" s="82">
        <v>81</v>
      </c>
      <c r="L2" s="52"/>
      <c r="M2" s="113" t="s">
        <v>16</v>
      </c>
      <c r="N2" s="68">
        <f>MS_04001_m+MS_04001_p+MS_04001_t</f>
        <v>116.66666666666667</v>
      </c>
      <c r="O2" s="58"/>
    </row>
    <row r="3" spans="1:15" x14ac:dyDescent="0.25">
      <c r="A3" s="113" t="s">
        <v>3</v>
      </c>
      <c r="B3" s="11" t="str">
        <f>'MS A0400'!B3</f>
        <v>Miscenalleous, Fit &amp; Finish</v>
      </c>
      <c r="C3" s="52"/>
      <c r="D3" s="113" t="s">
        <v>6</v>
      </c>
      <c r="E3" s="88"/>
      <c r="F3" s="52"/>
      <c r="G3" s="52"/>
      <c r="H3" s="52"/>
      <c r="I3" s="52"/>
      <c r="J3" s="52"/>
      <c r="K3" s="52"/>
      <c r="L3" s="52"/>
      <c r="M3" s="113" t="s">
        <v>4</v>
      </c>
      <c r="N3" s="80">
        <v>1</v>
      </c>
      <c r="O3" s="58"/>
    </row>
    <row r="4" spans="1:15" x14ac:dyDescent="0.25">
      <c r="A4" s="113" t="s">
        <v>5</v>
      </c>
      <c r="B4" s="87" t="str">
        <f>'MS A0400'!B4</f>
        <v>Driver's seat</v>
      </c>
      <c r="C4" s="52"/>
      <c r="D4" s="113" t="s">
        <v>8</v>
      </c>
      <c r="E4" s="52"/>
      <c r="F4" s="52"/>
      <c r="G4" s="52"/>
      <c r="H4" s="52"/>
      <c r="I4" s="52"/>
      <c r="J4" s="115" t="s">
        <v>6</v>
      </c>
      <c r="K4" s="52"/>
      <c r="L4" s="52"/>
      <c r="M4" s="52"/>
      <c r="N4" s="52"/>
      <c r="O4" s="58"/>
    </row>
    <row r="5" spans="1:15" x14ac:dyDescent="0.25">
      <c r="A5" s="113" t="s">
        <v>15</v>
      </c>
      <c r="B5" s="13" t="s">
        <v>151</v>
      </c>
      <c r="C5" s="52"/>
      <c r="D5" s="113" t="s">
        <v>12</v>
      </c>
      <c r="E5" s="52"/>
      <c r="F5" s="52"/>
      <c r="G5" s="52"/>
      <c r="H5" s="52"/>
      <c r="I5" s="52"/>
      <c r="J5" s="115" t="s">
        <v>8</v>
      </c>
      <c r="K5" s="52"/>
      <c r="L5" s="52"/>
      <c r="M5" s="113" t="s">
        <v>9</v>
      </c>
      <c r="N5" s="68">
        <f>N3*N2</f>
        <v>116.66666666666667</v>
      </c>
      <c r="O5" s="58"/>
    </row>
    <row r="6" spans="1:15" x14ac:dyDescent="0.25">
      <c r="A6" s="113" t="s">
        <v>7</v>
      </c>
      <c r="B6" s="23" t="s">
        <v>164</v>
      </c>
      <c r="C6" s="52"/>
      <c r="D6" s="52"/>
      <c r="E6" s="52"/>
      <c r="F6" s="52"/>
      <c r="G6" s="52"/>
      <c r="H6" s="52"/>
      <c r="I6" s="52"/>
      <c r="J6" s="115" t="s">
        <v>12</v>
      </c>
      <c r="K6" s="52"/>
      <c r="L6" s="52"/>
      <c r="M6" s="52"/>
      <c r="N6" s="52"/>
      <c r="O6" s="58"/>
    </row>
    <row r="7" spans="1:15" x14ac:dyDescent="0.25">
      <c r="A7" s="113" t="s">
        <v>10</v>
      </c>
      <c r="B7" s="11" t="s">
        <v>11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8"/>
    </row>
    <row r="8" spans="1:15" x14ac:dyDescent="0.25">
      <c r="A8" s="113" t="s">
        <v>13</v>
      </c>
      <c r="B8" s="11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8"/>
    </row>
    <row r="9" spans="1:15" x14ac:dyDescent="0.25">
      <c r="A9" s="83"/>
      <c r="B9" s="24"/>
      <c r="C9" s="24"/>
      <c r="D9" s="24"/>
      <c r="E9" s="24"/>
      <c r="F9" s="52"/>
      <c r="G9" s="52"/>
      <c r="H9" s="52"/>
      <c r="I9" s="52"/>
      <c r="J9" s="52"/>
      <c r="K9" s="52"/>
      <c r="L9" s="52"/>
      <c r="M9" s="52"/>
      <c r="N9" s="52"/>
      <c r="O9" s="58"/>
    </row>
    <row r="10" spans="1:15" x14ac:dyDescent="0.25">
      <c r="A10" s="116" t="s">
        <v>14</v>
      </c>
      <c r="B10" s="117" t="s">
        <v>19</v>
      </c>
      <c r="C10" s="117" t="s">
        <v>20</v>
      </c>
      <c r="D10" s="117" t="s">
        <v>21</v>
      </c>
      <c r="E10" s="117" t="s">
        <v>22</v>
      </c>
      <c r="F10" s="118" t="s">
        <v>23</v>
      </c>
      <c r="G10" s="118" t="s">
        <v>24</v>
      </c>
      <c r="H10" s="118" t="s">
        <v>25</v>
      </c>
      <c r="I10" s="118" t="s">
        <v>26</v>
      </c>
      <c r="J10" s="118" t="s">
        <v>27</v>
      </c>
      <c r="K10" s="118" t="s">
        <v>28</v>
      </c>
      <c r="L10" s="118" t="s">
        <v>29</v>
      </c>
      <c r="M10" s="118" t="s">
        <v>17</v>
      </c>
      <c r="N10" s="118" t="s">
        <v>18</v>
      </c>
      <c r="O10" s="58"/>
    </row>
    <row r="11" spans="1:15" s="18" customFormat="1" x14ac:dyDescent="0.25">
      <c r="A11" s="84">
        <v>10</v>
      </c>
      <c r="B11" s="25" t="s">
        <v>165</v>
      </c>
      <c r="C11" s="15" t="s">
        <v>43</v>
      </c>
      <c r="D11" s="27">
        <v>100</v>
      </c>
      <c r="E11" s="15">
        <v>0.09</v>
      </c>
      <c r="F11" s="15" t="s">
        <v>147</v>
      </c>
      <c r="G11" s="15"/>
      <c r="H11" s="14"/>
      <c r="I11" s="16"/>
      <c r="J11" s="95"/>
      <c r="K11" s="17"/>
      <c r="L11" s="26"/>
      <c r="M11" s="19">
        <v>2</v>
      </c>
      <c r="N11" s="27">
        <f>IF(J11="",D11*M11*E11,D11*J11*K11*L11*M11)</f>
        <v>18</v>
      </c>
      <c r="O11" s="61"/>
    </row>
    <row r="12" spans="1:15" x14ac:dyDescent="0.25">
      <c r="M12" s="119" t="s">
        <v>18</v>
      </c>
      <c r="N12" s="120">
        <f>SUM(N11:N11)</f>
        <v>18</v>
      </c>
    </row>
    <row r="13" spans="1:15" x14ac:dyDescent="0.25">
      <c r="A13" s="62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O13" s="58"/>
    </row>
    <row r="14" spans="1:15" x14ac:dyDescent="0.25">
      <c r="A14" s="59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8"/>
    </row>
    <row r="15" spans="1:15" x14ac:dyDescent="0.25">
      <c r="A15" s="121" t="s">
        <v>14</v>
      </c>
      <c r="B15" s="118" t="s">
        <v>31</v>
      </c>
      <c r="C15" s="118" t="s">
        <v>20</v>
      </c>
      <c r="D15" s="118" t="s">
        <v>21</v>
      </c>
      <c r="E15" s="118" t="s">
        <v>32</v>
      </c>
      <c r="F15" s="118" t="s">
        <v>17</v>
      </c>
      <c r="G15" s="118" t="s">
        <v>33</v>
      </c>
      <c r="H15" s="118" t="s">
        <v>34</v>
      </c>
      <c r="I15" s="118" t="s">
        <v>18</v>
      </c>
      <c r="J15" s="20"/>
      <c r="K15" s="20"/>
      <c r="L15" s="20"/>
      <c r="M15" s="20"/>
      <c r="N15" s="20"/>
      <c r="O15" s="58"/>
    </row>
    <row r="16" spans="1:15" s="21" customFormat="1" ht="15" customHeight="1" x14ac:dyDescent="0.25">
      <c r="A16" s="85">
        <v>10</v>
      </c>
      <c r="B16" s="22" t="s">
        <v>166</v>
      </c>
      <c r="C16" s="28" t="s">
        <v>167</v>
      </c>
      <c r="D16" s="29">
        <v>0.06</v>
      </c>
      <c r="E16" s="22" t="s">
        <v>48</v>
      </c>
      <c r="F16" s="28">
        <v>230</v>
      </c>
      <c r="G16" s="28" t="s">
        <v>168</v>
      </c>
      <c r="H16" s="28">
        <v>3</v>
      </c>
      <c r="I16" s="29">
        <f t="shared" ref="I16:I21" si="0">IF(H16="",D16*F16,D16*F16*H16)</f>
        <v>41.4</v>
      </c>
      <c r="J16" s="54"/>
      <c r="K16" s="54"/>
      <c r="L16" s="54"/>
      <c r="M16" s="54"/>
      <c r="N16" s="54"/>
      <c r="O16" s="63"/>
    </row>
    <row r="17" spans="1:15" s="21" customFormat="1" ht="15" customHeight="1" x14ac:dyDescent="0.25">
      <c r="A17" s="85">
        <f>A16+10</f>
        <v>20</v>
      </c>
      <c r="B17" s="22" t="s">
        <v>169</v>
      </c>
      <c r="C17" s="28"/>
      <c r="D17" s="29">
        <v>35</v>
      </c>
      <c r="E17" s="22" t="s">
        <v>170</v>
      </c>
      <c r="F17" s="28">
        <v>0.44</v>
      </c>
      <c r="G17" s="28" t="s">
        <v>168</v>
      </c>
      <c r="H17" s="28">
        <v>3</v>
      </c>
      <c r="I17" s="29">
        <f t="shared" si="0"/>
        <v>46.2</v>
      </c>
      <c r="J17" s="54"/>
      <c r="K17" s="54"/>
      <c r="L17" s="54"/>
      <c r="M17" s="54"/>
      <c r="N17" s="54"/>
      <c r="O17" s="63"/>
    </row>
    <row r="18" spans="1:15" s="21" customFormat="1" ht="15" customHeight="1" x14ac:dyDescent="0.25">
      <c r="A18" s="85">
        <f t="shared" ref="A18:A21" si="1">A17+10</f>
        <v>30</v>
      </c>
      <c r="B18" s="22" t="s">
        <v>171</v>
      </c>
      <c r="C18" s="28"/>
      <c r="D18" s="29">
        <v>5</v>
      </c>
      <c r="E18" s="22" t="s">
        <v>139</v>
      </c>
      <c r="F18" s="28">
        <v>0.44</v>
      </c>
      <c r="G18" s="28" t="s">
        <v>168</v>
      </c>
      <c r="H18" s="28">
        <v>3</v>
      </c>
      <c r="I18" s="29">
        <f t="shared" si="0"/>
        <v>6.6000000000000005</v>
      </c>
      <c r="J18" s="54"/>
      <c r="K18" s="54"/>
      <c r="L18" s="54"/>
      <c r="M18" s="54"/>
      <c r="N18" s="54"/>
      <c r="O18" s="63"/>
    </row>
    <row r="19" spans="1:15" s="21" customFormat="1" ht="15" customHeight="1" x14ac:dyDescent="0.25">
      <c r="A19" s="85">
        <f t="shared" si="1"/>
        <v>40</v>
      </c>
      <c r="B19" s="22" t="s">
        <v>172</v>
      </c>
      <c r="C19" s="28" t="s">
        <v>173</v>
      </c>
      <c r="D19" s="29">
        <v>1.4</v>
      </c>
      <c r="E19" s="22" t="s">
        <v>174</v>
      </c>
      <c r="F19" s="28">
        <v>1</v>
      </c>
      <c r="G19" s="28"/>
      <c r="H19" s="28"/>
      <c r="I19" s="29">
        <f t="shared" si="0"/>
        <v>1.4</v>
      </c>
      <c r="J19" s="54"/>
      <c r="K19" s="54"/>
      <c r="L19" s="54"/>
      <c r="M19" s="54"/>
      <c r="N19" s="54"/>
      <c r="O19" s="63"/>
    </row>
    <row r="20" spans="1:15" s="21" customFormat="1" ht="15" customHeight="1" x14ac:dyDescent="0.25">
      <c r="A20" s="85">
        <f t="shared" si="1"/>
        <v>50</v>
      </c>
      <c r="B20" s="22" t="s">
        <v>175</v>
      </c>
      <c r="C20" s="28" t="s">
        <v>176</v>
      </c>
      <c r="D20" s="29">
        <v>0.2</v>
      </c>
      <c r="E20" s="22" t="s">
        <v>177</v>
      </c>
      <c r="F20" s="28">
        <v>1</v>
      </c>
      <c r="G20" s="28"/>
      <c r="H20" s="28"/>
      <c r="I20" s="29">
        <f t="shared" si="0"/>
        <v>0.2</v>
      </c>
      <c r="J20" s="54"/>
      <c r="K20" s="54"/>
      <c r="L20" s="54"/>
      <c r="M20" s="54"/>
      <c r="N20" s="54"/>
      <c r="O20" s="63"/>
    </row>
    <row r="21" spans="1:15" s="21" customFormat="1" ht="15" customHeight="1" x14ac:dyDescent="0.25">
      <c r="A21" s="85">
        <f t="shared" si="1"/>
        <v>60</v>
      </c>
      <c r="B21" s="22" t="s">
        <v>178</v>
      </c>
      <c r="C21" s="28" t="s">
        <v>179</v>
      </c>
      <c r="D21" s="29">
        <v>0.35</v>
      </c>
      <c r="E21" s="22" t="s">
        <v>180</v>
      </c>
      <c r="F21" s="28">
        <v>4</v>
      </c>
      <c r="G21" s="28"/>
      <c r="H21" s="28"/>
      <c r="I21" s="29">
        <f t="shared" si="0"/>
        <v>1.4</v>
      </c>
      <c r="J21" s="54"/>
      <c r="K21" s="54"/>
      <c r="L21" s="54"/>
      <c r="M21" s="54"/>
      <c r="N21" s="54"/>
      <c r="O21" s="63"/>
    </row>
    <row r="22" spans="1:15" x14ac:dyDescent="0.25">
      <c r="A22" s="59"/>
      <c r="B22" s="52"/>
      <c r="C22" s="52"/>
      <c r="D22" s="52"/>
      <c r="E22" s="52"/>
      <c r="F22" s="52"/>
      <c r="G22" s="52"/>
      <c r="H22" s="119" t="s">
        <v>18</v>
      </c>
      <c r="I22" s="120">
        <f>SUM(I16:I21)</f>
        <v>97.2</v>
      </c>
      <c r="J22" s="52"/>
      <c r="K22" s="52"/>
      <c r="L22" s="52"/>
      <c r="M22" s="52"/>
      <c r="N22" s="52"/>
      <c r="O22" s="58"/>
    </row>
    <row r="23" spans="1:15" x14ac:dyDescent="0.25">
      <c r="A23" s="59"/>
      <c r="B23" s="52"/>
      <c r="C23" s="52"/>
      <c r="D23" s="52"/>
      <c r="E23" s="52"/>
      <c r="F23" s="52"/>
      <c r="G23" s="52"/>
      <c r="H23" s="128"/>
      <c r="I23" s="129"/>
      <c r="J23" s="122"/>
      <c r="K23" s="52"/>
      <c r="L23" s="52"/>
      <c r="M23" s="52"/>
      <c r="N23" s="52"/>
      <c r="O23" s="58"/>
    </row>
    <row r="24" spans="1:15" x14ac:dyDescent="0.25">
      <c r="A24" s="59"/>
      <c r="B24" s="52"/>
      <c r="C24" s="52"/>
      <c r="D24" s="52"/>
      <c r="E24" s="52"/>
      <c r="F24" s="52"/>
      <c r="G24" s="52"/>
      <c r="H24" s="128"/>
      <c r="I24" s="129"/>
      <c r="J24" s="122"/>
      <c r="K24" s="52"/>
      <c r="L24" s="52"/>
      <c r="M24" s="52"/>
      <c r="N24" s="52"/>
      <c r="O24" s="58"/>
    </row>
    <row r="25" spans="1:15" x14ac:dyDescent="0.25">
      <c r="A25" s="98" t="s">
        <v>14</v>
      </c>
      <c r="B25" s="98" t="s">
        <v>37</v>
      </c>
      <c r="C25" s="98" t="s">
        <v>20</v>
      </c>
      <c r="D25" s="98" t="s">
        <v>21</v>
      </c>
      <c r="E25" s="98" t="s">
        <v>32</v>
      </c>
      <c r="F25" s="98" t="s">
        <v>17</v>
      </c>
      <c r="G25" s="98" t="s">
        <v>38</v>
      </c>
      <c r="H25" s="98" t="s">
        <v>39</v>
      </c>
      <c r="I25" s="98" t="s">
        <v>18</v>
      </c>
      <c r="J25" s="122"/>
      <c r="K25" s="52"/>
      <c r="L25" s="52"/>
      <c r="M25" s="52"/>
      <c r="N25" s="52"/>
      <c r="O25" s="58"/>
    </row>
    <row r="26" spans="1:15" x14ac:dyDescent="0.25">
      <c r="A26" s="67">
        <v>10</v>
      </c>
      <c r="B26" s="67" t="s">
        <v>181</v>
      </c>
      <c r="C26" s="67" t="s">
        <v>182</v>
      </c>
      <c r="D26" s="68">
        <v>10000</v>
      </c>
      <c r="E26" s="67" t="s">
        <v>139</v>
      </c>
      <c r="F26" s="67">
        <v>0.44</v>
      </c>
      <c r="G26" s="67">
        <v>3000</v>
      </c>
      <c r="H26" s="67">
        <v>1</v>
      </c>
      <c r="I26" s="68">
        <f>D26*F26/G26*H26</f>
        <v>1.4666666666666666</v>
      </c>
      <c r="J26" s="122"/>
      <c r="K26" s="52"/>
      <c r="L26" s="52"/>
      <c r="M26" s="52"/>
      <c r="N26" s="52"/>
      <c r="O26" s="58"/>
    </row>
    <row r="27" spans="1:15" x14ac:dyDescent="0.25">
      <c r="A27" s="62"/>
      <c r="B27" s="20"/>
      <c r="C27" s="20"/>
      <c r="D27" s="20"/>
      <c r="E27" s="20"/>
      <c r="F27" s="20"/>
      <c r="G27" s="20"/>
      <c r="H27" s="102" t="s">
        <v>18</v>
      </c>
      <c r="I27" s="103">
        <f>SUM(I26:I26)</f>
        <v>1.4666666666666666</v>
      </c>
      <c r="J27" s="122"/>
      <c r="K27" s="52"/>
      <c r="L27" s="52"/>
      <c r="M27" s="52"/>
      <c r="N27" s="52"/>
      <c r="O27" s="58"/>
    </row>
    <row r="28" spans="1:15" x14ac:dyDescent="0.25">
      <c r="A28" s="59"/>
      <c r="B28" s="52"/>
      <c r="C28" s="52"/>
      <c r="D28" s="52"/>
      <c r="E28" s="52"/>
      <c r="F28" s="52"/>
      <c r="G28" s="52"/>
      <c r="H28" s="128"/>
      <c r="I28" s="129"/>
      <c r="J28" s="122"/>
      <c r="K28" s="52"/>
      <c r="L28" s="52"/>
      <c r="M28" s="52"/>
      <c r="N28" s="52"/>
      <c r="O28" s="58"/>
    </row>
    <row r="29" spans="1:15" ht="15.75" thickBot="1" x14ac:dyDescent="0.3">
      <c r="A29" s="64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6"/>
    </row>
  </sheetData>
  <hyperlinks>
    <hyperlink ref="B4" location="BR_A0001" display="BR_A0001" xr:uid="{00000000-0004-0000-0300-000000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1" manualBreakCount="1">
    <brk id="6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</sheetPr>
  <dimension ref="A1:O21"/>
  <sheetViews>
    <sheetView zoomScale="85" zoomScaleNormal="85" workbookViewId="0">
      <selection activeCell="B6" sqref="B6"/>
    </sheetView>
  </sheetViews>
  <sheetFormatPr baseColWidth="10" defaultColWidth="9.140625" defaultRowHeight="15" x14ac:dyDescent="0.25"/>
  <cols>
    <col min="1" max="1" width="13" customWidth="1"/>
    <col min="2" max="2" width="35.85546875" customWidth="1"/>
    <col min="3" max="3" width="22.140625" customWidth="1"/>
    <col min="4" max="4" width="12.140625" bestFit="1" customWidth="1"/>
    <col min="5" max="5" width="15.5703125" customWidth="1"/>
    <col min="7" max="7" width="38.85546875" customWidth="1"/>
    <col min="15" max="15" width="3.140625" customWidth="1"/>
  </cols>
  <sheetData>
    <row r="1" spans="1:15" x14ac:dyDescent="0.25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7"/>
    </row>
    <row r="2" spans="1:15" x14ac:dyDescent="0.25">
      <c r="A2" s="113" t="s">
        <v>0</v>
      </c>
      <c r="B2" s="11" t="s">
        <v>42</v>
      </c>
      <c r="C2" s="52"/>
      <c r="D2" s="52"/>
      <c r="E2" s="52"/>
      <c r="F2" s="52"/>
      <c r="G2" s="52" t="s">
        <v>133</v>
      </c>
      <c r="H2" s="52"/>
      <c r="I2" s="52"/>
      <c r="J2" s="114" t="s">
        <v>1</v>
      </c>
      <c r="K2" s="82">
        <v>81</v>
      </c>
      <c r="L2" s="52"/>
      <c r="M2" s="113" t="s">
        <v>16</v>
      </c>
      <c r="N2" s="68">
        <f>MS_04002_m+MS_04002_p</f>
        <v>1.3386499999999999</v>
      </c>
      <c r="O2" s="58"/>
    </row>
    <row r="3" spans="1:15" x14ac:dyDescent="0.25">
      <c r="A3" s="113" t="s">
        <v>3</v>
      </c>
      <c r="B3" s="11" t="str">
        <f>'MS A0400'!B3</f>
        <v>Miscenalleous, Fit &amp; Finish</v>
      </c>
      <c r="C3" s="52"/>
      <c r="D3" s="113" t="s">
        <v>6</v>
      </c>
      <c r="E3" s="88"/>
      <c r="F3" s="52"/>
      <c r="G3" s="52"/>
      <c r="H3" s="52"/>
      <c r="I3" s="52"/>
      <c r="J3" s="52"/>
      <c r="K3" s="52"/>
      <c r="L3" s="52"/>
      <c r="M3" s="113" t="s">
        <v>4</v>
      </c>
      <c r="N3" s="80">
        <v>2</v>
      </c>
      <c r="O3" s="58"/>
    </row>
    <row r="4" spans="1:15" x14ac:dyDescent="0.25">
      <c r="A4" s="113" t="s">
        <v>5</v>
      </c>
      <c r="B4" s="87" t="str">
        <f>'MS A0400'!B4</f>
        <v>Driver's seat</v>
      </c>
      <c r="C4" s="52"/>
      <c r="D4" s="113" t="s">
        <v>8</v>
      </c>
      <c r="E4" s="52"/>
      <c r="F4" s="52"/>
      <c r="G4" s="52"/>
      <c r="H4" s="52"/>
      <c r="I4" s="52"/>
      <c r="J4" s="115" t="s">
        <v>6</v>
      </c>
      <c r="K4" s="52"/>
      <c r="L4" s="52"/>
      <c r="M4" s="52"/>
      <c r="N4" s="52"/>
      <c r="O4" s="58"/>
    </row>
    <row r="5" spans="1:15" x14ac:dyDescent="0.25">
      <c r="A5" s="113" t="s">
        <v>15</v>
      </c>
      <c r="B5" s="13" t="s">
        <v>152</v>
      </c>
      <c r="C5" s="52"/>
      <c r="D5" s="113" t="s">
        <v>12</v>
      </c>
      <c r="E5" s="52"/>
      <c r="F5" s="52"/>
      <c r="G5" s="52"/>
      <c r="H5" s="52"/>
      <c r="I5" s="52"/>
      <c r="J5" s="115" t="s">
        <v>8</v>
      </c>
      <c r="K5" s="52"/>
      <c r="L5" s="52"/>
      <c r="M5" s="113" t="s">
        <v>9</v>
      </c>
      <c r="N5" s="68">
        <f>N3*N2</f>
        <v>2.6772999999999998</v>
      </c>
      <c r="O5" s="58"/>
    </row>
    <row r="6" spans="1:15" x14ac:dyDescent="0.25">
      <c r="A6" s="113" t="s">
        <v>7</v>
      </c>
      <c r="B6" s="23" t="s">
        <v>183</v>
      </c>
      <c r="C6" s="52"/>
      <c r="D6" s="52"/>
      <c r="E6" s="52"/>
      <c r="F6" s="52"/>
      <c r="G6" s="52"/>
      <c r="H6" s="52"/>
      <c r="I6" s="52"/>
      <c r="J6" s="115" t="s">
        <v>12</v>
      </c>
      <c r="K6" s="52"/>
      <c r="L6" s="52"/>
      <c r="M6" s="52"/>
      <c r="N6" s="52"/>
      <c r="O6" s="58"/>
    </row>
    <row r="7" spans="1:15" x14ac:dyDescent="0.25">
      <c r="A7" s="113" t="s">
        <v>10</v>
      </c>
      <c r="B7" s="11" t="s">
        <v>11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8"/>
    </row>
    <row r="8" spans="1:15" x14ac:dyDescent="0.25">
      <c r="A8" s="113" t="s">
        <v>13</v>
      </c>
      <c r="B8" s="11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8"/>
    </row>
    <row r="9" spans="1:15" x14ac:dyDescent="0.25">
      <c r="A9" s="83"/>
      <c r="B9" s="24"/>
      <c r="C9" s="24"/>
      <c r="D9" s="24"/>
      <c r="E9" s="24"/>
      <c r="F9" s="52"/>
      <c r="G9" s="52"/>
      <c r="H9" s="52"/>
      <c r="I9" s="52"/>
      <c r="J9" s="52"/>
      <c r="K9" s="52"/>
      <c r="L9" s="52"/>
      <c r="M9" s="52"/>
      <c r="N9" s="52"/>
      <c r="O9" s="58"/>
    </row>
    <row r="10" spans="1:15" x14ac:dyDescent="0.25">
      <c r="A10" s="116" t="s">
        <v>14</v>
      </c>
      <c r="B10" s="117" t="s">
        <v>19</v>
      </c>
      <c r="C10" s="117" t="s">
        <v>20</v>
      </c>
      <c r="D10" s="117" t="s">
        <v>21</v>
      </c>
      <c r="E10" s="117" t="s">
        <v>22</v>
      </c>
      <c r="F10" s="118" t="s">
        <v>23</v>
      </c>
      <c r="G10" s="118" t="s">
        <v>24</v>
      </c>
      <c r="H10" s="118" t="s">
        <v>25</v>
      </c>
      <c r="I10" s="118" t="s">
        <v>26</v>
      </c>
      <c r="J10" s="118" t="s">
        <v>27</v>
      </c>
      <c r="K10" s="118" t="s">
        <v>28</v>
      </c>
      <c r="L10" s="118" t="s">
        <v>29</v>
      </c>
      <c r="M10" s="118" t="s">
        <v>17</v>
      </c>
      <c r="N10" s="118" t="s">
        <v>18</v>
      </c>
      <c r="O10" s="58"/>
    </row>
    <row r="11" spans="1:15" s="18" customFormat="1" x14ac:dyDescent="0.25">
      <c r="A11" s="84">
        <v>10</v>
      </c>
      <c r="B11" s="25" t="s">
        <v>146</v>
      </c>
      <c r="C11" s="15" t="s">
        <v>43</v>
      </c>
      <c r="D11" s="27">
        <v>2.25</v>
      </c>
      <c r="E11" s="16">
        <v>6.1000000000000004E-3</v>
      </c>
      <c r="F11" s="15" t="s">
        <v>147</v>
      </c>
      <c r="G11" s="15"/>
      <c r="H11" s="14"/>
      <c r="I11" s="16"/>
      <c r="J11" s="95"/>
      <c r="K11" s="17"/>
      <c r="L11" s="26"/>
      <c r="M11" s="19">
        <v>2</v>
      </c>
      <c r="N11" s="27">
        <f>IF(J11="",D11*M11*E11,D11*J11*K11*L11*M11)</f>
        <v>2.7450000000000002E-2</v>
      </c>
      <c r="O11" s="61"/>
    </row>
    <row r="12" spans="1:15" x14ac:dyDescent="0.25">
      <c r="M12" s="119" t="s">
        <v>18</v>
      </c>
      <c r="N12" s="120">
        <f>SUM(N11:N11)</f>
        <v>2.7450000000000002E-2</v>
      </c>
    </row>
    <row r="13" spans="1:15" x14ac:dyDescent="0.25">
      <c r="A13" s="62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O13" s="58"/>
    </row>
    <row r="14" spans="1:15" x14ac:dyDescent="0.25">
      <c r="A14" s="59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8"/>
    </row>
    <row r="15" spans="1:15" x14ac:dyDescent="0.25">
      <c r="A15" s="121" t="s">
        <v>14</v>
      </c>
      <c r="B15" s="118" t="s">
        <v>31</v>
      </c>
      <c r="C15" s="118" t="s">
        <v>20</v>
      </c>
      <c r="D15" s="118" t="s">
        <v>21</v>
      </c>
      <c r="E15" s="118" t="s">
        <v>32</v>
      </c>
      <c r="F15" s="118" t="s">
        <v>17</v>
      </c>
      <c r="G15" s="118" t="s">
        <v>33</v>
      </c>
      <c r="H15" s="118" t="s">
        <v>34</v>
      </c>
      <c r="I15" s="118" t="s">
        <v>18</v>
      </c>
      <c r="J15" s="20"/>
      <c r="K15" s="20"/>
      <c r="L15" s="20"/>
      <c r="M15" s="20"/>
      <c r="N15" s="20"/>
      <c r="O15" s="58"/>
    </row>
    <row r="16" spans="1:15" s="21" customFormat="1" ht="15" customHeight="1" x14ac:dyDescent="0.25">
      <c r="A16" s="85">
        <v>10</v>
      </c>
      <c r="B16" s="22" t="s">
        <v>44</v>
      </c>
      <c r="C16" s="28" t="s">
        <v>45</v>
      </c>
      <c r="D16" s="29">
        <v>1.3</v>
      </c>
      <c r="E16" s="22" t="s">
        <v>35</v>
      </c>
      <c r="F16" s="28">
        <v>1</v>
      </c>
      <c r="G16" s="28" t="s">
        <v>148</v>
      </c>
      <c r="H16" s="28">
        <v>0.5</v>
      </c>
      <c r="I16" s="29">
        <f t="shared" ref="I16:I17" si="0">IF(H16="",D16*F16,D16*F16*H16)</f>
        <v>0.65</v>
      </c>
      <c r="J16" s="54"/>
      <c r="K16" s="54"/>
      <c r="L16" s="54"/>
      <c r="M16" s="54"/>
      <c r="N16" s="54"/>
      <c r="O16" s="63"/>
    </row>
    <row r="17" spans="1:15" s="21" customFormat="1" ht="15" customHeight="1" x14ac:dyDescent="0.25">
      <c r="A17" s="85">
        <f>A16+10</f>
        <v>20</v>
      </c>
      <c r="B17" s="22" t="s">
        <v>46</v>
      </c>
      <c r="C17" s="28" t="s">
        <v>47</v>
      </c>
      <c r="D17" s="29">
        <v>0.01</v>
      </c>
      <c r="E17" s="22" t="s">
        <v>48</v>
      </c>
      <c r="F17" s="28">
        <v>22.04</v>
      </c>
      <c r="G17" s="28" t="s">
        <v>184</v>
      </c>
      <c r="H17" s="28">
        <v>3</v>
      </c>
      <c r="I17" s="29">
        <f t="shared" si="0"/>
        <v>0.66120000000000001</v>
      </c>
      <c r="J17" s="54"/>
      <c r="K17" s="54"/>
      <c r="L17" s="54"/>
      <c r="M17" s="54"/>
      <c r="N17" s="54"/>
      <c r="O17" s="63"/>
    </row>
    <row r="18" spans="1:15" x14ac:dyDescent="0.25">
      <c r="A18" s="59"/>
      <c r="B18" s="52"/>
      <c r="C18" s="52"/>
      <c r="D18" s="52"/>
      <c r="E18" s="52"/>
      <c r="F18" s="52"/>
      <c r="G18" s="52"/>
      <c r="H18" s="119" t="s">
        <v>18</v>
      </c>
      <c r="I18" s="120">
        <f>SUM(I16:I17)</f>
        <v>1.3111999999999999</v>
      </c>
      <c r="J18" s="52"/>
      <c r="K18" s="52"/>
      <c r="L18" s="52"/>
      <c r="M18" s="52"/>
      <c r="N18" s="52"/>
      <c r="O18" s="58"/>
    </row>
    <row r="19" spans="1:15" x14ac:dyDescent="0.25">
      <c r="A19" s="59"/>
      <c r="B19" s="52"/>
      <c r="C19" s="52"/>
      <c r="D19" s="52"/>
      <c r="E19" s="52"/>
      <c r="F19" s="52"/>
      <c r="G19" s="52"/>
      <c r="H19" s="128"/>
      <c r="I19" s="129"/>
      <c r="J19" s="122"/>
      <c r="K19" s="52"/>
      <c r="L19" s="52"/>
      <c r="M19" s="52"/>
      <c r="N19" s="52"/>
      <c r="O19" s="58"/>
    </row>
    <row r="20" spans="1:15" ht="14.25" customHeight="1" x14ac:dyDescent="0.25">
      <c r="A20" s="59"/>
      <c r="B20" s="52"/>
      <c r="C20" s="52"/>
      <c r="D20" s="52"/>
      <c r="E20" s="52"/>
      <c r="F20" s="52"/>
      <c r="G20" s="52"/>
      <c r="H20" s="128"/>
      <c r="I20" s="129"/>
      <c r="J20" s="122"/>
      <c r="K20" s="52"/>
      <c r="L20" s="52"/>
      <c r="M20" s="52"/>
      <c r="N20" s="52"/>
      <c r="O20" s="58"/>
    </row>
    <row r="21" spans="1:15" ht="15.75" thickBot="1" x14ac:dyDescent="0.3">
      <c r="A21" s="64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6"/>
    </row>
  </sheetData>
  <hyperlinks>
    <hyperlink ref="B4" location="BR_A0001" display="BR_A0001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249977111117893"/>
  </sheetPr>
  <dimension ref="A1:O21"/>
  <sheetViews>
    <sheetView zoomScale="85" zoomScaleNormal="85" workbookViewId="0">
      <selection activeCell="B4" sqref="B4"/>
    </sheetView>
  </sheetViews>
  <sheetFormatPr baseColWidth="10" defaultColWidth="9.140625" defaultRowHeight="15" x14ac:dyDescent="0.25"/>
  <cols>
    <col min="1" max="1" width="13" customWidth="1"/>
    <col min="2" max="2" width="35.85546875" customWidth="1"/>
    <col min="3" max="3" width="22.140625" customWidth="1"/>
    <col min="4" max="4" width="12.140625" bestFit="1" customWidth="1"/>
    <col min="5" max="5" width="15.5703125" customWidth="1"/>
    <col min="7" max="7" width="38.85546875" customWidth="1"/>
    <col min="15" max="15" width="3.140625" customWidth="1"/>
  </cols>
  <sheetData>
    <row r="1" spans="1:15" x14ac:dyDescent="0.25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7"/>
    </row>
    <row r="2" spans="1:15" x14ac:dyDescent="0.25">
      <c r="A2" s="113" t="s">
        <v>0</v>
      </c>
      <c r="B2" s="11" t="s">
        <v>42</v>
      </c>
      <c r="C2" s="52"/>
      <c r="D2" s="52"/>
      <c r="E2" s="52"/>
      <c r="F2" s="52"/>
      <c r="G2" s="52" t="s">
        <v>133</v>
      </c>
      <c r="H2" s="52"/>
      <c r="I2" s="52"/>
      <c r="J2" s="114" t="s">
        <v>1</v>
      </c>
      <c r="K2" s="82">
        <v>81</v>
      </c>
      <c r="L2" s="52"/>
      <c r="M2" s="113" t="s">
        <v>16</v>
      </c>
      <c r="N2" s="68">
        <f>MS_04003_m+MS_04003_p</f>
        <v>1.2055700000000003</v>
      </c>
      <c r="O2" s="58"/>
    </row>
    <row r="3" spans="1:15" x14ac:dyDescent="0.25">
      <c r="A3" s="113" t="s">
        <v>3</v>
      </c>
      <c r="B3" s="11" t="str">
        <f>'MS A0400'!B3</f>
        <v>Miscenalleous, Fit &amp; Finish</v>
      </c>
      <c r="C3" s="52"/>
      <c r="D3" s="113" t="s">
        <v>6</v>
      </c>
      <c r="E3" s="88"/>
      <c r="F3" s="52"/>
      <c r="G3" s="52"/>
      <c r="H3" s="52"/>
      <c r="I3" s="52"/>
      <c r="J3" s="52"/>
      <c r="K3" s="52"/>
      <c r="L3" s="52"/>
      <c r="M3" s="113" t="s">
        <v>4</v>
      </c>
      <c r="N3" s="80">
        <v>2</v>
      </c>
      <c r="O3" s="58"/>
    </row>
    <row r="4" spans="1:15" x14ac:dyDescent="0.25">
      <c r="A4" s="113" t="s">
        <v>5</v>
      </c>
      <c r="B4" s="87" t="str">
        <f>'MS A0400'!B4</f>
        <v>Driver's seat</v>
      </c>
      <c r="C4" s="52"/>
      <c r="D4" s="113" t="s">
        <v>8</v>
      </c>
      <c r="E4" s="52"/>
      <c r="F4" s="52"/>
      <c r="G4" s="52"/>
      <c r="H4" s="52"/>
      <c r="I4" s="52"/>
      <c r="J4" s="115" t="s">
        <v>6</v>
      </c>
      <c r="K4" s="52"/>
      <c r="L4" s="52"/>
      <c r="M4" s="52"/>
      <c r="N4" s="52"/>
      <c r="O4" s="58"/>
    </row>
    <row r="5" spans="1:15" x14ac:dyDescent="0.25">
      <c r="A5" s="113" t="s">
        <v>15</v>
      </c>
      <c r="B5" s="13" t="s">
        <v>153</v>
      </c>
      <c r="C5" s="52"/>
      <c r="D5" s="113" t="s">
        <v>12</v>
      </c>
      <c r="E5" s="52"/>
      <c r="F5" s="52"/>
      <c r="G5" s="52"/>
      <c r="H5" s="52"/>
      <c r="I5" s="52"/>
      <c r="J5" s="115" t="s">
        <v>8</v>
      </c>
      <c r="K5" s="52"/>
      <c r="L5" s="52"/>
      <c r="M5" s="113" t="s">
        <v>9</v>
      </c>
      <c r="N5" s="68">
        <f>N3*N2</f>
        <v>2.4111400000000005</v>
      </c>
      <c r="O5" s="58"/>
    </row>
    <row r="6" spans="1:15" x14ac:dyDescent="0.25">
      <c r="A6" s="113" t="s">
        <v>7</v>
      </c>
      <c r="B6" s="23" t="s">
        <v>185</v>
      </c>
      <c r="C6" s="52"/>
      <c r="D6" s="52"/>
      <c r="E6" s="52"/>
      <c r="F6" s="52"/>
      <c r="G6" s="52"/>
      <c r="H6" s="52"/>
      <c r="I6" s="52"/>
      <c r="J6" s="115" t="s">
        <v>12</v>
      </c>
      <c r="K6" s="52"/>
      <c r="L6" s="52"/>
      <c r="M6" s="52"/>
      <c r="N6" s="52"/>
      <c r="O6" s="58"/>
    </row>
    <row r="7" spans="1:15" x14ac:dyDescent="0.25">
      <c r="A7" s="113" t="s">
        <v>10</v>
      </c>
      <c r="B7" s="11" t="s">
        <v>11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8"/>
    </row>
    <row r="8" spans="1:15" x14ac:dyDescent="0.25">
      <c r="A8" s="113" t="s">
        <v>13</v>
      </c>
      <c r="B8" s="11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8"/>
    </row>
    <row r="9" spans="1:15" x14ac:dyDescent="0.25">
      <c r="A9" s="83"/>
      <c r="B9" s="24"/>
      <c r="C9" s="24"/>
      <c r="D9" s="24"/>
      <c r="E9" s="24"/>
      <c r="F9" s="52"/>
      <c r="G9" s="52"/>
      <c r="H9" s="52"/>
      <c r="I9" s="52"/>
      <c r="J9" s="52"/>
      <c r="K9" s="52"/>
      <c r="L9" s="52"/>
      <c r="M9" s="52"/>
      <c r="N9" s="52"/>
      <c r="O9" s="58"/>
    </row>
    <row r="10" spans="1:15" x14ac:dyDescent="0.25">
      <c r="A10" s="116" t="s">
        <v>14</v>
      </c>
      <c r="B10" s="117" t="s">
        <v>19</v>
      </c>
      <c r="C10" s="117" t="s">
        <v>20</v>
      </c>
      <c r="D10" s="117" t="s">
        <v>21</v>
      </c>
      <c r="E10" s="117" t="s">
        <v>22</v>
      </c>
      <c r="F10" s="118" t="s">
        <v>23</v>
      </c>
      <c r="G10" s="118" t="s">
        <v>24</v>
      </c>
      <c r="H10" s="118" t="s">
        <v>25</v>
      </c>
      <c r="I10" s="118" t="s">
        <v>26</v>
      </c>
      <c r="J10" s="118" t="s">
        <v>27</v>
      </c>
      <c r="K10" s="118" t="s">
        <v>28</v>
      </c>
      <c r="L10" s="118" t="s">
        <v>29</v>
      </c>
      <c r="M10" s="118" t="s">
        <v>17</v>
      </c>
      <c r="N10" s="118" t="s">
        <v>18</v>
      </c>
      <c r="O10" s="58"/>
    </row>
    <row r="11" spans="1:15" s="18" customFormat="1" x14ac:dyDescent="0.25">
      <c r="A11" s="84">
        <v>10</v>
      </c>
      <c r="B11" s="25" t="s">
        <v>146</v>
      </c>
      <c r="C11" s="15" t="s">
        <v>43</v>
      </c>
      <c r="D11" s="27">
        <v>2.25</v>
      </c>
      <c r="E11" s="16">
        <v>8.5000000000000006E-3</v>
      </c>
      <c r="F11" s="15" t="s">
        <v>147</v>
      </c>
      <c r="G11" s="15"/>
      <c r="H11" s="14"/>
      <c r="I11" s="16"/>
      <c r="J11" s="95"/>
      <c r="K11" s="17"/>
      <c r="L11" s="26"/>
      <c r="M11" s="19">
        <v>2</v>
      </c>
      <c r="N11" s="27">
        <f>IF(J11="",D11*M11*E11,D11*J11*K11*L11*M11)</f>
        <v>3.8250000000000006E-2</v>
      </c>
      <c r="O11" s="61"/>
    </row>
    <row r="12" spans="1:15" x14ac:dyDescent="0.25">
      <c r="M12" s="119" t="s">
        <v>18</v>
      </c>
      <c r="N12" s="120">
        <f>SUM(N11:N11)</f>
        <v>3.8250000000000006E-2</v>
      </c>
    </row>
    <row r="13" spans="1:15" x14ac:dyDescent="0.25">
      <c r="A13" s="62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O13" s="58"/>
    </row>
    <row r="14" spans="1:15" x14ac:dyDescent="0.25">
      <c r="A14" s="59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8"/>
    </row>
    <row r="15" spans="1:15" x14ac:dyDescent="0.25">
      <c r="A15" s="121" t="s">
        <v>14</v>
      </c>
      <c r="B15" s="118" t="s">
        <v>31</v>
      </c>
      <c r="C15" s="118" t="s">
        <v>20</v>
      </c>
      <c r="D15" s="118" t="s">
        <v>21</v>
      </c>
      <c r="E15" s="118" t="s">
        <v>32</v>
      </c>
      <c r="F15" s="118" t="s">
        <v>17</v>
      </c>
      <c r="G15" s="118" t="s">
        <v>33</v>
      </c>
      <c r="H15" s="118" t="s">
        <v>34</v>
      </c>
      <c r="I15" s="118" t="s">
        <v>18</v>
      </c>
      <c r="J15" s="20"/>
      <c r="K15" s="20"/>
      <c r="L15" s="20"/>
      <c r="M15" s="20"/>
      <c r="N15" s="20"/>
      <c r="O15" s="58"/>
    </row>
    <row r="16" spans="1:15" s="21" customFormat="1" ht="15" customHeight="1" x14ac:dyDescent="0.25">
      <c r="A16" s="85">
        <v>10</v>
      </c>
      <c r="B16" s="22" t="s">
        <v>44</v>
      </c>
      <c r="C16" s="28" t="s">
        <v>45</v>
      </c>
      <c r="D16" s="29">
        <v>1.3</v>
      </c>
      <c r="E16" s="22" t="s">
        <v>35</v>
      </c>
      <c r="F16" s="28">
        <v>1</v>
      </c>
      <c r="G16" s="28" t="s">
        <v>148</v>
      </c>
      <c r="H16" s="28">
        <v>0.5</v>
      </c>
      <c r="I16" s="29">
        <f t="shared" ref="I16:I17" si="0">IF(H16="",D16*F16,D16*F16*H16)</f>
        <v>0.65</v>
      </c>
      <c r="J16" s="54"/>
      <c r="K16" s="54"/>
      <c r="L16" s="54"/>
      <c r="M16" s="54"/>
      <c r="N16" s="54"/>
      <c r="O16" s="63"/>
    </row>
    <row r="17" spans="1:15" s="21" customFormat="1" ht="15" customHeight="1" x14ac:dyDescent="0.25">
      <c r="A17" s="85">
        <f>A16+10</f>
        <v>20</v>
      </c>
      <c r="B17" s="22" t="s">
        <v>46</v>
      </c>
      <c r="C17" s="28" t="s">
        <v>47</v>
      </c>
      <c r="D17" s="29">
        <v>0.01</v>
      </c>
      <c r="E17" s="22" t="s">
        <v>48</v>
      </c>
      <c r="F17" s="130">
        <v>17.244</v>
      </c>
      <c r="G17" s="28" t="s">
        <v>184</v>
      </c>
      <c r="H17" s="28">
        <v>3</v>
      </c>
      <c r="I17" s="29">
        <f t="shared" si="0"/>
        <v>0.51732</v>
      </c>
      <c r="J17" s="54"/>
      <c r="K17" s="54"/>
      <c r="L17" s="54"/>
      <c r="M17" s="54"/>
      <c r="N17" s="54"/>
      <c r="O17" s="63"/>
    </row>
    <row r="18" spans="1:15" x14ac:dyDescent="0.25">
      <c r="A18" s="59"/>
      <c r="B18" s="52"/>
      <c r="C18" s="52"/>
      <c r="D18" s="52"/>
      <c r="E18" s="52"/>
      <c r="F18" s="52"/>
      <c r="G18" s="52"/>
      <c r="H18" s="119" t="s">
        <v>18</v>
      </c>
      <c r="I18" s="120">
        <f>SUM(I16:I17)</f>
        <v>1.1673200000000001</v>
      </c>
      <c r="J18" s="52"/>
      <c r="K18" s="52"/>
      <c r="L18" s="52"/>
      <c r="M18" s="52"/>
      <c r="N18" s="52"/>
      <c r="O18" s="58"/>
    </row>
    <row r="19" spans="1:15" x14ac:dyDescent="0.25">
      <c r="A19" s="59"/>
      <c r="B19" s="52"/>
      <c r="C19" s="52"/>
      <c r="D19" s="52"/>
      <c r="E19" s="52"/>
      <c r="F19" s="52"/>
      <c r="G19" s="52"/>
      <c r="H19" s="128"/>
      <c r="I19" s="129"/>
      <c r="J19" s="122"/>
      <c r="K19" s="52"/>
      <c r="L19" s="52"/>
      <c r="M19" s="52"/>
      <c r="N19" s="52"/>
      <c r="O19" s="58"/>
    </row>
    <row r="20" spans="1:15" ht="14.25" customHeight="1" x14ac:dyDescent="0.25">
      <c r="A20" s="59"/>
      <c r="B20" s="52"/>
      <c r="C20" s="52"/>
      <c r="D20" s="52"/>
      <c r="E20" s="52"/>
      <c r="F20" s="52"/>
      <c r="G20" s="52"/>
      <c r="H20" s="128"/>
      <c r="I20" s="129"/>
      <c r="J20" s="122"/>
      <c r="K20" s="52"/>
      <c r="L20" s="52"/>
      <c r="M20" s="52"/>
      <c r="N20" s="52"/>
      <c r="O20" s="58"/>
    </row>
    <row r="21" spans="1:15" ht="15.75" thickBot="1" x14ac:dyDescent="0.3">
      <c r="A21" s="64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6"/>
    </row>
  </sheetData>
  <hyperlinks>
    <hyperlink ref="B4" location="BR_A0001" display="BR_A0001" xr:uid="{00000000-0004-0000-05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53</vt:i4>
      </vt:variant>
    </vt:vector>
  </HeadingPairs>
  <TitlesOfParts>
    <vt:vector size="59" baseType="lpstr">
      <vt:lpstr>Instructions</vt:lpstr>
      <vt:lpstr>BOM</vt:lpstr>
      <vt:lpstr>MS A0400</vt:lpstr>
      <vt:lpstr>MS 04001</vt:lpstr>
      <vt:lpstr>MS 04002</vt:lpstr>
      <vt:lpstr>MS 04003</vt:lpstr>
      <vt:lpstr>BR_01001</vt:lpstr>
      <vt:lpstr>BR_01001_m</vt:lpstr>
      <vt:lpstr>BR_01001_q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EL_01001</vt:lpstr>
      <vt:lpstr>EL_01001_m</vt:lpstr>
      <vt:lpstr>EL_01001_q</vt:lpstr>
      <vt:lpstr>EL_A0001</vt:lpstr>
      <vt:lpstr>EL_A0001_f</vt:lpstr>
      <vt:lpstr>El_A0001_m</vt:lpstr>
      <vt:lpstr>EL_A0001_p</vt:lpstr>
      <vt:lpstr>EL_A0001_q</vt:lpstr>
      <vt:lpstr>EL_A0001_t</vt:lpstr>
      <vt:lpstr>BOM!Impression_des_titres</vt:lpstr>
      <vt:lpstr>MS_04001</vt:lpstr>
      <vt:lpstr>MS_04001_m</vt:lpstr>
      <vt:lpstr>MS_04001_p</vt:lpstr>
      <vt:lpstr>MS_04001_q</vt:lpstr>
      <vt:lpstr>MS_04001_t</vt:lpstr>
      <vt:lpstr>MS_04002</vt:lpstr>
      <vt:lpstr>MS_04002_m</vt:lpstr>
      <vt:lpstr>MS_04002_p</vt:lpstr>
      <vt:lpstr>MS_04002_q</vt:lpstr>
      <vt:lpstr>MS_04003</vt:lpstr>
      <vt:lpstr>MS_04003_m</vt:lpstr>
      <vt:lpstr>MS_04003_p</vt:lpstr>
      <vt:lpstr>MS_04003_q</vt:lpstr>
      <vt:lpstr>MS_05001</vt:lpstr>
      <vt:lpstr>MS_05001_m</vt:lpstr>
      <vt:lpstr>MS_05001_p</vt:lpstr>
      <vt:lpstr>MS_A0400</vt:lpstr>
      <vt:lpstr>MS_A0400_f</vt:lpstr>
      <vt:lpstr>MS_A0400_m</vt:lpstr>
      <vt:lpstr>MS_A0400_p</vt:lpstr>
      <vt:lpstr>MS_A0400_pa</vt:lpstr>
      <vt:lpstr>MS_A0400_q</vt:lpstr>
      <vt:lpstr>MS_A0400_t</vt:lpstr>
      <vt:lpstr>MS_A0500</vt:lpstr>
      <vt:lpstr>MS_A0500_f</vt:lpstr>
      <vt:lpstr>MS_A0500_m</vt:lpstr>
      <vt:lpstr>MS_A0500_p</vt:lpstr>
      <vt:lpstr>MS_A0500_pa</vt:lpstr>
      <vt:lpstr>MS_A0500_t</vt:lpstr>
      <vt:lpstr>MSS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2018-03-27T20:51:34Z</dcterms:modified>
  <dc:language>fr-FR</dc:language>
</cp:coreProperties>
</file>