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om\Desktop\COST\"/>
    </mc:Choice>
  </mc:AlternateContent>
  <bookViews>
    <workbookView xWindow="4740" yWindow="60" windowWidth="16380" windowHeight="8190" activeTab="2"/>
  </bookViews>
  <sheets>
    <sheet name="Instructions" sheetId="7" r:id="rId1"/>
    <sheet name="BOM" sheetId="8" r:id="rId2"/>
    <sheet name="MS A0500" sheetId="1" r:id="rId3"/>
    <sheet name="MS 05001" sheetId="2" r:id="rId4"/>
    <sheet name="dMS 05001" sheetId="9" r:id="rId5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'MS 05001'!$B$6</definedName>
    <definedName name="BR_01001_f">'MS 05001'!#REF!</definedName>
    <definedName name="BR_01001_m">'MS 05001'!$N$12</definedName>
    <definedName name="BR_01001_p">'MS 05001'!#REF!</definedName>
    <definedName name="BR_01001_q">'MS 05001'!$N$3</definedName>
    <definedName name="BR_01001_t">'MS 05001'!#REF!</definedName>
    <definedName name="BR_A0001">'MS A0500'!$B$5</definedName>
    <definedName name="BR_A0001_f">'MS A0500'!$J$30</definedName>
    <definedName name="BR_A0001_m">'MS A0500'!$N$16</definedName>
    <definedName name="BR_A0001_p">'MS A0500'!$I$25</definedName>
    <definedName name="BR_A0001_pa">'MS A0500'!$E$11</definedName>
    <definedName name="BR_A0001_q">'MS A0500'!$N$3</definedName>
    <definedName name="BR_A0001_t">'MS A0500'!$I$34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'dMS 05001'!$B$1</definedName>
    <definedName name="dede">#REF!</definedName>
    <definedName name="dEL_01001">'dMS 05001'!$B$1</definedName>
    <definedName name="dqwdqd">#REF!</definedName>
    <definedName name="eded">#REF!</definedName>
    <definedName name="EL_01001">'MS 05001'!$B$6</definedName>
    <definedName name="EL_01001_f">'MS 05001'!#REF!</definedName>
    <definedName name="EL_01001_m">'MS 05001'!$N$12</definedName>
    <definedName name="EL_01001_p">'MS 05001'!#REF!</definedName>
    <definedName name="EL_01001_q">'MS 05001'!$N$3</definedName>
    <definedName name="EL_01001_t">'MS 05001'!#REF!</definedName>
    <definedName name="EL_02001">'MS 05001'!#REF!</definedName>
    <definedName name="EL_02001_f">'MS 05001'!#REF!</definedName>
    <definedName name="EL_02001_m">'MS 05001'!#REF!</definedName>
    <definedName name="EL_02001_p">'MS 05001'!#REF!</definedName>
    <definedName name="EL_02001_q">'MS 05001'!#REF!</definedName>
    <definedName name="EL_02001_t">'MS 05001'!#REF!</definedName>
    <definedName name="EL_02002">'MS 05001'!#REF!</definedName>
    <definedName name="EL_02002_f">'MS 05001'!#REF!</definedName>
    <definedName name="EL_02002_m">'MS 05001'!#REF!</definedName>
    <definedName name="EL_02002_p">'MS 05001'!#REF!</definedName>
    <definedName name="EL_02002_q">'MS 05001'!#REF!</definedName>
    <definedName name="EL_02002_t">'MS 05001'!#REF!</definedName>
    <definedName name="EL_A0001">'MS A0500'!$B$5</definedName>
    <definedName name="EL_A0001_f">'MS A0500'!$J$30</definedName>
    <definedName name="El_A0001_m">'MS A0500'!$N$16</definedName>
    <definedName name="EL_A0001_p">'MS A0500'!$I$25</definedName>
    <definedName name="EL_A0001_q">'MS A0500'!$N$3</definedName>
    <definedName name="EL_A0001_t">'MS A0500'!$I$34</definedName>
    <definedName name="EL_A0002">'MS A0500'!#REF!</definedName>
    <definedName name="EL_A0002_f">'MS A0500'!#REF!</definedName>
    <definedName name="EL_A0002_m">'MS A0500'!#REF!</definedName>
    <definedName name="EL_A0002_p">'MS A0500'!#REF!</definedName>
    <definedName name="EL_A0002_q">'MS A0500'!#REF!</definedName>
    <definedName name="EL_A0002_t">'MS A0500'!#REF!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MS_05001">'MS 05001'!$B$5</definedName>
    <definedName name="MS_05001_m">'MS 05001'!$N$12</definedName>
    <definedName name="MS_05001_p">'MS 05001'!$I$17</definedName>
    <definedName name="MS_A0500">'MS A0500'!$B$5</definedName>
    <definedName name="MS_A0500_f">'MS A0500'!$J$30</definedName>
    <definedName name="MS_A0500_m">'MS A0500'!$N$16</definedName>
    <definedName name="MS_A0500_p">'MS A0500'!$I$25</definedName>
    <definedName name="MS_A0500_pa">'MS A0500'!$E$11</definedName>
    <definedName name="MS_A0500_t">'MS A0500'!$I$34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BOM!$A$1:$N$9</definedName>
  </definedNames>
  <calcPr calcId="162913" iterateDelta="1E-4"/>
</workbook>
</file>

<file path=xl/calcChain.xml><?xml version="1.0" encoding="utf-8"?>
<calcChain xmlns="http://schemas.openxmlformats.org/spreadsheetml/2006/main">
  <c r="N8" i="8" l="1"/>
  <c r="K8" i="8"/>
  <c r="I17" i="2"/>
  <c r="N11" i="2"/>
  <c r="B8" i="8" l="1"/>
  <c r="B3" i="2" l="1"/>
  <c r="B1" i="9"/>
  <c r="I8" i="8"/>
  <c r="I7" i="8"/>
  <c r="B9" i="8"/>
  <c r="B7" i="8"/>
  <c r="C7" i="8" l="1"/>
  <c r="B4" i="2"/>
  <c r="C8" i="8"/>
  <c r="F8" i="8"/>
  <c r="D10" i="1"/>
  <c r="F7" i="8"/>
  <c r="E8" i="8" s="1"/>
  <c r="I16" i="2" l="1"/>
  <c r="I15" i="2"/>
  <c r="N12" i="2"/>
  <c r="I33" i="1"/>
  <c r="J29" i="1"/>
  <c r="J28" i="1"/>
  <c r="I24" i="1"/>
  <c r="I23" i="1"/>
  <c r="I22" i="1"/>
  <c r="I21" i="1"/>
  <c r="I20" i="1"/>
  <c r="I19" i="1"/>
  <c r="N15" i="1"/>
  <c r="N14" i="1"/>
  <c r="N2" i="2" l="1"/>
  <c r="J8" i="8"/>
  <c r="I25" i="1"/>
  <c r="K7" i="8" s="1"/>
  <c r="J30" i="1"/>
  <c r="L7" i="8" s="1"/>
  <c r="L9" i="8" s="1"/>
  <c r="I34" i="1"/>
  <c r="M7" i="8" s="1"/>
  <c r="M9" i="8" s="1"/>
  <c r="N16" i="1"/>
  <c r="N5" i="2" l="1"/>
  <c r="K9" i="8"/>
  <c r="J7" i="8"/>
  <c r="H7" i="8" s="1"/>
  <c r="N7" i="8" s="1"/>
  <c r="H8" i="8"/>
  <c r="O1" i="8"/>
  <c r="C10" i="1" l="1"/>
  <c r="E10" i="1" s="1"/>
  <c r="E11" i="1" s="1"/>
  <c r="J9" i="8"/>
  <c r="N9" i="8"/>
  <c r="N2" i="1" l="1"/>
  <c r="N5" i="1" s="1"/>
</calcChain>
</file>

<file path=xl/sharedStrings.xml><?xml version="1.0" encoding="utf-8"?>
<sst xmlns="http://schemas.openxmlformats.org/spreadsheetml/2006/main" count="263" uniqueCount="170">
  <si>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</si>
  <si>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</si>
  <si>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</si>
  <si>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</si>
  <si>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</si>
  <si>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</si>
  <si>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</si>
  <si>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</si>
  <si>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</si>
  <si>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</si>
  <si>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</si>
  <si>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</si>
  <si>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</si>
  <si>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</si>
  <si>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</si>
  <si>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</si>
  <si>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</si>
  <si>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</si>
  <si>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</si>
  <si>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</si>
  <si>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</si>
  <si>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</si>
  <si>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</si>
  <si>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</si>
  <si>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</si>
  <si>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</si>
  <si>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</si>
  <si>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</si>
  <si>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</si>
  <si>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</si>
  <si>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</si>
  <si>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</si>
  <si>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</si>
  <si>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</si>
  <si>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</si>
  <si>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</si>
  <si>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</si>
  <si>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Tooling</t>
  </si>
  <si>
    <t>PVF</t>
  </si>
  <si>
    <t>FractionIncluded</t>
  </si>
  <si>
    <t>Welds - Welding Fixture</t>
  </si>
  <si>
    <t>point</t>
  </si>
  <si>
    <t>Ecole Centrale de Lyon</t>
  </si>
  <si>
    <t>Stock material for part</t>
  </si>
  <si>
    <t>Machining Setup, Install and remove</t>
  </si>
  <si>
    <t>Setup for laser cutting</t>
  </si>
  <si>
    <t>Laser Cut</t>
  </si>
  <si>
    <t>Cutout shape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</si>
  <si>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</si>
  <si>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</si>
  <si>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</si>
  <si>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</si>
  <si>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</si>
  <si>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</si>
  <si>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</si>
  <si>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</si>
  <si>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</si>
  <si>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</si>
  <si>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</si>
  <si>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</si>
  <si>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</si>
  <si>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</si>
  <si>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</si>
  <si>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</si>
  <si>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</si>
  <si>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</si>
  <si>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</si>
  <si>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</si>
  <si>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</si>
  <si>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</si>
  <si>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</si>
  <si>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</si>
  <si>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</si>
  <si>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</si>
  <si>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</si>
  <si>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</si>
  <si>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</si>
  <si>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</si>
  <si>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</si>
  <si>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</si>
  <si>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</si>
  <si>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</si>
  <si>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</si>
  <si>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</si>
  <si>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</si>
  <si>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</si>
  <si>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</si>
  <si>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</si>
  <si>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</si>
  <si>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</si>
  <si>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</si>
  <si>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</si>
  <si>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</si>
  <si>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</si>
  <si>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</si>
  <si>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</si>
  <si>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</si>
  <si>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</si>
  <si>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</si>
  <si>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</si>
  <si>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</si>
  <si>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</si>
  <si>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</si>
  <si>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</si>
  <si>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</si>
  <si>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</si>
  <si>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</si>
  <si>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</si>
  <si>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</si>
  <si>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</si>
  <si>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</si>
  <si>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</si>
  <si>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</si>
  <si>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</si>
  <si>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</si>
  <si>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</si>
  <si>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</si>
  <si>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</si>
  <si>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</si>
  <si>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</si>
  <si>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</si>
  <si>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</si>
  <si>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</si>
  <si>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</si>
  <si>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</si>
  <si>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</si>
  <si>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</si>
  <si>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</si>
  <si>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</si>
  <si>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</si>
  <si>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</si>
  <si>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</si>
  <si>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</si>
  <si>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</si>
  <si>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</si>
  <si>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</si>
  <si>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</si>
  <si>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</si>
  <si>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Miscenalleous, Fit &amp; Finish</t>
  </si>
  <si>
    <t>Harness</t>
  </si>
  <si>
    <t>MS A0500</t>
  </si>
  <si>
    <t>Driver's restraint system</t>
  </si>
  <si>
    <t>Harness bracket</t>
  </si>
  <si>
    <t>Harness, Driver</t>
  </si>
  <si>
    <t>6-point harness</t>
  </si>
  <si>
    <t>Paint</t>
  </si>
  <si>
    <t>Harness tab painting</t>
  </si>
  <si>
    <t>m^2</t>
  </si>
  <si>
    <t>Weld</t>
  </si>
  <si>
    <t>Aerosol Apply</t>
  </si>
  <si>
    <t>Assemble, 1kg, Loose</t>
  </si>
  <si>
    <t>Wrench &lt;= 25,4 mm</t>
  </si>
  <si>
    <t>Reaction tool &lt;= 25,4 mm</t>
  </si>
  <si>
    <t>Assemble, 3kg, Loose</t>
  </si>
  <si>
    <t>Welding tab to frame</t>
  </si>
  <si>
    <t>tab painting</t>
  </si>
  <si>
    <t>Assemble eyobolts on tabs</t>
  </si>
  <si>
    <t>Fastener installation</t>
  </si>
  <si>
    <t>Assemble harness</t>
  </si>
  <si>
    <t>Repeat 2 times</t>
  </si>
  <si>
    <t>Eyebolt, Threaded, Steel</t>
  </si>
  <si>
    <t>Attach harness to tab</t>
  </si>
  <si>
    <t>Nut, Grade 8,8 (SAE 5)</t>
  </si>
  <si>
    <t>Harness tab</t>
  </si>
  <si>
    <t>MS 05001</t>
  </si>
  <si>
    <t>Steel, Mild</t>
  </si>
  <si>
    <t>kg</t>
  </si>
  <si>
    <t>2 parts with one machine setup</t>
  </si>
  <si>
    <t>Material - Steel</t>
  </si>
  <si>
    <t>same plan than in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</si>
</sst>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70" formatCode="_-[$$-409]* #,##0.00_ ;_-[$$-409]* \-#,##0.00,;_-[$$-409]* \-??_ ;_-@_ "/>
    <numFmt numFmtId="171" formatCode="_(&quot;$&quot;* #,##0.00_);_(&quot;$&quot;* \(#,##0.00\);_(&quot;$&quot;* &quot;-&quot;??_);_(@_)"/>
    <numFmt numFmtId="172" formatCode="_(* #,##0.00_);_(* \(#,##0.00\);_(* &quot;-&quot;??_);_(@_)"/>
    <numFmt numFmtId="173" formatCode="_-[$$-409]* #,##0.00_ ;_-[$$-409]* \-#,##0.00\ ;_-[$$-409]* &quot;-&quot;??_ ;_-@_ "/>
    <numFmt numFmtId="174" formatCode="0.0000"/>
    <numFmt numFmtId="175" formatCode="0.000"/>
  </numFmts>
  <fonts count="2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7" tint="0.39997558519241921"/>
        <bgColor rgb="FFFCD5B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AC090"/>
      </patternFill>
    </fill>
  </fills>
  <borders count="2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7" fillId="0" borderId="0"/>
    <xf numFmtId="171" fontId="7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6" fillId="2" borderId="6">
      <alignment vertical="center" wrapText="1"/>
    </xf>
    <xf numFmtId="172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</cellStyleXfs>
  <cellXfs count="147">
    <xf numFmtId="0" fontId="0" fillId="0" borderId="0" xfId="0"/>
    <xf numFmtId="18" fontId="11" fillId="0" borderId="7" xfId="1" applyNumberFormat="1" applyFont="1" applyFill="1" applyBorder="1" applyAlignment="1" applyProtection="1">
      <protection locked="0"/>
    </xf>
    <xf numFmtId="0" fontId="11" fillId="0" borderId="7" xfId="1" applyFont="1" applyFill="1" applyBorder="1" applyAlignment="1">
      <alignment horizontal="center"/>
    </xf>
    <xf numFmtId="172" fontId="11" fillId="0" borderId="7" xfId="5" applyFont="1" applyFill="1" applyBorder="1" applyProtection="1">
      <protection locked="0"/>
    </xf>
    <xf numFmtId="0" fontId="11" fillId="0" borderId="7" xfId="1" applyFont="1" applyFill="1" applyBorder="1" applyAlignment="1" applyProtection="1">
      <alignment horizontal="center"/>
      <protection locked="0"/>
    </xf>
    <xf numFmtId="0" fontId="11" fillId="0" borderId="7" xfId="1" applyFont="1" applyFill="1" applyBorder="1" applyProtection="1">
      <protection locked="0"/>
    </xf>
    <xf numFmtId="172" fontId="8" fillId="0" borderId="0" xfId="5" applyFont="1"/>
    <xf numFmtId="0" fontId="8" fillId="0" borderId="0" xfId="1" applyFont="1" applyProtection="1">
      <protection locked="0"/>
    </xf>
    <xf numFmtId="172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8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1" fontId="4" fillId="0" borderId="3" xfId="0" applyNumberFormat="1" applyFont="1" applyBorder="1"/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1" fillId="0" borderId="7" xfId="1" applyFont="1" applyFill="1" applyBorder="1" applyAlignment="1">
      <alignment horizontal="left"/>
    </xf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2" fontId="7" fillId="0" borderId="0" xfId="1" applyNumberFormat="1" applyFont="1"/>
    <xf numFmtId="0" fontId="12" fillId="0" borderId="8" xfId="1" applyFont="1" applyBorder="1" applyAlignment="1">
      <alignment horizontal="center" wrapText="1"/>
    </xf>
    <xf numFmtId="2" fontId="12" fillId="0" borderId="8" xfId="1" applyNumberFormat="1" applyFont="1" applyBorder="1" applyAlignment="1">
      <alignment horizontal="center" wrapText="1"/>
    </xf>
    <xf numFmtId="172" fontId="12" fillId="0" borderId="8" xfId="5" applyFont="1" applyBorder="1" applyAlignment="1">
      <alignment horizontal="center" wrapText="1"/>
    </xf>
    <xf numFmtId="0" fontId="17" fillId="4" borderId="9" xfId="6" applyFont="1" applyFill="1" applyBorder="1"/>
    <xf numFmtId="0" fontId="17" fillId="4" borderId="11" xfId="6" applyFont="1" applyFill="1" applyBorder="1"/>
    <xf numFmtId="0" fontId="17" fillId="4" borderId="10" xfId="6" applyFont="1" applyFill="1" applyBorder="1"/>
    <xf numFmtId="0" fontId="17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2" xfId="0" applyFont="1" applyBorder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165" fontId="4" fillId="0" borderId="16" xfId="7" applyNumberFormat="1" applyFont="1" applyBorder="1" applyAlignment="1" applyProtection="1"/>
    <xf numFmtId="164" fontId="4" fillId="0" borderId="16" xfId="7" applyNumberFormat="1" applyFont="1" applyBorder="1" applyAlignment="1" applyProtection="1"/>
    <xf numFmtId="11" fontId="4" fillId="0" borderId="16" xfId="0" applyNumberFormat="1" applyFont="1" applyBorder="1"/>
    <xf numFmtId="167" fontId="4" fillId="0" borderId="16" xfId="7" applyNumberFormat="1" applyFont="1" applyBorder="1" applyAlignment="1" applyProtection="1"/>
    <xf numFmtId="0" fontId="4" fillId="0" borderId="16" xfId="0" applyFont="1" applyBorder="1" applyAlignment="1">
      <alignment wrapText="1"/>
    </xf>
    <xf numFmtId="0" fontId="4" fillId="0" borderId="16" xfId="0" applyFont="1" applyBorder="1" applyAlignment="1"/>
    <xf numFmtId="11" fontId="4" fillId="0" borderId="16" xfId="0" applyNumberFormat="1" applyFont="1" applyBorder="1" applyAlignment="1"/>
    <xf numFmtId="168" fontId="4" fillId="0" borderId="16" xfId="7" applyNumberFormat="1" applyFont="1" applyBorder="1" applyAlignment="1" applyProtection="1"/>
    <xf numFmtId="0" fontId="0" fillId="0" borderId="16" xfId="0" applyBorder="1" applyAlignment="1"/>
    <xf numFmtId="2" fontId="4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70" fontId="4" fillId="0" borderId="16" xfId="0" applyNumberFormat="1" applyFont="1" applyBorder="1"/>
    <xf numFmtId="0" fontId="4" fillId="0" borderId="16" xfId="7" applyNumberFormat="1" applyFont="1" applyBorder="1" applyAlignment="1" applyProtection="1">
      <alignment vertical="center" wrapText="1"/>
    </xf>
    <xf numFmtId="37" fontId="4" fillId="0" borderId="16" xfId="7" applyNumberFormat="1" applyFont="1" applyBorder="1" applyAlignment="1" applyProtection="1"/>
    <xf numFmtId="39" fontId="4" fillId="0" borderId="16" xfId="7" applyNumberFormat="1" applyFont="1" applyBorder="1" applyAlignment="1" applyProtection="1"/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4" fillId="0" borderId="22" xfId="0" applyFont="1" applyBorder="1" applyAlignment="1"/>
    <xf numFmtId="0" fontId="0" fillId="0" borderId="22" xfId="0" applyBorder="1" applyAlignment="1">
      <alignment wrapText="1"/>
    </xf>
    <xf numFmtId="37" fontId="4" fillId="0" borderId="16" xfId="0" applyNumberFormat="1" applyFont="1" applyBorder="1"/>
    <xf numFmtId="0" fontId="18" fillId="0" borderId="16" xfId="8" applyNumberFormat="1" applyBorder="1" applyAlignment="1" applyProtection="1"/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3" fontId="4" fillId="0" borderId="16" xfId="7" applyNumberFormat="1" applyFont="1" applyBorder="1" applyAlignment="1" applyProtection="1"/>
    <xf numFmtId="173" fontId="11" fillId="0" borderId="7" xfId="1" applyNumberFormat="1" applyFont="1" applyFill="1" applyBorder="1" applyAlignment="1">
      <alignment horizontal="right"/>
    </xf>
    <xf numFmtId="175" fontId="4" fillId="0" borderId="3" xfId="7" applyNumberFormat="1" applyFont="1" applyBorder="1" applyAlignment="1" applyProtection="1"/>
    <xf numFmtId="174" fontId="4" fillId="0" borderId="16" xfId="7" applyNumberFormat="1" applyFont="1" applyBorder="1" applyAlignment="1" applyProtection="1"/>
    <xf numFmtId="0" fontId="11" fillId="0" borderId="0" xfId="1" applyFont="1" applyFill="1" applyBorder="1" applyAlignment="1">
      <alignment horizontal="left"/>
    </xf>
    <xf numFmtId="0" fontId="3" fillId="7" borderId="16" xfId="0" applyFont="1" applyFill="1" applyBorder="1"/>
    <xf numFmtId="0" fontId="3" fillId="7" borderId="16" xfId="0" applyFont="1" applyFill="1" applyBorder="1" applyAlignment="1">
      <alignment horizontal="right"/>
    </xf>
    <xf numFmtId="165" fontId="3" fillId="7" borderId="16" xfId="0" applyNumberFormat="1" applyFont="1" applyFill="1" applyBorder="1"/>
    <xf numFmtId="0" fontId="3" fillId="7" borderId="0" xfId="0" applyFont="1" applyFill="1" applyBorder="1"/>
    <xf numFmtId="0" fontId="3" fillId="7" borderId="26" xfId="0" applyFont="1" applyFill="1" applyBorder="1" applyAlignment="1">
      <alignment horizontal="right"/>
    </xf>
    <xf numFmtId="165" fontId="3" fillId="7" borderId="26" xfId="0" applyNumberFormat="1" applyFont="1" applyFill="1" applyBorder="1"/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3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3" fontId="11" fillId="8" borderId="3" xfId="1" applyNumberFormat="1" applyFont="1" applyFill="1" applyBorder="1" applyAlignment="1" applyProtection="1">
      <alignment horizontal="center"/>
      <protection locked="0"/>
    </xf>
    <xf numFmtId="173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9" borderId="3" xfId="1" applyFont="1" applyFill="1" applyBorder="1" applyProtection="1">
      <protection locked="0"/>
    </xf>
    <xf numFmtId="0" fontId="11" fillId="9" borderId="3" xfId="1" applyFont="1" applyFill="1" applyBorder="1" applyAlignment="1">
      <alignment horizontal="left"/>
    </xf>
    <xf numFmtId="18" fontId="11" fillId="9" borderId="3" xfId="1" applyNumberFormat="1" applyFont="1" applyFill="1" applyBorder="1" applyAlignment="1" applyProtection="1">
      <alignment horizontal="right"/>
      <protection locked="0"/>
    </xf>
    <xf numFmtId="18" fontId="11" fillId="9" borderId="3" xfId="1" applyNumberFormat="1" applyFont="1" applyFill="1" applyBorder="1" applyAlignment="1" applyProtection="1">
      <protection locked="0"/>
    </xf>
    <xf numFmtId="0" fontId="18" fillId="9" borderId="3" xfId="8" applyFill="1" applyBorder="1" applyAlignment="1">
      <alignment horizontal="left"/>
    </xf>
    <xf numFmtId="173" fontId="11" fillId="9" borderId="3" xfId="5" applyNumberFormat="1" applyFont="1" applyFill="1" applyBorder="1" applyProtection="1">
      <protection locked="0"/>
    </xf>
    <xf numFmtId="37" fontId="11" fillId="9" borderId="3" xfId="1" applyNumberFormat="1" applyFont="1" applyFill="1" applyBorder="1" applyAlignment="1" applyProtection="1">
      <alignment horizontal="center"/>
      <protection locked="0"/>
    </xf>
    <xf numFmtId="173" fontId="11" fillId="9" borderId="3" xfId="1" applyNumberFormat="1" applyFont="1" applyFill="1" applyBorder="1" applyAlignment="1" applyProtection="1">
      <alignment horizontal="center"/>
      <protection locked="0"/>
    </xf>
    <xf numFmtId="0" fontId="11" fillId="9" borderId="3" xfId="1" applyFont="1" applyFill="1" applyBorder="1" applyAlignment="1">
      <alignment horizontal="center"/>
    </xf>
    <xf numFmtId="0" fontId="3" fillId="10" borderId="16" xfId="0" applyFont="1" applyFill="1" applyBorder="1"/>
    <xf numFmtId="0" fontId="3" fillId="10" borderId="16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8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2" xfId="0" applyFont="1" applyFill="1" applyBorder="1"/>
    <xf numFmtId="0" fontId="24" fillId="0" borderId="16" xfId="0" applyFont="1" applyBorder="1"/>
  </cellXfs>
  <cellStyles count="9">
    <cellStyle name="Comma 2" xfId="5"/>
    <cellStyle name="Cost_Green" xfId="4"/>
    <cellStyle name="Currency 2" xfId="2"/>
    <cellStyle name="Lien hypertexte" xfId="8" builtinId="8"/>
    <cellStyle name="Monétaire 2" xfId="3"/>
    <cellStyle name="Normal" xfId="0" builtinId="0"/>
    <cellStyle name="Normal 2" xfId="1"/>
    <cellStyle name="Normal 3" xfId="6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184365</xdr:colOff>
      <xdr:row>12</xdr:row>
      <xdr:rowOff>82733</xdr:rowOff>
    </xdr:from>
    <xdr:to>
      <xdr:col>13</xdr:col>
      <xdr:colOff>368301</xdr:colOff>
      <xdr:row>17</xdr:row>
      <xdr:rowOff>152401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77213C3-1D3F-420C-946F-54E0B0AAA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47865" y="2368733"/>
          <a:ext cx="1199936" cy="10221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7</xdr:col>
      <xdr:colOff>381126</xdr:colOff>
      <xdr:row>24</xdr:row>
      <xdr:rowOff>78441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58FEF1BD-C21F-4732-8D74-799B4BED5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1"/>
          <a:ext cx="5883214" cy="426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7" workbookViewId="0">
      <selection activeCell="A22" sqref="A22"/>
    </sheetView>
  </sheetViews>
  <sheetFormatPr baseColWidth="10" defaultRowHeight="15" x14ac:dyDescent="0.25"/>
  <sheetData>
    <row r="1" spans="1:2" x14ac:dyDescent="0.25">
      <c r="A1" s="104" t="s">
        <v>136</v>
      </c>
    </row>
    <row r="3" spans="1:2" x14ac:dyDescent="0.25">
      <c r="A3" s="103" t="s">
        <v>68</v>
      </c>
      <c r="B3" s="100" t="s">
        <v>69</v>
      </c>
    </row>
    <row r="5" spans="1:2" x14ac:dyDescent="0.25">
      <c r="A5" t="s">
        <v>104</v>
      </c>
    </row>
    <row r="6" spans="1:2" x14ac:dyDescent="0.25">
      <c r="A6" t="s">
        <v>105</v>
      </c>
    </row>
    <row r="7" spans="1:2" x14ac:dyDescent="0.25">
      <c r="A7" t="s">
        <v>112</v>
      </c>
    </row>
    <row r="8" spans="1:2" x14ac:dyDescent="0.25">
      <c r="A8" t="s">
        <v>109</v>
      </c>
    </row>
    <row r="9" spans="1:2" x14ac:dyDescent="0.25">
      <c r="A9" t="s">
        <v>70</v>
      </c>
    </row>
    <row r="10" spans="1:2" x14ac:dyDescent="0.25">
      <c r="A10" s="100" t="s">
        <v>100</v>
      </c>
    </row>
    <row r="11" spans="1:2" x14ac:dyDescent="0.25">
      <c r="A11" t="s">
        <v>71</v>
      </c>
    </row>
    <row r="12" spans="1:2" x14ac:dyDescent="0.25">
      <c r="A12" t="s">
        <v>72</v>
      </c>
    </row>
    <row r="14" spans="1:2" x14ac:dyDescent="0.25">
      <c r="A14" t="s">
        <v>103</v>
      </c>
    </row>
    <row r="15" spans="1:2" x14ac:dyDescent="0.25">
      <c r="A15" t="s">
        <v>117</v>
      </c>
    </row>
    <row r="16" spans="1:2" x14ac:dyDescent="0.25">
      <c r="A16" t="s">
        <v>121</v>
      </c>
    </row>
    <row r="18" spans="1:3" x14ac:dyDescent="0.25">
      <c r="A18" s="103" t="s">
        <v>73</v>
      </c>
      <c r="B18" s="100" t="s">
        <v>107</v>
      </c>
      <c r="C18" s="100"/>
    </row>
    <row r="20" spans="1:3" x14ac:dyDescent="0.25">
      <c r="A20" t="s">
        <v>118</v>
      </c>
    </row>
    <row r="21" spans="1:3" x14ac:dyDescent="0.25">
      <c r="A21" t="s">
        <v>137</v>
      </c>
    </row>
    <row r="23" spans="1:3" x14ac:dyDescent="0.25">
      <c r="A23" s="103" t="s">
        <v>75</v>
      </c>
      <c r="B23" s="100" t="s">
        <v>76</v>
      </c>
    </row>
    <row r="25" spans="1:3" x14ac:dyDescent="0.25">
      <c r="A25" t="s">
        <v>129</v>
      </c>
    </row>
    <row r="26" spans="1:3" x14ac:dyDescent="0.25">
      <c r="A26" t="s">
        <v>82</v>
      </c>
    </row>
    <row r="27" spans="1:3" x14ac:dyDescent="0.25">
      <c r="A27" t="s">
        <v>77</v>
      </c>
    </row>
    <row r="28" spans="1:3" x14ac:dyDescent="0.25">
      <c r="A28" t="s">
        <v>113</v>
      </c>
    </row>
    <row r="29" spans="1:3" x14ac:dyDescent="0.25">
      <c r="A29" t="s">
        <v>110</v>
      </c>
    </row>
    <row r="30" spans="1:3" x14ac:dyDescent="0.25">
      <c r="A30" t="s">
        <v>78</v>
      </c>
    </row>
    <row r="31" spans="1:3" x14ac:dyDescent="0.25">
      <c r="A31" s="100" t="s">
        <v>100</v>
      </c>
    </row>
    <row r="32" spans="1:3" x14ac:dyDescent="0.25">
      <c r="A32" t="s">
        <v>111</v>
      </c>
    </row>
    <row r="33" spans="1:2" x14ac:dyDescent="0.25">
      <c r="A33" t="s">
        <v>114</v>
      </c>
    </row>
    <row r="35" spans="1:2" x14ac:dyDescent="0.25">
      <c r="A35" t="s">
        <v>115</v>
      </c>
    </row>
    <row r="36" spans="1:2" x14ac:dyDescent="0.25">
      <c r="A36" t="s">
        <v>116</v>
      </c>
    </row>
    <row r="37" spans="1:2" x14ac:dyDescent="0.25">
      <c r="A37" t="s">
        <v>122</v>
      </c>
    </row>
    <row r="39" spans="1:2" x14ac:dyDescent="0.25">
      <c r="A39" s="103" t="s">
        <v>79</v>
      </c>
      <c r="B39" s="100" t="s">
        <v>74</v>
      </c>
    </row>
    <row r="41" spans="1:2" x14ac:dyDescent="0.25">
      <c r="A41" t="s">
        <v>127</v>
      </c>
    </row>
    <row r="42" spans="1:2" x14ac:dyDescent="0.25">
      <c r="A42" t="s">
        <v>128</v>
      </c>
    </row>
    <row r="43" spans="1:2" x14ac:dyDescent="0.25">
      <c r="A43" t="s">
        <v>106</v>
      </c>
    </row>
    <row r="45" spans="1:2" x14ac:dyDescent="0.25">
      <c r="A45" s="103" t="s">
        <v>80</v>
      </c>
      <c r="B45" s="100" t="s">
        <v>97</v>
      </c>
    </row>
    <row r="47" spans="1:2" x14ac:dyDescent="0.25">
      <c r="A47" t="s">
        <v>130</v>
      </c>
    </row>
    <row r="48" spans="1:2" x14ac:dyDescent="0.25">
      <c r="A48" t="s">
        <v>98</v>
      </c>
    </row>
    <row r="49" spans="1:2" x14ac:dyDescent="0.25">
      <c r="A49" t="s">
        <v>99</v>
      </c>
    </row>
    <row r="50" spans="1:2" x14ac:dyDescent="0.25">
      <c r="A50" t="s">
        <v>119</v>
      </c>
    </row>
    <row r="51" spans="1:2" x14ac:dyDescent="0.25">
      <c r="A51" t="s">
        <v>131</v>
      </c>
    </row>
    <row r="52" spans="1:2" x14ac:dyDescent="0.25">
      <c r="A52" t="s">
        <v>132</v>
      </c>
    </row>
    <row r="53" spans="1:2" x14ac:dyDescent="0.25">
      <c r="A53" t="s">
        <v>101</v>
      </c>
    </row>
    <row r="55" spans="1:2" x14ac:dyDescent="0.25">
      <c r="A55" t="s">
        <v>123</v>
      </c>
    </row>
    <row r="57" spans="1:2" x14ac:dyDescent="0.25">
      <c r="A57" s="103" t="s">
        <v>84</v>
      </c>
      <c r="B57" s="100" t="s">
        <v>81</v>
      </c>
    </row>
    <row r="59" spans="1:2" x14ac:dyDescent="0.25">
      <c r="A59" t="s">
        <v>83</v>
      </c>
    </row>
    <row r="60" spans="1:2" x14ac:dyDescent="0.25">
      <c r="A60" t="s">
        <v>124</v>
      </c>
    </row>
    <row r="61" spans="1:2" x14ac:dyDescent="0.25">
      <c r="A61" t="s">
        <v>120</v>
      </c>
    </row>
    <row r="63" spans="1:2" x14ac:dyDescent="0.25">
      <c r="A63" s="103" t="s">
        <v>96</v>
      </c>
      <c r="B63" s="100" t="s">
        <v>85</v>
      </c>
    </row>
    <row r="65" spans="1:1" x14ac:dyDescent="0.25">
      <c r="A65" t="s">
        <v>86</v>
      </c>
    </row>
    <row r="66" spans="1:1" x14ac:dyDescent="0.25">
      <c r="A66" t="s">
        <v>88</v>
      </c>
    </row>
    <row r="67" spans="1:1" x14ac:dyDescent="0.25">
      <c r="A67" t="s">
        <v>87</v>
      </c>
    </row>
    <row r="68" spans="1:1" x14ac:dyDescent="0.25">
      <c r="A68" t="s">
        <v>89</v>
      </c>
    </row>
    <row r="69" spans="1:1" x14ac:dyDescent="0.25">
      <c r="A69" t="s">
        <v>90</v>
      </c>
    </row>
    <row r="70" spans="1:1" x14ac:dyDescent="0.25">
      <c r="A70" t="s">
        <v>91</v>
      </c>
    </row>
    <row r="71" spans="1:1" x14ac:dyDescent="0.25">
      <c r="A71" t="s">
        <v>125</v>
      </c>
    </row>
    <row r="72" spans="1:1" x14ac:dyDescent="0.25">
      <c r="A72" t="s">
        <v>126</v>
      </c>
    </row>
    <row r="74" spans="1:1" x14ac:dyDescent="0.25">
      <c r="A74" t="s">
        <v>133</v>
      </c>
    </row>
    <row r="75" spans="1:1" x14ac:dyDescent="0.25">
      <c r="A75" t="s">
        <v>92</v>
      </c>
    </row>
    <row r="76" spans="1:1" x14ac:dyDescent="0.25">
      <c r="A76" t="s">
        <v>93</v>
      </c>
    </row>
    <row r="77" spans="1:1" x14ac:dyDescent="0.25">
      <c r="A77" t="s">
        <v>125</v>
      </c>
    </row>
    <row r="78" spans="1:1" x14ac:dyDescent="0.25">
      <c r="A78" t="s">
        <v>126</v>
      </c>
    </row>
    <row r="80" spans="1:1" x14ac:dyDescent="0.25">
      <c r="A80" s="100" t="s">
        <v>102</v>
      </c>
    </row>
    <row r="82" spans="1:1" x14ac:dyDescent="0.25">
      <c r="A82" s="104" t="s">
        <v>108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5"/>
  <sheetViews>
    <sheetView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G19" sqref="G19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47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57" t="s">
        <v>0</v>
      </c>
      <c r="B1" s="107" t="s">
        <v>42</v>
      </c>
      <c r="D1" s="48"/>
      <c r="M1" s="60" t="s">
        <v>49</v>
      </c>
      <c r="N1" s="49"/>
      <c r="O1" s="59" t="e">
        <f>#REF!</f>
        <v>#REF!</v>
      </c>
    </row>
    <row r="2" spans="1:15" s="15" customFormat="1" ht="15.75" thickBot="1" x14ac:dyDescent="0.3">
      <c r="A2" s="55" t="s">
        <v>50</v>
      </c>
      <c r="B2" s="106" t="s">
        <v>134</v>
      </c>
      <c r="C2" s="14"/>
      <c r="F2" s="43"/>
    </row>
    <row r="3" spans="1:15" s="15" customFormat="1" ht="16.5" thickTop="1" thickBot="1" x14ac:dyDescent="0.3">
      <c r="A3" s="56" t="s">
        <v>51</v>
      </c>
      <c r="B3" s="58">
        <v>2018</v>
      </c>
      <c r="C3" s="14"/>
      <c r="F3" s="43"/>
    </row>
    <row r="4" spans="1:15" s="15" customFormat="1" ht="16.5" thickTop="1" thickBot="1" x14ac:dyDescent="0.3">
      <c r="A4" s="54" t="s">
        <v>1</v>
      </c>
      <c r="B4" s="105">
        <v>81</v>
      </c>
      <c r="C4" s="14"/>
      <c r="D4" s="48" t="s">
        <v>52</v>
      </c>
      <c r="F4" s="43"/>
    </row>
    <row r="5" spans="1:15" s="41" customFormat="1" ht="15.75" thickTop="1" x14ac:dyDescent="0.25">
      <c r="A5" s="40"/>
      <c r="B5" s="44"/>
      <c r="C5" s="42"/>
      <c r="F5" s="45"/>
    </row>
    <row r="6" spans="1:15" s="39" customFormat="1" ht="49.5" customHeight="1" x14ac:dyDescent="0.25">
      <c r="A6" s="38" t="s">
        <v>53</v>
      </c>
      <c r="B6" s="51" t="s">
        <v>54</v>
      </c>
      <c r="C6" s="51" t="s">
        <v>55</v>
      </c>
      <c r="D6" s="51" t="s">
        <v>56</v>
      </c>
      <c r="E6" s="51" t="s">
        <v>57</v>
      </c>
      <c r="F6" s="51" t="s">
        <v>58</v>
      </c>
      <c r="G6" s="51" t="s">
        <v>59</v>
      </c>
      <c r="H6" s="53" t="s">
        <v>60</v>
      </c>
      <c r="I6" s="51" t="s">
        <v>17</v>
      </c>
      <c r="J6" s="51" t="s">
        <v>61</v>
      </c>
      <c r="K6" s="51" t="s">
        <v>62</v>
      </c>
      <c r="L6" s="51" t="s">
        <v>63</v>
      </c>
      <c r="M6" s="51" t="s">
        <v>64</v>
      </c>
      <c r="N6" s="52" t="s">
        <v>65</v>
      </c>
      <c r="O6" s="51" t="s">
        <v>66</v>
      </c>
    </row>
    <row r="7" spans="1:15" ht="15" x14ac:dyDescent="0.25">
      <c r="A7" s="119"/>
      <c r="B7" s="120" t="str">
        <f>'MS A0500'!B3</f>
        <v>Miscenalleous, Fit &amp; Finish</v>
      </c>
      <c r="C7" s="121" t="str">
        <f>EL_A0001</f>
        <v>MS A0500</v>
      </c>
      <c r="D7" s="121" t="s">
        <v>11</v>
      </c>
      <c r="E7" s="121"/>
      <c r="F7" s="122" t="str">
        <f>'MS A0500'!B4</f>
        <v>Harness</v>
      </c>
      <c r="G7" s="121"/>
      <c r="H7" s="123">
        <f t="shared" ref="H7:H8" si="0">SUM(J7:M7)</f>
        <v>53.650666666666666</v>
      </c>
      <c r="I7" s="124">
        <f>BR_A0001_q</f>
        <v>1</v>
      </c>
      <c r="J7" s="125">
        <f>BR_A0001_m</f>
        <v>45.06</v>
      </c>
      <c r="K7" s="125">
        <f>BR_A0001_p</f>
        <v>4.9240000000000004</v>
      </c>
      <c r="L7" s="125">
        <f>BR_A0001_f</f>
        <v>3</v>
      </c>
      <c r="M7" s="125">
        <f>BR_A0001_t</f>
        <v>0.66666666666666663</v>
      </c>
      <c r="N7" s="126">
        <f t="shared" ref="N7:N8" si="1">H7*I7</f>
        <v>53.650666666666666</v>
      </c>
      <c r="O7" s="127"/>
    </row>
    <row r="8" spans="1:15" ht="15.75" thickBot="1" x14ac:dyDescent="0.3">
      <c r="A8" s="128"/>
      <c r="B8" s="129" t="str">
        <f>'MS A0500'!B3</f>
        <v>Miscenalleous, Fit &amp; Finish</v>
      </c>
      <c r="C8" s="130" t="str">
        <f>EL_01001</f>
        <v>MS 05001</v>
      </c>
      <c r="D8" s="131" t="s">
        <v>11</v>
      </c>
      <c r="E8" s="131" t="str">
        <f>F7</f>
        <v>Harness</v>
      </c>
      <c r="F8" s="132" t="str">
        <f>'MS 05001'!B5</f>
        <v>Harness tab</v>
      </c>
      <c r="G8" s="131"/>
      <c r="H8" s="133">
        <f t="shared" si="0"/>
        <v>1.24925</v>
      </c>
      <c r="I8" s="134">
        <f>BR_A0001_q*BR_01001_q</f>
        <v>2</v>
      </c>
      <c r="J8" s="135">
        <f>BR_01001_m</f>
        <v>9.2249999999999999E-2</v>
      </c>
      <c r="K8" s="135">
        <f>MS_05001_p</f>
        <v>1.157</v>
      </c>
      <c r="L8" s="135"/>
      <c r="M8" s="135"/>
      <c r="N8" s="126">
        <f t="shared" si="1"/>
        <v>2.4984999999999999</v>
      </c>
      <c r="O8" s="136"/>
    </row>
    <row r="9" spans="1:15" s="12" customFormat="1" ht="15.75" thickTop="1" thickBot="1" x14ac:dyDescent="0.25">
      <c r="A9" s="5"/>
      <c r="B9" s="46" t="str">
        <f>'MS A0500'!B3</f>
        <v>Miscenalleous, Fit &amp; Finish</v>
      </c>
      <c r="C9" s="1"/>
      <c r="D9" s="1"/>
      <c r="E9" s="1"/>
      <c r="F9" s="46" t="s">
        <v>67</v>
      </c>
      <c r="G9" s="1"/>
      <c r="H9" s="3"/>
      <c r="I9" s="4"/>
      <c r="J9" s="109">
        <f>SUMPRODUCT($I7:$I8,J7:J8)</f>
        <v>45.244500000000002</v>
      </c>
      <c r="K9" s="109">
        <f>SUMPRODUCT($I7:$I8,K7:K8)</f>
        <v>7.2380000000000004</v>
      </c>
      <c r="L9" s="109">
        <f>SUMPRODUCT($I7:$I8,L7:L8)</f>
        <v>3</v>
      </c>
      <c r="M9" s="109">
        <f>SUMPRODUCT($I7:$I8,M7:M8)</f>
        <v>0.66666666666666663</v>
      </c>
      <c r="N9" s="109">
        <f>SUM(N7:N8)</f>
        <v>56.149166666666666</v>
      </c>
      <c r="O9" s="2"/>
    </row>
    <row r="10" spans="1:15" ht="13.5" thickTop="1" x14ac:dyDescent="0.2">
      <c r="A10" s="11"/>
      <c r="B10" s="47"/>
      <c r="C10" s="13"/>
      <c r="D10" s="13"/>
      <c r="E10" s="13"/>
      <c r="F10" s="13"/>
      <c r="G10" s="13"/>
      <c r="H10" s="8"/>
      <c r="I10" s="13"/>
      <c r="J10" s="13"/>
      <c r="K10" s="13"/>
      <c r="L10" s="13"/>
      <c r="M10" s="13"/>
      <c r="N10" s="13"/>
    </row>
    <row r="11" spans="1:15" x14ac:dyDescent="0.2">
      <c r="A11" s="11"/>
      <c r="B11" s="47"/>
      <c r="C11" s="13"/>
      <c r="D11" s="13"/>
      <c r="E11" s="13"/>
      <c r="F11" s="13"/>
      <c r="G11" s="13"/>
      <c r="H11" s="8"/>
      <c r="I11" s="13"/>
      <c r="J11" s="13"/>
      <c r="K11" s="13"/>
      <c r="L11" s="13"/>
      <c r="M11" s="13"/>
      <c r="N11" s="13"/>
    </row>
    <row r="12" spans="1:15" x14ac:dyDescent="0.2">
      <c r="A12" s="11"/>
      <c r="B12" s="11"/>
      <c r="D12" s="13"/>
      <c r="E12" s="13"/>
      <c r="G12" s="13"/>
      <c r="H12" s="13"/>
      <c r="I12" s="8"/>
      <c r="J12" s="8"/>
      <c r="K12" s="8"/>
      <c r="L12" s="8"/>
      <c r="M12" s="8"/>
      <c r="N12" s="13"/>
    </row>
    <row r="13" spans="1:15" x14ac:dyDescent="0.2">
      <c r="A13" s="11"/>
      <c r="B13" s="11"/>
      <c r="D13" s="13"/>
      <c r="E13" s="13"/>
      <c r="G13" s="13"/>
      <c r="H13" s="13"/>
      <c r="I13" s="8"/>
      <c r="J13" s="8"/>
      <c r="K13" s="8"/>
      <c r="L13" s="8"/>
      <c r="M13" s="8"/>
      <c r="N13" s="50"/>
    </row>
    <row r="14" spans="1:15" x14ac:dyDescent="0.2">
      <c r="A14" s="11"/>
      <c r="B14" s="11"/>
      <c r="D14" s="13"/>
      <c r="E14" s="13"/>
      <c r="G14" s="13"/>
      <c r="H14" s="13"/>
      <c r="I14" s="8"/>
      <c r="J14" s="8"/>
      <c r="K14" s="8"/>
      <c r="L14" s="8"/>
      <c r="M14" s="8"/>
      <c r="N14" s="13"/>
    </row>
    <row r="15" spans="1:15" x14ac:dyDescent="0.2">
      <c r="A15" s="11"/>
      <c r="B15" s="11"/>
      <c r="D15" s="13"/>
      <c r="E15" s="13"/>
      <c r="G15" s="13"/>
      <c r="H15" s="13"/>
      <c r="I15" s="8"/>
      <c r="J15" s="8"/>
      <c r="K15" s="8"/>
      <c r="L15" s="8"/>
      <c r="M15" s="8"/>
      <c r="N15" s="50"/>
    </row>
    <row r="16" spans="1:15" x14ac:dyDescent="0.2">
      <c r="A16" s="11"/>
      <c r="B16" s="11"/>
      <c r="D16" s="13"/>
      <c r="E16" s="13"/>
      <c r="G16" s="13"/>
      <c r="H16" s="13"/>
      <c r="I16" s="8"/>
      <c r="J16" s="8"/>
      <c r="K16" s="8"/>
      <c r="L16" s="8"/>
      <c r="M16" s="8"/>
      <c r="N16" s="13"/>
    </row>
    <row r="17" spans="1:14" x14ac:dyDescent="0.2">
      <c r="A17" s="11"/>
      <c r="B17" s="11"/>
      <c r="D17" s="13"/>
      <c r="E17" s="13"/>
      <c r="G17" s="13"/>
      <c r="H17" s="13"/>
      <c r="I17" s="8"/>
      <c r="J17" s="8"/>
      <c r="K17" s="8"/>
      <c r="L17" s="8"/>
      <c r="M17" s="8"/>
      <c r="N17" s="13"/>
    </row>
    <row r="18" spans="1:14" x14ac:dyDescent="0.2">
      <c r="A18" s="11"/>
      <c r="B18" s="11"/>
      <c r="D18" s="13"/>
      <c r="E18" s="13"/>
      <c r="G18" s="13"/>
      <c r="H18" s="13"/>
      <c r="I18" s="8"/>
      <c r="J18" s="8"/>
      <c r="K18" s="8"/>
      <c r="L18" s="8"/>
      <c r="M18" s="8"/>
      <c r="N18" s="13"/>
    </row>
    <row r="19" spans="1:14" x14ac:dyDescent="0.2">
      <c r="A19" s="11"/>
      <c r="B19" s="11"/>
      <c r="D19" s="13"/>
      <c r="E19" s="13"/>
      <c r="G19" s="13"/>
      <c r="H19" s="13"/>
      <c r="I19" s="8"/>
      <c r="J19" s="8"/>
      <c r="K19" s="8"/>
      <c r="L19" s="8"/>
      <c r="M19" s="8"/>
      <c r="N19" s="13"/>
    </row>
    <row r="20" spans="1:14" x14ac:dyDescent="0.2">
      <c r="A20" s="11"/>
      <c r="B20" s="11"/>
      <c r="D20" s="13"/>
      <c r="E20" s="13"/>
      <c r="G20" s="13"/>
      <c r="H20" s="13"/>
      <c r="I20" s="8"/>
      <c r="J20" s="8"/>
      <c r="K20" s="8"/>
      <c r="L20" s="8"/>
      <c r="M20" s="8"/>
      <c r="N20" s="13"/>
    </row>
    <row r="21" spans="1:14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4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13"/>
    </row>
    <row r="23" spans="1:14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4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13"/>
    </row>
    <row r="25" spans="1:14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4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4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4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4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4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4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4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s="9" customFormat="1" x14ac:dyDescent="0.2">
      <c r="A40" s="7"/>
      <c r="B40" s="11"/>
      <c r="F40" s="47"/>
      <c r="I40" s="6"/>
      <c r="J40" s="6"/>
      <c r="K40" s="6"/>
      <c r="L40" s="6"/>
      <c r="M40" s="6"/>
    </row>
    <row r="41" spans="1:14" s="9" customFormat="1" x14ac:dyDescent="0.2">
      <c r="A41" s="7"/>
      <c r="B41" s="11"/>
      <c r="F41" s="47"/>
      <c r="I41" s="6"/>
      <c r="J41" s="6"/>
      <c r="K41" s="6"/>
      <c r="L41" s="6"/>
      <c r="M41" s="6"/>
    </row>
    <row r="42" spans="1:14" s="9" customFormat="1" x14ac:dyDescent="0.2">
      <c r="A42" s="7"/>
      <c r="B42" s="11"/>
      <c r="F42" s="47"/>
      <c r="I42" s="6"/>
      <c r="J42" s="6"/>
      <c r="K42" s="6"/>
      <c r="L42" s="6"/>
      <c r="M42" s="6"/>
    </row>
    <row r="43" spans="1:14" s="9" customFormat="1" x14ac:dyDescent="0.2">
      <c r="A43" s="7"/>
      <c r="B43" s="11"/>
      <c r="F43" s="47"/>
      <c r="I43" s="6"/>
      <c r="J43" s="6"/>
      <c r="K43" s="6"/>
      <c r="L43" s="6"/>
      <c r="M43" s="6"/>
    </row>
    <row r="44" spans="1:14" s="9" customFormat="1" x14ac:dyDescent="0.2">
      <c r="A44" s="7"/>
      <c r="B44" s="11"/>
      <c r="F44" s="47"/>
      <c r="I44" s="6"/>
      <c r="J44" s="6"/>
      <c r="K44" s="6"/>
      <c r="L44" s="6"/>
      <c r="M44" s="6"/>
    </row>
    <row r="45" spans="1:14" s="9" customFormat="1" x14ac:dyDescent="0.2">
      <c r="A45" s="7"/>
      <c r="B45" s="11"/>
      <c r="F45" s="47"/>
      <c r="I45" s="6"/>
      <c r="J45" s="6"/>
      <c r="K45" s="6"/>
      <c r="L45" s="6"/>
      <c r="M45" s="6"/>
    </row>
    <row r="46" spans="1:14" s="9" customFormat="1" x14ac:dyDescent="0.2">
      <c r="A46" s="7"/>
      <c r="B46" s="11"/>
      <c r="F46" s="47"/>
      <c r="I46" s="6"/>
      <c r="J46" s="6"/>
      <c r="K46" s="6"/>
      <c r="L46" s="6"/>
      <c r="M46" s="6"/>
    </row>
    <row r="47" spans="1:14" s="9" customFormat="1" x14ac:dyDescent="0.2">
      <c r="A47" s="7"/>
      <c r="B47" s="11"/>
      <c r="F47" s="47"/>
      <c r="I47" s="6"/>
      <c r="J47" s="6"/>
      <c r="K47" s="6"/>
      <c r="L47" s="6"/>
      <c r="M47" s="6"/>
    </row>
    <row r="48" spans="1:14" s="9" customFormat="1" x14ac:dyDescent="0.2">
      <c r="A48" s="7"/>
      <c r="B48" s="11"/>
      <c r="F48" s="47"/>
      <c r="I48" s="6"/>
      <c r="J48" s="6"/>
      <c r="K48" s="6"/>
      <c r="L48" s="6"/>
      <c r="M48" s="6"/>
    </row>
    <row r="49" spans="1:14" s="9" customFormat="1" x14ac:dyDescent="0.2">
      <c r="A49" s="7"/>
      <c r="B49" s="11"/>
      <c r="F49" s="47"/>
      <c r="I49" s="6"/>
      <c r="J49" s="6"/>
      <c r="K49" s="6"/>
      <c r="L49" s="6"/>
      <c r="M49" s="6"/>
    </row>
    <row r="50" spans="1:14" s="10" customFormat="1" x14ac:dyDescent="0.2">
      <c r="A50" s="7"/>
      <c r="B50" s="11"/>
      <c r="C50" s="9"/>
      <c r="D50" s="9"/>
      <c r="E50" s="9"/>
      <c r="F50" s="47"/>
      <c r="G50" s="9"/>
      <c r="H50" s="9"/>
      <c r="I50" s="6"/>
      <c r="J50" s="6"/>
      <c r="K50" s="6"/>
      <c r="L50" s="6"/>
      <c r="M50" s="6"/>
      <c r="N50" s="9"/>
    </row>
    <row r="51" spans="1:14" s="10" customFormat="1" x14ac:dyDescent="0.2">
      <c r="A51" s="7"/>
      <c r="B51" s="11"/>
      <c r="C51" s="9"/>
      <c r="D51" s="9"/>
      <c r="E51" s="9"/>
      <c r="F51" s="47"/>
      <c r="G51" s="9"/>
      <c r="H51" s="9"/>
      <c r="I51" s="6"/>
      <c r="J51" s="6"/>
      <c r="K51" s="6"/>
      <c r="L51" s="6"/>
      <c r="M51" s="6"/>
      <c r="N51" s="9"/>
    </row>
    <row r="52" spans="1:14" s="10" customFormat="1" x14ac:dyDescent="0.2">
      <c r="A52" s="7"/>
      <c r="B52" s="11"/>
      <c r="C52" s="9"/>
      <c r="D52" s="9"/>
      <c r="E52" s="9"/>
      <c r="F52" s="47"/>
      <c r="G52" s="9"/>
      <c r="H52" s="9"/>
      <c r="I52" s="6"/>
      <c r="J52" s="6"/>
      <c r="K52" s="6"/>
      <c r="L52" s="6"/>
      <c r="M52" s="6"/>
      <c r="N52" s="9"/>
    </row>
    <row r="53" spans="1:14" s="10" customFormat="1" x14ac:dyDescent="0.2">
      <c r="A53" s="7"/>
      <c r="B53" s="11"/>
      <c r="C53" s="9"/>
      <c r="D53" s="9"/>
      <c r="E53" s="9"/>
      <c r="F53" s="47"/>
      <c r="G53" s="9"/>
      <c r="H53" s="9"/>
      <c r="I53" s="6"/>
      <c r="J53" s="6"/>
      <c r="K53" s="6"/>
      <c r="L53" s="6"/>
      <c r="M53" s="6"/>
      <c r="N53" s="9"/>
    </row>
    <row r="54" spans="1:14" s="10" customFormat="1" x14ac:dyDescent="0.2">
      <c r="A54" s="7"/>
      <c r="B54" s="11"/>
      <c r="C54" s="9"/>
      <c r="D54" s="9"/>
      <c r="E54" s="9"/>
      <c r="F54" s="47"/>
      <c r="G54" s="9"/>
      <c r="H54" s="9"/>
      <c r="I54" s="6"/>
      <c r="J54" s="6"/>
      <c r="K54" s="6"/>
      <c r="L54" s="6"/>
      <c r="M54" s="6"/>
      <c r="N54" s="9"/>
    </row>
    <row r="55" spans="1:14" s="10" customFormat="1" x14ac:dyDescent="0.2">
      <c r="A55" s="7"/>
      <c r="B55" s="11"/>
      <c r="C55" s="9"/>
      <c r="D55" s="9"/>
      <c r="E55" s="9"/>
      <c r="F55" s="47"/>
      <c r="G55" s="9"/>
      <c r="H55" s="9"/>
      <c r="I55" s="6"/>
      <c r="J55" s="6"/>
      <c r="K55" s="6"/>
      <c r="L55" s="6"/>
      <c r="M55" s="6"/>
      <c r="N55" s="9"/>
    </row>
    <row r="56" spans="1:14" s="10" customFormat="1" x14ac:dyDescent="0.2">
      <c r="A56" s="7"/>
      <c r="B56" s="11"/>
      <c r="C56" s="9"/>
      <c r="D56" s="9"/>
      <c r="E56" s="9"/>
      <c r="F56" s="47"/>
      <c r="G56" s="9"/>
      <c r="H56" s="9"/>
      <c r="I56" s="6"/>
      <c r="J56" s="6"/>
      <c r="K56" s="6"/>
      <c r="L56" s="6"/>
      <c r="M56" s="6"/>
      <c r="N56" s="9"/>
    </row>
    <row r="57" spans="1:14" s="10" customFormat="1" x14ac:dyDescent="0.2">
      <c r="A57" s="7"/>
      <c r="B57" s="11"/>
      <c r="C57" s="9"/>
      <c r="D57" s="9"/>
      <c r="E57" s="9"/>
      <c r="F57" s="47"/>
      <c r="G57" s="9"/>
      <c r="H57" s="9"/>
      <c r="I57" s="6"/>
      <c r="J57" s="6"/>
      <c r="K57" s="6"/>
      <c r="L57" s="6"/>
      <c r="M57" s="6"/>
      <c r="N57" s="9"/>
    </row>
    <row r="58" spans="1:14" s="10" customFormat="1" x14ac:dyDescent="0.2">
      <c r="A58" s="7"/>
      <c r="B58" s="11"/>
      <c r="C58" s="9"/>
      <c r="D58" s="9"/>
      <c r="E58" s="9"/>
      <c r="F58" s="47"/>
      <c r="G58" s="9"/>
      <c r="H58" s="9"/>
      <c r="I58" s="6"/>
      <c r="J58" s="6"/>
      <c r="K58" s="6"/>
      <c r="L58" s="6"/>
      <c r="M58" s="6"/>
      <c r="N58" s="9"/>
    </row>
    <row r="59" spans="1:14" s="10" customFormat="1" x14ac:dyDescent="0.2">
      <c r="A59" s="7"/>
      <c r="B59" s="11"/>
      <c r="C59" s="9"/>
      <c r="D59" s="9"/>
      <c r="E59" s="9"/>
      <c r="F59" s="47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47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47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47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47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47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47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47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47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47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47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47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47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47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47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47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47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47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47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47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47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47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47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47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47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47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47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47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47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47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47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47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47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47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47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47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47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47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47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47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47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47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47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47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47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47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47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47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47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47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47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47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47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47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47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47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47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47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47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47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47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47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47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47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47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47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47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47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47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47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47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47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47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47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47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47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47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47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47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47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47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47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47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47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47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47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47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47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47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47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47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47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47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47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47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47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47"/>
      <c r="G155" s="9"/>
      <c r="H155" s="9"/>
      <c r="I155" s="6"/>
      <c r="J155" s="6"/>
      <c r="K155" s="6"/>
      <c r="L155" s="6"/>
      <c r="M155" s="6"/>
      <c r="N155" s="9"/>
    </row>
  </sheetData>
  <hyperlinks>
    <hyperlink ref="F7" location="BR_A0001" display="BR_A0001"/>
    <hyperlink ref="F8" location="BR_01001" display="BR_0100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  <pageSetUpPr fitToPage="1"/>
  </sheetPr>
  <dimension ref="A1:O36"/>
  <sheetViews>
    <sheetView tabSelected="1" zoomScale="75" zoomScaleNormal="75" zoomScaleSheetLayoutView="80" workbookViewId="0">
      <selection activeCell="M45" sqref="M45"/>
    </sheetView>
  </sheetViews>
  <sheetFormatPr baseColWidth="10" defaultColWidth="9.140625" defaultRowHeight="15" x14ac:dyDescent="0.25"/>
  <cols>
    <col min="1" max="1" width="11.42578125"/>
    <col min="2" max="2" width="28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13" t="s">
        <v>0</v>
      </c>
      <c r="B2" s="16" t="s">
        <v>42</v>
      </c>
      <c r="C2" s="61"/>
      <c r="D2" s="61"/>
      <c r="E2" s="61" t="s">
        <v>135</v>
      </c>
      <c r="F2" s="61"/>
      <c r="G2" s="61"/>
      <c r="H2" s="61"/>
      <c r="I2" s="61"/>
      <c r="J2" s="113" t="s">
        <v>1</v>
      </c>
      <c r="K2" s="94">
        <v>81</v>
      </c>
      <c r="L2" s="61"/>
      <c r="M2" s="113" t="s">
        <v>2</v>
      </c>
      <c r="N2" s="108">
        <f>MS_A0500_pa+MS_A0500_m+MS_A0500_p+MS_A0500_f+MS_A0500_t</f>
        <v>56.149166666666666</v>
      </c>
      <c r="O2" s="67"/>
    </row>
    <row r="3" spans="1:15" x14ac:dyDescent="0.25">
      <c r="A3" s="113" t="s">
        <v>3</v>
      </c>
      <c r="B3" s="112" t="s">
        <v>138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113" t="s">
        <v>4</v>
      </c>
      <c r="N3" s="92">
        <v>1</v>
      </c>
      <c r="O3" s="67"/>
    </row>
    <row r="4" spans="1:15" x14ac:dyDescent="0.25">
      <c r="A4" s="113" t="s">
        <v>5</v>
      </c>
      <c r="B4" s="62" t="s">
        <v>139</v>
      </c>
      <c r="C4" s="61"/>
      <c r="D4" s="61"/>
      <c r="E4" s="61"/>
      <c r="F4" s="61"/>
      <c r="G4" s="61"/>
      <c r="H4" s="61"/>
      <c r="I4" s="61"/>
      <c r="J4" s="116" t="s">
        <v>6</v>
      </c>
      <c r="K4" s="61"/>
      <c r="L4" s="61"/>
      <c r="M4" s="61"/>
      <c r="N4" s="61"/>
      <c r="O4" s="67"/>
    </row>
    <row r="5" spans="1:15" x14ac:dyDescent="0.25">
      <c r="A5" s="113" t="s">
        <v>7</v>
      </c>
      <c r="B5" s="18" t="s">
        <v>140</v>
      </c>
      <c r="C5" s="61"/>
      <c r="D5" s="61"/>
      <c r="E5" s="61"/>
      <c r="F5" s="61"/>
      <c r="G5" s="61"/>
      <c r="H5" s="61"/>
      <c r="I5" s="61"/>
      <c r="J5" s="116" t="s">
        <v>8</v>
      </c>
      <c r="K5" s="61"/>
      <c r="L5" s="61"/>
      <c r="M5" s="113" t="s">
        <v>9</v>
      </c>
      <c r="N5" s="78">
        <f>N2*N3</f>
        <v>56.149166666666666</v>
      </c>
      <c r="O5" s="67"/>
    </row>
    <row r="6" spans="1:15" x14ac:dyDescent="0.25">
      <c r="A6" s="113" t="s">
        <v>10</v>
      </c>
      <c r="B6" s="16" t="s">
        <v>11</v>
      </c>
      <c r="C6" s="61"/>
      <c r="D6" s="61"/>
      <c r="E6" s="61"/>
      <c r="F6" s="61"/>
      <c r="G6" s="61"/>
      <c r="H6" s="61"/>
      <c r="I6" s="61"/>
      <c r="J6" s="116" t="s">
        <v>12</v>
      </c>
      <c r="K6" s="61"/>
      <c r="L6" s="61"/>
      <c r="M6" s="61"/>
      <c r="N6" s="61"/>
      <c r="O6" s="67"/>
    </row>
    <row r="7" spans="1:15" x14ac:dyDescent="0.25">
      <c r="A7" s="113" t="s">
        <v>13</v>
      </c>
      <c r="B7" s="16" t="s">
        <v>141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25">
      <c r="A8" s="68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25">
      <c r="A9" s="113" t="s">
        <v>14</v>
      </c>
      <c r="B9" s="113" t="s">
        <v>15</v>
      </c>
      <c r="C9" s="113" t="s">
        <v>16</v>
      </c>
      <c r="D9" s="113" t="s">
        <v>17</v>
      </c>
      <c r="E9" s="113" t="s">
        <v>18</v>
      </c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25">
      <c r="A10" s="77">
        <v>10</v>
      </c>
      <c r="B10" s="99" t="s">
        <v>142</v>
      </c>
      <c r="C10" s="78">
        <f>'MS 05001'!N2</f>
        <v>1.24925</v>
      </c>
      <c r="D10" s="98">
        <f>'MS 05001'!N3</f>
        <v>2</v>
      </c>
      <c r="E10" s="78">
        <f>C10*D10</f>
        <v>2.4984999999999999</v>
      </c>
      <c r="F10" s="61"/>
      <c r="G10" s="61"/>
      <c r="H10" s="61"/>
      <c r="I10" s="61"/>
      <c r="J10" s="61"/>
      <c r="K10" s="61"/>
      <c r="L10" s="61"/>
      <c r="M10" s="61"/>
      <c r="N10" s="61"/>
      <c r="O10" s="67"/>
    </row>
    <row r="11" spans="1:15" x14ac:dyDescent="0.25">
      <c r="A11" s="68"/>
      <c r="B11" s="61"/>
      <c r="C11" s="61"/>
      <c r="D11" s="114" t="s">
        <v>18</v>
      </c>
      <c r="E11" s="115">
        <f>SUM(E10:E10)</f>
        <v>2.4984999999999999</v>
      </c>
      <c r="F11" s="62"/>
      <c r="G11" s="62"/>
      <c r="H11" s="62"/>
      <c r="I11" s="62"/>
      <c r="J11" s="62"/>
      <c r="K11" s="62"/>
      <c r="L11" s="62"/>
      <c r="M11" s="62"/>
      <c r="N11" s="62"/>
      <c r="O11" s="67"/>
    </row>
    <row r="12" spans="1:15" x14ac:dyDescent="0.25">
      <c r="A12" s="68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7"/>
    </row>
    <row r="13" spans="1:15" x14ac:dyDescent="0.25">
      <c r="A13" s="113" t="s">
        <v>14</v>
      </c>
      <c r="B13" s="113" t="s">
        <v>19</v>
      </c>
      <c r="C13" s="113" t="s">
        <v>20</v>
      </c>
      <c r="D13" s="113" t="s">
        <v>21</v>
      </c>
      <c r="E13" s="113" t="s">
        <v>22</v>
      </c>
      <c r="F13" s="113" t="s">
        <v>23</v>
      </c>
      <c r="G13" s="113" t="s">
        <v>24</v>
      </c>
      <c r="H13" s="113" t="s">
        <v>25</v>
      </c>
      <c r="I13" s="113" t="s">
        <v>26</v>
      </c>
      <c r="J13" s="113" t="s">
        <v>27</v>
      </c>
      <c r="K13" s="113" t="s">
        <v>28</v>
      </c>
      <c r="L13" s="113" t="s">
        <v>29</v>
      </c>
      <c r="M13" s="113" t="s">
        <v>17</v>
      </c>
      <c r="N13" s="113" t="s">
        <v>18</v>
      </c>
      <c r="O13" s="67"/>
    </row>
    <row r="14" spans="1:15" x14ac:dyDescent="0.25">
      <c r="A14" s="77">
        <v>10</v>
      </c>
      <c r="B14" s="77" t="s">
        <v>143</v>
      </c>
      <c r="C14" s="77" t="s">
        <v>144</v>
      </c>
      <c r="D14" s="78">
        <v>45</v>
      </c>
      <c r="E14" s="77">
        <v>1</v>
      </c>
      <c r="F14" s="77" t="s">
        <v>35</v>
      </c>
      <c r="G14" s="77"/>
      <c r="H14" s="79"/>
      <c r="I14" s="80"/>
      <c r="J14" s="81"/>
      <c r="K14" s="79"/>
      <c r="L14" s="79"/>
      <c r="M14" s="79">
        <v>1</v>
      </c>
      <c r="N14" s="78">
        <f>M14*D14</f>
        <v>45</v>
      </c>
      <c r="O14" s="67"/>
    </row>
    <row r="15" spans="1:15" s="24" customFormat="1" x14ac:dyDescent="0.25">
      <c r="A15" s="77">
        <v>20</v>
      </c>
      <c r="B15" s="77" t="s">
        <v>145</v>
      </c>
      <c r="C15" s="82" t="s">
        <v>146</v>
      </c>
      <c r="D15" s="78">
        <v>10</v>
      </c>
      <c r="E15" s="83">
        <v>6.0000000000000001E-3</v>
      </c>
      <c r="F15" s="83" t="s">
        <v>147</v>
      </c>
      <c r="G15" s="83"/>
      <c r="H15" s="79"/>
      <c r="I15" s="84"/>
      <c r="J15" s="111"/>
      <c r="K15" s="85"/>
      <c r="L15" s="86"/>
      <c r="M15" s="87">
        <v>6.0000000000000001E-3</v>
      </c>
      <c r="N15" s="78">
        <f>M15*D15</f>
        <v>0.06</v>
      </c>
      <c r="O15" s="71"/>
    </row>
    <row r="16" spans="1:15" x14ac:dyDescent="0.25">
      <c r="A16" s="72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113" t="s">
        <v>18</v>
      </c>
      <c r="N16" s="115">
        <f>SUM(N14:N15)</f>
        <v>45.06</v>
      </c>
      <c r="O16" s="67"/>
    </row>
    <row r="17" spans="1:15" x14ac:dyDescent="0.25">
      <c r="A17" s="68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7"/>
    </row>
    <row r="18" spans="1:15" s="27" customFormat="1" x14ac:dyDescent="0.25">
      <c r="A18" s="113" t="s">
        <v>14</v>
      </c>
      <c r="B18" s="113" t="s">
        <v>31</v>
      </c>
      <c r="C18" s="113" t="s">
        <v>20</v>
      </c>
      <c r="D18" s="113" t="s">
        <v>21</v>
      </c>
      <c r="E18" s="113" t="s">
        <v>32</v>
      </c>
      <c r="F18" s="113" t="s">
        <v>17</v>
      </c>
      <c r="G18" s="113" t="s">
        <v>33</v>
      </c>
      <c r="H18" s="113" t="s">
        <v>34</v>
      </c>
      <c r="I18" s="113" t="s">
        <v>18</v>
      </c>
      <c r="J18" s="26"/>
      <c r="K18" s="26"/>
      <c r="L18" s="26"/>
      <c r="M18" s="26"/>
      <c r="N18" s="26"/>
      <c r="O18" s="73"/>
    </row>
    <row r="19" spans="1:15" x14ac:dyDescent="0.25">
      <c r="A19" s="77">
        <v>10</v>
      </c>
      <c r="B19" s="77" t="s">
        <v>148</v>
      </c>
      <c r="C19" s="77" t="s">
        <v>154</v>
      </c>
      <c r="D19" s="78">
        <v>0.15</v>
      </c>
      <c r="E19" s="77" t="s">
        <v>48</v>
      </c>
      <c r="F19" s="88">
        <v>3.6</v>
      </c>
      <c r="G19" s="88" t="s">
        <v>159</v>
      </c>
      <c r="H19" s="88">
        <v>2</v>
      </c>
      <c r="I19" s="78">
        <f t="shared" ref="I19:I24" si="0">IF(H19="",D19*F19,D19*F19*H19)</f>
        <v>1.08</v>
      </c>
      <c r="J19" s="61"/>
      <c r="K19" s="61"/>
      <c r="L19" s="61"/>
      <c r="M19" s="61"/>
      <c r="N19" s="61"/>
      <c r="O19" s="67"/>
    </row>
    <row r="20" spans="1:15" x14ac:dyDescent="0.25">
      <c r="A20" s="77">
        <v>20</v>
      </c>
      <c r="B20" s="89" t="s">
        <v>149</v>
      </c>
      <c r="C20" s="77" t="s">
        <v>155</v>
      </c>
      <c r="D20" s="78">
        <v>5.25</v>
      </c>
      <c r="E20" s="89" t="s">
        <v>147</v>
      </c>
      <c r="F20" s="88">
        <v>6.0000000000000001E-3</v>
      </c>
      <c r="G20" s="77"/>
      <c r="H20" s="77"/>
      <c r="I20" s="78">
        <f t="shared" si="0"/>
        <v>3.15E-2</v>
      </c>
      <c r="J20" s="61"/>
      <c r="K20" s="61"/>
      <c r="L20" s="61"/>
      <c r="M20" s="61"/>
      <c r="N20" s="61"/>
      <c r="O20" s="67"/>
    </row>
    <row r="21" spans="1:15" x14ac:dyDescent="0.25">
      <c r="A21" s="77">
        <v>30</v>
      </c>
      <c r="B21" s="89" t="s">
        <v>150</v>
      </c>
      <c r="C21" s="77" t="s">
        <v>156</v>
      </c>
      <c r="D21" s="78">
        <v>6.25E-2</v>
      </c>
      <c r="E21" s="77" t="s">
        <v>35</v>
      </c>
      <c r="F21" s="88">
        <v>2</v>
      </c>
      <c r="G21" s="77"/>
      <c r="H21" s="77"/>
      <c r="I21" s="78">
        <f t="shared" si="0"/>
        <v>0.125</v>
      </c>
      <c r="J21" s="61"/>
      <c r="K21" s="61"/>
      <c r="L21" s="61"/>
      <c r="M21" s="61"/>
      <c r="N21" s="61"/>
      <c r="O21" s="67"/>
    </row>
    <row r="22" spans="1:15" s="17" customFormat="1" x14ac:dyDescent="0.25">
      <c r="A22" s="77">
        <v>40</v>
      </c>
      <c r="B22" s="89" t="s">
        <v>151</v>
      </c>
      <c r="C22" s="77" t="s">
        <v>157</v>
      </c>
      <c r="D22" s="78">
        <v>1.5</v>
      </c>
      <c r="E22" s="77" t="s">
        <v>35</v>
      </c>
      <c r="F22" s="88">
        <v>2</v>
      </c>
      <c r="G22" s="77"/>
      <c r="H22" s="77"/>
      <c r="I22" s="78">
        <f t="shared" si="0"/>
        <v>3</v>
      </c>
      <c r="J22" s="62"/>
      <c r="K22" s="62"/>
      <c r="L22" s="62"/>
      <c r="M22" s="62"/>
      <c r="N22" s="62"/>
      <c r="O22" s="70"/>
    </row>
    <row r="23" spans="1:15" s="27" customFormat="1" x14ac:dyDescent="0.25">
      <c r="A23" s="77">
        <v>50</v>
      </c>
      <c r="B23" s="77" t="s">
        <v>152</v>
      </c>
      <c r="C23" s="77" t="s">
        <v>157</v>
      </c>
      <c r="D23" s="78">
        <v>0.25</v>
      </c>
      <c r="E23" s="77" t="s">
        <v>35</v>
      </c>
      <c r="F23" s="88">
        <v>2</v>
      </c>
      <c r="G23" s="88"/>
      <c r="H23" s="88"/>
      <c r="I23" s="78">
        <f t="shared" si="0"/>
        <v>0.5</v>
      </c>
      <c r="J23" s="62"/>
      <c r="K23" s="62"/>
      <c r="L23" s="62"/>
      <c r="M23" s="62"/>
      <c r="N23" s="62"/>
      <c r="O23" s="73"/>
    </row>
    <row r="24" spans="1:15" s="17" customFormat="1" x14ac:dyDescent="0.25">
      <c r="A24" s="77">
        <v>60</v>
      </c>
      <c r="B24" s="89" t="s">
        <v>153</v>
      </c>
      <c r="C24" s="146" t="s">
        <v>158</v>
      </c>
      <c r="D24" s="78">
        <v>0.1875</v>
      </c>
      <c r="E24" s="89" t="s">
        <v>35</v>
      </c>
      <c r="F24" s="88">
        <v>1</v>
      </c>
      <c r="G24" s="77"/>
      <c r="H24" s="77"/>
      <c r="I24" s="78">
        <f t="shared" si="0"/>
        <v>0.1875</v>
      </c>
      <c r="J24" s="62"/>
      <c r="K24" s="62"/>
      <c r="L24" s="62"/>
      <c r="M24" s="62"/>
      <c r="N24" s="62"/>
      <c r="O24" s="70"/>
    </row>
    <row r="25" spans="1:15" x14ac:dyDescent="0.25">
      <c r="A25" s="72"/>
      <c r="B25" s="26"/>
      <c r="C25" s="26"/>
      <c r="D25" s="26"/>
      <c r="E25" s="26"/>
      <c r="F25" s="26"/>
      <c r="G25" s="26"/>
      <c r="H25" s="114" t="s">
        <v>18</v>
      </c>
      <c r="I25" s="115">
        <f>SUM(I19:I24)</f>
        <v>4.9240000000000004</v>
      </c>
      <c r="J25" s="61"/>
      <c r="K25" s="61"/>
      <c r="L25" s="61"/>
      <c r="M25" s="61"/>
      <c r="N25" s="61"/>
      <c r="O25" s="67"/>
    </row>
    <row r="26" spans="1:15" x14ac:dyDescent="0.25">
      <c r="A26" s="68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7"/>
    </row>
    <row r="27" spans="1:15" x14ac:dyDescent="0.25">
      <c r="A27" s="113" t="s">
        <v>14</v>
      </c>
      <c r="B27" s="113" t="s">
        <v>36</v>
      </c>
      <c r="C27" s="113" t="s">
        <v>20</v>
      </c>
      <c r="D27" s="113" t="s">
        <v>21</v>
      </c>
      <c r="E27" s="113" t="s">
        <v>22</v>
      </c>
      <c r="F27" s="113" t="s">
        <v>23</v>
      </c>
      <c r="G27" s="113" t="s">
        <v>24</v>
      </c>
      <c r="H27" s="113" t="s">
        <v>25</v>
      </c>
      <c r="I27" s="113" t="s">
        <v>17</v>
      </c>
      <c r="J27" s="113" t="s">
        <v>18</v>
      </c>
      <c r="K27" s="61"/>
      <c r="L27" s="61"/>
      <c r="M27" s="61"/>
      <c r="N27" s="61"/>
      <c r="O27" s="67"/>
    </row>
    <row r="28" spans="1:15" x14ac:dyDescent="0.25">
      <c r="A28" s="77">
        <v>10</v>
      </c>
      <c r="B28" s="77" t="s">
        <v>160</v>
      </c>
      <c r="C28" s="77" t="s">
        <v>161</v>
      </c>
      <c r="D28" s="90">
        <v>1.43</v>
      </c>
      <c r="E28" s="91">
        <v>10</v>
      </c>
      <c r="F28" s="91" t="s">
        <v>30</v>
      </c>
      <c r="G28" s="91"/>
      <c r="H28" s="91"/>
      <c r="I28" s="92">
        <v>2</v>
      </c>
      <c r="J28" s="78">
        <f>I28*D28</f>
        <v>2.86</v>
      </c>
      <c r="K28" s="61"/>
      <c r="L28" s="61"/>
      <c r="M28" s="61"/>
      <c r="N28" s="61"/>
      <c r="O28" s="67"/>
    </row>
    <row r="29" spans="1:15" x14ac:dyDescent="0.25">
      <c r="A29" s="77">
        <v>20</v>
      </c>
      <c r="B29" s="77" t="s">
        <v>162</v>
      </c>
      <c r="C29" s="77" t="s">
        <v>161</v>
      </c>
      <c r="D29" s="90">
        <v>7.0000000000000007E-2</v>
      </c>
      <c r="E29" s="77">
        <v>10</v>
      </c>
      <c r="F29" s="93" t="s">
        <v>30</v>
      </c>
      <c r="G29" s="77"/>
      <c r="H29" s="77"/>
      <c r="I29" s="92">
        <v>2</v>
      </c>
      <c r="J29" s="78">
        <f>I29*D29</f>
        <v>0.14000000000000001</v>
      </c>
      <c r="K29" s="61"/>
      <c r="L29" s="61"/>
      <c r="M29" s="61"/>
      <c r="N29" s="61"/>
      <c r="O29" s="67"/>
    </row>
    <row r="30" spans="1:15" x14ac:dyDescent="0.25">
      <c r="A30" s="72"/>
      <c r="B30" s="26"/>
      <c r="C30" s="26"/>
      <c r="D30" s="26"/>
      <c r="E30" s="26"/>
      <c r="F30" s="26"/>
      <c r="G30" s="26"/>
      <c r="H30" s="26"/>
      <c r="I30" s="114" t="s">
        <v>18</v>
      </c>
      <c r="J30" s="115">
        <f>SUM(J28:J29)</f>
        <v>3</v>
      </c>
      <c r="K30" s="61"/>
      <c r="L30" s="61"/>
      <c r="M30" s="61"/>
      <c r="N30" s="61"/>
      <c r="O30" s="67"/>
    </row>
    <row r="31" spans="1:15" x14ac:dyDescent="0.25">
      <c r="A31" s="68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7"/>
    </row>
    <row r="32" spans="1:15" x14ac:dyDescent="0.25">
      <c r="A32" s="113" t="s">
        <v>14</v>
      </c>
      <c r="B32" s="113" t="s">
        <v>37</v>
      </c>
      <c r="C32" s="113" t="s">
        <v>20</v>
      </c>
      <c r="D32" s="113" t="s">
        <v>21</v>
      </c>
      <c r="E32" s="113" t="s">
        <v>32</v>
      </c>
      <c r="F32" s="113" t="s">
        <v>17</v>
      </c>
      <c r="G32" s="113" t="s">
        <v>38</v>
      </c>
      <c r="H32" s="113" t="s">
        <v>39</v>
      </c>
      <c r="I32" s="113" t="s">
        <v>18</v>
      </c>
      <c r="J32" s="26"/>
      <c r="K32" s="61"/>
      <c r="L32" s="61"/>
      <c r="M32" s="61"/>
      <c r="N32" s="61"/>
      <c r="O32" s="67"/>
    </row>
    <row r="33" spans="1:15" x14ac:dyDescent="0.25">
      <c r="A33" s="77">
        <v>10</v>
      </c>
      <c r="B33" s="77" t="s">
        <v>40</v>
      </c>
      <c r="C33" s="77" t="s">
        <v>154</v>
      </c>
      <c r="D33" s="78">
        <v>500</v>
      </c>
      <c r="E33" s="77" t="s">
        <v>41</v>
      </c>
      <c r="F33" s="77">
        <v>4</v>
      </c>
      <c r="G33" s="77">
        <v>3000</v>
      </c>
      <c r="H33" s="77">
        <v>1</v>
      </c>
      <c r="I33" s="78">
        <f>D33*F33/G33*H33</f>
        <v>0.66666666666666663</v>
      </c>
      <c r="J33" s="26"/>
      <c r="K33" s="61"/>
      <c r="L33" s="61"/>
      <c r="M33" s="61"/>
      <c r="N33" s="61"/>
      <c r="O33" s="67"/>
    </row>
    <row r="34" spans="1:15" x14ac:dyDescent="0.25">
      <c r="A34" s="72"/>
      <c r="B34" s="26"/>
      <c r="C34" s="26"/>
      <c r="D34" s="26"/>
      <c r="E34" s="26"/>
      <c r="F34" s="26"/>
      <c r="G34" s="26"/>
      <c r="H34" s="117" t="s">
        <v>18</v>
      </c>
      <c r="I34" s="118">
        <f>SUM(I33:I33)</f>
        <v>0.66666666666666663</v>
      </c>
      <c r="J34" s="26"/>
      <c r="K34" s="61"/>
      <c r="L34" s="61"/>
      <c r="M34" s="61"/>
      <c r="N34" s="61"/>
      <c r="O34" s="67"/>
    </row>
    <row r="35" spans="1:15" ht="15.75" thickBot="1" x14ac:dyDescent="0.3">
      <c r="A35" s="74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6"/>
    </row>
    <row r="36" spans="1:15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</row>
  </sheetData>
  <hyperlinks>
    <hyperlink ref="B10" location="BR_01001" display="BR_01001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  <pageSetUpPr fitToPage="1"/>
  </sheetPr>
  <dimension ref="A1:O18"/>
  <sheetViews>
    <sheetView zoomScaleNormal="100" workbookViewId="0">
      <selection activeCell="I32" sqref="I32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38.85546875" customWidth="1"/>
    <col min="8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37" t="s">
        <v>0</v>
      </c>
      <c r="B2" s="16" t="s">
        <v>42</v>
      </c>
      <c r="C2" s="61"/>
      <c r="D2" s="61"/>
      <c r="E2" s="61"/>
      <c r="F2" s="61"/>
      <c r="G2" s="61" t="s">
        <v>135</v>
      </c>
      <c r="H2" s="61"/>
      <c r="I2" s="61"/>
      <c r="J2" s="138" t="s">
        <v>1</v>
      </c>
      <c r="K2" s="94">
        <v>81</v>
      </c>
      <c r="L2" s="61"/>
      <c r="M2" s="137" t="s">
        <v>16</v>
      </c>
      <c r="N2" s="78">
        <f>MS_05001_m+MS_05001_p</f>
        <v>1.24925</v>
      </c>
      <c r="O2" s="67"/>
    </row>
    <row r="3" spans="1:15" x14ac:dyDescent="0.25">
      <c r="A3" s="137" t="s">
        <v>3</v>
      </c>
      <c r="B3" s="16" t="str">
        <f>'MS A0500'!B3</f>
        <v>Miscenalleous, Fit &amp; Finish</v>
      </c>
      <c r="C3" s="61"/>
      <c r="D3" s="137" t="s">
        <v>6</v>
      </c>
      <c r="E3" s="102" t="s">
        <v>95</v>
      </c>
      <c r="F3" s="61"/>
      <c r="G3" s="61"/>
      <c r="H3" s="61"/>
      <c r="I3" s="61"/>
      <c r="J3" s="61"/>
      <c r="K3" s="61"/>
      <c r="L3" s="61"/>
      <c r="M3" s="137" t="s">
        <v>4</v>
      </c>
      <c r="N3" s="92">
        <v>2</v>
      </c>
      <c r="O3" s="67"/>
    </row>
    <row r="4" spans="1:15" x14ac:dyDescent="0.25">
      <c r="A4" s="137" t="s">
        <v>5</v>
      </c>
      <c r="B4" s="101" t="str">
        <f>'MS A0500'!B4</f>
        <v>Harness</v>
      </c>
      <c r="C4" s="61"/>
      <c r="D4" s="137" t="s">
        <v>8</v>
      </c>
      <c r="E4" s="61"/>
      <c r="F4" s="61"/>
      <c r="G4" s="61"/>
      <c r="H4" s="61"/>
      <c r="I4" s="61"/>
      <c r="J4" s="139" t="s">
        <v>6</v>
      </c>
      <c r="K4" s="61"/>
      <c r="L4" s="61"/>
      <c r="M4" s="61"/>
      <c r="N4" s="61"/>
      <c r="O4" s="67"/>
    </row>
    <row r="5" spans="1:15" x14ac:dyDescent="0.25">
      <c r="A5" s="137" t="s">
        <v>15</v>
      </c>
      <c r="B5" s="18" t="s">
        <v>163</v>
      </c>
      <c r="C5" s="61"/>
      <c r="D5" s="137" t="s">
        <v>12</v>
      </c>
      <c r="E5" s="61"/>
      <c r="F5" s="61"/>
      <c r="G5" s="61"/>
      <c r="H5" s="61"/>
      <c r="I5" s="61"/>
      <c r="J5" s="139" t="s">
        <v>8</v>
      </c>
      <c r="K5" s="61"/>
      <c r="L5" s="61"/>
      <c r="M5" s="137" t="s">
        <v>9</v>
      </c>
      <c r="N5" s="78">
        <f>N3*N2</f>
        <v>2.4984999999999999</v>
      </c>
      <c r="O5" s="67"/>
    </row>
    <row r="6" spans="1:15" x14ac:dyDescent="0.25">
      <c r="A6" s="137" t="s">
        <v>7</v>
      </c>
      <c r="B6" s="30" t="s">
        <v>164</v>
      </c>
      <c r="C6" s="61"/>
      <c r="D6" s="61"/>
      <c r="E6" s="61"/>
      <c r="F6" s="61"/>
      <c r="G6" s="61"/>
      <c r="H6" s="61"/>
      <c r="I6" s="61"/>
      <c r="J6" s="139" t="s">
        <v>12</v>
      </c>
      <c r="K6" s="61"/>
      <c r="L6" s="61"/>
      <c r="M6" s="61"/>
      <c r="N6" s="61"/>
      <c r="O6" s="67"/>
    </row>
    <row r="7" spans="1:15" x14ac:dyDescent="0.25">
      <c r="A7" s="137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25">
      <c r="A8" s="137" t="s">
        <v>13</v>
      </c>
      <c r="B8" s="16" t="s">
        <v>169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25">
      <c r="A9" s="95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25">
      <c r="A10" s="140" t="s">
        <v>14</v>
      </c>
      <c r="B10" s="141" t="s">
        <v>19</v>
      </c>
      <c r="C10" s="141" t="s">
        <v>20</v>
      </c>
      <c r="D10" s="141" t="s">
        <v>21</v>
      </c>
      <c r="E10" s="141" t="s">
        <v>22</v>
      </c>
      <c r="F10" s="142" t="s">
        <v>23</v>
      </c>
      <c r="G10" s="142" t="s">
        <v>24</v>
      </c>
      <c r="H10" s="142" t="s">
        <v>25</v>
      </c>
      <c r="I10" s="142" t="s">
        <v>26</v>
      </c>
      <c r="J10" s="142" t="s">
        <v>27</v>
      </c>
      <c r="K10" s="142" t="s">
        <v>28</v>
      </c>
      <c r="L10" s="142" t="s">
        <v>29</v>
      </c>
      <c r="M10" s="142" t="s">
        <v>17</v>
      </c>
      <c r="N10" s="142" t="s">
        <v>18</v>
      </c>
      <c r="O10" s="67"/>
    </row>
    <row r="11" spans="1:15" s="24" customFormat="1" x14ac:dyDescent="0.25">
      <c r="A11" s="96">
        <v>10</v>
      </c>
      <c r="B11" s="32" t="s">
        <v>165</v>
      </c>
      <c r="C11" s="21" t="s">
        <v>43</v>
      </c>
      <c r="D11" s="34">
        <v>2.25</v>
      </c>
      <c r="E11" s="21">
        <v>4.1000000000000002E-2</v>
      </c>
      <c r="F11" s="21" t="s">
        <v>166</v>
      </c>
      <c r="G11" s="21"/>
      <c r="H11" s="20"/>
      <c r="I11" s="22"/>
      <c r="J11" s="110"/>
      <c r="K11" s="23"/>
      <c r="L11" s="33">
        <v>7850</v>
      </c>
      <c r="M11" s="25">
        <v>1</v>
      </c>
      <c r="N11" s="34">
        <f>IF(J11="",D11*M11*E11,D11*J11*K11*L11*M11)</f>
        <v>9.2249999999999999E-2</v>
      </c>
      <c r="O11" s="71"/>
    </row>
    <row r="12" spans="1:15" x14ac:dyDescent="0.25">
      <c r="A12" s="72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43" t="s">
        <v>18</v>
      </c>
      <c r="N12" s="144">
        <f>SUM(N11:N11)</f>
        <v>9.2249999999999999E-2</v>
      </c>
      <c r="O12" s="67"/>
    </row>
    <row r="13" spans="1:15" x14ac:dyDescent="0.25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25">
      <c r="A14" s="145" t="s">
        <v>14</v>
      </c>
      <c r="B14" s="142" t="s">
        <v>31</v>
      </c>
      <c r="C14" s="142" t="s">
        <v>20</v>
      </c>
      <c r="D14" s="142" t="s">
        <v>21</v>
      </c>
      <c r="E14" s="142" t="s">
        <v>32</v>
      </c>
      <c r="F14" s="142" t="s">
        <v>17</v>
      </c>
      <c r="G14" s="142" t="s">
        <v>33</v>
      </c>
      <c r="H14" s="142" t="s">
        <v>34</v>
      </c>
      <c r="I14" s="142" t="s">
        <v>18</v>
      </c>
      <c r="J14" s="26"/>
      <c r="K14" s="26"/>
      <c r="L14" s="26"/>
      <c r="M14" s="26"/>
      <c r="N14" s="26"/>
      <c r="O14" s="67"/>
    </row>
    <row r="15" spans="1:15" s="27" customFormat="1" ht="15" customHeight="1" x14ac:dyDescent="0.25">
      <c r="A15" s="97">
        <v>10</v>
      </c>
      <c r="B15" s="29" t="s">
        <v>44</v>
      </c>
      <c r="C15" s="35" t="s">
        <v>45</v>
      </c>
      <c r="D15" s="36">
        <v>1.3</v>
      </c>
      <c r="E15" s="29" t="s">
        <v>35</v>
      </c>
      <c r="F15" s="35">
        <v>1</v>
      </c>
      <c r="G15" s="35" t="s">
        <v>167</v>
      </c>
      <c r="H15" s="35">
        <v>0.5</v>
      </c>
      <c r="I15" s="36">
        <f t="shared" ref="I15:I16" si="0">IF(H15="",D15*F15,D15*F15*H15)</f>
        <v>0.65</v>
      </c>
      <c r="J15" s="63"/>
      <c r="K15" s="63"/>
      <c r="L15" s="63"/>
      <c r="M15" s="63"/>
      <c r="N15" s="63"/>
      <c r="O15" s="73"/>
    </row>
    <row r="16" spans="1:15" ht="15" customHeight="1" x14ac:dyDescent="0.25">
      <c r="A16" s="69">
        <v>20</v>
      </c>
      <c r="B16" s="29" t="s">
        <v>46</v>
      </c>
      <c r="C16" s="19" t="s">
        <v>47</v>
      </c>
      <c r="D16" s="34">
        <v>0.01</v>
      </c>
      <c r="E16" s="19" t="s">
        <v>48</v>
      </c>
      <c r="F16" s="37">
        <v>16.899999999999999</v>
      </c>
      <c r="G16" s="29" t="s">
        <v>168</v>
      </c>
      <c r="H16" s="28">
        <v>3</v>
      </c>
      <c r="I16" s="34">
        <f t="shared" si="0"/>
        <v>0.5069999999999999</v>
      </c>
      <c r="J16" s="61"/>
      <c r="K16" s="61"/>
      <c r="L16" s="61"/>
      <c r="M16" s="61"/>
      <c r="N16" s="61"/>
      <c r="O16" s="67"/>
    </row>
    <row r="17" spans="1:15" x14ac:dyDescent="0.25">
      <c r="A17" s="68"/>
      <c r="B17" s="61"/>
      <c r="C17" s="61"/>
      <c r="D17" s="61"/>
      <c r="E17" s="61"/>
      <c r="F17" s="61"/>
      <c r="G17" s="61"/>
      <c r="H17" s="143" t="s">
        <v>18</v>
      </c>
      <c r="I17" s="144">
        <f>SUM(I15:I16)</f>
        <v>1.157</v>
      </c>
      <c r="J17" s="61"/>
      <c r="K17" s="61"/>
      <c r="L17" s="61"/>
      <c r="M17" s="61"/>
      <c r="N17" s="61"/>
      <c r="O17" s="67"/>
    </row>
    <row r="18" spans="1:15" ht="15.75" thickBot="1" x14ac:dyDescent="0.3">
      <c r="A18" s="74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6"/>
    </row>
  </sheetData>
  <hyperlinks>
    <hyperlink ref="B4" location="BR_A0001" display="BR_A0001"/>
    <hyperlink ref="E3" location="dBR_0100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1" manualBreakCount="1">
    <brk id="54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  <pageSetUpPr fitToPage="1"/>
  </sheetPr>
  <dimension ref="A1:B1"/>
  <sheetViews>
    <sheetView zoomScale="85" zoomScaleNormal="85" workbookViewId="0">
      <selection activeCell="H32" sqref="H32"/>
    </sheetView>
  </sheetViews>
  <sheetFormatPr baseColWidth="10" defaultRowHeight="15" x14ac:dyDescent="0.25"/>
  <cols>
    <col min="1" max="1" width="14" customWidth="1"/>
  </cols>
  <sheetData>
    <row r="1" spans="1:2" x14ac:dyDescent="0.25">
      <c r="A1" s="102" t="s">
        <v>94</v>
      </c>
      <c r="B1" s="102" t="str">
        <f>BR_01001</f>
        <v>MS 05001</v>
      </c>
    </row>
  </sheetData>
  <hyperlinks>
    <hyperlink ref="B1" location="EL_01001" display="EL_01001"/>
    <hyperlink ref="A1" location="EL_01001" display="Drawing part :"/>
    <hyperlink ref="A1:B1" location="BR_01001" display="Drawing part :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34</vt:i4>
      </vt:variant>
    </vt:vector>
  </HeadingPairs>
  <TitlesOfParts>
    <vt:vector size="39" baseType="lpstr">
      <vt:lpstr>Instructions</vt:lpstr>
      <vt:lpstr>BOM</vt:lpstr>
      <vt:lpstr>MS A0500</vt:lpstr>
      <vt:lpstr>MS 05001</vt:lpstr>
      <vt:lpstr>dMS 05001</vt:lpstr>
      <vt:lpstr>BR_01001</vt:lpstr>
      <vt:lpstr>BR_01001_m</vt:lpstr>
      <vt:lpstr>BR_01001_q</vt:lpstr>
      <vt:lpstr>BR_A0001</vt:lpstr>
      <vt:lpstr>BR_A0001_f</vt:lpstr>
      <vt:lpstr>BR_A0001_m</vt:lpstr>
      <vt:lpstr>BR_A0001_p</vt:lpstr>
      <vt:lpstr>BR_A0001_pa</vt:lpstr>
      <vt:lpstr>BR_A0001_q</vt:lpstr>
      <vt:lpstr>BR_A0001_t</vt:lpstr>
      <vt:lpstr>BOM!Car</vt:lpstr>
      <vt:lpstr>BOM!CompCode</vt:lpstr>
      <vt:lpstr>dBR_01001</vt:lpstr>
      <vt:lpstr>dEL_01001</vt:lpstr>
      <vt:lpstr>EL_01001</vt:lpstr>
      <vt:lpstr>EL_01001_m</vt:lpstr>
      <vt:lpstr>EL_01001_q</vt:lpstr>
      <vt:lpstr>EL_A0001</vt:lpstr>
      <vt:lpstr>EL_A0001_f</vt:lpstr>
      <vt:lpstr>El_A0001_m</vt:lpstr>
      <vt:lpstr>EL_A0001_p</vt:lpstr>
      <vt:lpstr>EL_A0001_q</vt:lpstr>
      <vt:lpstr>EL_A0001_t</vt:lpstr>
      <vt:lpstr>BOM!Impression_des_titres</vt:lpstr>
      <vt:lpstr>MS_05001</vt:lpstr>
      <vt:lpstr>MS_05001_m</vt:lpstr>
      <vt:lpstr>MS_05001_p</vt:lpstr>
      <vt:lpstr>MS_A0500</vt:lpstr>
      <vt:lpstr>MS_A0500_f</vt:lpstr>
      <vt:lpstr>MS_A0500_m</vt:lpstr>
      <vt:lpstr>MS_A0500_p</vt:lpstr>
      <vt:lpstr>MS_A0500_pa</vt:lpstr>
      <vt:lpstr>MS_A0500_t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Jérôme LEFÈVRE</cp:lastModifiedBy>
  <cp:revision>0</cp:revision>
  <dcterms:created xsi:type="dcterms:W3CDTF">2015-05-29T18:57:13Z</dcterms:created>
  <dcterms:modified xsi:type="dcterms:W3CDTF">2018-03-27T15:55:25Z</dcterms:modified>
  <dc:language>fr-FR</dc:language>
</cp:coreProperties>
</file>