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"/>
    </mc:Choice>
  </mc:AlternateContent>
  <bookViews>
    <workbookView xWindow="0" yWindow="0" windowWidth="15345" windowHeight="4455" xr2:uid="{037E0E1E-4EAD-4B7B-B318-61161D0DCCAF}"/>
  </bookViews>
  <sheets>
    <sheet name="Modèle 1" sheetId="1" r:id="rId1"/>
    <sheet name="Modèle 2" sheetId="2" r:id="rId2"/>
  </sheets>
  <externalReferences>
    <externalReference r:id="rId3"/>
  </externalReferences>
  <definedNames>
    <definedName name="gamma">'Modèle 1'!$B$6</definedName>
    <definedName name="Rs">'Modèle 1'!$B$7</definedName>
    <definedName name="T">'Modèle 1'!$B$5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8" i="1"/>
  <c r="C5" i="1"/>
  <c r="A15" i="2"/>
  <c r="A14" i="2"/>
  <c r="A13" i="2"/>
  <c r="A12" i="2"/>
  <c r="A11" i="2"/>
  <c r="A10" i="2"/>
  <c r="B13" i="1" l="1"/>
  <c r="B5" i="1"/>
  <c r="B8" i="1" s="1"/>
  <c r="B9" i="1" s="1"/>
  <c r="C19" i="1" l="1"/>
  <c r="D19" i="1"/>
  <c r="D23" i="1"/>
  <c r="F19" i="1"/>
  <c r="B23" i="1"/>
  <c r="E19" i="1"/>
  <c r="E23" i="1"/>
  <c r="B19" i="1"/>
  <c r="F23" i="1"/>
  <c r="C23" i="1"/>
  <c r="B4" i="2"/>
  <c r="B9" i="2" l="1"/>
  <c r="E9" i="2"/>
  <c r="F9" i="2"/>
  <c r="C9" i="2"/>
  <c r="G9" i="2"/>
  <c r="D9" i="2"/>
  <c r="H9" i="2"/>
</calcChain>
</file>

<file path=xl/sharedStrings.xml><?xml version="1.0" encoding="utf-8"?>
<sst xmlns="http://schemas.openxmlformats.org/spreadsheetml/2006/main" count="30" uniqueCount="27">
  <si>
    <t>Modèle de résonance 1D dans le système d'échappement</t>
  </si>
  <si>
    <t>Température (°C)</t>
  </si>
  <si>
    <t>Température (K)</t>
  </si>
  <si>
    <t>Gamma</t>
  </si>
  <si>
    <t>indice adiabatique de l'air à 400°C (supposé sec)</t>
  </si>
  <si>
    <t>constante spécifique de l'air (=R/M)</t>
  </si>
  <si>
    <t>Rs (J/kg/K)</t>
  </si>
  <si>
    <t>Vitesse du son (m/s)</t>
  </si>
  <si>
    <t>RPM (tr/min)</t>
  </si>
  <si>
    <t>écart angulaire moteur</t>
  </si>
  <si>
    <t>??</t>
  </si>
  <si>
    <t>delta t (s)</t>
  </si>
  <si>
    <t>n</t>
  </si>
  <si>
    <t>nombre d'allers-retours de la vague</t>
  </si>
  <si>
    <t>Utilisation de la formule Wikipédia : f=nv/(4L+0,4D)</t>
  </si>
  <si>
    <t>Résonance d'un tube fermé (soupape fermée)</t>
  </si>
  <si>
    <t>(résonance des harmoniques impairs uniquement)</t>
  </si>
  <si>
    <t>D (m)</t>
  </si>
  <si>
    <t>Longueur L du tube (m)</t>
  </si>
  <si>
    <t>Fréquence de l'harmonique (Hz)\Mode de résonance n</t>
  </si>
  <si>
    <t>Sortie moteur</t>
  </si>
  <si>
    <t>1m plus loin</t>
  </si>
  <si>
    <t>cson moyen (m/s)</t>
  </si>
  <si>
    <t>delta theta (°)</t>
  </si>
  <si>
    <t>Soupape ouverte --&gt; fermée</t>
  </si>
  <si>
    <t>Soupape fermée --&gt; ouverte</t>
  </si>
  <si>
    <t>longueur idéale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</si>
</sst>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longueur tubulure (m) en fonction</a:t>
            </a:r>
            <a:r>
              <a:rPr lang="en-US" baseline="0"/>
              <a:t>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'Modèle 1'!$A$18</c:f>
              <c:strCache>
                <c:ptCount val="1"/>
                <c:pt idx="0">
                  <c:v>Soupape ouverte --&gt; fermée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'Modèle 1'!$B$15:$F$15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'Modèle 1'!$B$19:$F$19</c:f>
              <c:numCache>
                <c:formatCode>General</c:formatCode>
                <c:ptCount val="5"/>
                <c:pt idx="0">
                  <c:v>4.2720484835170174</c:v>
                </c:pt>
                <c:pt idx="1">
                  <c:v>3.2040363626377633</c:v>
                </c:pt>
                <c:pt idx="2">
                  <c:v>2.5632290901102106</c:v>
                </c:pt>
                <c:pt idx="3">
                  <c:v>2.1360242417585087</c:v>
                </c:pt>
                <c:pt idx="4">
                  <c:v>1.8308779215072932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4-4BE5-9997-91265DE0680D}"/>
            </c:ext>
          </c:extLst>
        </c:ser>
        <c:ser>
          <c:idx val="0"/>
          <c:order val="1"/>
          <c:tx>
            <c:strRef>
              <c:f>'Modèle 1'!$A$22</c:f>
              <c:strCache>
                <c:ptCount val="1"/>
                <c:pt idx="0">
                  <c:v>Soupape fermée --&gt; ouverte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'Modèle 1'!$B$15:$F$15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'Modèle 1'!$B$23:$F$23</c:f>
              <c:numCache>
                <c:formatCode>General</c:formatCode>
                <c:ptCount val="5"/>
                <c:pt idx="0">
                  <c:v>3.9188476246435635</c:v>
                </c:pt>
                <c:pt idx="1">
                  <c:v>2.9391357184826727</c:v>
                </c:pt>
                <c:pt idx="2">
                  <c:v>2.3513085747861382</c:v>
                </c:pt>
                <c:pt idx="3">
                  <c:v>1.9594238123217818</c:v>
                </c:pt>
                <c:pt idx="4">
                  <c:v>1.6795061248472416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56F-A88E-AB343DCA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26200"/>
        <c:axId val="507325872"/>
      </c:lineChart>
      <c:catAx>
        <c:axId val="5073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5872"/>
        <c:crosses val="autoZero"/>
        <c:auto val="1"/>
        <c:lblAlgn val="ctr"/>
        <c:lblOffset val="100"/>
        <c:noMultiLvlLbl val="0"/>
      </c:catAx>
      <c:valAx>
        <c:axId val="5073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24</xdr:row>
      <xdr:rowOff>104775</xdr:rowOff>
    </xdr:from>
    <xdr:to>
      <xdr:col>7</xdr:col>
      <xdr:colOff>742950</xdr:colOff>
      <xdr:row>39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BC6EE5-6892-4E2B-B0DC-6E7C05105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quette_numerique_Atomix/Echappementv0.1/longueur%20echap%20ato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0268-707B-4F75-BD8E-FF02DBA160D6}">
  <dimension ref="A1:F23"/>
  <sheetViews>
    <sheetView tabSelected="1" topLeftCell="A17" workbookViewId="0">
      <selection activeCell="B20" sqref="B20"/>
    </sheetView>
  </sheetViews>
  <sheetFormatPr baseColWidth="10" defaultRowHeight="15" x14ac:dyDescent="0.25"/>
  <cols>
    <col min="1" max="1" width="22" customWidth="1"/>
    <col min="2" max="2" width="13.5703125" bestFit="1" customWidth="1"/>
  </cols>
  <sheetData>
    <row r="1" spans="1:6" x14ac:dyDescent="0.25">
      <c r="A1" t="s">
        <v>0</v>
      </c>
    </row>
    <row r="3" spans="1:6" x14ac:dyDescent="0.25">
      <c r="B3" t="s">
        <v>20</v>
      </c>
      <c r="C3" t="s">
        <v>21</v>
      </c>
    </row>
    <row r="4" spans="1:6" x14ac:dyDescent="0.25">
      <c r="A4" t="s">
        <v>1</v>
      </c>
      <c r="B4">
        <v>800</v>
      </c>
      <c r="C4">
        <v>500</v>
      </c>
    </row>
    <row r="5" spans="1:6" x14ac:dyDescent="0.25">
      <c r="A5" t="s">
        <v>2</v>
      </c>
      <c r="B5">
        <f>B4+273.15</f>
        <v>1073.1500000000001</v>
      </c>
      <c r="C5">
        <f>C4+273.15</f>
        <v>773.15</v>
      </c>
    </row>
    <row r="6" spans="1:6" x14ac:dyDescent="0.25">
      <c r="A6" t="s">
        <v>3</v>
      </c>
      <c r="B6">
        <v>1.393</v>
      </c>
      <c r="C6" t="s">
        <v>4</v>
      </c>
    </row>
    <row r="7" spans="1:6" x14ac:dyDescent="0.25">
      <c r="A7" t="s">
        <v>6</v>
      </c>
      <c r="B7">
        <v>287</v>
      </c>
      <c r="C7" t="s">
        <v>5</v>
      </c>
    </row>
    <row r="8" spans="1:6" x14ac:dyDescent="0.25">
      <c r="A8" t="s">
        <v>7</v>
      </c>
      <c r="B8" s="1">
        <f>SQRT($B6*$B7*B5)</f>
        <v>655.00817678102305</v>
      </c>
      <c r="C8" s="1">
        <f>SQRT($B6*$B7*C5)</f>
        <v>555.96619649939146</v>
      </c>
    </row>
    <row r="9" spans="1:6" x14ac:dyDescent="0.25">
      <c r="A9" t="s">
        <v>22</v>
      </c>
      <c r="B9" s="1">
        <f>(B8+C8)/2</f>
        <v>605.48718664020726</v>
      </c>
      <c r="C9" s="1"/>
    </row>
    <row r="11" spans="1:6" x14ac:dyDescent="0.25">
      <c r="A11" t="s">
        <v>23</v>
      </c>
      <c r="B11">
        <v>254</v>
      </c>
      <c r="C11" t="s">
        <v>9</v>
      </c>
      <c r="E11" s="2" t="s">
        <v>10</v>
      </c>
    </row>
    <row r="12" spans="1:6" x14ac:dyDescent="0.25">
      <c r="A12" t="s">
        <v>8</v>
      </c>
      <c r="B12">
        <v>1000</v>
      </c>
      <c r="C12" s="2" t="s">
        <v>10</v>
      </c>
    </row>
    <row r="13" spans="1:6" x14ac:dyDescent="0.25">
      <c r="A13" t="s">
        <v>11</v>
      </c>
      <c r="B13">
        <f>B11/(6*B12)</f>
        <v>4.2333333333333334E-2</v>
      </c>
    </row>
    <row r="15" spans="1:6" x14ac:dyDescent="0.25">
      <c r="A15" s="3" t="s">
        <v>12</v>
      </c>
      <c r="B15">
        <v>3</v>
      </c>
      <c r="C15">
        <v>4</v>
      </c>
      <c r="D15">
        <v>5</v>
      </c>
      <c r="E15">
        <v>6</v>
      </c>
      <c r="F15">
        <v>7</v>
      </c>
    </row>
    <row r="16" spans="1:6" x14ac:dyDescent="0.25">
      <c r="A16" s="4" t="s">
        <v>13</v>
      </c>
    </row>
    <row r="17" spans="1:6" x14ac:dyDescent="0.25">
      <c r="A17" s="5"/>
    </row>
    <row r="18" spans="1:6" x14ac:dyDescent="0.25">
      <c r="A18" s="6" t="s">
        <v>24</v>
      </c>
    </row>
    <row r="19" spans="1:6" x14ac:dyDescent="0.25">
      <c r="A19" t="s">
        <v>26</v>
      </c>
      <c r="B19">
        <f>$B9*$B13/(2*B15)</f>
        <v>4.2720484835170174</v>
      </c>
      <c r="C19">
        <f>$B9*$B13/(2*C15)</f>
        <v>3.2040363626377633</v>
      </c>
      <c r="D19">
        <f>$B9*$B13/(2*D15)</f>
        <v>2.5632290901102106</v>
      </c>
      <c r="E19">
        <f>$B9*$B13/(2*E15)</f>
        <v>2.1360242417585087</v>
      </c>
      <c r="F19">
        <f>$B9*$B13/(2*F15)</f>
        <v>1.8308779215072932</v>
      </c>
    </row>
    <row r="20" spans="1:6" x14ac:dyDescent="0.25">
      <c r="B20">
        <f>[1]Feuil1!$G$19</f>
        <v>0</v>
      </c>
    </row>
    <row r="22" spans="1:6" x14ac:dyDescent="0.25">
      <c r="A22" t="s">
        <v>25</v>
      </c>
    </row>
    <row r="23" spans="1:6" x14ac:dyDescent="0.25">
      <c r="A23" t="s">
        <v>26</v>
      </c>
      <c r="B23">
        <f>(720-$B11)*$B9/(24*B15*$B12)</f>
        <v>3.9188476246435635</v>
      </c>
      <c r="C23">
        <f>(720-$B11)*$B9/(24*C15*$B12)</f>
        <v>2.9391357184826727</v>
      </c>
      <c r="D23">
        <f>(720-$B11)*$B9/(24*D15*$B12)</f>
        <v>2.3513085747861382</v>
      </c>
      <c r="E23">
        <f>(720-$B11)*$B9/(24*E15*$B12)</f>
        <v>1.9594238123217818</v>
      </c>
      <c r="F23">
        <f>(720-$B11)*$B9/(24*F15*$B12)</f>
        <v>1.6795061248472416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70F6-51F7-4630-A437-D3EA7412FD14}">
  <dimension ref="A1:H15"/>
  <sheetViews>
    <sheetView workbookViewId="0">
      <selection activeCell="A17" sqref="A17"/>
    </sheetView>
  </sheetViews>
  <sheetFormatPr baseColWidth="10" defaultRowHeight="15" x14ac:dyDescent="0.25"/>
  <cols>
    <col min="1" max="1" width="48.85546875" customWidth="1"/>
  </cols>
  <sheetData>
    <row r="1" spans="1:8" x14ac:dyDescent="0.25">
      <c r="A1" t="s">
        <v>14</v>
      </c>
    </row>
    <row r="2" spans="1:8" x14ac:dyDescent="0.25">
      <c r="A2" t="s">
        <v>15</v>
      </c>
      <c r="D2" t="s">
        <v>16</v>
      </c>
    </row>
    <row r="4" spans="1:8" x14ac:dyDescent="0.25">
      <c r="A4" t="s">
        <v>7</v>
      </c>
      <c r="B4" s="1">
        <f>'Modèle 1'!B8</f>
        <v>655.00817678102305</v>
      </c>
    </row>
    <row r="5" spans="1:8" x14ac:dyDescent="0.25">
      <c r="A5" t="s">
        <v>17</v>
      </c>
      <c r="B5">
        <v>3.4000000000000002E-2</v>
      </c>
    </row>
    <row r="7" spans="1:8" x14ac:dyDescent="0.25">
      <c r="A7" t="s">
        <v>18</v>
      </c>
    </row>
    <row r="8" spans="1:8" x14ac:dyDescent="0.25">
      <c r="A8" t="s">
        <v>19</v>
      </c>
      <c r="B8">
        <v>1</v>
      </c>
      <c r="C8">
        <v>3</v>
      </c>
      <c r="D8">
        <v>5</v>
      </c>
      <c r="E8">
        <v>7</v>
      </c>
      <c r="F8">
        <v>9</v>
      </c>
      <c r="G8">
        <v>11</v>
      </c>
      <c r="H8">
        <v>13</v>
      </c>
    </row>
    <row r="9" spans="1:8" x14ac:dyDescent="0.25">
      <c r="A9">
        <v>100</v>
      </c>
      <c r="B9">
        <f>B8*$B4/(4*$A9)-0.4*$B5</f>
        <v>1.6239204419525575</v>
      </c>
      <c r="C9">
        <f t="shared" ref="C9:H9" si="0">C8*$B4/(4*$A9)-0.4*$B5</f>
        <v>4.8989613258576732</v>
      </c>
      <c r="D9">
        <f t="shared" si="0"/>
        <v>8.1740022097627882</v>
      </c>
      <c r="E9">
        <f t="shared" si="0"/>
        <v>11.449043093667902</v>
      </c>
      <c r="F9">
        <f t="shared" si="0"/>
        <v>14.72408397757302</v>
      </c>
      <c r="G9">
        <f t="shared" si="0"/>
        <v>17.999124861478133</v>
      </c>
      <c r="H9">
        <f t="shared" si="0"/>
        <v>21.27416574538325</v>
      </c>
    </row>
    <row r="10" spans="1:8" x14ac:dyDescent="0.25">
      <c r="A10">
        <f>2*A$9</f>
        <v>200</v>
      </c>
    </row>
    <row r="11" spans="1:8" x14ac:dyDescent="0.25">
      <c r="A11">
        <f>3*A$9</f>
        <v>300</v>
      </c>
    </row>
    <row r="12" spans="1:8" x14ac:dyDescent="0.25">
      <c r="A12">
        <f>4*A$9</f>
        <v>400</v>
      </c>
    </row>
    <row r="13" spans="1:8" x14ac:dyDescent="0.25">
      <c r="A13">
        <f>5*A$9</f>
        <v>500</v>
      </c>
    </row>
    <row r="14" spans="1:8" x14ac:dyDescent="0.25">
      <c r="A14">
        <f>6*A$9</f>
        <v>600</v>
      </c>
    </row>
    <row r="15" spans="1:8" x14ac:dyDescent="0.25">
      <c r="A15">
        <f>7*A$9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Modèle 1</vt:lpstr>
      <vt:lpstr>Modèle 2</vt:lpstr>
      <vt:lpstr>gamma</vt:lpstr>
      <vt:lpstr>Rs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2017-10-12T14:44:31Z</dcterms:created>
  <dcterms:modified xsi:type="dcterms:W3CDTF">2017-11-07T17:43:17Z</dcterms:modified>
</cp:coreProperties>
</file>