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785ccf24df1f35/Documents/"/>
    </mc:Choice>
  </mc:AlternateContent>
  <xr:revisionPtr revIDLastSave="0" documentId="14_{94A9A3D0-D15E-41F4-B707-B2BB0EF7769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ngka" sheetId="1" r:id="rId1"/>
    <sheet name="Case" sheetId="2" r:id="rId2"/>
    <sheet name="Teks" sheetId="3" r:id="rId3"/>
    <sheet name="Tanggal" sheetId="4" r:id="rId4"/>
    <sheet name="Terbilang" sheetId="5" r:id="rId5"/>
    <sheet name="Jumlah" sheetId="6" r:id="rId6"/>
    <sheet name="Acuan" sheetId="7" r:id="rId7"/>
    <sheet name="Rujukan" sheetId="8" r:id="rId8"/>
    <sheet name="Rujukan-F" sheetId="9" r:id="rId9"/>
  </sheets>
  <definedNames>
    <definedName name="_xlnm.Print_Area" localSheetId="6">Acuan!$A$1:$G$27</definedName>
    <definedName name="_xlnm.Print_Area" localSheetId="0">Angka!$A$1:$H$23</definedName>
    <definedName name="_xlnm.Print_Area" localSheetId="1">Case!$A$1:$I$9</definedName>
    <definedName name="_xlnm.Print_Area" localSheetId="5">Jumlah!$A$1:$I$42</definedName>
    <definedName name="_xlnm.Print_Area" localSheetId="7">Rujukan!$A$1:$P$19</definedName>
    <definedName name="_xlnm.Print_Area" localSheetId="8">'Rujukan-F'!$A$1:$P$37</definedName>
    <definedName name="_xlnm.Print_Area" localSheetId="3">Tanggal!$A$1:$J$11</definedName>
    <definedName name="_xlnm.Print_Area" localSheetId="2">Teks!$A$1:$I$9</definedName>
    <definedName name="_xlnm.Print_Area" localSheetId="4">Terbilang!$A$1:$G$8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6" i="6" l="1" a="1"/>
  <c r="E36" i="6" s="1"/>
  <c r="E35" i="6" a="1"/>
  <c r="E35" i="6"/>
  <c r="E32" i="6" a="1"/>
  <c r="E32" i="6"/>
  <c r="E31" i="6" a="1"/>
  <c r="E31" i="6"/>
  <c r="E28" i="6" a="1"/>
  <c r="E28" i="6"/>
  <c r="E27" i="6" a="1"/>
  <c r="E27" i="6" s="1"/>
  <c r="D35" i="9"/>
  <c r="D34" i="9"/>
  <c r="D33" i="9"/>
  <c r="D31" i="9"/>
  <c r="D26" i="9"/>
  <c r="D25" i="9"/>
  <c r="D24" i="9"/>
  <c r="D22" i="9"/>
  <c r="D17" i="9"/>
  <c r="D16" i="9"/>
  <c r="D15" i="9"/>
  <c r="D13" i="9"/>
  <c r="B8" i="9"/>
  <c r="B7" i="9"/>
  <c r="M17" i="8"/>
  <c r="I17" i="8"/>
  <c r="E17" i="8"/>
  <c r="M16" i="8"/>
  <c r="I16" i="8"/>
  <c r="E16" i="8"/>
  <c r="M15" i="8"/>
  <c r="I15" i="8"/>
  <c r="E15" i="8"/>
  <c r="M13" i="8"/>
  <c r="I13" i="8"/>
  <c r="E13" i="8"/>
  <c r="B7" i="8"/>
  <c r="B8" i="8" s="1"/>
  <c r="E25" i="7"/>
  <c r="D25" i="7"/>
  <c r="E24" i="7"/>
  <c r="D24" i="7"/>
  <c r="E23" i="7"/>
  <c r="D23" i="7"/>
  <c r="E17" i="7"/>
  <c r="D17" i="7"/>
  <c r="E16" i="7"/>
  <c r="D16" i="7"/>
  <c r="E15" i="7"/>
  <c r="D15" i="7"/>
  <c r="E41" i="6"/>
  <c r="E40" i="6"/>
  <c r="E39" i="6"/>
  <c r="E38" i="6"/>
  <c r="E34" i="6"/>
  <c r="E30" i="6"/>
  <c r="E26" i="6"/>
  <c r="E24" i="6"/>
  <c r="H16" i="6"/>
  <c r="H15" i="6"/>
  <c r="H14" i="6"/>
  <c r="H13" i="6"/>
  <c r="H12" i="6"/>
  <c r="H11" i="6"/>
  <c r="H10" i="6"/>
  <c r="H9" i="6"/>
  <c r="H8" i="6"/>
  <c r="H7" i="6"/>
  <c r="B7" i="6"/>
  <c r="B8" i="6" s="1"/>
  <c r="B9" i="6" s="1"/>
  <c r="B10" i="6" s="1"/>
  <c r="B11" i="6" s="1"/>
  <c r="B12" i="6" s="1"/>
  <c r="B13" i="6" s="1"/>
  <c r="B14" i="6" s="1"/>
  <c r="B15" i="6" s="1"/>
  <c r="B16" i="6" s="1"/>
  <c r="H6" i="6"/>
  <c r="B6" i="6"/>
  <c r="H5" i="6"/>
  <c r="H18" i="6" s="1"/>
  <c r="D7" i="5"/>
  <c r="D6" i="5"/>
  <c r="D5" i="5"/>
  <c r="G9" i="4"/>
  <c r="G8" i="4"/>
  <c r="G7" i="4"/>
  <c r="G6" i="4"/>
  <c r="B6" i="4"/>
  <c r="B7" i="4" s="1"/>
  <c r="B8" i="4" s="1"/>
  <c r="B9" i="4" s="1"/>
  <c r="G5" i="4"/>
  <c r="F7" i="3"/>
  <c r="B7" i="3"/>
  <c r="F6" i="3"/>
  <c r="B6" i="3"/>
  <c r="F5" i="3"/>
  <c r="F7" i="2"/>
  <c r="F6" i="2"/>
  <c r="B6" i="2"/>
  <c r="B7" i="2" s="1"/>
  <c r="F5" i="2"/>
  <c r="E22" i="1"/>
  <c r="E21" i="1"/>
  <c r="E20" i="1"/>
  <c r="E18" i="1"/>
  <c r="E17" i="1"/>
  <c r="B6" i="1"/>
  <c r="B7" i="1" s="1"/>
  <c r="B8" i="1" s="1"/>
  <c r="B9" i="1" s="1"/>
  <c r="B10" i="1" s="1"/>
  <c r="B11" i="1" s="1"/>
  <c r="B12" i="1" s="1"/>
  <c r="B13" i="1" s="1"/>
  <c r="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<sst xmlns="http://schemas.openxmlformats.org/spreadsheetml/2006/main" count="274" uniqueCount="150">
  <si>
    <t>Angka</t>
  </si>
  <si>
    <t>Urut</t>
  </si>
  <si>
    <t>Data</t>
  </si>
  <si>
    <t>Jumlah Angka</t>
  </si>
  <si>
    <t>:</t>
  </si>
  <si>
    <t>=SUM(C5:C14)</t>
  </si>
  <si>
    <t>Jumlah Data</t>
  </si>
  <si>
    <t>=COUNT(C5:C14)</t>
  </si>
  <si>
    <t>Nilai Terbesar</t>
  </si>
  <si>
    <t>=MAX(C5:C14)</t>
  </si>
  <si>
    <t>Nilai Terkecil</t>
  </si>
  <si>
    <t>=MIN(C5:C14)</t>
  </si>
  <si>
    <t>Nilai Rata-Rata</t>
  </si>
  <si>
    <t>=AVERAGE(C5:C14)</t>
  </si>
  <si>
    <t>Case</t>
  </si>
  <si>
    <t>Rumus</t>
  </si>
  <si>
    <t>Formula</t>
  </si>
  <si>
    <t>Hasil</t>
  </si>
  <si>
    <t>cAtAtAn si blEwAh</t>
  </si>
  <si>
    <t>UPPER</t>
  </si>
  <si>
    <t>=UPPER(C5)</t>
  </si>
  <si>
    <t>empUs MEOng</t>
  </si>
  <si>
    <t>LOWER</t>
  </si>
  <si>
    <t>=LOWER(C6)</t>
  </si>
  <si>
    <t>tElItI tElAtEn tEkUn</t>
  </si>
  <si>
    <t>PROPER</t>
  </si>
  <si>
    <t>=PROPER(C7)</t>
  </si>
  <si>
    <t>Teks</t>
  </si>
  <si>
    <t>Substring</t>
  </si>
  <si>
    <t>Manusia</t>
  </si>
  <si>
    <t>LEFT</t>
  </si>
  <si>
    <t>=LEFT(C5;4)</t>
  </si>
  <si>
    <t>RIGHT</t>
  </si>
  <si>
    <t>=RIGHT(C6;4)</t>
  </si>
  <si>
    <t>MID</t>
  </si>
  <si>
    <t>=MID(C7;3;2)</t>
  </si>
  <si>
    <t>Tanggal</t>
  </si>
  <si>
    <t>Mulai</t>
  </si>
  <si>
    <t>Selesai</t>
  </si>
  <si>
    <t>Parameter</t>
  </si>
  <si>
    <t>Keterangan</t>
  </si>
  <si>
    <t>Datedif</t>
  </si>
  <si>
    <t>d</t>
  </si>
  <si>
    <t>Hari</t>
  </si>
  <si>
    <t>=DATEDIF(C5;D5;E5)</t>
  </si>
  <si>
    <t>m</t>
  </si>
  <si>
    <t>Bulan</t>
  </si>
  <si>
    <t>=DATEDIF(C6;D6;E6)</t>
  </si>
  <si>
    <t>y</t>
  </si>
  <si>
    <t>Tahun</t>
  </si>
  <si>
    <t>=DATEDIF(C7;D7;E7)</t>
  </si>
  <si>
    <t>md</t>
  </si>
  <si>
    <t>Tanggal Saja</t>
  </si>
  <si>
    <t>=DATEDIF(C8;D8;E8)</t>
  </si>
  <si>
    <t>ym</t>
  </si>
  <si>
    <t>Bulan Saja</t>
  </si>
  <si>
    <t>=DATEDIF(C9;D9;E9)</t>
  </si>
  <si>
    <t>Nominal</t>
  </si>
  <si>
    <t>Masukkan angka nominal di kanan sini:</t>
  </si>
  <si>
    <t>Number Text</t>
  </si>
  <si>
    <t>NUMBERTEXT(D3)</t>
  </si>
  <si>
    <t>Terbilang</t>
  </si>
  <si>
    <t>TERBILANG(D3)</t>
  </si>
  <si>
    <t>PROPER(TERBILANG(D3))&amp;" Rupiah."</t>
  </si>
  <si>
    <t>Daftar Belanja Pegawai</t>
  </si>
  <si>
    <t>Buah</t>
  </si>
  <si>
    <t>Pembeli</t>
  </si>
  <si>
    <t>Harga</t>
  </si>
  <si>
    <t>Pembelian</t>
  </si>
  <si>
    <t>Jumlah</t>
  </si>
  <si>
    <t>Blewah</t>
  </si>
  <si>
    <t>Bambang</t>
  </si>
  <si>
    <t>Senin</t>
  </si>
  <si>
    <t>Pisang</t>
  </si>
  <si>
    <t>Rudolfo</t>
  </si>
  <si>
    <t>Selasa</t>
  </si>
  <si>
    <t>Jeruk</t>
  </si>
  <si>
    <t>Fulan</t>
  </si>
  <si>
    <t>Rabu</t>
  </si>
  <si>
    <t>Pepaya</t>
  </si>
  <si>
    <t>Kamis</t>
  </si>
  <si>
    <t>Mangga</t>
  </si>
  <si>
    <t>Jumat</t>
  </si>
  <si>
    <t>Sabtu</t>
  </si>
  <si>
    <t>Total: SUM</t>
  </si>
  <si>
    <t>Kriteria</t>
  </si>
  <si>
    <t>Nilai Dicari</t>
  </si>
  <si>
    <t>Nilai Rupiah</t>
  </si>
  <si>
    <t>Jumlah Pembelian</t>
  </si>
  <si>
    <t>SUMPRODUCT</t>
  </si>
  <si>
    <t>Pembelian Pepaya</t>
  </si>
  <si>
    <t>SUM, SUMIF</t>
  </si>
  <si>
    <t>SUMPRODUCT, IF</t>
  </si>
  <si>
    <t>Pembelian Kriteria Buah</t>
  </si>
  <si>
    <t>Pembelian Fulan</t>
  </si>
  <si>
    <t>Pembelian Kriteria Pembeli</t>
  </si>
  <si>
    <t>Pembelian Rabu</t>
  </si>
  <si>
    <t>Pembelian Kriteria Hari</t>
  </si>
  <si>
    <t>SUMIFS</t>
  </si>
  <si>
    <t>Pembelian Pepaya, Fulan</t>
  </si>
  <si>
    <t>Pembelian Pepaya, Fulan, Rabu</t>
  </si>
  <si>
    <t xml:space="preserve">Pembelian Kriteria </t>
  </si>
  <si>
    <t>Acuan</t>
  </si>
  <si>
    <t>Status</t>
  </si>
  <si>
    <t>PTKP</t>
  </si>
  <si>
    <t>TK</t>
  </si>
  <si>
    <t>Tidak Kawin</t>
  </si>
  <si>
    <t>K/0</t>
  </si>
  <si>
    <t>Kawin Belum Punya Anak</t>
  </si>
  <si>
    <t>K/1</t>
  </si>
  <si>
    <t>Kawin Anak 1</t>
  </si>
  <si>
    <t>K/2</t>
  </si>
  <si>
    <t>Kawin Anak 2</t>
  </si>
  <si>
    <t>K/3</t>
  </si>
  <si>
    <t>Kawin Anak 3</t>
  </si>
  <si>
    <t>VLOOKUP</t>
  </si>
  <si>
    <t>Nama</t>
  </si>
  <si>
    <t>SWITCH</t>
  </si>
  <si>
    <t>Belanja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</si>
  <si>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</si>
  <si>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</si>
  <si>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</si>
  <si>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</si>
  <si>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</si>
  <si>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</si>
  <si>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</si>
  <si>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</si>
  <si>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</si>
  <si>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</si>
  <si>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</si>
  <si>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</si>
  <si>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Kopi</t>
  </si>
  <si>
    <t>Gula</t>
  </si>
  <si>
    <t>Teh</t>
  </si>
  <si>
    <t>Masukkan bulan yang dicari:</t>
  </si>
  <si>
    <t>HLOOKUP</t>
  </si>
  <si>
    <t>INDEX</t>
  </si>
  <si>
    <t>XLOOKUP</t>
  </si>
  <si>
    <t xml:space="preserve"> =HLOOKUP($D$11;$D$3:$O$8;2)</t>
  </si>
  <si>
    <t xml:space="preserve"> =HLOOKUP($D$11;$D$3:$O$8;4)</t>
  </si>
  <si>
    <t xml:space="preserve"> =HLOOKUP($D$11;$D$3:$O$8;5)</t>
  </si>
  <si>
    <t xml:space="preserve"> =HLOOKUP($D$11;$D$3:$O$8;6)</t>
  </si>
  <si>
    <t xml:space="preserve"> =INDEX($D4:$O4;1;$D$20)</t>
  </si>
  <si>
    <t xml:space="preserve"> =INDEX($D6:$O6;1;$D$20)</t>
  </si>
  <si>
    <t xml:space="preserve"> =INDEX($D7:$O7;1;$D$20)</t>
  </si>
  <si>
    <t xml:space="preserve"> =INDEX($D8:$O8;1;$D$20)</t>
  </si>
  <si>
    <t xml:space="preserve"> =XLOOKUP($D$29;$D$4:$O$4;$D3:$O3)</t>
  </si>
  <si>
    <t xml:space="preserve"> =XLOOKUP($D$29;$D$4:$O$4;$D6:$O6)</t>
  </si>
  <si>
    <t xml:space="preserve"> =XLOOKUP($D$29;$D$4:$O$4;$D7:$O7)</t>
  </si>
  <si>
    <t xml:space="preserve"> =XLOOKUP($D$29;$D$4:$O$4;$D8:$O8)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</si>
</sst>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\."/>
    <numFmt numFmtId="165" formatCode="dd\-mmm\-yy;\:* @\?"/>
    <numFmt numFmtId="166" formatCode="* #,##0\ ;* \(#,##0\);* &quot;- &quot;;@\ "/>
    <numFmt numFmtId="167" formatCode="&quot; Rp&quot;* #,##0.00\ ;&quot;-Rp&quot;* #,##0.00\ ;&quot; Rp&quot;* \-#\ ;@"/>
    <numFmt numFmtId="168" formatCode="0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D47A1"/>
      <name val="Arial"/>
      <family val="2"/>
      <charset val="1"/>
    </font>
    <font>
      <sz val="10"/>
      <color rgb="FF004D40"/>
      <name val="Arial"/>
      <family val="2"/>
      <charset val="1"/>
    </font>
    <font>
      <sz val="1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80CBC4"/>
        <bgColor rgb="FFB2DFDB"/>
      </patternFill>
    </fill>
    <fill>
      <patternFill patternType="solid">
        <fgColor rgb="FFE0F2F1"/>
        <bgColor rgb="FFE3F2FD"/>
      </patternFill>
    </fill>
    <fill>
      <patternFill patternType="solid">
        <fgColor rgb="FFB2DFDB"/>
        <bgColor rgb="FFBBDEFB"/>
      </patternFill>
    </fill>
    <fill>
      <patternFill patternType="solid">
        <fgColor rgb="FFE3F2FD"/>
        <bgColor rgb="FFE0F7FA"/>
      </patternFill>
    </fill>
    <fill>
      <patternFill patternType="solid">
        <fgColor rgb="FFFFF9C4"/>
        <bgColor rgb="FFEFEBE9"/>
      </patternFill>
    </fill>
    <fill>
      <patternFill patternType="solid">
        <fgColor rgb="FF4DB6AC"/>
        <bgColor rgb="FF26A69A"/>
      </patternFill>
    </fill>
    <fill>
      <patternFill patternType="solid">
        <fgColor rgb="FF26A69A"/>
        <bgColor rgb="FF009688"/>
      </patternFill>
    </fill>
    <fill>
      <patternFill patternType="solid">
        <fgColor rgb="FF009688"/>
        <bgColor rgb="FF00897B"/>
      </patternFill>
    </fill>
    <fill>
      <patternFill patternType="solid">
        <fgColor rgb="FF00897B"/>
        <bgColor rgb="FF009688"/>
      </patternFill>
    </fill>
    <fill>
      <patternFill patternType="solid">
        <fgColor rgb="FFFFF176"/>
        <bgColor rgb="FFFFF9C4"/>
      </patternFill>
    </fill>
    <fill>
      <patternFill patternType="solid">
        <fgColor rgb="FFBBDEFB"/>
        <bgColor rgb="FFB2DFDB"/>
      </patternFill>
    </fill>
    <fill>
      <patternFill patternType="solid">
        <fgColor rgb="FFFFFFFF"/>
        <bgColor rgb="FFE0F7FA"/>
      </patternFill>
    </fill>
    <fill>
      <patternFill patternType="solid">
        <fgColor rgb="FFD7CCC8"/>
        <bgColor rgb="FFB2DFDB"/>
      </patternFill>
    </fill>
    <fill>
      <patternFill patternType="solid">
        <fgColor rgb="FFEFEBE9"/>
        <bgColor rgb="FFE0F2F1"/>
      </patternFill>
    </fill>
    <fill>
      <patternFill patternType="solid">
        <fgColor rgb="FFE0F7FA"/>
        <bgColor rgb="FFE3F2FD"/>
      </patternFill>
    </fill>
  </fills>
  <borders count="10">
    <border>
      <left/>
      <right/>
      <top/>
      <bottom/>
      <diagonal/>
    </border>
    <border>
      <left/>
      <right style="thin">
        <color rgb="FF009688"/>
      </right>
      <top/>
      <bottom/>
      <diagonal/>
    </border>
    <border>
      <left style="thin">
        <color rgb="FF009688"/>
      </left>
      <right/>
      <top/>
      <bottom/>
      <diagonal/>
    </border>
    <border>
      <left/>
      <right/>
      <top/>
      <bottom style="thin">
        <color rgb="FF2196F3"/>
      </bottom>
      <diagonal/>
    </border>
    <border>
      <left/>
      <right/>
      <top/>
      <bottom style="thin">
        <color rgb="FF009688"/>
      </bottom>
      <diagonal/>
    </border>
    <border>
      <left/>
      <right/>
      <top style="thin">
        <color rgb="FF009688"/>
      </top>
      <bottom style="thin">
        <color rgb="FF009688"/>
      </bottom>
      <diagonal/>
    </border>
    <border>
      <left style="thin">
        <color rgb="FF009688"/>
      </left>
      <right style="thin">
        <color rgb="FF009688"/>
      </right>
      <top/>
      <bottom/>
      <diagonal/>
    </border>
    <border>
      <left/>
      <right/>
      <top style="thin">
        <color rgb="FF009688"/>
      </top>
      <bottom/>
      <diagonal/>
    </border>
    <border>
      <left/>
      <right/>
      <top style="thin">
        <color rgb="FF2196F3"/>
      </top>
      <bottom style="thin">
        <color rgb="FF2196F3"/>
      </bottom>
      <diagonal/>
    </border>
    <border>
      <left/>
      <right/>
      <top style="thin">
        <color rgb="FF2196F3"/>
      </top>
      <bottom/>
      <diagonal/>
    </border>
  </borders>
  <cellStyleXfs count="2">
    <xf numFmtId="0" fontId="0" fillId="0" borderId="0"/>
    <xf numFmtId="166" fontId="5" fillId="0" borderId="0" applyBorder="0" applyProtection="0"/>
  </cellStyleXfs>
  <cellXfs count="94">
    <xf numFmtId="0" fontId="0" fillId="0" borderId="0" xfId="0"/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" fontId="0" fillId="0" borderId="3" xfId="0" applyNumberFormat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4" borderId="4" xfId="0" applyFont="1" applyFill="1" applyBorder="1" applyAlignment="1">
      <alignment horizontal="left" vertical="center" inden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6" xfId="0" applyBorder="1"/>
    <xf numFmtId="0" fontId="0" fillId="0" borderId="2" xfId="0" applyBorder="1"/>
    <xf numFmtId="164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3" borderId="0" xfId="0" applyFill="1" applyAlignment="1">
      <alignment horizontal="left" indent="1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indent="1"/>
    </xf>
    <xf numFmtId="3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0" xfId="0" applyFont="1" applyFill="1"/>
    <xf numFmtId="0" fontId="3" fillId="5" borderId="4" xfId="0" applyFont="1" applyFill="1" applyBorder="1" applyAlignment="1">
      <alignment horizontal="center"/>
    </xf>
    <xf numFmtId="0" fontId="3" fillId="13" borderId="4" xfId="0" applyFont="1" applyFill="1" applyBorder="1"/>
    <xf numFmtId="167" fontId="3" fillId="13" borderId="4" xfId="1" applyNumberFormat="1" applyFont="1" applyFill="1" applyBorder="1" applyProtection="1"/>
    <xf numFmtId="0" fontId="3" fillId="5" borderId="5" xfId="0" applyFont="1" applyFill="1" applyBorder="1" applyAlignment="1">
      <alignment horizontal="center"/>
    </xf>
    <xf numFmtId="0" fontId="3" fillId="13" borderId="5" xfId="0" applyFont="1" applyFill="1" applyBorder="1"/>
    <xf numFmtId="167" fontId="3" fillId="13" borderId="5" xfId="1" applyNumberFormat="1" applyFont="1" applyFill="1" applyBorder="1" applyProtection="1"/>
    <xf numFmtId="0" fontId="2" fillId="13" borderId="7" xfId="0" applyFont="1" applyFill="1" applyBorder="1"/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13" borderId="4" xfId="0" applyFill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4" fillId="0" borderId="4" xfId="0" applyFont="1" applyBorder="1"/>
    <xf numFmtId="167" fontId="4" fillId="13" borderId="4" xfId="1" applyNumberFormat="1" applyFont="1" applyFill="1" applyBorder="1" applyProtection="1"/>
    <xf numFmtId="0" fontId="0" fillId="13" borderId="5" xfId="0" applyFill="1" applyBorder="1" applyAlignment="1">
      <alignment horizontal="center"/>
    </xf>
    <xf numFmtId="0" fontId="0" fillId="13" borderId="4" xfId="0" applyFill="1" applyBorder="1" applyAlignment="1">
      <alignment horizontal="left" vertical="top"/>
    </xf>
    <xf numFmtId="0" fontId="0" fillId="13" borderId="4" xfId="0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167" fontId="4" fillId="13" borderId="4" xfId="1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0" fontId="0" fillId="13" borderId="5" xfId="0" applyFill="1" applyBorder="1" applyAlignment="1">
      <alignment horizontal="center" vertical="top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1" fillId="11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3" fontId="0" fillId="0" borderId="3" xfId="0" applyNumberFormat="1" applyBorder="1"/>
    <xf numFmtId="164" fontId="0" fillId="12" borderId="8" xfId="0" applyNumberFormat="1" applyFill="1" applyBorder="1" applyAlignment="1">
      <alignment horizontal="center"/>
    </xf>
    <xf numFmtId="0" fontId="0" fillId="12" borderId="8" xfId="0" applyFill="1" applyBorder="1" applyAlignment="1">
      <alignment horizontal="left"/>
    </xf>
    <xf numFmtId="3" fontId="0" fillId="0" borderId="8" xfId="0" applyNumberFormat="1" applyBorder="1"/>
    <xf numFmtId="164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11" borderId="0" xfId="0" applyFont="1" applyFill="1"/>
    <xf numFmtId="0" fontId="1" fillId="6" borderId="0" xfId="0" applyFont="1" applyFill="1" applyAlignment="1">
      <alignment horizontal="center"/>
    </xf>
    <xf numFmtId="0" fontId="0" fillId="4" borderId="4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16" borderId="4" xfId="0" applyFill="1" applyBorder="1" applyAlignment="1">
      <alignment horizontal="left"/>
    </xf>
    <xf numFmtId="3" fontId="0" fillId="0" borderId="4" xfId="0" applyNumberFormat="1" applyBorder="1" applyAlignment="1">
      <alignment horizontal="right"/>
    </xf>
    <xf numFmtId="0" fontId="0" fillId="4" borderId="5" xfId="0" applyFill="1" applyBorder="1" applyAlignment="1">
      <alignment horizontal="left"/>
    </xf>
    <xf numFmtId="3" fontId="0" fillId="0" borderId="5" xfId="0" applyNumberFormat="1" applyBorder="1" applyAlignment="1">
      <alignment horizontal="right"/>
    </xf>
    <xf numFmtId="0" fontId="0" fillId="16" borderId="5" xfId="0" applyFill="1" applyBorder="1" applyAlignment="1">
      <alignment horizontal="left"/>
    </xf>
  </cellXfs>
  <cellStyles count="2">
    <cellStyle name="Excel Built-in Comma [0]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97B"/>
      <rgbColor rgb="FFD7CCC8"/>
      <rgbColor rgb="FF808080"/>
      <rgbColor rgb="FF9999FF"/>
      <rgbColor rgb="FF993366"/>
      <rgbColor rgb="FFFFF9C4"/>
      <rgbColor rgb="FFE0F7FA"/>
      <rgbColor rgb="FF660066"/>
      <rgbColor rgb="FFFF8080"/>
      <rgbColor rgb="FF009688"/>
      <rgbColor rgb="FFBBDEFB"/>
      <rgbColor rgb="FF000080"/>
      <rgbColor rgb="FFFF00FF"/>
      <rgbColor rgb="FFFFFF00"/>
      <rgbColor rgb="FF00FFFF"/>
      <rgbColor rgb="FF800080"/>
      <rgbColor rgb="FF800000"/>
      <rgbColor rgb="FF00796B"/>
      <rgbColor rgb="FF0000FF"/>
      <rgbColor rgb="FF00CCFF"/>
      <rgbColor rgb="FFE0F2F1"/>
      <rgbColor rgb="FFE3F2FD"/>
      <rgbColor rgb="FFFFF176"/>
      <rgbColor rgb="FFB2DFDB"/>
      <rgbColor rgb="FFFF99CC"/>
      <rgbColor rgb="FFCC99FF"/>
      <rgbColor rgb="FFEFEBE9"/>
      <rgbColor rgb="FF2196F3"/>
      <rgbColor rgb="FF4DB6AC"/>
      <rgbColor rgb="FF99CC00"/>
      <rgbColor rgb="FFFFCC00"/>
      <rgbColor rgb="FFFF9900"/>
      <rgbColor rgb="FFFF6600"/>
      <rgbColor rgb="FF666699"/>
      <rgbColor rgb="FF80CBC4"/>
      <rgbColor rgb="FF004D40"/>
      <rgbColor rgb="FF26A69A"/>
      <rgbColor rgb="FF003300"/>
      <rgbColor rgb="FF333300"/>
      <rgbColor rgb="FF993300"/>
      <rgbColor rgb="FF993366"/>
      <rgbColor rgb="FF0D47A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0F2F1"/>
  </sheetPr>
  <dimension ref="B1:G24"/>
  <sheetViews>
    <sheetView showGridLines="0" tabSelected="1" view="pageBreakPreview" zoomScaleNormal="100" workbookViewId="0">
      <selection activeCell="B2" sqref="B2:C2"/>
    </sheetView>
  </sheetViews>
  <sheetFormatPr defaultColWidth="11.5546875" defaultRowHeight="13.2" x14ac:dyDescent="0.25"/>
  <cols>
    <col min="1" max="1" width="2.5546875" customWidth="1"/>
    <col min="2" max="3" width="10.21875" customWidth="1"/>
    <col min="4" max="4" width="2.5546875" customWidth="1"/>
    <col min="5" max="5" width="10.21875" customWidth="1"/>
    <col min="6" max="6" width="2.5546875" customWidth="1"/>
    <col min="7" max="7" width="20.44140625" customWidth="1"/>
    <col min="8" max="8" width="2.5546875" customWidth="1"/>
  </cols>
  <sheetData>
    <row r="1" spans="2:3" ht="8.5500000000000007" customHeight="1" x14ac:dyDescent="0.25"/>
    <row r="2" spans="2:3" s="5" customFormat="1" ht="14.1" customHeight="1" x14ac:dyDescent="0.25">
      <c r="B2" s="4" t="s">
        <v>0</v>
      </c>
      <c r="C2" s="4"/>
    </row>
    <row r="3" spans="2:3" s="5" customFormat="1" ht="14.1" customHeight="1" x14ac:dyDescent="0.25">
      <c r="B3" s="7" t="s">
        <v>1</v>
      </c>
      <c r="C3" s="8" t="s">
        <v>2</v>
      </c>
    </row>
    <row r="4" spans="2:3" ht="8.5500000000000007" customHeight="1" x14ac:dyDescent="0.25">
      <c r="B4" s="9"/>
    </row>
    <row r="5" spans="2:3" ht="14.1" customHeight="1" x14ac:dyDescent="0.25">
      <c r="B5" s="10">
        <v>1</v>
      </c>
      <c r="C5" s="11">
        <v>530</v>
      </c>
    </row>
    <row r="6" spans="2:3" ht="14.1" customHeight="1" x14ac:dyDescent="0.25">
      <c r="B6" s="10">
        <f t="shared" ref="B6:B14" si="0">B5+1</f>
        <v>2</v>
      </c>
      <c r="C6" s="11">
        <v>165</v>
      </c>
    </row>
    <row r="7" spans="2:3" ht="14.1" customHeight="1" x14ac:dyDescent="0.25">
      <c r="B7" s="10">
        <f t="shared" si="0"/>
        <v>3</v>
      </c>
      <c r="C7" s="11">
        <v>2</v>
      </c>
    </row>
    <row r="8" spans="2:3" ht="14.1" customHeight="1" x14ac:dyDescent="0.25">
      <c r="B8" s="10">
        <f t="shared" si="0"/>
        <v>4</v>
      </c>
      <c r="C8" s="11">
        <v>439</v>
      </c>
    </row>
    <row r="9" spans="2:3" ht="14.1" customHeight="1" x14ac:dyDescent="0.25">
      <c r="B9" s="10">
        <f t="shared" si="0"/>
        <v>5</v>
      </c>
      <c r="C9" s="11">
        <v>452</v>
      </c>
    </row>
    <row r="10" spans="2:3" ht="14.1" customHeight="1" x14ac:dyDescent="0.25">
      <c r="B10" s="10">
        <f t="shared" si="0"/>
        <v>6</v>
      </c>
      <c r="C10" s="11">
        <v>90</v>
      </c>
    </row>
    <row r="11" spans="2:3" ht="14.1" customHeight="1" x14ac:dyDescent="0.25">
      <c r="B11" s="10">
        <f t="shared" si="0"/>
        <v>7</v>
      </c>
      <c r="C11" s="11">
        <v>783</v>
      </c>
    </row>
    <row r="12" spans="2:3" ht="14.1" customHeight="1" x14ac:dyDescent="0.25">
      <c r="B12" s="10">
        <f t="shared" si="0"/>
        <v>8</v>
      </c>
      <c r="C12" s="11">
        <v>571</v>
      </c>
    </row>
    <row r="13" spans="2:3" ht="14.1" customHeight="1" x14ac:dyDescent="0.25">
      <c r="B13" s="10">
        <f t="shared" si="0"/>
        <v>9</v>
      </c>
      <c r="C13" s="11">
        <v>682</v>
      </c>
    </row>
    <row r="14" spans="2:3" ht="14.1" customHeight="1" x14ac:dyDescent="0.25">
      <c r="B14" s="10">
        <f t="shared" si="0"/>
        <v>10</v>
      </c>
      <c r="C14" s="11">
        <v>713</v>
      </c>
    </row>
    <row r="15" spans="2:3" ht="8.5500000000000007" customHeight="1" x14ac:dyDescent="0.25">
      <c r="B15" s="9"/>
    </row>
    <row r="17" spans="2:7" x14ac:dyDescent="0.25">
      <c r="B17" t="s">
        <v>3</v>
      </c>
      <c r="D17" s="12" t="s">
        <v>4</v>
      </c>
      <c r="E17">
        <f>SUM(C5:C14)</f>
        <v>4427</v>
      </c>
      <c r="G17" t="s">
        <v>5</v>
      </c>
    </row>
    <row r="18" spans="2:7" x14ac:dyDescent="0.25">
      <c r="B18" t="s">
        <v>6</v>
      </c>
      <c r="D18" s="12" t="s">
        <v>4</v>
      </c>
      <c r="E18">
        <f>COUNT(C5:C14)</f>
        <v>10</v>
      </c>
      <c r="G18" t="s">
        <v>7</v>
      </c>
    </row>
    <row r="19" spans="2:7" ht="8.5500000000000007" customHeight="1" x14ac:dyDescent="0.25">
      <c r="D19" s="12"/>
    </row>
    <row r="20" spans="2:7" ht="14.1" customHeight="1" x14ac:dyDescent="0.25">
      <c r="B20" t="s">
        <v>8</v>
      </c>
      <c r="D20" s="12" t="s">
        <v>4</v>
      </c>
      <c r="E20">
        <f>MAX(C5:C14)</f>
        <v>783</v>
      </c>
      <c r="G20" t="s">
        <v>9</v>
      </c>
    </row>
    <row r="21" spans="2:7" ht="14.1" customHeight="1" x14ac:dyDescent="0.25">
      <c r="B21" t="s">
        <v>10</v>
      </c>
      <c r="D21" s="12" t="s">
        <v>4</v>
      </c>
      <c r="E21">
        <f>MIN(C5:C14)</f>
        <v>2</v>
      </c>
      <c r="G21" t="s">
        <v>11</v>
      </c>
    </row>
    <row r="22" spans="2:7" ht="14.1" customHeight="1" x14ac:dyDescent="0.25">
      <c r="B22" t="s">
        <v>12</v>
      </c>
      <c r="D22" s="12" t="s">
        <v>4</v>
      </c>
      <c r="E22">
        <f>AVERAGE(C5:C14)</f>
        <v>442.7</v>
      </c>
      <c r="G22" t="s">
        <v>13</v>
      </c>
    </row>
    <row r="23" spans="2:7" ht="8.5500000000000007" customHeight="1" x14ac:dyDescent="0.25"/>
    <row r="24" spans="2:7" ht="14.1" customHeight="1" x14ac:dyDescent="0.25"/>
  </sheetData>
  <mergeCells count="1">
    <mergeCell ref="B2:C2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2DFDB"/>
  </sheetPr>
  <dimension ref="A1:H11"/>
  <sheetViews>
    <sheetView showGridLines="0" view="pageBreakPreview" zoomScaleNormal="100" workbookViewId="0">
      <selection activeCell="B2" sqref="B2:C2"/>
    </sheetView>
  </sheetViews>
  <sheetFormatPr defaultColWidth="11.5546875" defaultRowHeight="13.2" x14ac:dyDescent="0.25"/>
  <cols>
    <col min="1" max="1" width="2.5546875" customWidth="1"/>
    <col min="2" max="2" width="10.21875" customWidth="1"/>
    <col min="3" max="3" width="20.44140625" customWidth="1"/>
    <col min="4" max="4" width="1.5546875" customWidth="1"/>
    <col min="5" max="5" width="10.21875" customWidth="1"/>
    <col min="6" max="6" width="20.44140625" customWidth="1"/>
    <col min="7" max="7" width="2.5546875" customWidth="1"/>
    <col min="8" max="8" width="15.33203125" customWidth="1"/>
    <col min="9" max="9" width="2.5546875" customWidth="1"/>
  </cols>
  <sheetData>
    <row r="1" spans="1:8" ht="8.5500000000000007" customHeight="1" x14ac:dyDescent="0.25"/>
    <row r="2" spans="1:8" ht="14.1" customHeight="1" x14ac:dyDescent="0.25">
      <c r="A2" s="5"/>
      <c r="B2" s="4" t="s">
        <v>14</v>
      </c>
      <c r="C2" s="4"/>
      <c r="D2" s="5"/>
      <c r="E2" s="4" t="s">
        <v>15</v>
      </c>
      <c r="F2" s="4"/>
    </row>
    <row r="3" spans="1:8" ht="14.1" customHeight="1" x14ac:dyDescent="0.25">
      <c r="A3" s="5"/>
      <c r="B3" s="7" t="s">
        <v>1</v>
      </c>
      <c r="C3" s="8" t="s">
        <v>2</v>
      </c>
      <c r="D3" s="5"/>
      <c r="E3" s="7" t="s">
        <v>16</v>
      </c>
      <c r="F3" s="8" t="s">
        <v>17</v>
      </c>
    </row>
    <row r="4" spans="1:8" ht="8.5500000000000007" customHeight="1" x14ac:dyDescent="0.25">
      <c r="B4" s="9"/>
    </row>
    <row r="5" spans="1:8" ht="14.1" customHeight="1" x14ac:dyDescent="0.25">
      <c r="B5" s="10">
        <v>1</v>
      </c>
      <c r="C5" s="12" t="s">
        <v>18</v>
      </c>
      <c r="E5" s="10" t="s">
        <v>19</v>
      </c>
      <c r="F5" s="12" t="str">
        <f>UPPER(C5)</f>
        <v>CATATAN SI BLEWAH</v>
      </c>
      <c r="H5" t="s">
        <v>20</v>
      </c>
    </row>
    <row r="6" spans="1:8" ht="14.1" customHeight="1" x14ac:dyDescent="0.25">
      <c r="B6" s="10">
        <f>B5+1</f>
        <v>2</v>
      </c>
      <c r="C6" s="12" t="s">
        <v>21</v>
      </c>
      <c r="E6" s="10" t="s">
        <v>22</v>
      </c>
      <c r="F6" s="12" t="str">
        <f>LOWER(C6)</f>
        <v>empus meong</v>
      </c>
      <c r="H6" t="s">
        <v>23</v>
      </c>
    </row>
    <row r="7" spans="1:8" ht="14.1" customHeight="1" x14ac:dyDescent="0.25">
      <c r="B7" s="10">
        <f>B6+1</f>
        <v>3</v>
      </c>
      <c r="C7" s="12" t="s">
        <v>24</v>
      </c>
      <c r="E7" s="10" t="s">
        <v>25</v>
      </c>
      <c r="F7" s="12" t="str">
        <f>PROPER(C7)</f>
        <v>Teliti Telaten Tekun</v>
      </c>
      <c r="H7" t="s">
        <v>26</v>
      </c>
    </row>
    <row r="8" spans="1:8" ht="8.5500000000000007" customHeight="1" x14ac:dyDescent="0.25">
      <c r="B8" s="9"/>
    </row>
    <row r="10" spans="1:8" ht="8.5500000000000007" customHeight="1" x14ac:dyDescent="0.25"/>
    <row r="11" spans="1:8" ht="14.1" customHeight="1" x14ac:dyDescent="0.25"/>
  </sheetData>
  <mergeCells count="2">
    <mergeCell ref="B2:C2"/>
    <mergeCell ref="E2:F2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CBC4"/>
  </sheetPr>
  <dimension ref="A1:H11"/>
  <sheetViews>
    <sheetView showGridLines="0" view="pageBreakPreview" zoomScaleNormal="100" workbookViewId="0">
      <selection activeCell="B2" sqref="B2:C2"/>
    </sheetView>
  </sheetViews>
  <sheetFormatPr defaultColWidth="11.5546875" defaultRowHeight="13.2" x14ac:dyDescent="0.25"/>
  <cols>
    <col min="1" max="1" width="2.5546875" customWidth="1"/>
    <col min="2" max="2" width="10.21875" customWidth="1"/>
    <col min="3" max="3" width="20.44140625" customWidth="1"/>
    <col min="4" max="4" width="1.5546875" customWidth="1"/>
    <col min="5" max="5" width="10.21875" customWidth="1"/>
    <col min="6" max="6" width="20.44140625" customWidth="1"/>
    <col min="7" max="7" width="2.5546875" customWidth="1"/>
    <col min="8" max="8" width="12.77734375" customWidth="1"/>
    <col min="9" max="9" width="2.5546875" customWidth="1"/>
  </cols>
  <sheetData>
    <row r="1" spans="1:8" ht="8.5500000000000007" customHeight="1" x14ac:dyDescent="0.25"/>
    <row r="2" spans="1:8" ht="14.1" customHeight="1" x14ac:dyDescent="0.25">
      <c r="A2" s="5"/>
      <c r="B2" s="4" t="s">
        <v>27</v>
      </c>
      <c r="C2" s="4"/>
      <c r="D2" s="5"/>
      <c r="E2" s="4" t="s">
        <v>28</v>
      </c>
      <c r="F2" s="4"/>
    </row>
    <row r="3" spans="1:8" ht="14.1" customHeight="1" x14ac:dyDescent="0.25">
      <c r="A3" s="5"/>
      <c r="B3" s="7" t="s">
        <v>1</v>
      </c>
      <c r="C3" s="8" t="s">
        <v>2</v>
      </c>
      <c r="D3" s="5"/>
      <c r="E3" s="7" t="s">
        <v>16</v>
      </c>
      <c r="F3" s="8" t="s">
        <v>17</v>
      </c>
    </row>
    <row r="4" spans="1:8" ht="8.5500000000000007" customHeight="1" x14ac:dyDescent="0.25">
      <c r="B4" s="9"/>
    </row>
    <row r="5" spans="1:8" ht="14.1" customHeight="1" x14ac:dyDescent="0.25">
      <c r="B5" s="10">
        <v>1</v>
      </c>
      <c r="C5" s="12" t="s">
        <v>29</v>
      </c>
      <c r="E5" s="10" t="s">
        <v>30</v>
      </c>
      <c r="F5" s="12" t="str">
        <f>LEFT(C5,4)</f>
        <v>Manu</v>
      </c>
      <c r="H5" t="s">
        <v>31</v>
      </c>
    </row>
    <row r="6" spans="1:8" ht="14.1" customHeight="1" x14ac:dyDescent="0.25">
      <c r="B6" s="10">
        <f>B5+1</f>
        <v>2</v>
      </c>
      <c r="C6" s="12" t="s">
        <v>29</v>
      </c>
      <c r="E6" s="10" t="s">
        <v>32</v>
      </c>
      <c r="F6" s="12" t="str">
        <f>RIGHT(C6,4)</f>
        <v>usia</v>
      </c>
      <c r="H6" t="s">
        <v>33</v>
      </c>
    </row>
    <row r="7" spans="1:8" ht="14.1" customHeight="1" x14ac:dyDescent="0.25">
      <c r="B7" s="10">
        <f>B6+1</f>
        <v>3</v>
      </c>
      <c r="C7" s="12" t="s">
        <v>29</v>
      </c>
      <c r="E7" s="10" t="s">
        <v>34</v>
      </c>
      <c r="F7" s="12" t="str">
        <f>MID(C7,3,2)</f>
        <v>nu</v>
      </c>
      <c r="H7" t="s">
        <v>35</v>
      </c>
    </row>
    <row r="8" spans="1:8" ht="8.5500000000000007" customHeight="1" x14ac:dyDescent="0.25">
      <c r="B8" s="9"/>
      <c r="E8" s="9"/>
    </row>
    <row r="10" spans="1:8" ht="8.5500000000000007" customHeight="1" x14ac:dyDescent="0.25"/>
    <row r="11" spans="1:8" ht="14.1" customHeight="1" x14ac:dyDescent="0.25"/>
  </sheetData>
  <mergeCells count="2">
    <mergeCell ref="B2:C2"/>
    <mergeCell ref="E2:F2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DB6AC"/>
  </sheetPr>
  <dimension ref="A1:I13"/>
  <sheetViews>
    <sheetView showGridLines="0" view="pageBreakPreview" zoomScaleNormal="100" workbookViewId="0">
      <selection activeCell="B2" sqref="B2:C2"/>
    </sheetView>
  </sheetViews>
  <sheetFormatPr defaultColWidth="11.5546875" defaultRowHeight="13.2" x14ac:dyDescent="0.25"/>
  <cols>
    <col min="1" max="1" width="2.5546875" customWidth="1"/>
    <col min="2" max="2" width="5.109375" customWidth="1"/>
    <col min="3" max="6" width="12.77734375" customWidth="1"/>
    <col min="7" max="7" width="12.77734375" style="12" customWidth="1"/>
    <col min="8" max="8" width="2.5546875" customWidth="1"/>
    <col min="9" max="9" width="20.44140625" customWidth="1"/>
    <col min="10" max="10" width="2.5546875" customWidth="1"/>
  </cols>
  <sheetData>
    <row r="1" spans="1:9" ht="8.5500000000000007" customHeight="1" x14ac:dyDescent="0.25"/>
    <row r="2" spans="1:9" ht="14.1" customHeight="1" x14ac:dyDescent="0.25">
      <c r="A2" s="5"/>
      <c r="B2" s="4" t="s">
        <v>36</v>
      </c>
      <c r="C2" s="4"/>
      <c r="D2" s="6"/>
      <c r="E2" s="6"/>
      <c r="F2" s="6"/>
      <c r="G2" s="6"/>
    </row>
    <row r="3" spans="1:9" ht="14.1" customHeight="1" x14ac:dyDescent="0.25">
      <c r="A3" s="5"/>
      <c r="B3" s="7" t="s">
        <v>1</v>
      </c>
      <c r="C3" s="8" t="s">
        <v>37</v>
      </c>
      <c r="D3" s="13" t="s">
        <v>38</v>
      </c>
      <c r="E3" s="14" t="s">
        <v>39</v>
      </c>
      <c r="F3" s="13" t="s">
        <v>40</v>
      </c>
      <c r="G3" s="14" t="s">
        <v>41</v>
      </c>
    </row>
    <row r="4" spans="1:9" ht="8.5500000000000007" customHeight="1" x14ac:dyDescent="0.25">
      <c r="B4" s="9"/>
    </row>
    <row r="5" spans="1:9" ht="14.1" customHeight="1" x14ac:dyDescent="0.25">
      <c r="B5" s="10">
        <v>1</v>
      </c>
      <c r="C5" s="15">
        <v>42785</v>
      </c>
      <c r="D5" s="15">
        <v>43150</v>
      </c>
      <c r="E5" s="12" t="s">
        <v>42</v>
      </c>
      <c r="F5" s="12" t="s">
        <v>43</v>
      </c>
      <c r="G5" s="12">
        <f>DATEDIF(C5,D5,E5)</f>
        <v>365</v>
      </c>
      <c r="I5" t="s">
        <v>44</v>
      </c>
    </row>
    <row r="6" spans="1:9" ht="14.1" customHeight="1" x14ac:dyDescent="0.25">
      <c r="B6" s="10">
        <f>B5+1</f>
        <v>2</v>
      </c>
      <c r="C6" s="15">
        <v>42419</v>
      </c>
      <c r="D6" s="15">
        <v>43150</v>
      </c>
      <c r="E6" s="12" t="s">
        <v>45</v>
      </c>
      <c r="F6" s="12" t="s">
        <v>46</v>
      </c>
      <c r="G6" s="12">
        <f>DATEDIF(C6,D6,E6)</f>
        <v>24</v>
      </c>
      <c r="I6" t="s">
        <v>47</v>
      </c>
    </row>
    <row r="7" spans="1:9" ht="14.1" customHeight="1" x14ac:dyDescent="0.25">
      <c r="B7" s="10">
        <f>B6+1</f>
        <v>3</v>
      </c>
      <c r="C7" s="15">
        <v>42054</v>
      </c>
      <c r="D7" s="15">
        <v>43150</v>
      </c>
      <c r="E7" s="12" t="s">
        <v>48</v>
      </c>
      <c r="F7" s="12" t="s">
        <v>49</v>
      </c>
      <c r="G7" s="12">
        <f>DATEDIF(C7,D7,E7)</f>
        <v>3</v>
      </c>
      <c r="I7" t="s">
        <v>50</v>
      </c>
    </row>
    <row r="8" spans="1:9" ht="14.1" customHeight="1" x14ac:dyDescent="0.25">
      <c r="B8" s="10">
        <f>B7+1</f>
        <v>4</v>
      </c>
      <c r="C8" s="15">
        <v>42770</v>
      </c>
      <c r="D8" s="15">
        <v>43150</v>
      </c>
      <c r="E8" s="12" t="s">
        <v>51</v>
      </c>
      <c r="F8" s="12" t="s">
        <v>52</v>
      </c>
      <c r="G8" s="12">
        <f>DATEDIF(C8,D8,E8)</f>
        <v>15</v>
      </c>
      <c r="I8" t="s">
        <v>53</v>
      </c>
    </row>
    <row r="9" spans="1:9" ht="14.1" customHeight="1" x14ac:dyDescent="0.25">
      <c r="B9" s="10">
        <f>B8+1</f>
        <v>5</v>
      </c>
      <c r="C9" s="15">
        <v>43058</v>
      </c>
      <c r="D9" s="15">
        <v>43150</v>
      </c>
      <c r="E9" s="12" t="s">
        <v>54</v>
      </c>
      <c r="F9" s="12" t="s">
        <v>55</v>
      </c>
      <c r="G9" s="12">
        <f>DATEDIF(C9,D9,E9)</f>
        <v>3</v>
      </c>
      <c r="I9" t="s">
        <v>56</v>
      </c>
    </row>
    <row r="10" spans="1:9" ht="8.5500000000000007" customHeight="1" x14ac:dyDescent="0.25">
      <c r="B10" s="9"/>
    </row>
    <row r="12" spans="1:9" ht="8.5500000000000007" customHeight="1" x14ac:dyDescent="0.25"/>
    <row r="13" spans="1:9" ht="14.1" customHeight="1" x14ac:dyDescent="0.25"/>
  </sheetData>
  <mergeCells count="1">
    <mergeCell ref="B2:C2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6A69A"/>
  </sheetPr>
  <dimension ref="B2:F8"/>
  <sheetViews>
    <sheetView showGridLines="0" view="pageBreakPreview" zoomScaleNormal="100" workbookViewId="0">
      <selection activeCell="B3" sqref="B3"/>
    </sheetView>
  </sheetViews>
  <sheetFormatPr defaultColWidth="11.5546875" defaultRowHeight="13.2" x14ac:dyDescent="0.25"/>
  <cols>
    <col min="1" max="1" width="2.5546875" customWidth="1"/>
    <col min="2" max="2" width="10.21875" customWidth="1"/>
    <col min="3" max="3" width="35.77734375" customWidth="1"/>
    <col min="7" max="7" width="2.5546875" customWidth="1"/>
  </cols>
  <sheetData>
    <row r="2" spans="2:6" ht="8.5500000000000007" customHeight="1" x14ac:dyDescent="0.25"/>
    <row r="3" spans="2:6" x14ac:dyDescent="0.25">
      <c r="B3" s="16" t="s">
        <v>57</v>
      </c>
      <c r="C3" s="17" t="s">
        <v>58</v>
      </c>
      <c r="D3" s="3">
        <v>123456789.12</v>
      </c>
      <c r="E3" s="3"/>
      <c r="F3" s="3"/>
    </row>
    <row r="4" spans="2:6" ht="8.5500000000000007" customHeight="1" x14ac:dyDescent="0.25"/>
    <row r="5" spans="2:6" ht="42.45" customHeight="1" x14ac:dyDescent="0.25">
      <c r="B5" s="18" t="s">
        <v>59</v>
      </c>
      <c r="C5" s="19" t="s">
        <v>60</v>
      </c>
      <c r="D5" s="2" t="e">
        <f ca="1">ORG.NUMBERTEXT.NUMBERTEXT(D3)</f>
        <v>#NAME?</v>
      </c>
      <c r="E5" s="2"/>
      <c r="F5" s="2"/>
    </row>
    <row r="6" spans="2:6" ht="42.45" customHeight="1" x14ac:dyDescent="0.25">
      <c r="B6" s="20" t="s">
        <v>61</v>
      </c>
      <c r="C6" s="21" t="s">
        <v>62</v>
      </c>
      <c r="D6" s="1" t="e">
        <f ca="1">TERBILANG(D3)</f>
        <v>#NAME?</v>
      </c>
      <c r="E6" s="1"/>
      <c r="F6" s="1"/>
    </row>
    <row r="7" spans="2:6" ht="51" customHeight="1" x14ac:dyDescent="0.25">
      <c r="B7" s="20" t="s">
        <v>61</v>
      </c>
      <c r="C7" s="21" t="s">
        <v>63</v>
      </c>
      <c r="D7" s="1" t="e">
        <f ca="1">PROPER(TERBILANG(D3))&amp;" Rupiah."</f>
        <v>#NAME?</v>
      </c>
      <c r="E7" s="1"/>
      <c r="F7" s="1"/>
    </row>
    <row r="8" spans="2:6" ht="8.5500000000000007" customHeight="1" x14ac:dyDescent="0.25"/>
  </sheetData>
  <mergeCells count="4">
    <mergeCell ref="D3:F3"/>
    <mergeCell ref="D5:F5"/>
    <mergeCell ref="D6:F6"/>
    <mergeCell ref="D7:F7"/>
  </mergeCells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9688"/>
  </sheetPr>
  <dimension ref="A1:H42"/>
  <sheetViews>
    <sheetView showGridLines="0" view="pageBreakPreview" zoomScaleNormal="100" workbookViewId="0">
      <selection activeCell="B2" sqref="B2"/>
    </sheetView>
  </sheetViews>
  <sheetFormatPr defaultColWidth="11.5546875" defaultRowHeight="13.2" x14ac:dyDescent="0.25"/>
  <cols>
    <col min="1" max="1" width="2.5546875" customWidth="1"/>
    <col min="2" max="4" width="10.21875" customWidth="1"/>
    <col min="9" max="9" width="2.5546875" customWidth="1"/>
  </cols>
  <sheetData>
    <row r="1" spans="1:8" ht="8.5500000000000007" customHeight="1" x14ac:dyDescent="0.25"/>
    <row r="2" spans="1:8" ht="16.95" customHeight="1" x14ac:dyDescent="0.25">
      <c r="A2" s="5"/>
      <c r="B2" s="22" t="s">
        <v>64</v>
      </c>
      <c r="C2" s="23"/>
      <c r="D2" s="23"/>
      <c r="E2" s="23"/>
      <c r="F2" s="23"/>
      <c r="G2" s="23"/>
      <c r="H2" s="23"/>
    </row>
    <row r="3" spans="1:8" ht="14.1" customHeight="1" x14ac:dyDescent="0.25">
      <c r="A3" s="5"/>
      <c r="B3" s="7" t="s">
        <v>1</v>
      </c>
      <c r="C3" s="24" t="s">
        <v>65</v>
      </c>
      <c r="D3" s="25" t="s">
        <v>66</v>
      </c>
      <c r="E3" s="26" t="s">
        <v>43</v>
      </c>
      <c r="F3" s="27" t="s">
        <v>67</v>
      </c>
      <c r="G3" s="28" t="s">
        <v>68</v>
      </c>
      <c r="H3" s="29" t="s">
        <v>69</v>
      </c>
    </row>
    <row r="4" spans="1:8" ht="8.5500000000000007" customHeight="1" x14ac:dyDescent="0.25">
      <c r="B4" s="9"/>
      <c r="C4" s="30"/>
      <c r="D4" s="30"/>
      <c r="E4" s="30"/>
      <c r="F4" s="30"/>
      <c r="G4" s="30"/>
      <c r="H4" s="31"/>
    </row>
    <row r="5" spans="1:8" ht="14.1" customHeight="1" x14ac:dyDescent="0.25">
      <c r="B5" s="10">
        <v>1</v>
      </c>
      <c r="C5" s="32" t="s">
        <v>70</v>
      </c>
      <c r="D5" s="33" t="s">
        <v>71</v>
      </c>
      <c r="E5" s="33" t="s">
        <v>72</v>
      </c>
      <c r="F5" s="33">
        <v>27500</v>
      </c>
      <c r="G5" s="33">
        <v>1</v>
      </c>
      <c r="H5" s="11">
        <f t="shared" ref="H5:H16" si="0">F5*G5</f>
        <v>27500</v>
      </c>
    </row>
    <row r="6" spans="1:8" ht="14.1" customHeight="1" x14ac:dyDescent="0.25">
      <c r="B6" s="10">
        <f t="shared" ref="B6:B16" si="1">B5+1</f>
        <v>2</v>
      </c>
      <c r="C6" s="32" t="s">
        <v>73</v>
      </c>
      <c r="D6" s="33" t="s">
        <v>74</v>
      </c>
      <c r="E6" s="33" t="s">
        <v>75</v>
      </c>
      <c r="F6" s="33">
        <v>15500</v>
      </c>
      <c r="G6" s="33">
        <v>2</v>
      </c>
      <c r="H6" s="11">
        <f t="shared" si="0"/>
        <v>31000</v>
      </c>
    </row>
    <row r="7" spans="1:8" ht="14.1" customHeight="1" x14ac:dyDescent="0.25">
      <c r="B7" s="10">
        <f t="shared" si="1"/>
        <v>3</v>
      </c>
      <c r="C7" s="32" t="s">
        <v>76</v>
      </c>
      <c r="D7" s="33" t="s">
        <v>77</v>
      </c>
      <c r="E7" s="33" t="s">
        <v>78</v>
      </c>
      <c r="F7" s="33">
        <v>18000</v>
      </c>
      <c r="G7" s="33">
        <v>3</v>
      </c>
      <c r="H7" s="11">
        <f t="shared" si="0"/>
        <v>54000</v>
      </c>
    </row>
    <row r="8" spans="1:8" ht="14.1" customHeight="1" x14ac:dyDescent="0.25">
      <c r="B8" s="10">
        <f t="shared" si="1"/>
        <v>4</v>
      </c>
      <c r="C8" s="32" t="s">
        <v>79</v>
      </c>
      <c r="D8" s="33" t="s">
        <v>71</v>
      </c>
      <c r="E8" s="33" t="s">
        <v>80</v>
      </c>
      <c r="F8" s="33">
        <v>17000</v>
      </c>
      <c r="G8" s="33">
        <v>4</v>
      </c>
      <c r="H8" s="11">
        <f t="shared" si="0"/>
        <v>68000</v>
      </c>
    </row>
    <row r="9" spans="1:8" ht="14.1" customHeight="1" x14ac:dyDescent="0.25">
      <c r="B9" s="10">
        <f t="shared" si="1"/>
        <v>5</v>
      </c>
      <c r="C9" s="32" t="s">
        <v>81</v>
      </c>
      <c r="D9" s="33" t="s">
        <v>74</v>
      </c>
      <c r="E9" s="33" t="s">
        <v>82</v>
      </c>
      <c r="F9" s="33">
        <v>14500</v>
      </c>
      <c r="G9" s="33">
        <v>1</v>
      </c>
      <c r="H9" s="11">
        <f t="shared" si="0"/>
        <v>14500</v>
      </c>
    </row>
    <row r="10" spans="1:8" ht="14.1" customHeight="1" x14ac:dyDescent="0.25">
      <c r="B10" s="10">
        <f t="shared" si="1"/>
        <v>6</v>
      </c>
      <c r="C10" s="32" t="s">
        <v>70</v>
      </c>
      <c r="D10" s="33" t="s">
        <v>77</v>
      </c>
      <c r="E10" s="33" t="s">
        <v>83</v>
      </c>
      <c r="F10" s="33">
        <v>27500</v>
      </c>
      <c r="G10" s="33">
        <v>2</v>
      </c>
      <c r="H10" s="11">
        <f t="shared" si="0"/>
        <v>55000</v>
      </c>
    </row>
    <row r="11" spans="1:8" ht="14.1" customHeight="1" x14ac:dyDescent="0.25">
      <c r="B11" s="10">
        <f t="shared" si="1"/>
        <v>7</v>
      </c>
      <c r="C11" s="32" t="s">
        <v>73</v>
      </c>
      <c r="D11" s="33" t="s">
        <v>71</v>
      </c>
      <c r="E11" s="33" t="s">
        <v>72</v>
      </c>
      <c r="F11" s="33">
        <v>15500</v>
      </c>
      <c r="G11" s="33">
        <v>3</v>
      </c>
      <c r="H11" s="11">
        <f t="shared" si="0"/>
        <v>46500</v>
      </c>
    </row>
    <row r="12" spans="1:8" ht="14.1" customHeight="1" x14ac:dyDescent="0.25">
      <c r="B12" s="10">
        <f t="shared" si="1"/>
        <v>8</v>
      </c>
      <c r="C12" s="32" t="s">
        <v>76</v>
      </c>
      <c r="D12" s="33" t="s">
        <v>74</v>
      </c>
      <c r="E12" s="33" t="s">
        <v>75</v>
      </c>
      <c r="F12" s="33">
        <v>18000</v>
      </c>
      <c r="G12" s="33">
        <v>4</v>
      </c>
      <c r="H12" s="11">
        <f t="shared" si="0"/>
        <v>72000</v>
      </c>
    </row>
    <row r="13" spans="1:8" ht="14.1" customHeight="1" x14ac:dyDescent="0.25">
      <c r="B13" s="10">
        <f t="shared" si="1"/>
        <v>9</v>
      </c>
      <c r="C13" s="32" t="s">
        <v>79</v>
      </c>
      <c r="D13" s="33" t="s">
        <v>77</v>
      </c>
      <c r="E13" s="33" t="s">
        <v>78</v>
      </c>
      <c r="F13" s="33">
        <v>17000</v>
      </c>
      <c r="G13" s="33">
        <v>1</v>
      </c>
      <c r="H13" s="11">
        <f t="shared" si="0"/>
        <v>17000</v>
      </c>
    </row>
    <row r="14" spans="1:8" ht="14.1" customHeight="1" x14ac:dyDescent="0.25">
      <c r="B14" s="10">
        <f t="shared" si="1"/>
        <v>10</v>
      </c>
      <c r="C14" s="32" t="s">
        <v>81</v>
      </c>
      <c r="D14" s="33" t="s">
        <v>71</v>
      </c>
      <c r="E14" s="33" t="s">
        <v>80</v>
      </c>
      <c r="F14" s="33">
        <v>14500</v>
      </c>
      <c r="G14" s="33">
        <v>2</v>
      </c>
      <c r="H14" s="11">
        <f t="shared" si="0"/>
        <v>29000</v>
      </c>
    </row>
    <row r="15" spans="1:8" ht="14.1" customHeight="1" x14ac:dyDescent="0.25">
      <c r="B15" s="10">
        <f t="shared" si="1"/>
        <v>11</v>
      </c>
      <c r="C15" s="32" t="s">
        <v>70</v>
      </c>
      <c r="D15" s="33" t="s">
        <v>74</v>
      </c>
      <c r="E15" s="33" t="s">
        <v>82</v>
      </c>
      <c r="F15" s="33">
        <v>27500</v>
      </c>
      <c r="G15" s="33">
        <v>3</v>
      </c>
      <c r="H15" s="11">
        <f t="shared" si="0"/>
        <v>82500</v>
      </c>
    </row>
    <row r="16" spans="1:8" ht="14.1" customHeight="1" x14ac:dyDescent="0.25">
      <c r="B16" s="10">
        <f t="shared" si="1"/>
        <v>12</v>
      </c>
      <c r="C16" s="32" t="s">
        <v>73</v>
      </c>
      <c r="D16" s="33" t="s">
        <v>77</v>
      </c>
      <c r="E16" s="33" t="s">
        <v>83</v>
      </c>
      <c r="F16" s="33">
        <v>15500</v>
      </c>
      <c r="G16" s="33">
        <v>4</v>
      </c>
      <c r="H16" s="11">
        <f t="shared" si="0"/>
        <v>62000</v>
      </c>
    </row>
    <row r="17" spans="2:8" ht="8.5500000000000007" customHeight="1" x14ac:dyDescent="0.25">
      <c r="B17" s="9"/>
      <c r="C17" s="30"/>
      <c r="D17" s="30"/>
      <c r="E17" s="30"/>
      <c r="F17" s="30"/>
      <c r="G17" s="30"/>
      <c r="H17" s="31"/>
    </row>
    <row r="18" spans="2:8" ht="14.1" customHeight="1" x14ac:dyDescent="0.25">
      <c r="B18" s="9"/>
      <c r="C18" s="30"/>
      <c r="D18" s="30"/>
      <c r="E18" s="33"/>
      <c r="F18" s="33"/>
      <c r="G18" s="34" t="s">
        <v>84</v>
      </c>
      <c r="H18" s="35">
        <f>SUM(H5:H16)</f>
        <v>559000</v>
      </c>
    </row>
    <row r="19" spans="2:8" ht="14.1" customHeight="1" x14ac:dyDescent="0.25">
      <c r="B19" s="36" t="s">
        <v>85</v>
      </c>
      <c r="C19" s="32" t="s">
        <v>70</v>
      </c>
      <c r="D19" s="33" t="s">
        <v>77</v>
      </c>
      <c r="E19" s="33" t="s">
        <v>83</v>
      </c>
      <c r="F19" s="33"/>
      <c r="G19" s="34"/>
      <c r="H19" s="35"/>
    </row>
    <row r="20" spans="2:8" ht="8.5500000000000007" customHeight="1" x14ac:dyDescent="0.25">
      <c r="B20" s="9"/>
      <c r="C20" s="30"/>
      <c r="D20" s="30"/>
      <c r="E20" s="30"/>
      <c r="F20" s="30"/>
      <c r="G20" s="30"/>
      <c r="H20" s="31"/>
    </row>
    <row r="22" spans="2:8" x14ac:dyDescent="0.25">
      <c r="B22" s="37" t="s">
        <v>86</v>
      </c>
      <c r="C22" s="38"/>
      <c r="D22" s="38"/>
      <c r="E22" s="39" t="s">
        <v>87</v>
      </c>
      <c r="F22" s="37" t="s">
        <v>16</v>
      </c>
      <c r="G22" s="38"/>
    </row>
    <row r="23" spans="2:8" ht="8.5500000000000007" customHeight="1" x14ac:dyDescent="0.25">
      <c r="B23" s="40"/>
      <c r="E23" s="40"/>
      <c r="F23" s="40"/>
    </row>
    <row r="24" spans="2:8" ht="14.1" customHeight="1" x14ac:dyDescent="0.25">
      <c r="B24" s="40" t="s">
        <v>88</v>
      </c>
      <c r="E24" s="41">
        <f>SUMPRODUCT(F5:F16,G5:G16)</f>
        <v>559000</v>
      </c>
      <c r="F24" s="40" t="s">
        <v>89</v>
      </c>
    </row>
    <row r="25" spans="2:8" ht="8.5500000000000007" customHeight="1" x14ac:dyDescent="0.25">
      <c r="B25" s="40"/>
      <c r="E25" s="40"/>
      <c r="F25" s="40"/>
    </row>
    <row r="26" spans="2:8" x14ac:dyDescent="0.25">
      <c r="B26" s="40" t="s">
        <v>90</v>
      </c>
      <c r="E26" s="41">
        <f>SUMIF(C5:C16,"Pepaya",H5:H16)</f>
        <v>85000</v>
      </c>
      <c r="F26" s="40" t="s">
        <v>91</v>
      </c>
    </row>
    <row r="27" spans="2:8" x14ac:dyDescent="0.25">
      <c r="B27" s="40" t="s">
        <v>90</v>
      </c>
      <c r="E27" s="41" cm="1">
        <f t="array" ref="E27">SUMPRODUCT(F5:F16,IF(C5:C16="Pepaya",G5:G16,0))</f>
        <v>85000</v>
      </c>
      <c r="F27" s="40" t="s">
        <v>92</v>
      </c>
    </row>
    <row r="28" spans="2:8" x14ac:dyDescent="0.25">
      <c r="B28" s="42" t="s">
        <v>93</v>
      </c>
      <c r="C28" s="43"/>
      <c r="D28" s="43"/>
      <c r="E28" s="44" cm="1">
        <f t="array" ref="E28">SUMPRODUCT(F5:F16,IF(C5:C16=C19,G5:G16,0))</f>
        <v>165000</v>
      </c>
      <c r="F28" s="40"/>
    </row>
    <row r="29" spans="2:8" ht="8.5500000000000007" customHeight="1" x14ac:dyDescent="0.25">
      <c r="B29" s="40"/>
      <c r="E29" s="40"/>
      <c r="F29" s="40"/>
    </row>
    <row r="30" spans="2:8" x14ac:dyDescent="0.25">
      <c r="B30" s="40" t="s">
        <v>94</v>
      </c>
      <c r="E30" s="41">
        <f>SUMIF(D5:D16,"Fulan",H5:H16)</f>
        <v>188000</v>
      </c>
      <c r="F30" s="40" t="s">
        <v>91</v>
      </c>
    </row>
    <row r="31" spans="2:8" x14ac:dyDescent="0.25">
      <c r="B31" s="40" t="s">
        <v>94</v>
      </c>
      <c r="E31" s="41" cm="1">
        <f t="array" ref="E31">SUMPRODUCT(F5:F16,IF(D5:D16="Fulan",G5:G16,0))</f>
        <v>188000</v>
      </c>
      <c r="F31" s="40" t="s">
        <v>92</v>
      </c>
    </row>
    <row r="32" spans="2:8" x14ac:dyDescent="0.25">
      <c r="B32" s="42" t="s">
        <v>95</v>
      </c>
      <c r="C32" s="43"/>
      <c r="D32" s="43"/>
      <c r="E32" s="44" cm="1">
        <f t="array" ref="E32">SUMPRODUCT(F5:F16,IF(D5:D16=D19,G5:G16,0))</f>
        <v>188000</v>
      </c>
      <c r="F32" s="40"/>
    </row>
    <row r="33" spans="2:6" ht="8.5500000000000007" customHeight="1" x14ac:dyDescent="0.25">
      <c r="B33" s="40"/>
      <c r="E33" s="40"/>
      <c r="F33" s="40"/>
    </row>
    <row r="34" spans="2:6" x14ac:dyDescent="0.25">
      <c r="B34" s="40" t="s">
        <v>96</v>
      </c>
      <c r="E34" s="41">
        <f>SUMIF(E5:E16,"Rabu",H5:H16)</f>
        <v>71000</v>
      </c>
      <c r="F34" s="40" t="s">
        <v>91</v>
      </c>
    </row>
    <row r="35" spans="2:6" x14ac:dyDescent="0.25">
      <c r="B35" s="40" t="s">
        <v>96</v>
      </c>
      <c r="E35" s="41" cm="1">
        <f t="array" ref="E35">SUMPRODUCT(F5:F16,IF(E5:E16="Rabu",G5:G16,0))</f>
        <v>71000</v>
      </c>
      <c r="F35" s="40" t="s">
        <v>92</v>
      </c>
    </row>
    <row r="36" spans="2:6" x14ac:dyDescent="0.25">
      <c r="B36" s="42" t="s">
        <v>97</v>
      </c>
      <c r="C36" s="43"/>
      <c r="D36" s="43"/>
      <c r="E36" s="44" cm="1">
        <f t="array" ref="E36">SUMPRODUCT(F5:F16,IF(E5:E16=E19,G5:G16,0))</f>
        <v>117000</v>
      </c>
      <c r="F36" s="40"/>
    </row>
    <row r="37" spans="2:6" ht="8.5500000000000007" customHeight="1" x14ac:dyDescent="0.25">
      <c r="B37" s="40"/>
      <c r="E37" s="40"/>
      <c r="F37" s="40"/>
    </row>
    <row r="38" spans="2:6" x14ac:dyDescent="0.25">
      <c r="B38" s="40" t="s">
        <v>90</v>
      </c>
      <c r="E38" s="41">
        <f>SUMIFS(H5:H16,C5:C16,"=Pepaya")</f>
        <v>85000</v>
      </c>
      <c r="F38" s="40" t="s">
        <v>98</v>
      </c>
    </row>
    <row r="39" spans="2:6" x14ac:dyDescent="0.25">
      <c r="B39" s="40" t="s">
        <v>99</v>
      </c>
      <c r="E39" s="41">
        <f>SUMIFS(H5:H16,C5:C16,"=Pepaya",D5:D16,"=Fulan")</f>
        <v>17000</v>
      </c>
      <c r="F39" s="40" t="s">
        <v>98</v>
      </c>
    </row>
    <row r="40" spans="2:6" x14ac:dyDescent="0.25">
      <c r="B40" s="40" t="s">
        <v>100</v>
      </c>
      <c r="E40" s="41">
        <f>SUMIFS(H5:H16,C5:C16,"=Pepaya",D5:D16,"=Fulan",E5:E16,"=Rabu")</f>
        <v>17000</v>
      </c>
      <c r="F40" s="40" t="s">
        <v>98</v>
      </c>
    </row>
    <row r="41" spans="2:6" x14ac:dyDescent="0.25">
      <c r="B41" s="42" t="s">
        <v>101</v>
      </c>
      <c r="C41" s="43"/>
      <c r="D41" s="43"/>
      <c r="E41" s="44">
        <f>SUMIFS(H5:H16,C5:C16,"="&amp;C19,D5:D16,"="&amp;D19,E5:E16,"="&amp;E19)</f>
        <v>55000</v>
      </c>
    </row>
    <row r="42" spans="2:6" ht="8.5500000000000007" customHeight="1" x14ac:dyDescent="0.25">
      <c r="B42" s="40"/>
      <c r="E42" s="40"/>
      <c r="F42" s="40"/>
    </row>
  </sheetData>
  <pageMargins left="0.78749999999999998" right="0.78749999999999998" top="0.78749999999999998" bottom="0.78749999999999998" header="0.511811023622047" footer="0.511811023622047"/>
  <pageSetup paperSize="9" scale="9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897B"/>
  </sheetPr>
  <dimension ref="B1:F26"/>
  <sheetViews>
    <sheetView showGridLines="0" view="pageBreakPreview" topLeftCell="A10" zoomScaleNormal="100" workbookViewId="0">
      <selection activeCell="B12" sqref="B12"/>
    </sheetView>
  </sheetViews>
  <sheetFormatPr defaultColWidth="11.5546875" defaultRowHeight="13.2" x14ac:dyDescent="0.25"/>
  <cols>
    <col min="1" max="1" width="2.5546875" customWidth="1"/>
    <col min="2" max="2" width="10.21875" customWidth="1"/>
    <col min="3" max="3" width="7.6640625" customWidth="1"/>
    <col min="4" max="4" width="25.5546875" customWidth="1"/>
    <col min="5" max="5" width="20.44140625" customWidth="1"/>
    <col min="6" max="8" width="2.5546875" customWidth="1"/>
  </cols>
  <sheetData>
    <row r="1" spans="2:5" ht="8.5500000000000007" customHeight="1" x14ac:dyDescent="0.25"/>
    <row r="2" spans="2:5" ht="8.5500000000000007" customHeight="1" x14ac:dyDescent="0.25"/>
    <row r="3" spans="2:5" x14ac:dyDescent="0.25">
      <c r="B3" s="45" t="s">
        <v>102</v>
      </c>
      <c r="C3" s="46" t="s">
        <v>103</v>
      </c>
      <c r="D3" s="47" t="s">
        <v>40</v>
      </c>
      <c r="E3" s="46" t="s">
        <v>104</v>
      </c>
    </row>
    <row r="4" spans="2:5" ht="8.5500000000000007" customHeight="1" x14ac:dyDescent="0.25">
      <c r="C4" s="48"/>
      <c r="D4" s="49"/>
      <c r="E4" s="49"/>
    </row>
    <row r="5" spans="2:5" x14ac:dyDescent="0.25">
      <c r="C5" s="50" t="s">
        <v>105</v>
      </c>
      <c r="D5" s="51" t="s">
        <v>106</v>
      </c>
      <c r="E5" s="52">
        <v>54000000</v>
      </c>
    </row>
    <row r="6" spans="2:5" x14ac:dyDescent="0.25">
      <c r="C6" s="53" t="s">
        <v>107</v>
      </c>
      <c r="D6" s="54" t="s">
        <v>108</v>
      </c>
      <c r="E6" s="55">
        <v>58500000</v>
      </c>
    </row>
    <row r="7" spans="2:5" x14ac:dyDescent="0.25">
      <c r="C7" s="53" t="s">
        <v>109</v>
      </c>
      <c r="D7" s="54" t="s">
        <v>110</v>
      </c>
      <c r="E7" s="55">
        <v>63000000</v>
      </c>
    </row>
    <row r="8" spans="2:5" x14ac:dyDescent="0.25">
      <c r="C8" s="53" t="s">
        <v>111</v>
      </c>
      <c r="D8" s="54" t="s">
        <v>112</v>
      </c>
      <c r="E8" s="55">
        <v>67500000</v>
      </c>
    </row>
    <row r="9" spans="2:5" x14ac:dyDescent="0.25">
      <c r="C9" s="53" t="s">
        <v>113</v>
      </c>
      <c r="D9" s="54" t="s">
        <v>114</v>
      </c>
      <c r="E9" s="55">
        <v>72000000</v>
      </c>
    </row>
    <row r="10" spans="2:5" ht="8.5500000000000007" customHeight="1" x14ac:dyDescent="0.25">
      <c r="C10" s="56"/>
      <c r="D10" s="56"/>
      <c r="E10" s="56"/>
    </row>
    <row r="12" spans="2:5" x14ac:dyDescent="0.25">
      <c r="B12" s="45" t="s">
        <v>115</v>
      </c>
    </row>
    <row r="13" spans="2:5" x14ac:dyDescent="0.25">
      <c r="B13" s="57" t="s">
        <v>116</v>
      </c>
      <c r="C13" s="58" t="s">
        <v>103</v>
      </c>
      <c r="D13" s="57" t="s">
        <v>40</v>
      </c>
      <c r="E13" s="58" t="s">
        <v>104</v>
      </c>
    </row>
    <row r="14" spans="2:5" x14ac:dyDescent="0.25">
      <c r="C14" s="48"/>
      <c r="D14" s="49"/>
      <c r="E14" s="49"/>
    </row>
    <row r="15" spans="2:5" x14ac:dyDescent="0.25">
      <c r="B15" s="59" t="s">
        <v>71</v>
      </c>
      <c r="C15" s="60" t="s">
        <v>105</v>
      </c>
      <c r="D15" s="61" t="str">
        <f>VLOOKUP(C15,$C$5:$E$9,2)</f>
        <v>Kawin Anak 3</v>
      </c>
      <c r="E15" s="62">
        <f>VLOOKUP(C15,$C$5:$E$9,3)</f>
        <v>72000000</v>
      </c>
    </row>
    <row r="16" spans="2:5" x14ac:dyDescent="0.25">
      <c r="B16" s="59" t="s">
        <v>74</v>
      </c>
      <c r="C16" s="63" t="s">
        <v>109</v>
      </c>
      <c r="D16" s="61" t="str">
        <f>VLOOKUP(C16,$C$5:$E$9,2)</f>
        <v>Kawin Anak 1</v>
      </c>
      <c r="E16" s="62">
        <f>VLOOKUP(C16,$C$5:$E$9,3)</f>
        <v>63000000</v>
      </c>
    </row>
    <row r="17" spans="2:6" x14ac:dyDescent="0.25">
      <c r="B17" s="59" t="s">
        <v>77</v>
      </c>
      <c r="C17" s="63" t="s">
        <v>113</v>
      </c>
      <c r="D17" s="61" t="str">
        <f>VLOOKUP(C17,$C$5:$E$9,2)</f>
        <v>Kawin Anak 3</v>
      </c>
      <c r="E17" s="62">
        <f>VLOOKUP(C17,$C$5:$E$9,3)</f>
        <v>72000000</v>
      </c>
    </row>
    <row r="18" spans="2:6" ht="8.5500000000000007" customHeight="1" x14ac:dyDescent="0.25">
      <c r="C18" s="56"/>
      <c r="D18" s="56"/>
      <c r="E18" s="56"/>
    </row>
    <row r="20" spans="2:6" x14ac:dyDescent="0.25">
      <c r="B20" s="45" t="s">
        <v>117</v>
      </c>
    </row>
    <row r="21" spans="2:6" x14ac:dyDescent="0.25">
      <c r="B21" s="57" t="s">
        <v>116</v>
      </c>
      <c r="C21" s="58" t="s">
        <v>103</v>
      </c>
      <c r="D21" s="57" t="s">
        <v>40</v>
      </c>
      <c r="E21" s="58" t="s">
        <v>104</v>
      </c>
    </row>
    <row r="22" spans="2:6" x14ac:dyDescent="0.25">
      <c r="C22" s="48"/>
      <c r="D22" s="49"/>
      <c r="E22" s="49"/>
    </row>
    <row r="23" spans="2:6" x14ac:dyDescent="0.25">
      <c r="B23" s="64" t="s">
        <v>71</v>
      </c>
      <c r="C23" s="65" t="s">
        <v>105</v>
      </c>
      <c r="D23" s="66" t="str">
        <f>_xlfn.SWITCH(C23,"TK",$D$5,"K/0",$D$6,"K/1",$D$7,"K/2",$D$8,"K/3",$D$9)</f>
        <v>Tidak Kawin</v>
      </c>
      <c r="E23" s="67">
        <f>_xlfn.SWITCH(C23,"TK",$E$5,"K/0",$E$6,"K/1",$E$7,"K/2",$E$8,"K/3",$E$9)</f>
        <v>54000000</v>
      </c>
      <c r="F23" s="68"/>
    </row>
    <row r="24" spans="2:6" x14ac:dyDescent="0.25">
      <c r="B24" s="64" t="s">
        <v>74</v>
      </c>
      <c r="C24" s="69" t="s">
        <v>109</v>
      </c>
      <c r="D24" s="66" t="str">
        <f>_xlfn.SWITCH(C24,"TK",$D$5,"K/0",$D$6,"K/1",$D$7,"K/2",$D$8,"K/3",$D$9)</f>
        <v>Kawin Anak 1</v>
      </c>
      <c r="E24" s="67">
        <f>_xlfn.SWITCH(C24,"TK",$E$5,"K/0",$E$6,"K/1",$E$7,"K/2",$E$8,"K/3",$E$9)</f>
        <v>63000000</v>
      </c>
      <c r="F24" s="68"/>
    </row>
    <row r="25" spans="2:6" x14ac:dyDescent="0.25">
      <c r="B25" s="64" t="s">
        <v>77</v>
      </c>
      <c r="C25" s="69" t="s">
        <v>113</v>
      </c>
      <c r="D25" s="66" t="str">
        <f>_xlfn.SWITCH(C25,"TK",$D$5,"K/0",$D$6,"K/1",$D$7,"K/2",$D$8,"K/3",$D$9)</f>
        <v>Kawin Anak 3</v>
      </c>
      <c r="E25" s="67">
        <f>_xlfn.SWITCH(C25,"TK",$E$5,"K/0",$E$6,"K/1",$E$7,"K/2",$E$8,"K/3",$E$9)</f>
        <v>72000000</v>
      </c>
      <c r="F25" s="68"/>
    </row>
    <row r="26" spans="2:6" ht="8.5500000000000007" customHeight="1" x14ac:dyDescent="0.25">
      <c r="C26" s="56"/>
      <c r="D26" s="56"/>
      <c r="E26" s="56"/>
    </row>
  </sheetData>
  <pageMargins left="0.78749999999999998" right="0.78749999999999998" top="0.78749999999999998" bottom="0.78749999999999998" header="0.511811023622047" footer="0.511811023622047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96B"/>
  </sheetPr>
  <dimension ref="B2:O18"/>
  <sheetViews>
    <sheetView showGridLines="0" view="pageBreakPreview" zoomScaleNormal="100" workbookViewId="0">
      <selection activeCell="B3" sqref="B3"/>
    </sheetView>
  </sheetViews>
  <sheetFormatPr defaultColWidth="11.5546875" defaultRowHeight="13.2" x14ac:dyDescent="0.25"/>
  <cols>
    <col min="1" max="1" width="2.5546875" customWidth="1"/>
    <col min="2" max="2" width="5.109375" customWidth="1"/>
    <col min="3" max="3" width="10.21875" style="70" customWidth="1"/>
    <col min="4" max="15" width="10.21875" customWidth="1"/>
    <col min="16" max="16" width="2.5546875" customWidth="1"/>
  </cols>
  <sheetData>
    <row r="2" spans="2:15" ht="8.5500000000000007" customHeight="1" x14ac:dyDescent="0.25"/>
    <row r="3" spans="2:15" ht="14.1" customHeight="1" x14ac:dyDescent="0.25">
      <c r="D3" s="71">
        <v>1</v>
      </c>
      <c r="E3" s="71">
        <v>2</v>
      </c>
      <c r="F3" s="71">
        <v>3</v>
      </c>
      <c r="G3" s="71">
        <v>4</v>
      </c>
      <c r="H3" s="71">
        <v>5</v>
      </c>
      <c r="I3" s="71">
        <v>6</v>
      </c>
      <c r="J3" s="71">
        <v>7</v>
      </c>
      <c r="K3" s="71">
        <v>8</v>
      </c>
      <c r="L3" s="71">
        <v>9</v>
      </c>
      <c r="M3" s="71">
        <v>10</v>
      </c>
      <c r="N3" s="71">
        <v>11</v>
      </c>
      <c r="O3" s="71">
        <v>12</v>
      </c>
    </row>
    <row r="4" spans="2:15" ht="14.1" customHeight="1" x14ac:dyDescent="0.25">
      <c r="B4" s="72" t="s">
        <v>1</v>
      </c>
      <c r="C4" s="73" t="s">
        <v>118</v>
      </c>
      <c r="D4" s="72" t="s">
        <v>119</v>
      </c>
      <c r="E4" s="74" t="s">
        <v>120</v>
      </c>
      <c r="F4" s="72" t="s">
        <v>121</v>
      </c>
      <c r="G4" s="74" t="s">
        <v>122</v>
      </c>
      <c r="H4" s="72" t="s">
        <v>123</v>
      </c>
      <c r="I4" s="74" t="s">
        <v>124</v>
      </c>
      <c r="J4" s="72" t="s">
        <v>125</v>
      </c>
      <c r="K4" s="74" t="s">
        <v>126</v>
      </c>
      <c r="L4" s="72" t="s">
        <v>127</v>
      </c>
      <c r="M4" s="74" t="s">
        <v>128</v>
      </c>
      <c r="N4" s="72" t="s">
        <v>129</v>
      </c>
      <c r="O4" s="74" t="s">
        <v>130</v>
      </c>
    </row>
    <row r="5" spans="2:15" ht="8.5500000000000007" customHeight="1" x14ac:dyDescent="0.25"/>
    <row r="6" spans="2:15" ht="14.1" customHeight="1" x14ac:dyDescent="0.25">
      <c r="B6" s="75">
        <v>1</v>
      </c>
      <c r="C6" s="76" t="s">
        <v>131</v>
      </c>
      <c r="D6" s="77">
        <v>153000</v>
      </c>
      <c r="E6" s="77">
        <v>150000</v>
      </c>
      <c r="F6" s="77">
        <v>204000</v>
      </c>
      <c r="G6" s="77">
        <v>174000</v>
      </c>
      <c r="H6" s="77">
        <v>204000</v>
      </c>
      <c r="I6" s="77">
        <v>154000</v>
      </c>
      <c r="J6" s="77">
        <v>152000</v>
      </c>
      <c r="K6" s="77">
        <v>204000</v>
      </c>
      <c r="L6" s="77">
        <v>174000</v>
      </c>
      <c r="M6" s="77">
        <v>204000</v>
      </c>
      <c r="N6" s="77">
        <v>140000</v>
      </c>
      <c r="O6" s="77">
        <v>153000</v>
      </c>
    </row>
    <row r="7" spans="2:15" ht="14.1" customHeight="1" x14ac:dyDescent="0.25">
      <c r="B7" s="78">
        <f>B6+1</f>
        <v>2</v>
      </c>
      <c r="C7" s="79" t="s">
        <v>132</v>
      </c>
      <c r="D7" s="80">
        <v>28000</v>
      </c>
      <c r="E7" s="80">
        <v>22000</v>
      </c>
      <c r="F7" s="80">
        <v>45000</v>
      </c>
      <c r="G7" s="80">
        <v>32000</v>
      </c>
      <c r="H7" s="80">
        <v>28000</v>
      </c>
      <c r="I7" s="80">
        <v>22000</v>
      </c>
      <c r="J7" s="80">
        <v>45000</v>
      </c>
      <c r="K7" s="80">
        <v>32000</v>
      </c>
      <c r="L7" s="80">
        <v>28000</v>
      </c>
      <c r="M7" s="80">
        <v>22000</v>
      </c>
      <c r="N7" s="80">
        <v>45000</v>
      </c>
      <c r="O7" s="80">
        <v>32000</v>
      </c>
    </row>
    <row r="8" spans="2:15" ht="14.1" customHeight="1" x14ac:dyDescent="0.25">
      <c r="B8" s="81">
        <f>B7+1</f>
        <v>3</v>
      </c>
      <c r="C8" s="82" t="s">
        <v>133</v>
      </c>
      <c r="D8" s="80">
        <v>11000</v>
      </c>
      <c r="E8" s="80">
        <v>43500</v>
      </c>
      <c r="F8" s="80">
        <v>13500</v>
      </c>
      <c r="G8" s="80">
        <v>40500</v>
      </c>
      <c r="H8" s="80">
        <v>11000</v>
      </c>
      <c r="I8" s="80">
        <v>43500</v>
      </c>
      <c r="J8" s="80">
        <v>13500</v>
      </c>
      <c r="K8" s="80">
        <v>40500</v>
      </c>
      <c r="L8" s="80">
        <v>16500</v>
      </c>
      <c r="M8" s="80">
        <v>11000</v>
      </c>
      <c r="N8" s="80">
        <v>43500</v>
      </c>
      <c r="O8" s="80">
        <v>13500</v>
      </c>
    </row>
    <row r="9" spans="2:15" ht="8.5500000000000007" customHeight="1" x14ac:dyDescent="0.25">
      <c r="B9" s="83"/>
      <c r="C9" s="84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2:15" x14ac:dyDescent="0.25">
      <c r="D10" t="s">
        <v>134</v>
      </c>
      <c r="H10" t="s">
        <v>134</v>
      </c>
      <c r="L10" t="s">
        <v>134</v>
      </c>
    </row>
    <row r="11" spans="2:15" x14ac:dyDescent="0.25">
      <c r="C11"/>
      <c r="D11" s="85" t="s">
        <v>135</v>
      </c>
      <c r="E11" s="86">
        <v>8</v>
      </c>
      <c r="H11" s="85" t="s">
        <v>136</v>
      </c>
      <c r="I11" s="86">
        <v>7</v>
      </c>
      <c r="L11" s="85" t="s">
        <v>137</v>
      </c>
      <c r="M11" s="86" t="s">
        <v>124</v>
      </c>
    </row>
    <row r="12" spans="2:15" ht="8.5500000000000007" customHeight="1" x14ac:dyDescent="0.25">
      <c r="C12"/>
    </row>
    <row r="13" spans="2:15" ht="14.1" customHeight="1" x14ac:dyDescent="0.25">
      <c r="C13"/>
      <c r="D13" s="87" t="s">
        <v>46</v>
      </c>
      <c r="E13" s="88" t="str">
        <f>HLOOKUP($E$11,$D$3:$O$8,2)</f>
        <v>Ags</v>
      </c>
      <c r="H13" s="87" t="s">
        <v>46</v>
      </c>
      <c r="I13" s="88" t="str">
        <f>INDEX($D4:$O4,1,$I$11)</f>
        <v>Jul</v>
      </c>
      <c r="L13" s="87" t="s">
        <v>46</v>
      </c>
      <c r="M13" s="88" t="e">
        <f ca="1">COM.GOOSEPIRATE.LOX365.OXT.XLOOKUP($M$11,$D$4:$O$4,$D3:$O3)</f>
        <v>#NAME?</v>
      </c>
    </row>
    <row r="14" spans="2:15" ht="8.5500000000000007" customHeight="1" x14ac:dyDescent="0.25">
      <c r="C14"/>
    </row>
    <row r="15" spans="2:15" x14ac:dyDescent="0.25">
      <c r="C15"/>
      <c r="D15" s="89" t="s">
        <v>131</v>
      </c>
      <c r="E15" s="90">
        <f>HLOOKUP($E$11,$D$3:$O$8,4)</f>
        <v>204000</v>
      </c>
      <c r="H15" s="89" t="s">
        <v>131</v>
      </c>
      <c r="I15" s="90">
        <f>INDEX($D6:$O6,1,$I$11)</f>
        <v>152000</v>
      </c>
      <c r="L15" s="89" t="s">
        <v>131</v>
      </c>
      <c r="M15" s="90" t="e">
        <f ca="1">COM.GOOSEPIRATE.LOX365.OXT.XLOOKUP($M$11,$D$4:$O$4,$D6:$O6)</f>
        <v>#NAME?</v>
      </c>
    </row>
    <row r="16" spans="2:15" x14ac:dyDescent="0.25">
      <c r="C16"/>
      <c r="D16" s="91" t="s">
        <v>132</v>
      </c>
      <c r="E16" s="92">
        <f>HLOOKUP($E$11,$D$3:$O$8,5)</f>
        <v>32000</v>
      </c>
      <c r="H16" s="91" t="s">
        <v>132</v>
      </c>
      <c r="I16" s="92">
        <f>INDEX($D7:$O7,1,$I$11)</f>
        <v>45000</v>
      </c>
      <c r="L16" s="91" t="s">
        <v>132</v>
      </c>
      <c r="M16" s="92" t="e">
        <f ca="1">COM.GOOSEPIRATE.LOX365.OXT.XLOOKUP($M$11,$D$4:$O$4,$D7:$O7)</f>
        <v>#NAME?</v>
      </c>
    </row>
    <row r="17" spans="3:13" x14ac:dyDescent="0.25">
      <c r="C17"/>
      <c r="D17" s="93" t="s">
        <v>133</v>
      </c>
      <c r="E17" s="92">
        <f>HLOOKUP($E$11,$D$3:$O$8,6)</f>
        <v>40500</v>
      </c>
      <c r="H17" s="93" t="s">
        <v>133</v>
      </c>
      <c r="I17" s="92">
        <f>INDEX($D8:$O8,1,$I$11)</f>
        <v>13500</v>
      </c>
      <c r="L17" s="93" t="s">
        <v>133</v>
      </c>
      <c r="M17" s="92" t="e">
        <f ca="1">COM.GOOSEPIRATE.LOX365.OXT.XLOOKUP($M$11,$D$4:$O$4,$D8:$O8)</f>
        <v>#NAME?</v>
      </c>
    </row>
    <row r="18" spans="3:13" ht="8.5500000000000007" customHeight="1" x14ac:dyDescent="0.25">
      <c r="C18"/>
    </row>
  </sheetData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4D40"/>
  </sheetPr>
  <dimension ref="B2:O36"/>
  <sheetViews>
    <sheetView showGridLines="0" view="pageBreakPreview" zoomScaleNormal="100" workbookViewId="0">
      <selection activeCell="B3" sqref="B3"/>
    </sheetView>
  </sheetViews>
  <sheetFormatPr defaultColWidth="11.5546875" defaultRowHeight="13.2" x14ac:dyDescent="0.25"/>
  <cols>
    <col min="1" max="1" width="2.5546875" customWidth="1"/>
    <col min="2" max="2" width="5.109375" customWidth="1"/>
    <col min="3" max="3" width="10.21875" style="70" customWidth="1"/>
    <col min="4" max="9" width="10.21875" customWidth="1"/>
    <col min="10" max="15" width="10.21875" hidden="1" customWidth="1"/>
    <col min="16" max="16" width="2.5546875" customWidth="1"/>
  </cols>
  <sheetData>
    <row r="2" spans="2:15" ht="8.5500000000000007" customHeight="1" x14ac:dyDescent="0.25"/>
    <row r="3" spans="2:15" ht="14.1" customHeight="1" x14ac:dyDescent="0.25">
      <c r="D3" s="71">
        <v>1</v>
      </c>
      <c r="E3" s="71">
        <v>2</v>
      </c>
      <c r="F3" s="71">
        <v>3</v>
      </c>
      <c r="G3" s="71">
        <v>4</v>
      </c>
      <c r="H3" s="71">
        <v>5</v>
      </c>
      <c r="I3" s="71">
        <v>6</v>
      </c>
      <c r="J3" s="71">
        <v>7</v>
      </c>
      <c r="K3" s="71">
        <v>8</v>
      </c>
      <c r="L3" s="71">
        <v>9</v>
      </c>
      <c r="M3" s="71">
        <v>10</v>
      </c>
      <c r="N3" s="71">
        <v>11</v>
      </c>
      <c r="O3" s="71">
        <v>12</v>
      </c>
    </row>
    <row r="4" spans="2:15" ht="14.1" customHeight="1" x14ac:dyDescent="0.25">
      <c r="B4" s="72" t="s">
        <v>1</v>
      </c>
      <c r="C4" s="73" t="s">
        <v>118</v>
      </c>
      <c r="D4" s="72" t="s">
        <v>119</v>
      </c>
      <c r="E4" s="74" t="s">
        <v>120</v>
      </c>
      <c r="F4" s="72" t="s">
        <v>121</v>
      </c>
      <c r="G4" s="74" t="s">
        <v>122</v>
      </c>
      <c r="H4" s="72" t="s">
        <v>123</v>
      </c>
      <c r="I4" s="74" t="s">
        <v>124</v>
      </c>
      <c r="J4" s="72" t="s">
        <v>125</v>
      </c>
      <c r="K4" s="74" t="s">
        <v>126</v>
      </c>
      <c r="L4" s="72" t="s">
        <v>127</v>
      </c>
      <c r="M4" s="74" t="s">
        <v>128</v>
      </c>
      <c r="N4" s="72" t="s">
        <v>129</v>
      </c>
      <c r="O4" s="74" t="s">
        <v>130</v>
      </c>
    </row>
    <row r="5" spans="2:15" ht="8.5500000000000007" customHeight="1" x14ac:dyDescent="0.25"/>
    <row r="6" spans="2:15" ht="14.1" customHeight="1" x14ac:dyDescent="0.25">
      <c r="B6" s="75">
        <v>1</v>
      </c>
      <c r="C6" s="76" t="s">
        <v>131</v>
      </c>
      <c r="D6" s="77">
        <v>153000</v>
      </c>
      <c r="E6" s="77">
        <v>150000</v>
      </c>
      <c r="F6" s="77">
        <v>204000</v>
      </c>
      <c r="G6" s="77">
        <v>174000</v>
      </c>
      <c r="H6" s="77">
        <v>204000</v>
      </c>
      <c r="I6" s="77">
        <v>154000</v>
      </c>
      <c r="J6" s="77">
        <v>152000</v>
      </c>
      <c r="K6" s="77">
        <v>204000</v>
      </c>
      <c r="L6" s="77">
        <v>174000</v>
      </c>
      <c r="M6" s="77">
        <v>204000</v>
      </c>
      <c r="N6" s="77">
        <v>140000</v>
      </c>
      <c r="O6" s="77">
        <v>153000</v>
      </c>
    </row>
    <row r="7" spans="2:15" ht="14.1" customHeight="1" x14ac:dyDescent="0.25">
      <c r="B7" s="78">
        <f>B6+1</f>
        <v>2</v>
      </c>
      <c r="C7" s="79" t="s">
        <v>132</v>
      </c>
      <c r="D7" s="80">
        <v>28000</v>
      </c>
      <c r="E7" s="80">
        <v>22000</v>
      </c>
      <c r="F7" s="80">
        <v>45000</v>
      </c>
      <c r="G7" s="80">
        <v>32000</v>
      </c>
      <c r="H7" s="80">
        <v>28000</v>
      </c>
      <c r="I7" s="80">
        <v>22000</v>
      </c>
      <c r="J7" s="80">
        <v>45000</v>
      </c>
      <c r="K7" s="80">
        <v>32000</v>
      </c>
      <c r="L7" s="80">
        <v>28000</v>
      </c>
      <c r="M7" s="80">
        <v>22000</v>
      </c>
      <c r="N7" s="80">
        <v>45000</v>
      </c>
      <c r="O7" s="80">
        <v>32000</v>
      </c>
    </row>
    <row r="8" spans="2:15" ht="14.1" customHeight="1" x14ac:dyDescent="0.25">
      <c r="B8" s="81">
        <f>B7+1</f>
        <v>3</v>
      </c>
      <c r="C8" s="82" t="s">
        <v>133</v>
      </c>
      <c r="D8" s="80">
        <v>11000</v>
      </c>
      <c r="E8" s="80">
        <v>43500</v>
      </c>
      <c r="F8" s="80">
        <v>13500</v>
      </c>
      <c r="G8" s="80">
        <v>40500</v>
      </c>
      <c r="H8" s="80">
        <v>11000</v>
      </c>
      <c r="I8" s="80">
        <v>43500</v>
      </c>
      <c r="J8" s="80">
        <v>13500</v>
      </c>
      <c r="K8" s="80">
        <v>40500</v>
      </c>
      <c r="L8" s="80">
        <v>16500</v>
      </c>
      <c r="M8" s="80">
        <v>11000</v>
      </c>
      <c r="N8" s="80">
        <v>43500</v>
      </c>
      <c r="O8" s="80">
        <v>13500</v>
      </c>
    </row>
    <row r="9" spans="2:15" ht="8.5500000000000007" customHeight="1" x14ac:dyDescent="0.25">
      <c r="B9" s="83"/>
      <c r="C9" s="84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2:15" x14ac:dyDescent="0.25">
      <c r="C10" t="s">
        <v>134</v>
      </c>
    </row>
    <row r="11" spans="2:15" x14ac:dyDescent="0.25">
      <c r="C11" s="85" t="s">
        <v>135</v>
      </c>
      <c r="D11" s="86">
        <v>8</v>
      </c>
    </row>
    <row r="12" spans="2:15" ht="8.5500000000000007" customHeight="1" x14ac:dyDescent="0.25">
      <c r="C12"/>
    </row>
    <row r="13" spans="2:15" ht="14.1" customHeight="1" x14ac:dyDescent="0.25">
      <c r="C13" s="87" t="s">
        <v>46</v>
      </c>
      <c r="D13" s="88" t="str">
        <f>HLOOKUP($D$11,$D$3:$O$8,2)</f>
        <v>Ags</v>
      </c>
      <c r="E13" t="s">
        <v>138</v>
      </c>
    </row>
    <row r="14" spans="2:15" ht="8.5500000000000007" customHeight="1" x14ac:dyDescent="0.25">
      <c r="C14"/>
    </row>
    <row r="15" spans="2:15" x14ac:dyDescent="0.25">
      <c r="C15" s="89" t="s">
        <v>131</v>
      </c>
      <c r="D15" s="90">
        <f>HLOOKUP($D$11,$D$3:$O$8,4)</f>
        <v>204000</v>
      </c>
      <c r="E15" t="s">
        <v>139</v>
      </c>
    </row>
    <row r="16" spans="2:15" x14ac:dyDescent="0.25">
      <c r="C16" s="91" t="s">
        <v>132</v>
      </c>
      <c r="D16" s="92">
        <f>HLOOKUP($D$11,$D$3:$O$8,5)</f>
        <v>32000</v>
      </c>
      <c r="E16" t="s">
        <v>140</v>
      </c>
    </row>
    <row r="17" spans="3:5" x14ac:dyDescent="0.25">
      <c r="C17" s="93" t="s">
        <v>133</v>
      </c>
      <c r="D17" s="92">
        <f>HLOOKUP($D$11,$D$3:$O$8,6)</f>
        <v>40500</v>
      </c>
      <c r="E17" t="s">
        <v>141</v>
      </c>
    </row>
    <row r="18" spans="3:5" ht="8.5500000000000007" customHeight="1" x14ac:dyDescent="0.25">
      <c r="C18"/>
    </row>
    <row r="19" spans="3:5" x14ac:dyDescent="0.25">
      <c r="C19" t="s">
        <v>134</v>
      </c>
    </row>
    <row r="20" spans="3:5" x14ac:dyDescent="0.25">
      <c r="C20" s="85" t="s">
        <v>136</v>
      </c>
      <c r="D20" s="86">
        <v>7</v>
      </c>
    </row>
    <row r="21" spans="3:5" x14ac:dyDescent="0.25">
      <c r="C21"/>
    </row>
    <row r="22" spans="3:5" x14ac:dyDescent="0.25">
      <c r="C22" s="87" t="s">
        <v>46</v>
      </c>
      <c r="D22" s="88" t="str">
        <f>INDEX($D4:$O4,1,$D$20)</f>
        <v>Jul</v>
      </c>
      <c r="E22" t="s">
        <v>142</v>
      </c>
    </row>
    <row r="23" spans="3:5" x14ac:dyDescent="0.25">
      <c r="C23"/>
    </row>
    <row r="24" spans="3:5" x14ac:dyDescent="0.25">
      <c r="C24" s="89" t="s">
        <v>131</v>
      </c>
      <c r="D24" s="90">
        <f>INDEX($D6:$O6,1,$D$20)</f>
        <v>152000</v>
      </c>
      <c r="E24" t="s">
        <v>143</v>
      </c>
    </row>
    <row r="25" spans="3:5" x14ac:dyDescent="0.25">
      <c r="C25" s="91" t="s">
        <v>132</v>
      </c>
      <c r="D25" s="92">
        <f>INDEX($D7:$O7,1,$D$20)</f>
        <v>45000</v>
      </c>
      <c r="E25" t="s">
        <v>144</v>
      </c>
    </row>
    <row r="26" spans="3:5" x14ac:dyDescent="0.25">
      <c r="C26" s="93" t="s">
        <v>133</v>
      </c>
      <c r="D26" s="92">
        <f>INDEX($D8:$O8,1,$D$20)</f>
        <v>13500</v>
      </c>
      <c r="E26" t="s">
        <v>145</v>
      </c>
    </row>
    <row r="27" spans="3:5" ht="8.5500000000000007" customHeight="1" x14ac:dyDescent="0.25">
      <c r="C27"/>
    </row>
    <row r="28" spans="3:5" x14ac:dyDescent="0.25">
      <c r="C28" t="s">
        <v>134</v>
      </c>
    </row>
    <row r="29" spans="3:5" x14ac:dyDescent="0.25">
      <c r="C29" s="85" t="s">
        <v>137</v>
      </c>
      <c r="D29" s="86" t="s">
        <v>124</v>
      </c>
    </row>
    <row r="30" spans="3:5" x14ac:dyDescent="0.25">
      <c r="C30"/>
    </row>
    <row r="31" spans="3:5" x14ac:dyDescent="0.25">
      <c r="C31" s="87" t="s">
        <v>46</v>
      </c>
      <c r="D31" s="88" t="e">
        <f ca="1">COM.GOOSEPIRATE.LOX365.OXT.XLOOKUP($D$29,$D$4:$O$4,$D3:$O3)</f>
        <v>#NAME?</v>
      </c>
      <c r="E31" t="s">
        <v>146</v>
      </c>
    </row>
    <row r="32" spans="3:5" x14ac:dyDescent="0.25">
      <c r="C32"/>
    </row>
    <row r="33" spans="3:5" x14ac:dyDescent="0.25">
      <c r="C33" s="89" t="s">
        <v>131</v>
      </c>
      <c r="D33" s="90" t="e">
        <f ca="1">COM.GOOSEPIRATE.LOX365.OXT.XLOOKUP($D$29,$D$4:$O$4,$D6:$O6)</f>
        <v>#NAME?</v>
      </c>
      <c r="E33" t="s">
        <v>147</v>
      </c>
    </row>
    <row r="34" spans="3:5" x14ac:dyDescent="0.25">
      <c r="C34" s="91" t="s">
        <v>132</v>
      </c>
      <c r="D34" s="92" t="e">
        <f ca="1">COM.GOOSEPIRATE.LOX365.OXT.XLOOKUP($D$29,$D$4:$O$4,$D7:$O7)</f>
        <v>#NAME?</v>
      </c>
      <c r="E34" t="s">
        <v>148</v>
      </c>
    </row>
    <row r="35" spans="3:5" x14ac:dyDescent="0.25">
      <c r="C35" s="93" t="s">
        <v>133</v>
      </c>
      <c r="D35" s="92" t="e">
        <f ca="1">COM.GOOSEPIRATE.LOX365.OXT.XLOOKUP($D$29,$D$4:$O$4,$D8:$O8)</f>
        <v>#NAME?</v>
      </c>
      <c r="E35" t="s">
        <v>149</v>
      </c>
    </row>
    <row r="36" spans="3:5" ht="8.5500000000000007" customHeight="1" x14ac:dyDescent="0.25">
      <c r="C36"/>
    </row>
  </sheetData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Angka</vt:lpstr>
      <vt:lpstr>Case</vt:lpstr>
      <vt:lpstr>Teks</vt:lpstr>
      <vt:lpstr>Tanggal</vt:lpstr>
      <vt:lpstr>Terbilang</vt:lpstr>
      <vt:lpstr>Jumlah</vt:lpstr>
      <vt:lpstr>Acuan</vt:lpstr>
      <vt:lpstr>Rujukan</vt:lpstr>
      <vt:lpstr>Rujukan-F</vt:lpstr>
      <vt:lpstr>Acuan!Print_Area</vt:lpstr>
      <vt:lpstr>Angka!Print_Area</vt:lpstr>
      <vt:lpstr>Case!Print_Area</vt:lpstr>
      <vt:lpstr>Jumlah!Print_Area</vt:lpstr>
      <vt:lpstr>Rujukan!Print_Area</vt:lpstr>
      <vt:lpstr>'Rujukan-F'!Print_Area</vt:lpstr>
      <vt:lpstr>Tanggal!Print_Area</vt:lpstr>
      <vt:lpstr>Teks!Print_Area</vt:lpstr>
      <vt:lpstr>Terbilang!Print_Area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epsi sayidina</dc:creator>
  <dc:description/>
  <cp:lastModifiedBy>epsi sayidina</cp:lastModifiedBy>
  <cp:revision>95</cp:revision>
  <dcterms:created xsi:type="dcterms:W3CDTF">2023-02-13T23:20:40Z</dcterms:created>
  <dcterms:modified xsi:type="dcterms:W3CDTF">2023-02-28T17:30:43Z</dcterms:modified>
  <dc:language>id-ID</dc:language>
</cp:coreProperties>
</file>