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Angka" sheetId="1" state="visible" r:id="rId2"/>
    <sheet name="Case" sheetId="2" state="visible" r:id="rId3"/>
    <sheet name="Teks" sheetId="3" state="visible" r:id="rId4"/>
    <sheet name="Tanggal" sheetId="4" state="visible" r:id="rId5"/>
    <sheet name="Terbilang" sheetId="5" state="visible" r:id="rId6"/>
    <sheet name="Jumlah" sheetId="6" state="visible" r:id="rId7"/>
    <sheet name="Acuan" sheetId="7" state="visible" r:id="rId8"/>
    <sheet name="Rujukan" sheetId="8" state="visible" r:id="rId9"/>
    <sheet name="Rujukan-F" sheetId="9" state="visible" r:id="rId10"/>
    <sheet name="VLookup" sheetId="10" state="visible" r:id="rId11"/>
    <sheet name="Match" sheetId="11" state="visible" r:id="rId12"/>
    <sheet name="Diff" sheetId="12" state="visible" r:id="rId13"/>
  </sheets>
  <definedNames>
    <definedName function="false" hidden="false" localSheetId="6" name="_xlnm.Print_Area" vbProcedure="false">Acuan!$A$1:$G$27</definedName>
    <definedName function="false" hidden="false" localSheetId="0" name="_xlnm.Print_Area" vbProcedure="false">Angka!$A$1:$H$23</definedName>
    <definedName function="false" hidden="false" localSheetId="1" name="_xlnm.Print_Area" vbProcedure="false">Case!$A$1:$I$9</definedName>
    <definedName function="false" hidden="false" localSheetId="11" name="_xlnm.Print_Area" vbProcedure="false">Diff!$A$1:$I$53</definedName>
    <definedName function="false" hidden="false" localSheetId="5" name="_xlnm.Print_Area" vbProcedure="false">Jumlah!$A$1:$I$42</definedName>
    <definedName function="false" hidden="false" localSheetId="10" name="_xlnm.Print_Area" vbProcedure="false">Match!$A$1:$H$52</definedName>
    <definedName function="false" hidden="false" localSheetId="7" name="_xlnm.Print_Area" vbProcedure="false">Rujukan!$A$1:$P$19</definedName>
    <definedName function="false" hidden="false" localSheetId="8" name="_xlnm.Print_Area" vbProcedure="false">'Rujukan-F'!$A$1:$P$37</definedName>
    <definedName function="false" hidden="false" localSheetId="3" name="_xlnm.Print_Area" vbProcedure="false">Tanggal!$A$1:$J$11</definedName>
    <definedName function="false" hidden="false" localSheetId="2" name="_xlnm.Print_Area" vbProcedure="false">Teks!$A$1:$I$9</definedName>
    <definedName function="false" hidden="false" localSheetId="4" name="_xlnm.Print_Area" vbProcedure="false">Terbilang!$A$1:$G$8</definedName>
    <definedName function="false" hidden="false" localSheetId="9" name="_xlnm.Print_Area" vbProcedure="false">VLookup!$A$1:$G$52</definedName>
    <definedName function="true" hidden="false" name="com.goosepirate.lox365.oxt.XLOOKUP" vbProcedure="true"/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<sst xmlns="http://schemas.openxmlformats.org/spreadsheetml/2006/main" count="437" uniqueCount="162">
  <si>
    <t xml:space="preserve">Angka</t>
  </si>
  <si>
    <t xml:space="preserve">Urut</t>
  </si>
  <si>
    <t xml:space="preserve">Data</t>
  </si>
  <si>
    <t xml:space="preserve">Jumlah Angka</t>
  </si>
  <si>
    <t xml:space="preserve">:</t>
  </si>
  <si>
    <t xml:space="preserve">=SUM(C5:C14)</t>
  </si>
  <si>
    <t xml:space="preserve">Jumlah Data</t>
  </si>
  <si>
    <t xml:space="preserve">=COUNT(C5:C14)</t>
  </si>
  <si>
    <t xml:space="preserve">Nilai Terbesar</t>
  </si>
  <si>
    <t xml:space="preserve">=MAX(C5:C14)</t>
  </si>
  <si>
    <t xml:space="preserve">Nilai Terkecil</t>
  </si>
  <si>
    <t xml:space="preserve">=MIN(C5:C14)</t>
  </si>
  <si>
    <t xml:space="preserve">Nilai Rata-Rata</t>
  </si>
  <si>
    <t xml:space="preserve">=AVERAGE(C5:C14)</t>
  </si>
  <si>
    <t xml:space="preserve">Case</t>
  </si>
  <si>
    <t xml:space="preserve">Rumus</t>
  </si>
  <si>
    <t xml:space="preserve">Formula</t>
  </si>
  <si>
    <t xml:space="preserve">Hasil</t>
  </si>
  <si>
    <t xml:space="preserve">cAtAtAn si blEwAh</t>
  </si>
  <si>
    <t xml:space="preserve">UPPER</t>
  </si>
  <si>
    <t xml:space="preserve">=UPPER(C5)</t>
  </si>
  <si>
    <t xml:space="preserve">empUs MEOng</t>
  </si>
  <si>
    <t xml:space="preserve">LOWER</t>
  </si>
  <si>
    <t xml:space="preserve">=LOWER(C6)</t>
  </si>
  <si>
    <t xml:space="preserve">tElItI tElAtEn tEkUn</t>
  </si>
  <si>
    <t xml:space="preserve">PROPER</t>
  </si>
  <si>
    <t xml:space="preserve">=PROPER(C7)</t>
  </si>
  <si>
    <t xml:space="preserve">Teks</t>
  </si>
  <si>
    <t xml:space="preserve">Substring</t>
  </si>
  <si>
    <t xml:space="preserve">Manusia</t>
  </si>
  <si>
    <t xml:space="preserve">LEFT</t>
  </si>
  <si>
    <t xml:space="preserve">=LEFT(C5;4)</t>
  </si>
  <si>
    <t xml:space="preserve">RIGHT</t>
  </si>
  <si>
    <t xml:space="preserve">=RIGHT(C6;4)</t>
  </si>
  <si>
    <t xml:space="preserve">MID</t>
  </si>
  <si>
    <t xml:space="preserve">=MID(C7;3;2)</t>
  </si>
  <si>
    <t xml:space="preserve">Tanggal</t>
  </si>
  <si>
    <t xml:space="preserve">Mulai</t>
  </si>
  <si>
    <t xml:space="preserve">Selesai</t>
  </si>
  <si>
    <t xml:space="preserve">Parameter</t>
  </si>
  <si>
    <t xml:space="preserve">Keterangan</t>
  </si>
  <si>
    <t xml:space="preserve">Datedif</t>
  </si>
  <si>
    <t xml:space="preserve">d</t>
  </si>
  <si>
    <t xml:space="preserve">Hari</t>
  </si>
  <si>
    <t xml:space="preserve">=DATEDIF(C5;D5;E5)</t>
  </si>
  <si>
    <t xml:space="preserve">m</t>
  </si>
  <si>
    <t xml:space="preserve">Bulan</t>
  </si>
  <si>
    <t xml:space="preserve">=DATEDIF(C6;D6;E6)</t>
  </si>
  <si>
    <t xml:space="preserve">y</t>
  </si>
  <si>
    <t xml:space="preserve">Tahun</t>
  </si>
  <si>
    <t xml:space="preserve">=DATEDIF(C7;D7;E7)</t>
  </si>
  <si>
    <t xml:space="preserve">md</t>
  </si>
  <si>
    <t xml:space="preserve">Tanggal Saja</t>
  </si>
  <si>
    <t xml:space="preserve">=DATEDIF(C8;D8;E8)</t>
  </si>
  <si>
    <t xml:space="preserve">ym</t>
  </si>
  <si>
    <t xml:space="preserve">Bulan Saja</t>
  </si>
  <si>
    <t xml:space="preserve">=DATEDIF(C9;D9;E9)</t>
  </si>
  <si>
    <t xml:space="preserve">Nominal</t>
  </si>
  <si>
    <t xml:space="preserve">Masukkan angka nominal di kanan sini:</t>
  </si>
  <si>
    <t xml:space="preserve">Number Text</t>
  </si>
  <si>
    <t xml:space="preserve">NUMBERTEXT(D3)</t>
  </si>
  <si>
    <t xml:space="preserve">Terbilang</t>
  </si>
  <si>
    <t xml:space="preserve">TERBILANG(D3)</t>
  </si>
  <si>
    <t xml:space="preserve">PROPER(TERBILANG(D3))&amp;" Rupiah."</t>
  </si>
  <si>
    <t xml:space="preserve">Daftar Belanja Pegawai</t>
  </si>
  <si>
    <t xml:space="preserve">Buah</t>
  </si>
  <si>
    <t xml:space="preserve">Pembeli</t>
  </si>
  <si>
    <t xml:space="preserve">Harga</t>
  </si>
  <si>
    <t xml:space="preserve">Pembelian</t>
  </si>
  <si>
    <t xml:space="preserve">Jumlah</t>
  </si>
  <si>
    <t xml:space="preserve">Blewah</t>
  </si>
  <si>
    <t xml:space="preserve">Bambang</t>
  </si>
  <si>
    <t xml:space="preserve">Senin</t>
  </si>
  <si>
    <t xml:space="preserve">Pisang</t>
  </si>
  <si>
    <t xml:space="preserve">Rudolfo</t>
  </si>
  <si>
    <t xml:space="preserve">Selasa</t>
  </si>
  <si>
    <t xml:space="preserve">Jeruk</t>
  </si>
  <si>
    <t xml:space="preserve">Fulan</t>
  </si>
  <si>
    <t xml:space="preserve">Rabu</t>
  </si>
  <si>
    <t xml:space="preserve">Pepaya</t>
  </si>
  <si>
    <t xml:space="preserve">Kamis</t>
  </si>
  <si>
    <t xml:space="preserve">Mangga</t>
  </si>
  <si>
    <t xml:space="preserve">Jumat</t>
  </si>
  <si>
    <t xml:space="preserve">Sabtu</t>
  </si>
  <si>
    <t xml:space="preserve">Total: SUM</t>
  </si>
  <si>
    <t xml:space="preserve">Kriteria</t>
  </si>
  <si>
    <t xml:space="preserve">Nilai Dicari</t>
  </si>
  <si>
    <t xml:space="preserve">Nilai Rupiah</t>
  </si>
  <si>
    <t xml:space="preserve">Jumlah Pembelian</t>
  </si>
  <si>
    <t xml:space="preserve">SUMPRODUCT</t>
  </si>
  <si>
    <t xml:space="preserve">Pembelian Pepaya</t>
  </si>
  <si>
    <t xml:space="preserve">SUM, SUMIF</t>
  </si>
  <si>
    <t xml:space="preserve">SUMPRODUCT, IF</t>
  </si>
  <si>
    <t xml:space="preserve">Pembelian Kriteria Buah</t>
  </si>
  <si>
    <t xml:space="preserve">Pembelian Fulan</t>
  </si>
  <si>
    <t xml:space="preserve">Pembelian Kriteria Pembeli</t>
  </si>
  <si>
    <t xml:space="preserve">Pembelian Rabu</t>
  </si>
  <si>
    <t xml:space="preserve">Pembelian Kriteria Hari</t>
  </si>
  <si>
    <t xml:space="preserve">SUMIFS</t>
  </si>
  <si>
    <t xml:space="preserve">Pembelian Pepaya, Fulan</t>
  </si>
  <si>
    <t xml:space="preserve">Pembelian Pepaya, Fulan, Rabu</t>
  </si>
  <si>
    <t xml:space="preserve">Pembelian Kriteria </t>
  </si>
  <si>
    <t xml:space="preserve">Acuan</t>
  </si>
  <si>
    <t xml:space="preserve">Status</t>
  </si>
  <si>
    <t xml:space="preserve">PTKP</t>
  </si>
  <si>
    <t xml:space="preserve">TK</t>
  </si>
  <si>
    <t xml:space="preserve">Tidak Kawin</t>
  </si>
  <si>
    <t xml:space="preserve">K/0</t>
  </si>
  <si>
    <t xml:space="preserve">Kawin Belum Punya Anak</t>
  </si>
  <si>
    <t xml:space="preserve">K/1</t>
  </si>
  <si>
    <t xml:space="preserve">Kawin Anak 1</t>
  </si>
  <si>
    <t xml:space="preserve">K/2</t>
  </si>
  <si>
    <t xml:space="preserve">Kawin Anak 2</t>
  </si>
  <si>
    <t xml:space="preserve">K/3</t>
  </si>
  <si>
    <t xml:space="preserve">Kawin Anak 3</t>
  </si>
  <si>
    <t xml:space="preserve">VLOOKUP</t>
  </si>
  <si>
    <t xml:space="preserve">Nama</t>
  </si>
  <si>
    <t xml:space="preserve">SWITCH</t>
  </si>
  <si>
    <t xml:space="preserve">Belanja</t>
  </si>
  <si>
    <t xml:space="preserve">Jan</t>
  </si>
  <si>
    <t xml:space="preserve">Feb</t>
  </si>
  <si>
    <t xml:space="preserve">Mar</t>
  </si>
  <si>
    <t xml:space="preserve">Apr</t>
  </si>
  <si>
    <t xml:space="preserve">Mei</t>
  </si>
  <si>
    <t xml:space="preserve">Jun</t>
  </si>
  <si>
    <t xml:space="preserve">Jul</t>
  </si>
  <si>
    <t xml:space="preserve">Ags</t>
  </si>
  <si>
    <t xml:space="preserve">Sep</t>
  </si>
  <si>
    <t xml:space="preserve">Okt</t>
  </si>
  <si>
    <t xml:space="preserve">Nov</t>
  </si>
  <si>
    <t xml:space="preserve">Des</t>
  </si>
  <si>
    <t xml:space="preserve">Kopi</t>
  </si>
  <si>
    <t xml:space="preserve">Gula</t>
  </si>
  <si>
    <t xml:space="preserve">Teh</t>
  </si>
  <si>
    <t xml:space="preserve">Masukkan bulan yang dicari:</t>
  </si>
  <si>
    <t xml:space="preserve">HLOOKUP</t>
  </si>
  <si>
    <t xml:space="preserve">INDEX</t>
  </si>
  <si>
    <t xml:space="preserve">XLOOKUP</t>
  </si>
  <si>
    <t xml:space="preserve"> =HLOOKUP($D$11;$D$3:$O$8;2)</t>
  </si>
  <si>
    <t xml:space="preserve"> =HLOOKUP($D$11;$D$3:$O$8;4)</t>
  </si>
  <si>
    <t xml:space="preserve"> =HLOOKUP($D$11;$D$3:$O$8;5)</t>
  </si>
  <si>
    <t xml:space="preserve"> =HLOOKUP($D$11;$D$3:$O$8;6)</t>
  </si>
  <si>
    <t xml:space="preserve"> =INDEX($D4:$O4;1;$D$20)</t>
  </si>
  <si>
    <t xml:space="preserve"> =INDEX($D6:$O6;1;$D$20)</t>
  </si>
  <si>
    <t xml:space="preserve"> =INDEX($D7:$O7;1;$D$20)</t>
  </si>
  <si>
    <t xml:space="preserve"> =INDEX($D8:$O8;1;$D$20)</t>
  </si>
  <si>
    <t xml:space="preserve"> =XLOOKUP($D$29;$D$4:$O$4;$D3:$O3)</t>
  </si>
  <si>
    <t xml:space="preserve"> =XLOOKUP($D$29;$D$4:$O$4;$D6:$O6)</t>
  </si>
  <si>
    <t xml:space="preserve"> =XLOOKUP($D$29;$D$4:$O$4;$D7:$O7)</t>
  </si>
  <si>
    <t xml:space="preserve"> =XLOOKUP($D$29;$D$4:$O$4;$D8:$O8)</t>
  </si>
  <si>
    <t xml:space="preserve">Marker</t>
  </si>
  <si>
    <t xml:space="preserve">CountIf</t>
  </si>
  <si>
    <t xml:space="preserve">Row</t>
  </si>
  <si>
    <t xml:space="preserve">VLookup</t>
  </si>
  <si>
    <t xml:space="preserve">Result</t>
  </si>
  <si>
    <t xml:space="preserve">Awal</t>
  </si>
  <si>
    <t xml:space="preserve">-</t>
  </si>
  <si>
    <t xml:space="preserve">Akhir</t>
  </si>
  <si>
    <t xml:space="preserve">Match</t>
  </si>
  <si>
    <t xml:space="preserve">Oneliner</t>
  </si>
  <si>
    <t xml:space="preserve">Sales</t>
  </si>
  <si>
    <t xml:space="preserve">Cumulative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</si>
</sst>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0\."/>
    <numFmt numFmtId="166" formatCode="#,##0"/>
    <numFmt numFmtId="167" formatCode="dd\-mmm\-yy;\:* @\?"/>
    <numFmt numFmtId="168" formatCode="#,##0.00"/>
    <numFmt numFmtId="169" formatCode="* #,##0\ ;* \(#,##0\);* &quot;- &quot;;@\ "/>
    <numFmt numFmtId="170" formatCode="&quot; Rp&quot;* #,##0.00\ ;&quot;-Rp&quot;* #,##0.00\ ;&quot; Rp&quot;* \-#\ ;@"/>
    <numFmt numFmtId="171" formatCode="00"/>
    <numFmt numFmtId="172" formatCode="General"/>
    <numFmt numFmtId="173" formatCode="&quot; Rp&quot;* #,##0.00\ ;&quot;-Rp&quot;* #,##0.00\ ;&quot; Rp&quot;* \-#\ ;@\ 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D47A1"/>
      <name val="Arial"/>
      <family val="2"/>
      <charset val="1"/>
    </font>
    <font>
      <sz val="10"/>
      <color rgb="FF004D40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80CBC4"/>
        <bgColor rgb="FFB2DFDB"/>
      </patternFill>
    </fill>
    <fill>
      <patternFill patternType="solid">
        <fgColor rgb="FFE0F2F1"/>
        <bgColor rgb="FFE3F2FD"/>
      </patternFill>
    </fill>
    <fill>
      <patternFill patternType="solid">
        <fgColor rgb="FFB2DFDB"/>
        <bgColor rgb="FFBBDEFB"/>
      </patternFill>
    </fill>
    <fill>
      <patternFill patternType="solid">
        <fgColor rgb="FFE3F2FD"/>
        <bgColor rgb="FFE0F7FA"/>
      </patternFill>
    </fill>
    <fill>
      <patternFill patternType="solid">
        <fgColor rgb="FFFFF9C4"/>
        <bgColor rgb="FFFFFDE7"/>
      </patternFill>
    </fill>
    <fill>
      <patternFill patternType="solid">
        <fgColor rgb="FF4DB6AC"/>
        <bgColor rgb="FF26A69A"/>
      </patternFill>
    </fill>
    <fill>
      <patternFill patternType="solid">
        <fgColor rgb="FF26A69A"/>
        <bgColor rgb="FF009688"/>
      </patternFill>
    </fill>
    <fill>
      <patternFill patternType="solid">
        <fgColor rgb="FF009688"/>
        <bgColor rgb="FF00897B"/>
      </patternFill>
    </fill>
    <fill>
      <patternFill patternType="solid">
        <fgColor rgb="FF00897B"/>
        <bgColor rgb="FF009688"/>
      </patternFill>
    </fill>
    <fill>
      <patternFill patternType="solid">
        <fgColor rgb="FFFFF176"/>
        <bgColor rgb="FFFFF59D"/>
      </patternFill>
    </fill>
    <fill>
      <patternFill patternType="solid">
        <fgColor rgb="FFBBDEFB"/>
        <bgColor rgb="FFB2DFDB"/>
      </patternFill>
    </fill>
    <fill>
      <patternFill patternType="solid">
        <fgColor rgb="FFFFFFFF"/>
        <bgColor rgb="FFFFFDE7"/>
      </patternFill>
    </fill>
    <fill>
      <patternFill patternType="solid">
        <fgColor rgb="FFD7CCC8"/>
        <bgColor rgb="FFB2DFDB"/>
      </patternFill>
    </fill>
    <fill>
      <patternFill patternType="solid">
        <fgColor rgb="FFEFEBE9"/>
        <bgColor rgb="FFE0F2F1"/>
      </patternFill>
    </fill>
    <fill>
      <patternFill patternType="solid">
        <fgColor rgb="FFE0F7FA"/>
        <bgColor rgb="FFE3F2FD"/>
      </patternFill>
    </fill>
    <fill>
      <patternFill patternType="solid">
        <fgColor rgb="FFFFF59D"/>
        <bgColor rgb="FFFFF9C4"/>
      </patternFill>
    </fill>
    <fill>
      <patternFill patternType="solid">
        <fgColor rgb="FFFFFDE7"/>
        <bgColor rgb="FFFF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>
        <color rgb="FF009688"/>
      </right>
      <top/>
      <bottom/>
      <diagonal/>
    </border>
    <border diagonalUp="false" diagonalDown="false">
      <left style="thin">
        <color rgb="FF009688"/>
      </left>
      <right/>
      <top/>
      <bottom/>
      <diagonal/>
    </border>
    <border diagonalUp="false" diagonalDown="false">
      <left/>
      <right/>
      <top/>
      <bottom style="thin">
        <color rgb="FF2196F3"/>
      </bottom>
      <diagonal/>
    </border>
    <border diagonalUp="false" diagonalDown="false">
      <left/>
      <right/>
      <top/>
      <bottom style="thin">
        <color rgb="FF009688"/>
      </bottom>
      <diagonal/>
    </border>
    <border diagonalUp="false" diagonalDown="false">
      <left/>
      <right/>
      <top style="thin">
        <color rgb="FF009688"/>
      </top>
      <bottom style="thin">
        <color rgb="FF009688"/>
      </bottom>
      <diagonal/>
    </border>
    <border diagonalUp="false" diagonalDown="false">
      <left style="thin">
        <color rgb="FF009688"/>
      </left>
      <right style="thin">
        <color rgb="FF009688"/>
      </right>
      <top/>
      <bottom/>
      <diagonal/>
    </border>
    <border diagonalUp="false" diagonalDown="false">
      <left/>
      <right/>
      <top style="thin">
        <color rgb="FF009688"/>
      </top>
      <bottom/>
      <diagonal/>
    </border>
    <border diagonalUp="false" diagonalDown="false">
      <left/>
      <right/>
      <top style="thin">
        <color rgb="FF2196F3"/>
      </top>
      <bottom style="thin">
        <color rgb="FF2196F3"/>
      </bottom>
      <diagonal/>
    </border>
    <border diagonalUp="false" diagonalDown="false">
      <left/>
      <right/>
      <top style="thin">
        <color rgb="FF2196F3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" fillId="13" borderId="4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" fillId="13" borderId="5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1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7" fillId="13" borderId="4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3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0" fontId="7" fillId="13" borderId="4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13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6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1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18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 1" xfId="20"/>
  </cellStyles>
  <colors>
    <indexedColors>
      <rgbColor rgb="FF000000"/>
      <rgbColor rgb="FFFFFFFF"/>
      <rgbColor rgb="FFFF0000"/>
      <rgbColor rgb="FF00FF00"/>
      <rgbColor rgb="FF0000FF"/>
      <rgbColor rgb="FFFFFDE7"/>
      <rgbColor rgb="FFFF00FF"/>
      <rgbColor rgb="FF00FFFF"/>
      <rgbColor rgb="FF800000"/>
      <rgbColor rgb="FF008000"/>
      <rgbColor rgb="FF000080"/>
      <rgbColor rgb="FF808000"/>
      <rgbColor rgb="FF800080"/>
      <rgbColor rgb="FF00897B"/>
      <rgbColor rgb="FFD7CCC8"/>
      <rgbColor rgb="FF808080"/>
      <rgbColor rgb="FF9999FF"/>
      <rgbColor rgb="FF993366"/>
      <rgbColor rgb="FFFFF9C4"/>
      <rgbColor rgb="FFE0F7FA"/>
      <rgbColor rgb="FF660066"/>
      <rgbColor rgb="FFFF8080"/>
      <rgbColor rgb="FF009688"/>
      <rgbColor rgb="FFBBDEFB"/>
      <rgbColor rgb="FF000080"/>
      <rgbColor rgb="FFFF00FF"/>
      <rgbColor rgb="FFFFFF00"/>
      <rgbColor rgb="FF00FFFF"/>
      <rgbColor rgb="FF800080"/>
      <rgbColor rgb="FF800000"/>
      <rgbColor rgb="FF00796B"/>
      <rgbColor rgb="FF0000FF"/>
      <rgbColor rgb="FF00CCFF"/>
      <rgbColor rgb="FFE0F2F1"/>
      <rgbColor rgb="FFE3F2FD"/>
      <rgbColor rgb="FFFFF59D"/>
      <rgbColor rgb="FFB2DFDB"/>
      <rgbColor rgb="FFEFEBE9"/>
      <rgbColor rgb="FFCC99FF"/>
      <rgbColor rgb="FFFFF176"/>
      <rgbColor rgb="FF2196F3"/>
      <rgbColor rgb="FF4DB6AC"/>
      <rgbColor rgb="FF99CC00"/>
      <rgbColor rgb="FFFFCC00"/>
      <rgbColor rgb="FFFF9900"/>
      <rgbColor rgb="FFFF6600"/>
      <rgbColor rgb="FF666699"/>
      <rgbColor rgb="FF80CBC4"/>
      <rgbColor rgb="FF004D40"/>
      <rgbColor rgb="FF26A69A"/>
      <rgbColor rgb="FF003300"/>
      <rgbColor rgb="FF333300"/>
      <rgbColor rgb="FF993300"/>
      <rgbColor rgb="FF993366"/>
      <rgbColor rgb="FF0D47A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0F2F1"/>
    <pageSetUpPr fitToPage="false"/>
  </sheetPr>
  <dimension ref="A1:G24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B2" activeCellId="1" sqref="H:H B2"/>
    </sheetView>
  </sheetViews>
  <sheetFormatPr defaultColWidth="11.5625" defaultRowHeight="12.75" zeroHeight="false" outlineLevelRow="0" outlineLevelCol="0"/>
  <cols>
    <col collapsed="false" customWidth="true" hidden="false" outlineLevel="0" max="1" min="1" style="0" width="2.56"/>
    <col collapsed="false" customWidth="true" hidden="false" outlineLevel="0" max="3" min="2" style="0" width="10.21"/>
    <col collapsed="false" customWidth="true" hidden="false" outlineLevel="0" max="4" min="4" style="0" width="2.56"/>
    <col collapsed="false" customWidth="true" hidden="false" outlineLevel="0" max="5" min="5" style="0" width="10.21"/>
    <col collapsed="false" customWidth="true" hidden="false" outlineLevel="0" max="6" min="6" style="0" width="2.56"/>
    <col collapsed="false" customWidth="true" hidden="false" outlineLevel="0" max="7" min="7" style="0" width="20.44"/>
    <col collapsed="false" customWidth="true" hidden="false" outlineLevel="0" max="8" min="8" style="0" width="2.56"/>
  </cols>
  <sheetData>
    <row r="1" customFormat="false" ht="8.25" hidden="false" customHeight="true" outlineLevel="0" collapsed="false"/>
    <row r="2" s="1" customFormat="true" ht="13.5" hidden="false" customHeight="true" outlineLevel="0" collapsed="false">
      <c r="B2" s="2" t="s">
        <v>0</v>
      </c>
      <c r="C2" s="2"/>
    </row>
    <row r="3" customFormat="false" ht="13.5" hidden="false" customHeight="true" outlineLevel="0" collapsed="false">
      <c r="A3" s="1"/>
      <c r="B3" s="3" t="s">
        <v>1</v>
      </c>
      <c r="C3" s="4" t="s">
        <v>2</v>
      </c>
      <c r="D3" s="1"/>
      <c r="E3" s="1"/>
      <c r="F3" s="1"/>
      <c r="G3" s="1"/>
    </row>
    <row r="4" customFormat="false" ht="8.25" hidden="false" customHeight="true" outlineLevel="0" collapsed="false">
      <c r="B4" s="5"/>
    </row>
    <row r="5" customFormat="false" ht="13.5" hidden="false" customHeight="true" outlineLevel="0" collapsed="false">
      <c r="B5" s="6" t="n">
        <v>1</v>
      </c>
      <c r="C5" s="7" t="n">
        <v>530</v>
      </c>
    </row>
    <row r="6" customFormat="false" ht="13.5" hidden="false" customHeight="true" outlineLevel="0" collapsed="false">
      <c r="B6" s="6" t="n">
        <f aca="false">B5+1</f>
        <v>2</v>
      </c>
      <c r="C6" s="7" t="n">
        <v>165</v>
      </c>
    </row>
    <row r="7" customFormat="false" ht="13.5" hidden="false" customHeight="true" outlineLevel="0" collapsed="false">
      <c r="B7" s="6" t="n">
        <f aca="false">B6+1</f>
        <v>3</v>
      </c>
      <c r="C7" s="7" t="n">
        <v>2</v>
      </c>
    </row>
    <row r="8" customFormat="false" ht="13.5" hidden="false" customHeight="true" outlineLevel="0" collapsed="false">
      <c r="B8" s="6" t="n">
        <f aca="false">B7+1</f>
        <v>4</v>
      </c>
      <c r="C8" s="7" t="n">
        <v>439</v>
      </c>
    </row>
    <row r="9" customFormat="false" ht="13.5" hidden="false" customHeight="true" outlineLevel="0" collapsed="false">
      <c r="B9" s="6" t="n">
        <f aca="false">B8+1</f>
        <v>5</v>
      </c>
      <c r="C9" s="7" t="n">
        <v>452</v>
      </c>
    </row>
    <row r="10" customFormat="false" ht="13.5" hidden="false" customHeight="true" outlineLevel="0" collapsed="false">
      <c r="B10" s="6" t="n">
        <f aca="false">B9+1</f>
        <v>6</v>
      </c>
      <c r="C10" s="7" t="n">
        <v>90</v>
      </c>
    </row>
    <row r="11" customFormat="false" ht="13.5" hidden="false" customHeight="true" outlineLevel="0" collapsed="false">
      <c r="B11" s="6" t="n">
        <f aca="false">B10+1</f>
        <v>7</v>
      </c>
      <c r="C11" s="7" t="n">
        <v>783</v>
      </c>
    </row>
    <row r="12" customFormat="false" ht="13.5" hidden="false" customHeight="true" outlineLevel="0" collapsed="false">
      <c r="B12" s="6" t="n">
        <f aca="false">B11+1</f>
        <v>8</v>
      </c>
      <c r="C12" s="7" t="n">
        <v>571</v>
      </c>
    </row>
    <row r="13" customFormat="false" ht="13.5" hidden="false" customHeight="true" outlineLevel="0" collapsed="false">
      <c r="B13" s="6" t="n">
        <f aca="false">B12+1</f>
        <v>9</v>
      </c>
      <c r="C13" s="7" t="n">
        <v>682</v>
      </c>
    </row>
    <row r="14" customFormat="false" ht="13.5" hidden="false" customHeight="true" outlineLevel="0" collapsed="false">
      <c r="B14" s="6" t="n">
        <f aca="false">B13+1</f>
        <v>10</v>
      </c>
      <c r="C14" s="7" t="n">
        <v>713</v>
      </c>
    </row>
    <row r="15" customFormat="false" ht="8.25" hidden="false" customHeight="true" outlineLevel="0" collapsed="false">
      <c r="B15" s="5"/>
    </row>
    <row r="17" customFormat="false" ht="12.75" hidden="false" customHeight="false" outlineLevel="0" collapsed="false">
      <c r="B17" s="0" t="s">
        <v>3</v>
      </c>
      <c r="D17" s="8" t="s">
        <v>4</v>
      </c>
      <c r="E17" s="0" t="n">
        <f aca="false">SUM(C5:C14)</f>
        <v>4427</v>
      </c>
      <c r="G17" s="0" t="s">
        <v>5</v>
      </c>
    </row>
    <row r="18" customFormat="false" ht="12.75" hidden="false" customHeight="false" outlineLevel="0" collapsed="false">
      <c r="B18" s="0" t="s">
        <v>6</v>
      </c>
      <c r="D18" s="8" t="s">
        <v>4</v>
      </c>
      <c r="E18" s="0" t="n">
        <f aca="false">COUNT(C5:C14)</f>
        <v>10</v>
      </c>
      <c r="G18" s="0" t="s">
        <v>7</v>
      </c>
    </row>
    <row r="19" customFormat="false" ht="8.25" hidden="false" customHeight="true" outlineLevel="0" collapsed="false">
      <c r="D19" s="8"/>
    </row>
    <row r="20" customFormat="false" ht="13.5" hidden="false" customHeight="true" outlineLevel="0" collapsed="false">
      <c r="B20" s="0" t="s">
        <v>8</v>
      </c>
      <c r="D20" s="8" t="s">
        <v>4</v>
      </c>
      <c r="E20" s="0" t="n">
        <f aca="false">MAX(C5:C14)</f>
        <v>783</v>
      </c>
      <c r="G20" s="0" t="s">
        <v>9</v>
      </c>
    </row>
    <row r="21" customFormat="false" ht="13.5" hidden="false" customHeight="true" outlineLevel="0" collapsed="false">
      <c r="B21" s="0" t="s">
        <v>10</v>
      </c>
      <c r="D21" s="8" t="s">
        <v>4</v>
      </c>
      <c r="E21" s="0" t="n">
        <f aca="false">MIN(C5:C14)</f>
        <v>2</v>
      </c>
      <c r="G21" s="0" t="s">
        <v>11</v>
      </c>
    </row>
    <row r="22" customFormat="false" ht="13.5" hidden="false" customHeight="true" outlineLevel="0" collapsed="false">
      <c r="B22" s="0" t="s">
        <v>12</v>
      </c>
      <c r="D22" s="8" t="s">
        <v>4</v>
      </c>
      <c r="E22" s="0" t="n">
        <f aca="false">AVERAGE(C5:C14)</f>
        <v>442.7</v>
      </c>
      <c r="G22" s="0" t="s">
        <v>13</v>
      </c>
    </row>
    <row r="23" customFormat="false" ht="8.25" hidden="false" customHeight="true" outlineLevel="0" collapsed="false"/>
    <row r="24" customFormat="false" ht="13.5" hidden="false" customHeight="true" outlineLevel="0" collapsed="false"/>
  </sheetData>
  <mergeCells count="1">
    <mergeCell ref="B2:C2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2DFDB"/>
    <pageSetUpPr fitToPage="false"/>
  </sheetPr>
  <dimension ref="A1:H11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B2" activeCellId="1" sqref="H:H B2"/>
    </sheetView>
  </sheetViews>
  <sheetFormatPr defaultColWidth="11.5625" defaultRowHeight="12.75" zeroHeight="false" outlineLevelRow="0" outlineLevelCol="0"/>
  <cols>
    <col collapsed="false" customWidth="true" hidden="false" outlineLevel="0" max="1" min="1" style="0" width="2.56"/>
    <col collapsed="false" customWidth="true" hidden="false" outlineLevel="0" max="2" min="2" style="0" width="10.21"/>
    <col collapsed="false" customWidth="true" hidden="false" outlineLevel="0" max="3" min="3" style="0" width="20.44"/>
    <col collapsed="false" customWidth="true" hidden="false" outlineLevel="0" max="4" min="4" style="0" width="1.56"/>
    <col collapsed="false" customWidth="true" hidden="false" outlineLevel="0" max="5" min="5" style="0" width="10.21"/>
    <col collapsed="false" customWidth="true" hidden="false" outlineLevel="0" max="6" min="6" style="0" width="20.44"/>
    <col collapsed="false" customWidth="true" hidden="false" outlineLevel="0" max="7" min="7" style="0" width="2.56"/>
    <col collapsed="false" customWidth="true" hidden="false" outlineLevel="0" max="8" min="8" style="0" width="15.33"/>
    <col collapsed="false" customWidth="true" hidden="false" outlineLevel="0" max="9" min="9" style="0" width="2.56"/>
  </cols>
  <sheetData>
    <row r="1" customFormat="false" ht="8.25" hidden="false" customHeight="true" outlineLevel="0" collapsed="false"/>
    <row r="2" customFormat="false" ht="13.5" hidden="false" customHeight="true" outlineLevel="0" collapsed="false">
      <c r="A2" s="1"/>
      <c r="B2" s="2" t="s">
        <v>14</v>
      </c>
      <c r="C2" s="2"/>
      <c r="D2" s="1"/>
      <c r="E2" s="2" t="s">
        <v>15</v>
      </c>
      <c r="F2" s="2"/>
    </row>
    <row r="3" customFormat="false" ht="13.5" hidden="false" customHeight="true" outlineLevel="0" collapsed="false">
      <c r="A3" s="1"/>
      <c r="B3" s="3" t="s">
        <v>1</v>
      </c>
      <c r="C3" s="4" t="s">
        <v>2</v>
      </c>
      <c r="D3" s="1"/>
      <c r="E3" s="3" t="s">
        <v>16</v>
      </c>
      <c r="F3" s="4" t="s">
        <v>17</v>
      </c>
    </row>
    <row r="4" customFormat="false" ht="8.25" hidden="false" customHeight="true" outlineLevel="0" collapsed="false">
      <c r="B4" s="5"/>
    </row>
    <row r="5" customFormat="false" ht="13.5" hidden="false" customHeight="true" outlineLevel="0" collapsed="false">
      <c r="B5" s="6" t="n">
        <v>1</v>
      </c>
      <c r="C5" s="8" t="s">
        <v>18</v>
      </c>
      <c r="E5" s="6" t="s">
        <v>19</v>
      </c>
      <c r="F5" s="8" t="str">
        <f aca="false">UPPER(C5)</f>
        <v>CATATAN SI BLEWAH</v>
      </c>
      <c r="H5" s="0" t="s">
        <v>20</v>
      </c>
    </row>
    <row r="6" customFormat="false" ht="13.5" hidden="false" customHeight="true" outlineLevel="0" collapsed="false">
      <c r="B6" s="6" t="n">
        <f aca="false">B5+1</f>
        <v>2</v>
      </c>
      <c r="C6" s="8" t="s">
        <v>21</v>
      </c>
      <c r="E6" s="6" t="s">
        <v>22</v>
      </c>
      <c r="F6" s="8" t="str">
        <f aca="false">LOWER(C6)</f>
        <v>empus meong</v>
      </c>
      <c r="H6" s="0" t="s">
        <v>23</v>
      </c>
    </row>
    <row r="7" customFormat="false" ht="13.5" hidden="false" customHeight="true" outlineLevel="0" collapsed="false">
      <c r="B7" s="6" t="n">
        <f aca="false">B6+1</f>
        <v>3</v>
      </c>
      <c r="C7" s="8" t="s">
        <v>24</v>
      </c>
      <c r="E7" s="6" t="s">
        <v>25</v>
      </c>
      <c r="F7" s="8" t="str">
        <f aca="false">PROPER(C7)</f>
        <v>Teliti Telaten Tekun</v>
      </c>
      <c r="H7" s="0" t="s">
        <v>26</v>
      </c>
    </row>
    <row r="8" customFormat="false" ht="8.25" hidden="false" customHeight="true" outlineLevel="0" collapsed="false">
      <c r="B8" s="5"/>
    </row>
    <row r="10" customFormat="false" ht="8.25" hidden="false" customHeight="true" outlineLevel="0" collapsed="false"/>
    <row r="11" customFormat="false" ht="13.5" hidden="false" customHeight="true" outlineLevel="0" collapsed="false"/>
  </sheetData>
  <mergeCells count="2">
    <mergeCell ref="B2:C2"/>
    <mergeCell ref="E2:F2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CBC4"/>
    <pageSetUpPr fitToPage="false"/>
  </sheetPr>
  <dimension ref="A1:H11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B2" activeCellId="1" sqref="H:H B2"/>
    </sheetView>
  </sheetViews>
  <sheetFormatPr defaultColWidth="11.5625" defaultRowHeight="12.75" zeroHeight="false" outlineLevelRow="0" outlineLevelCol="0"/>
  <cols>
    <col collapsed="false" customWidth="true" hidden="false" outlineLevel="0" max="1" min="1" style="0" width="2.56"/>
    <col collapsed="false" customWidth="true" hidden="false" outlineLevel="0" max="2" min="2" style="0" width="10.21"/>
    <col collapsed="false" customWidth="true" hidden="false" outlineLevel="0" max="3" min="3" style="0" width="20.44"/>
    <col collapsed="false" customWidth="true" hidden="false" outlineLevel="0" max="4" min="4" style="0" width="1.56"/>
    <col collapsed="false" customWidth="true" hidden="false" outlineLevel="0" max="5" min="5" style="0" width="10.21"/>
    <col collapsed="false" customWidth="true" hidden="false" outlineLevel="0" max="6" min="6" style="0" width="20.44"/>
    <col collapsed="false" customWidth="true" hidden="false" outlineLevel="0" max="7" min="7" style="0" width="2.56"/>
    <col collapsed="false" customWidth="true" hidden="false" outlineLevel="0" max="8" min="8" style="0" width="12.77"/>
    <col collapsed="false" customWidth="true" hidden="false" outlineLevel="0" max="9" min="9" style="0" width="2.56"/>
  </cols>
  <sheetData>
    <row r="1" customFormat="false" ht="8.25" hidden="false" customHeight="true" outlineLevel="0" collapsed="false"/>
    <row r="2" customFormat="false" ht="13.5" hidden="false" customHeight="true" outlineLevel="0" collapsed="false">
      <c r="A2" s="1"/>
      <c r="B2" s="2" t="s">
        <v>27</v>
      </c>
      <c r="C2" s="2"/>
      <c r="D2" s="1"/>
      <c r="E2" s="2" t="s">
        <v>28</v>
      </c>
      <c r="F2" s="2"/>
    </row>
    <row r="3" customFormat="false" ht="13.5" hidden="false" customHeight="true" outlineLevel="0" collapsed="false">
      <c r="A3" s="1"/>
      <c r="B3" s="3" t="s">
        <v>1</v>
      </c>
      <c r="C3" s="4" t="s">
        <v>2</v>
      </c>
      <c r="D3" s="1"/>
      <c r="E3" s="3" t="s">
        <v>16</v>
      </c>
      <c r="F3" s="4" t="s">
        <v>17</v>
      </c>
    </row>
    <row r="4" customFormat="false" ht="8.25" hidden="false" customHeight="true" outlineLevel="0" collapsed="false">
      <c r="B4" s="5"/>
    </row>
    <row r="5" customFormat="false" ht="13.5" hidden="false" customHeight="true" outlineLevel="0" collapsed="false">
      <c r="B5" s="6" t="n">
        <v>1</v>
      </c>
      <c r="C5" s="8" t="s">
        <v>29</v>
      </c>
      <c r="E5" s="6" t="s">
        <v>30</v>
      </c>
      <c r="F5" s="8" t="str">
        <f aca="false">LEFT(C5,4)</f>
        <v>Manu</v>
      </c>
      <c r="H5" s="0" t="s">
        <v>31</v>
      </c>
    </row>
    <row r="6" customFormat="false" ht="13.5" hidden="false" customHeight="true" outlineLevel="0" collapsed="false">
      <c r="B6" s="6" t="n">
        <f aca="false">B5+1</f>
        <v>2</v>
      </c>
      <c r="C6" s="8" t="s">
        <v>29</v>
      </c>
      <c r="E6" s="6" t="s">
        <v>32</v>
      </c>
      <c r="F6" s="8" t="str">
        <f aca="false">RIGHT(C6,4)</f>
        <v>usia</v>
      </c>
      <c r="H6" s="0" t="s">
        <v>33</v>
      </c>
    </row>
    <row r="7" customFormat="false" ht="13.5" hidden="false" customHeight="true" outlineLevel="0" collapsed="false">
      <c r="B7" s="6" t="n">
        <f aca="false">B6+1</f>
        <v>3</v>
      </c>
      <c r="C7" s="8" t="s">
        <v>29</v>
      </c>
      <c r="E7" s="6" t="s">
        <v>34</v>
      </c>
      <c r="F7" s="8" t="str">
        <f aca="false">MID(C7,3,2)</f>
        <v>nu</v>
      </c>
      <c r="H7" s="0" t="s">
        <v>35</v>
      </c>
    </row>
    <row r="8" customFormat="false" ht="8.25" hidden="false" customHeight="true" outlineLevel="0" collapsed="false">
      <c r="B8" s="5"/>
      <c r="E8" s="5"/>
    </row>
    <row r="10" customFormat="false" ht="8.25" hidden="false" customHeight="true" outlineLevel="0" collapsed="false"/>
    <row r="11" customFormat="false" ht="13.5" hidden="false" customHeight="true" outlineLevel="0" collapsed="false"/>
  </sheetData>
  <mergeCells count="2">
    <mergeCell ref="B2:C2"/>
    <mergeCell ref="E2:F2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DB6AC"/>
    <pageSetUpPr fitToPage="false"/>
  </sheetPr>
  <dimension ref="A1:I13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B2" activeCellId="1" sqref="H:H B2"/>
    </sheetView>
  </sheetViews>
  <sheetFormatPr defaultColWidth="11.5625" defaultRowHeight="12.75" zeroHeight="false" outlineLevelRow="0" outlineLevelCol="0"/>
  <cols>
    <col collapsed="false" customWidth="true" hidden="false" outlineLevel="0" max="1" min="1" style="0" width="2.56"/>
    <col collapsed="false" customWidth="true" hidden="false" outlineLevel="0" max="2" min="2" style="0" width="5.11"/>
    <col collapsed="false" customWidth="true" hidden="false" outlineLevel="0" max="6" min="3" style="0" width="12.77"/>
    <col collapsed="false" customWidth="true" hidden="false" outlineLevel="0" max="7" min="7" style="8" width="12.77"/>
    <col collapsed="false" customWidth="true" hidden="false" outlineLevel="0" max="8" min="8" style="0" width="2.56"/>
    <col collapsed="false" customWidth="true" hidden="false" outlineLevel="0" max="9" min="9" style="0" width="20.44"/>
    <col collapsed="false" customWidth="true" hidden="false" outlineLevel="0" max="10" min="10" style="0" width="2.56"/>
  </cols>
  <sheetData>
    <row r="1" customFormat="false" ht="8.25" hidden="false" customHeight="true" outlineLevel="0" collapsed="false"/>
    <row r="2" customFormat="false" ht="13.5" hidden="false" customHeight="true" outlineLevel="0" collapsed="false">
      <c r="A2" s="1"/>
      <c r="B2" s="2" t="s">
        <v>36</v>
      </c>
      <c r="C2" s="2"/>
      <c r="D2" s="9"/>
      <c r="E2" s="9"/>
      <c r="F2" s="9"/>
      <c r="G2" s="9"/>
    </row>
    <row r="3" customFormat="false" ht="13.5" hidden="false" customHeight="true" outlineLevel="0" collapsed="false">
      <c r="A3" s="1"/>
      <c r="B3" s="3" t="s">
        <v>1</v>
      </c>
      <c r="C3" s="4" t="s">
        <v>37</v>
      </c>
      <c r="D3" s="10" t="s">
        <v>38</v>
      </c>
      <c r="E3" s="11" t="s">
        <v>39</v>
      </c>
      <c r="F3" s="10" t="s">
        <v>40</v>
      </c>
      <c r="G3" s="11" t="s">
        <v>41</v>
      </c>
    </row>
    <row r="4" customFormat="false" ht="8.25" hidden="false" customHeight="true" outlineLevel="0" collapsed="false">
      <c r="B4" s="5"/>
    </row>
    <row r="5" customFormat="false" ht="13.5" hidden="false" customHeight="true" outlineLevel="0" collapsed="false">
      <c r="B5" s="6" t="n">
        <v>1</v>
      </c>
      <c r="C5" s="12" t="n">
        <v>42785</v>
      </c>
      <c r="D5" s="12" t="n">
        <v>43150</v>
      </c>
      <c r="E5" s="8" t="s">
        <v>42</v>
      </c>
      <c r="F5" s="8" t="s">
        <v>43</v>
      </c>
      <c r="G5" s="8" t="n">
        <f aca="false">DATEDIF(C5,D5,E5)</f>
        <v>365</v>
      </c>
      <c r="I5" s="0" t="s">
        <v>44</v>
      </c>
    </row>
    <row r="6" customFormat="false" ht="13.5" hidden="false" customHeight="true" outlineLevel="0" collapsed="false">
      <c r="B6" s="6" t="n">
        <f aca="false">B5+1</f>
        <v>2</v>
      </c>
      <c r="C6" s="12" t="n">
        <v>42419</v>
      </c>
      <c r="D6" s="12" t="n">
        <v>43150</v>
      </c>
      <c r="E6" s="8" t="s">
        <v>45</v>
      </c>
      <c r="F6" s="8" t="s">
        <v>46</v>
      </c>
      <c r="G6" s="8" t="n">
        <f aca="false">DATEDIF(C6,D6,E6)</f>
        <v>24</v>
      </c>
      <c r="I6" s="0" t="s">
        <v>47</v>
      </c>
    </row>
    <row r="7" customFormat="false" ht="13.5" hidden="false" customHeight="true" outlineLevel="0" collapsed="false">
      <c r="B7" s="6" t="n">
        <f aca="false">B6+1</f>
        <v>3</v>
      </c>
      <c r="C7" s="12" t="n">
        <v>42054</v>
      </c>
      <c r="D7" s="12" t="n">
        <v>43150</v>
      </c>
      <c r="E7" s="8" t="s">
        <v>48</v>
      </c>
      <c r="F7" s="8" t="s">
        <v>49</v>
      </c>
      <c r="G7" s="8" t="n">
        <f aca="false">DATEDIF(C7,D7,E7)</f>
        <v>3</v>
      </c>
      <c r="I7" s="0" t="s">
        <v>50</v>
      </c>
    </row>
    <row r="8" customFormat="false" ht="13.5" hidden="false" customHeight="true" outlineLevel="0" collapsed="false">
      <c r="B8" s="6" t="n">
        <f aca="false">B7+1</f>
        <v>4</v>
      </c>
      <c r="C8" s="12" t="n">
        <v>42770</v>
      </c>
      <c r="D8" s="12" t="n">
        <v>43150</v>
      </c>
      <c r="E8" s="8" t="s">
        <v>51</v>
      </c>
      <c r="F8" s="8" t="s">
        <v>52</v>
      </c>
      <c r="G8" s="8" t="n">
        <f aca="false">DATEDIF(C8,D8,E8)</f>
        <v>15</v>
      </c>
      <c r="I8" s="0" t="s">
        <v>53</v>
      </c>
    </row>
    <row r="9" customFormat="false" ht="13.5" hidden="false" customHeight="true" outlineLevel="0" collapsed="false">
      <c r="B9" s="6" t="n">
        <f aca="false">B8+1</f>
        <v>5</v>
      </c>
      <c r="C9" s="12" t="n">
        <v>43058</v>
      </c>
      <c r="D9" s="12" t="n">
        <v>43150</v>
      </c>
      <c r="E9" s="8" t="s">
        <v>54</v>
      </c>
      <c r="F9" s="8" t="s">
        <v>55</v>
      </c>
      <c r="G9" s="8" t="n">
        <f aca="false">DATEDIF(C9,D9,E9)</f>
        <v>3</v>
      </c>
      <c r="I9" s="0" t="s">
        <v>56</v>
      </c>
    </row>
    <row r="10" customFormat="false" ht="8.25" hidden="false" customHeight="true" outlineLevel="0" collapsed="false">
      <c r="B10" s="5"/>
    </row>
    <row r="12" customFormat="false" ht="8.25" hidden="false" customHeight="true" outlineLevel="0" collapsed="false"/>
    <row r="13" customFormat="false" ht="13.5" hidden="false" customHeight="true" outlineLevel="0" collapsed="false"/>
  </sheetData>
  <mergeCells count="1">
    <mergeCell ref="B2:C2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26A69A"/>
    <pageSetUpPr fitToPage="false"/>
  </sheetPr>
  <dimension ref="B2:F8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B3" activeCellId="1" sqref="H:H B3"/>
    </sheetView>
  </sheetViews>
  <sheetFormatPr defaultColWidth="11.5625" defaultRowHeight="12.75" zeroHeight="false" outlineLevelRow="0" outlineLevelCol="0"/>
  <cols>
    <col collapsed="false" customWidth="true" hidden="false" outlineLevel="0" max="1" min="1" style="0" width="2.56"/>
    <col collapsed="false" customWidth="true" hidden="false" outlineLevel="0" max="2" min="2" style="0" width="10.21"/>
    <col collapsed="false" customWidth="true" hidden="false" outlineLevel="0" max="3" min="3" style="0" width="35.77"/>
    <col collapsed="false" customWidth="true" hidden="false" outlineLevel="0" max="7" min="7" style="0" width="2.56"/>
  </cols>
  <sheetData>
    <row r="2" customFormat="false" ht="8.25" hidden="false" customHeight="true" outlineLevel="0" collapsed="false"/>
    <row r="3" customFormat="false" ht="12.75" hidden="false" customHeight="false" outlineLevel="0" collapsed="false">
      <c r="B3" s="13" t="s">
        <v>57</v>
      </c>
      <c r="C3" s="14" t="s">
        <v>58</v>
      </c>
      <c r="D3" s="15" t="n">
        <v>123456789.12</v>
      </c>
      <c r="E3" s="15"/>
      <c r="F3" s="15"/>
    </row>
    <row r="4" customFormat="false" ht="8.25" hidden="false" customHeight="true" outlineLevel="0" collapsed="false"/>
    <row r="5" customFormat="false" ht="42" hidden="false" customHeight="true" outlineLevel="0" collapsed="false">
      <c r="B5" s="16" t="s">
        <v>59</v>
      </c>
      <c r="C5" s="17" t="s">
        <v>60</v>
      </c>
      <c r="D5" s="18" t="str">
        <f aca="false">ORG.NUMBERTEXT.NUMBERTEXT(D3)</f>
        <v>Seratus dua puluh tiga juta empat ratus lima puluh enam ribu tujuh ratus delapan puluh sembilan koma satu dua</v>
      </c>
      <c r="E5" s="18"/>
      <c r="F5" s="18"/>
    </row>
    <row r="6" customFormat="false" ht="42" hidden="false" customHeight="true" outlineLevel="0" collapsed="false">
      <c r="B6" s="19" t="s">
        <v>61</v>
      </c>
      <c r="C6" s="20" t="s">
        <v>62</v>
      </c>
      <c r="D6" s="21" t="str">
        <f aca="false">TERBILANG(D3)</f>
        <v>Seratus dua puluh tiga juta empat ratus lima puluh enam ribu tujuh ratus delapan puluh sembilan koma satu dua</v>
      </c>
      <c r="E6" s="21"/>
      <c r="F6" s="21"/>
    </row>
    <row r="7" customFormat="false" ht="51" hidden="false" customHeight="true" outlineLevel="0" collapsed="false">
      <c r="B7" s="19" t="s">
        <v>61</v>
      </c>
      <c r="C7" s="20" t="s">
        <v>63</v>
      </c>
      <c r="D7" s="21" t="str">
        <f aca="false">PROPER(TERBILANG(D3))&amp;" Rupiah."</f>
        <v>Seratus Dua Puluh Tiga Juta Empat Ratus Lima Puluh Enam Ribu Tujuh Ratus Delapan Puluh Sembilan Koma Satu Dua Rupiah.</v>
      </c>
      <c r="E7" s="21"/>
      <c r="F7" s="21"/>
    </row>
    <row r="8" customFormat="false" ht="8.25" hidden="false" customHeight="true" outlineLevel="0" collapsed="false"/>
  </sheetData>
  <mergeCells count="4">
    <mergeCell ref="D3:F3"/>
    <mergeCell ref="D5:F5"/>
    <mergeCell ref="D6:F6"/>
    <mergeCell ref="D7:F7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9688"/>
    <pageSetUpPr fitToPage="false"/>
  </sheetPr>
  <dimension ref="A1:H42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H5" activeCellId="0" sqref="H:H"/>
    </sheetView>
  </sheetViews>
  <sheetFormatPr defaultColWidth="11.5625" defaultRowHeight="12.75" zeroHeight="false" outlineLevelRow="0" outlineLevelCol="0"/>
  <cols>
    <col collapsed="false" customWidth="true" hidden="false" outlineLevel="0" max="1" min="1" style="0" width="2.56"/>
    <col collapsed="false" customWidth="true" hidden="false" outlineLevel="0" max="4" min="2" style="0" width="10.21"/>
    <col collapsed="false" customWidth="true" hidden="false" outlineLevel="0" max="9" min="9" style="0" width="2.56"/>
  </cols>
  <sheetData>
    <row r="1" customFormat="false" ht="8.25" hidden="false" customHeight="true" outlineLevel="0" collapsed="false"/>
    <row r="2" customFormat="false" ht="16.5" hidden="false" customHeight="true" outlineLevel="0" collapsed="false">
      <c r="A2" s="1"/>
      <c r="B2" s="22" t="s">
        <v>64</v>
      </c>
      <c r="C2" s="23"/>
      <c r="D2" s="23"/>
      <c r="E2" s="23"/>
      <c r="F2" s="23"/>
      <c r="G2" s="23"/>
      <c r="H2" s="23"/>
    </row>
    <row r="3" customFormat="false" ht="13.5" hidden="false" customHeight="true" outlineLevel="0" collapsed="false">
      <c r="A3" s="1"/>
      <c r="B3" s="3" t="s">
        <v>1</v>
      </c>
      <c r="C3" s="24" t="s">
        <v>65</v>
      </c>
      <c r="D3" s="25" t="s">
        <v>66</v>
      </c>
      <c r="E3" s="26" t="s">
        <v>43</v>
      </c>
      <c r="F3" s="27" t="s">
        <v>67</v>
      </c>
      <c r="G3" s="28" t="s">
        <v>68</v>
      </c>
      <c r="H3" s="29" t="s">
        <v>69</v>
      </c>
    </row>
    <row r="4" customFormat="false" ht="8.25" hidden="false" customHeight="true" outlineLevel="0" collapsed="false">
      <c r="B4" s="5"/>
      <c r="C4" s="30"/>
      <c r="D4" s="30"/>
      <c r="E4" s="30"/>
      <c r="F4" s="30"/>
      <c r="G4" s="30"/>
      <c r="H4" s="31"/>
    </row>
    <row r="5" customFormat="false" ht="13.5" hidden="false" customHeight="true" outlineLevel="0" collapsed="false">
      <c r="B5" s="6" t="n">
        <v>1</v>
      </c>
      <c r="C5" s="32" t="s">
        <v>70</v>
      </c>
      <c r="D5" s="33" t="s">
        <v>71</v>
      </c>
      <c r="E5" s="33" t="s">
        <v>72</v>
      </c>
      <c r="F5" s="33" t="n">
        <v>27500</v>
      </c>
      <c r="G5" s="33" t="n">
        <v>1</v>
      </c>
      <c r="H5" s="7" t="n">
        <f aca="false">F5*G5</f>
        <v>27500</v>
      </c>
    </row>
    <row r="6" customFormat="false" ht="13.5" hidden="false" customHeight="true" outlineLevel="0" collapsed="false">
      <c r="B6" s="6" t="n">
        <f aca="false">B5+1</f>
        <v>2</v>
      </c>
      <c r="C6" s="32" t="s">
        <v>73</v>
      </c>
      <c r="D6" s="33" t="s">
        <v>74</v>
      </c>
      <c r="E6" s="33" t="s">
        <v>75</v>
      </c>
      <c r="F6" s="33" t="n">
        <v>15500</v>
      </c>
      <c r="G6" s="33" t="n">
        <v>2</v>
      </c>
      <c r="H6" s="7" t="n">
        <f aca="false">F6*G6</f>
        <v>31000</v>
      </c>
    </row>
    <row r="7" customFormat="false" ht="13.5" hidden="false" customHeight="true" outlineLevel="0" collapsed="false">
      <c r="B7" s="6" t="n">
        <f aca="false">B6+1</f>
        <v>3</v>
      </c>
      <c r="C7" s="32" t="s">
        <v>76</v>
      </c>
      <c r="D7" s="33" t="s">
        <v>77</v>
      </c>
      <c r="E7" s="33" t="s">
        <v>78</v>
      </c>
      <c r="F7" s="33" t="n">
        <v>18000</v>
      </c>
      <c r="G7" s="33" t="n">
        <v>3</v>
      </c>
      <c r="H7" s="7" t="n">
        <f aca="false">F7*G7</f>
        <v>54000</v>
      </c>
    </row>
    <row r="8" customFormat="false" ht="13.5" hidden="false" customHeight="true" outlineLevel="0" collapsed="false">
      <c r="B8" s="6" t="n">
        <f aca="false">B7+1</f>
        <v>4</v>
      </c>
      <c r="C8" s="32" t="s">
        <v>79</v>
      </c>
      <c r="D8" s="33" t="s">
        <v>71</v>
      </c>
      <c r="E8" s="33" t="s">
        <v>80</v>
      </c>
      <c r="F8" s="33" t="n">
        <v>17000</v>
      </c>
      <c r="G8" s="33" t="n">
        <v>4</v>
      </c>
      <c r="H8" s="7" t="n">
        <f aca="false">F8*G8</f>
        <v>68000</v>
      </c>
    </row>
    <row r="9" customFormat="false" ht="13.5" hidden="false" customHeight="true" outlineLevel="0" collapsed="false">
      <c r="B9" s="6" t="n">
        <f aca="false">B8+1</f>
        <v>5</v>
      </c>
      <c r="C9" s="32" t="s">
        <v>81</v>
      </c>
      <c r="D9" s="33" t="s">
        <v>74</v>
      </c>
      <c r="E9" s="33" t="s">
        <v>82</v>
      </c>
      <c r="F9" s="33" t="n">
        <v>14500</v>
      </c>
      <c r="G9" s="33" t="n">
        <v>1</v>
      </c>
      <c r="H9" s="7" t="n">
        <f aca="false">F9*G9</f>
        <v>14500</v>
      </c>
    </row>
    <row r="10" customFormat="false" ht="13.5" hidden="false" customHeight="true" outlineLevel="0" collapsed="false">
      <c r="B10" s="6" t="n">
        <f aca="false">B9+1</f>
        <v>6</v>
      </c>
      <c r="C10" s="32" t="s">
        <v>70</v>
      </c>
      <c r="D10" s="33" t="s">
        <v>77</v>
      </c>
      <c r="E10" s="33" t="s">
        <v>83</v>
      </c>
      <c r="F10" s="33" t="n">
        <v>27500</v>
      </c>
      <c r="G10" s="33" t="n">
        <v>2</v>
      </c>
      <c r="H10" s="7" t="n">
        <f aca="false">F10*G10</f>
        <v>55000</v>
      </c>
    </row>
    <row r="11" customFormat="false" ht="13.5" hidden="false" customHeight="true" outlineLevel="0" collapsed="false">
      <c r="B11" s="6" t="n">
        <f aca="false">B10+1</f>
        <v>7</v>
      </c>
      <c r="C11" s="32" t="s">
        <v>73</v>
      </c>
      <c r="D11" s="33" t="s">
        <v>71</v>
      </c>
      <c r="E11" s="33" t="s">
        <v>72</v>
      </c>
      <c r="F11" s="33" t="n">
        <v>15500</v>
      </c>
      <c r="G11" s="33" t="n">
        <v>3</v>
      </c>
      <c r="H11" s="7" t="n">
        <f aca="false">F11*G11</f>
        <v>46500</v>
      </c>
    </row>
    <row r="12" customFormat="false" ht="13.5" hidden="false" customHeight="true" outlineLevel="0" collapsed="false">
      <c r="B12" s="6" t="n">
        <f aca="false">B11+1</f>
        <v>8</v>
      </c>
      <c r="C12" s="32" t="s">
        <v>76</v>
      </c>
      <c r="D12" s="33" t="s">
        <v>74</v>
      </c>
      <c r="E12" s="33" t="s">
        <v>75</v>
      </c>
      <c r="F12" s="33" t="n">
        <v>18000</v>
      </c>
      <c r="G12" s="33" t="n">
        <v>4</v>
      </c>
      <c r="H12" s="7" t="n">
        <f aca="false">F12*G12</f>
        <v>72000</v>
      </c>
    </row>
    <row r="13" customFormat="false" ht="13.5" hidden="false" customHeight="true" outlineLevel="0" collapsed="false">
      <c r="B13" s="6" t="n">
        <f aca="false">B12+1</f>
        <v>9</v>
      </c>
      <c r="C13" s="32" t="s">
        <v>79</v>
      </c>
      <c r="D13" s="33" t="s">
        <v>77</v>
      </c>
      <c r="E13" s="33" t="s">
        <v>78</v>
      </c>
      <c r="F13" s="33" t="n">
        <v>17000</v>
      </c>
      <c r="G13" s="33" t="n">
        <v>1</v>
      </c>
      <c r="H13" s="7" t="n">
        <f aca="false">F13*G13</f>
        <v>17000</v>
      </c>
    </row>
    <row r="14" customFormat="false" ht="13.5" hidden="false" customHeight="true" outlineLevel="0" collapsed="false">
      <c r="B14" s="6" t="n">
        <f aca="false">B13+1</f>
        <v>10</v>
      </c>
      <c r="C14" s="32" t="s">
        <v>81</v>
      </c>
      <c r="D14" s="33" t="s">
        <v>71</v>
      </c>
      <c r="E14" s="33" t="s">
        <v>80</v>
      </c>
      <c r="F14" s="33" t="n">
        <v>14500</v>
      </c>
      <c r="G14" s="33" t="n">
        <v>2</v>
      </c>
      <c r="H14" s="7" t="n">
        <f aca="false">F14*G14</f>
        <v>29000</v>
      </c>
    </row>
    <row r="15" customFormat="false" ht="13.5" hidden="false" customHeight="true" outlineLevel="0" collapsed="false">
      <c r="B15" s="6" t="n">
        <f aca="false">B14+1</f>
        <v>11</v>
      </c>
      <c r="C15" s="32" t="s">
        <v>70</v>
      </c>
      <c r="D15" s="33" t="s">
        <v>74</v>
      </c>
      <c r="E15" s="33" t="s">
        <v>82</v>
      </c>
      <c r="F15" s="33" t="n">
        <v>27500</v>
      </c>
      <c r="G15" s="33" t="n">
        <v>3</v>
      </c>
      <c r="H15" s="7" t="n">
        <f aca="false">F15*G15</f>
        <v>82500</v>
      </c>
    </row>
    <row r="16" customFormat="false" ht="13.5" hidden="false" customHeight="true" outlineLevel="0" collapsed="false">
      <c r="B16" s="6" t="n">
        <f aca="false">B15+1</f>
        <v>12</v>
      </c>
      <c r="C16" s="32" t="s">
        <v>73</v>
      </c>
      <c r="D16" s="33" t="s">
        <v>77</v>
      </c>
      <c r="E16" s="33" t="s">
        <v>83</v>
      </c>
      <c r="F16" s="33" t="n">
        <v>15500</v>
      </c>
      <c r="G16" s="33" t="n">
        <v>4</v>
      </c>
      <c r="H16" s="7" t="n">
        <f aca="false">F16*G16</f>
        <v>62000</v>
      </c>
    </row>
    <row r="17" customFormat="false" ht="8.25" hidden="false" customHeight="true" outlineLevel="0" collapsed="false">
      <c r="B17" s="5"/>
      <c r="C17" s="30"/>
      <c r="D17" s="30"/>
      <c r="E17" s="30"/>
      <c r="F17" s="30"/>
      <c r="G17" s="30"/>
      <c r="H17" s="31"/>
    </row>
    <row r="18" customFormat="false" ht="13.5" hidden="false" customHeight="true" outlineLevel="0" collapsed="false">
      <c r="B18" s="5"/>
      <c r="C18" s="30"/>
      <c r="D18" s="30"/>
      <c r="E18" s="33"/>
      <c r="F18" s="33"/>
      <c r="G18" s="34" t="s">
        <v>84</v>
      </c>
      <c r="H18" s="35" t="n">
        <f aca="false">SUM(H5:H16)</f>
        <v>559000</v>
      </c>
    </row>
    <row r="19" customFormat="false" ht="13.5" hidden="false" customHeight="true" outlineLevel="0" collapsed="false">
      <c r="B19" s="36" t="s">
        <v>85</v>
      </c>
      <c r="C19" s="32" t="s">
        <v>70</v>
      </c>
      <c r="D19" s="33" t="s">
        <v>77</v>
      </c>
      <c r="E19" s="33" t="s">
        <v>83</v>
      </c>
      <c r="F19" s="33"/>
      <c r="G19" s="34"/>
      <c r="H19" s="35"/>
    </row>
    <row r="20" customFormat="false" ht="8.25" hidden="false" customHeight="true" outlineLevel="0" collapsed="false">
      <c r="B20" s="5"/>
      <c r="C20" s="30"/>
      <c r="D20" s="30"/>
      <c r="E20" s="30"/>
      <c r="F20" s="30"/>
      <c r="G20" s="30"/>
      <c r="H20" s="31"/>
    </row>
    <row r="22" customFormat="false" ht="12.75" hidden="false" customHeight="false" outlineLevel="0" collapsed="false">
      <c r="B22" s="37" t="s">
        <v>86</v>
      </c>
      <c r="C22" s="38"/>
      <c r="D22" s="38"/>
      <c r="E22" s="39" t="s">
        <v>87</v>
      </c>
      <c r="F22" s="37" t="s">
        <v>16</v>
      </c>
      <c r="G22" s="38"/>
    </row>
    <row r="23" customFormat="false" ht="8.25" hidden="false" customHeight="true" outlineLevel="0" collapsed="false">
      <c r="B23" s="40"/>
      <c r="E23" s="40"/>
      <c r="F23" s="40"/>
    </row>
    <row r="24" customFormat="false" ht="13.5" hidden="false" customHeight="true" outlineLevel="0" collapsed="false">
      <c r="B24" s="40" t="s">
        <v>88</v>
      </c>
      <c r="E24" s="41" t="n">
        <f aca="false">SUMPRODUCT(F5:F16,G5:G16)</f>
        <v>559000</v>
      </c>
      <c r="F24" s="40" t="s">
        <v>89</v>
      </c>
    </row>
    <row r="25" customFormat="false" ht="8.25" hidden="false" customHeight="true" outlineLevel="0" collapsed="false">
      <c r="B25" s="40"/>
      <c r="E25" s="40"/>
      <c r="F25" s="40"/>
    </row>
    <row r="26" customFormat="false" ht="12.75" hidden="false" customHeight="false" outlineLevel="0" collapsed="false">
      <c r="B26" s="40" t="s">
        <v>90</v>
      </c>
      <c r="E26" s="41" t="n">
        <f aca="false">SUMIF(C5:C16,"Pepaya",H5:H16)</f>
        <v>85000</v>
      </c>
      <c r="F26" s="40" t="s">
        <v>91</v>
      </c>
    </row>
    <row r="27" customFormat="false" ht="12.75" hidden="false" customHeight="false" outlineLevel="0" collapsed="false">
      <c r="B27" s="40" t="s">
        <v>90</v>
      </c>
      <c r="E27" s="41" t="n">
        <f aca="false" t="array" ref="E27:E27">SUMPRODUCT(F5:F16,IF(C5:C16="Pepaya",G5:G16,0))</f>
        <v>85000</v>
      </c>
      <c r="F27" s="40" t="s">
        <v>92</v>
      </c>
    </row>
    <row r="28" customFormat="false" ht="12.75" hidden="false" customHeight="false" outlineLevel="0" collapsed="false">
      <c r="B28" s="42" t="s">
        <v>93</v>
      </c>
      <c r="C28" s="43"/>
      <c r="D28" s="43"/>
      <c r="E28" s="44" t="n">
        <f aca="false" t="array" ref="E28:E28">SUMPRODUCT(F5:F16,IF(C5:C16=C19,G5:G16,0))</f>
        <v>165000</v>
      </c>
      <c r="F28" s="40"/>
    </row>
    <row r="29" customFormat="false" ht="8.25" hidden="false" customHeight="true" outlineLevel="0" collapsed="false">
      <c r="B29" s="40"/>
      <c r="E29" s="40"/>
      <c r="F29" s="40"/>
    </row>
    <row r="30" customFormat="false" ht="12.75" hidden="false" customHeight="false" outlineLevel="0" collapsed="false">
      <c r="B30" s="40" t="s">
        <v>94</v>
      </c>
      <c r="E30" s="41" t="n">
        <f aca="false">SUMIF(D5:D16,"Fulan",H5:H16)</f>
        <v>188000</v>
      </c>
      <c r="F30" s="40" t="s">
        <v>91</v>
      </c>
    </row>
    <row r="31" customFormat="false" ht="12.75" hidden="false" customHeight="false" outlineLevel="0" collapsed="false">
      <c r="B31" s="40" t="s">
        <v>94</v>
      </c>
      <c r="E31" s="41" t="n">
        <f aca="false" t="array" ref="E31:E31">SUMPRODUCT(F5:F16,IF(D5:D16="Fulan",G5:G16,0))</f>
        <v>188000</v>
      </c>
      <c r="F31" s="40" t="s">
        <v>92</v>
      </c>
    </row>
    <row r="32" customFormat="false" ht="12.75" hidden="false" customHeight="false" outlineLevel="0" collapsed="false">
      <c r="B32" s="42" t="s">
        <v>95</v>
      </c>
      <c r="C32" s="43"/>
      <c r="D32" s="43"/>
      <c r="E32" s="44" t="n">
        <f aca="false" t="array" ref="E32:E32">SUMPRODUCT(F5:F16,IF(D5:D16=D19,G5:G16,0))</f>
        <v>188000</v>
      </c>
      <c r="F32" s="40"/>
    </row>
    <row r="33" customFormat="false" ht="8.25" hidden="false" customHeight="true" outlineLevel="0" collapsed="false">
      <c r="B33" s="40"/>
      <c r="E33" s="40"/>
      <c r="F33" s="40"/>
    </row>
    <row r="34" customFormat="false" ht="12.75" hidden="false" customHeight="false" outlineLevel="0" collapsed="false">
      <c r="B34" s="40" t="s">
        <v>96</v>
      </c>
      <c r="E34" s="41" t="n">
        <f aca="false">SUMIF(E5:E16,"Rabu",H5:H16)</f>
        <v>71000</v>
      </c>
      <c r="F34" s="40" t="s">
        <v>91</v>
      </c>
    </row>
    <row r="35" customFormat="false" ht="12.75" hidden="false" customHeight="false" outlineLevel="0" collapsed="false">
      <c r="B35" s="40" t="s">
        <v>96</v>
      </c>
      <c r="E35" s="41" t="n">
        <f aca="false" t="array" ref="E35:E35">SUMPRODUCT(F5:F16,IF(E5:E16="Rabu",G5:G16,0))</f>
        <v>71000</v>
      </c>
      <c r="F35" s="40" t="s">
        <v>92</v>
      </c>
    </row>
    <row r="36" customFormat="false" ht="12.75" hidden="false" customHeight="false" outlineLevel="0" collapsed="false">
      <c r="B36" s="42" t="s">
        <v>97</v>
      </c>
      <c r="C36" s="43"/>
      <c r="D36" s="43"/>
      <c r="E36" s="44" t="n">
        <f aca="false" t="array" ref="E36:E36">SUMPRODUCT(F5:F16,IF(E5:E16=E19,G5:G16,0))</f>
        <v>117000</v>
      </c>
      <c r="F36" s="40"/>
    </row>
    <row r="37" customFormat="false" ht="8.25" hidden="false" customHeight="true" outlineLevel="0" collapsed="false">
      <c r="B37" s="40"/>
      <c r="E37" s="40"/>
      <c r="F37" s="40"/>
    </row>
    <row r="38" customFormat="false" ht="12.75" hidden="false" customHeight="false" outlineLevel="0" collapsed="false">
      <c r="B38" s="40" t="s">
        <v>90</v>
      </c>
      <c r="E38" s="41" t="n">
        <f aca="false">SUMIFS(H5:H16,C5:C16,"=Pepaya")</f>
        <v>85000</v>
      </c>
      <c r="F38" s="40" t="s">
        <v>98</v>
      </c>
    </row>
    <row r="39" customFormat="false" ht="12.75" hidden="false" customHeight="false" outlineLevel="0" collapsed="false">
      <c r="B39" s="40" t="s">
        <v>99</v>
      </c>
      <c r="E39" s="41" t="n">
        <f aca="false">SUMIFS(H5:H16,C5:C16,"=Pepaya",D5:D16,"=Fulan")</f>
        <v>17000</v>
      </c>
      <c r="F39" s="40" t="s">
        <v>98</v>
      </c>
    </row>
    <row r="40" customFormat="false" ht="12.75" hidden="false" customHeight="false" outlineLevel="0" collapsed="false">
      <c r="B40" s="40" t="s">
        <v>100</v>
      </c>
      <c r="E40" s="41" t="n">
        <f aca="false">SUMIFS(H5:H16,C5:C16,"=Pepaya",D5:D16,"=Fulan",E5:E16,"=Rabu")</f>
        <v>17000</v>
      </c>
      <c r="F40" s="40" t="s">
        <v>98</v>
      </c>
    </row>
    <row r="41" customFormat="false" ht="12.75" hidden="false" customHeight="false" outlineLevel="0" collapsed="false">
      <c r="B41" s="42" t="s">
        <v>101</v>
      </c>
      <c r="C41" s="43"/>
      <c r="D41" s="43"/>
      <c r="E41" s="44" t="n">
        <f aca="false">SUMIFS(H5:H16,C5:C16,"="&amp;C19,D5:D16,"="&amp;D19,E5:E16,"="&amp;E19)</f>
        <v>55000</v>
      </c>
    </row>
    <row r="42" customFormat="false" ht="8.25" hidden="false" customHeight="true" outlineLevel="0" collapsed="false">
      <c r="B42" s="40"/>
      <c r="E42" s="40"/>
      <c r="F42" s="40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9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897B"/>
    <pageSetUpPr fitToPage="false"/>
  </sheetPr>
  <dimension ref="B1:F26"/>
  <sheetViews>
    <sheetView showFormulas="false" showGridLines="false" showRowColHeaders="true" showZeros="true" rightToLeft="false" tabSelected="false" showOutlineSymbols="true" defaultGridColor="true" view="pageBreakPreview" topLeftCell="A10" colorId="64" zoomScale="100" zoomScaleNormal="100" zoomScalePageLayoutView="100" workbookViewId="0">
      <selection pane="topLeft" activeCell="B12" activeCellId="1" sqref="H:H B12"/>
    </sheetView>
  </sheetViews>
  <sheetFormatPr defaultColWidth="11.5625" defaultRowHeight="12.75" zeroHeight="false" outlineLevelRow="0" outlineLevelCol="0"/>
  <cols>
    <col collapsed="false" customWidth="true" hidden="false" outlineLevel="0" max="1" min="1" style="0" width="2.56"/>
    <col collapsed="false" customWidth="true" hidden="false" outlineLevel="0" max="2" min="2" style="0" width="10.21"/>
    <col collapsed="false" customWidth="true" hidden="false" outlineLevel="0" max="3" min="3" style="0" width="7.67"/>
    <col collapsed="false" customWidth="true" hidden="false" outlineLevel="0" max="4" min="4" style="0" width="25.56"/>
    <col collapsed="false" customWidth="true" hidden="false" outlineLevel="0" max="5" min="5" style="0" width="20.44"/>
    <col collapsed="false" customWidth="true" hidden="false" outlineLevel="0" max="8" min="6" style="0" width="2.56"/>
  </cols>
  <sheetData>
    <row r="1" customFormat="false" ht="8.25" hidden="false" customHeight="true" outlineLevel="0" collapsed="false"/>
    <row r="2" customFormat="false" ht="8.25" hidden="false" customHeight="true" outlineLevel="0" collapsed="false"/>
    <row r="3" customFormat="false" ht="12.75" hidden="false" customHeight="false" outlineLevel="0" collapsed="false">
      <c r="B3" s="45" t="s">
        <v>102</v>
      </c>
      <c r="C3" s="46" t="s">
        <v>103</v>
      </c>
      <c r="D3" s="47" t="s">
        <v>40</v>
      </c>
      <c r="E3" s="46" t="s">
        <v>104</v>
      </c>
    </row>
    <row r="4" customFormat="false" ht="8.25" hidden="false" customHeight="true" outlineLevel="0" collapsed="false">
      <c r="C4" s="48"/>
      <c r="D4" s="49"/>
      <c r="E4" s="49"/>
    </row>
    <row r="5" customFormat="false" ht="12.75" hidden="false" customHeight="false" outlineLevel="0" collapsed="false">
      <c r="C5" s="50" t="s">
        <v>105</v>
      </c>
      <c r="D5" s="51" t="s">
        <v>106</v>
      </c>
      <c r="E5" s="52" t="n">
        <v>54000000</v>
      </c>
    </row>
    <row r="6" customFormat="false" ht="12.75" hidden="false" customHeight="false" outlineLevel="0" collapsed="false">
      <c r="C6" s="53" t="s">
        <v>107</v>
      </c>
      <c r="D6" s="54" t="s">
        <v>108</v>
      </c>
      <c r="E6" s="55" t="n">
        <v>58500000</v>
      </c>
    </row>
    <row r="7" customFormat="false" ht="12.75" hidden="false" customHeight="false" outlineLevel="0" collapsed="false">
      <c r="C7" s="53" t="s">
        <v>109</v>
      </c>
      <c r="D7" s="54" t="s">
        <v>110</v>
      </c>
      <c r="E7" s="55" t="n">
        <v>63000000</v>
      </c>
    </row>
    <row r="8" customFormat="false" ht="12.75" hidden="false" customHeight="false" outlineLevel="0" collapsed="false">
      <c r="C8" s="53" t="s">
        <v>111</v>
      </c>
      <c r="D8" s="54" t="s">
        <v>112</v>
      </c>
      <c r="E8" s="55" t="n">
        <v>67500000</v>
      </c>
    </row>
    <row r="9" customFormat="false" ht="12.75" hidden="false" customHeight="false" outlineLevel="0" collapsed="false">
      <c r="C9" s="53" t="s">
        <v>113</v>
      </c>
      <c r="D9" s="54" t="s">
        <v>114</v>
      </c>
      <c r="E9" s="55" t="n">
        <v>72000000</v>
      </c>
    </row>
    <row r="10" customFormat="false" ht="8.25" hidden="false" customHeight="true" outlineLevel="0" collapsed="false">
      <c r="C10" s="56"/>
      <c r="D10" s="56"/>
      <c r="E10" s="56"/>
    </row>
    <row r="12" customFormat="false" ht="12.75" hidden="false" customHeight="false" outlineLevel="0" collapsed="false">
      <c r="B12" s="45" t="s">
        <v>115</v>
      </c>
    </row>
    <row r="13" customFormat="false" ht="12.75" hidden="false" customHeight="false" outlineLevel="0" collapsed="false">
      <c r="B13" s="57" t="s">
        <v>116</v>
      </c>
      <c r="C13" s="58" t="s">
        <v>103</v>
      </c>
      <c r="D13" s="57" t="s">
        <v>40</v>
      </c>
      <c r="E13" s="58" t="s">
        <v>104</v>
      </c>
    </row>
    <row r="14" customFormat="false" ht="12.75" hidden="false" customHeight="false" outlineLevel="0" collapsed="false">
      <c r="C14" s="48"/>
      <c r="D14" s="49"/>
      <c r="E14" s="49"/>
    </row>
    <row r="15" customFormat="false" ht="12.75" hidden="false" customHeight="false" outlineLevel="0" collapsed="false">
      <c r="B15" s="59" t="s">
        <v>71</v>
      </c>
      <c r="C15" s="60" t="s">
        <v>105</v>
      </c>
      <c r="D15" s="61" t="str">
        <f aca="false">VLOOKUP(C15,$C$5:$E$9,2)</f>
        <v>Tidak Kawin</v>
      </c>
      <c r="E15" s="62" t="n">
        <f aca="false">VLOOKUP(C15,$C$5:$E$9,3)</f>
        <v>54000000</v>
      </c>
    </row>
    <row r="16" customFormat="false" ht="12.75" hidden="false" customHeight="false" outlineLevel="0" collapsed="false">
      <c r="B16" s="59" t="s">
        <v>74</v>
      </c>
      <c r="C16" s="63" t="s">
        <v>109</v>
      </c>
      <c r="D16" s="61" t="str">
        <f aca="false">VLOOKUP(C16,$C$5:$E$9,2)</f>
        <v>Kawin Anak 1</v>
      </c>
      <c r="E16" s="62" t="n">
        <f aca="false">VLOOKUP(C16,$C$5:$E$9,3)</f>
        <v>63000000</v>
      </c>
    </row>
    <row r="17" customFormat="false" ht="12.75" hidden="false" customHeight="false" outlineLevel="0" collapsed="false">
      <c r="B17" s="59" t="s">
        <v>77</v>
      </c>
      <c r="C17" s="63" t="s">
        <v>113</v>
      </c>
      <c r="D17" s="61" t="str">
        <f aca="false">VLOOKUP(C17,$C$5:$E$9,2)</f>
        <v>Kawin Anak 3</v>
      </c>
      <c r="E17" s="62" t="n">
        <f aca="false">VLOOKUP(C17,$C$5:$E$9,3)</f>
        <v>72000000</v>
      </c>
    </row>
    <row r="18" customFormat="false" ht="8.25" hidden="false" customHeight="true" outlineLevel="0" collapsed="false">
      <c r="C18" s="56"/>
      <c r="D18" s="56"/>
      <c r="E18" s="56"/>
    </row>
    <row r="20" customFormat="false" ht="12.75" hidden="false" customHeight="false" outlineLevel="0" collapsed="false">
      <c r="B20" s="45" t="s">
        <v>117</v>
      </c>
    </row>
    <row r="21" customFormat="false" ht="12.75" hidden="false" customHeight="false" outlineLevel="0" collapsed="false">
      <c r="B21" s="57" t="s">
        <v>116</v>
      </c>
      <c r="C21" s="58" t="s">
        <v>103</v>
      </c>
      <c r="D21" s="57" t="s">
        <v>40</v>
      </c>
      <c r="E21" s="58" t="s">
        <v>104</v>
      </c>
    </row>
    <row r="22" customFormat="false" ht="12.75" hidden="false" customHeight="false" outlineLevel="0" collapsed="false">
      <c r="C22" s="48"/>
      <c r="D22" s="49"/>
      <c r="E22" s="49"/>
    </row>
    <row r="23" customFormat="false" ht="12.75" hidden="false" customHeight="false" outlineLevel="0" collapsed="false">
      <c r="B23" s="64" t="s">
        <v>71</v>
      </c>
      <c r="C23" s="65" t="s">
        <v>105</v>
      </c>
      <c r="D23" s="66" t="str">
        <f aca="false">_xlfn.SWITCH(C23,"TK",$D$5,"K/0",$D$6,"K/1",$D$7,"K/2",$D$8,"K/3",$D$9)</f>
        <v>Tidak Kawin</v>
      </c>
      <c r="E23" s="67" t="n">
        <f aca="false">_xlfn.SWITCH(C23,"TK",$E$5,"K/0",$E$6,"K/1",$E$7,"K/2",$E$8,"K/3",$E$9)</f>
        <v>54000000</v>
      </c>
      <c r="F23" s="68"/>
    </row>
    <row r="24" customFormat="false" ht="12.75" hidden="false" customHeight="false" outlineLevel="0" collapsed="false">
      <c r="B24" s="64" t="s">
        <v>74</v>
      </c>
      <c r="C24" s="69" t="s">
        <v>109</v>
      </c>
      <c r="D24" s="66" t="str">
        <f aca="false">_xlfn.SWITCH(C24,"TK",$D$5,"K/0",$D$6,"K/1",$D$7,"K/2",$D$8,"K/3",$D$9)</f>
        <v>Kawin Anak 1</v>
      </c>
      <c r="E24" s="67" t="n">
        <f aca="false">_xlfn.SWITCH(C24,"TK",$E$5,"K/0",$E$6,"K/1",$E$7,"K/2",$E$8,"K/3",$E$9)</f>
        <v>63000000</v>
      </c>
      <c r="F24" s="68"/>
    </row>
    <row r="25" customFormat="false" ht="12.75" hidden="false" customHeight="false" outlineLevel="0" collapsed="false">
      <c r="B25" s="64" t="s">
        <v>77</v>
      </c>
      <c r="C25" s="69" t="s">
        <v>113</v>
      </c>
      <c r="D25" s="66" t="str">
        <f aca="false">_xlfn.SWITCH(C25,"TK",$D$5,"K/0",$D$6,"K/1",$D$7,"K/2",$D$8,"K/3",$D$9)</f>
        <v>Kawin Anak 3</v>
      </c>
      <c r="E25" s="67" t="n">
        <f aca="false">_xlfn.SWITCH(C25,"TK",$E$5,"K/0",$E$6,"K/1",$E$7,"K/2",$E$8,"K/3",$E$9)</f>
        <v>72000000</v>
      </c>
      <c r="F25" s="68"/>
    </row>
    <row r="26" customFormat="false" ht="8.25" hidden="false" customHeight="true" outlineLevel="0" collapsed="false">
      <c r="C26" s="56"/>
      <c r="D26" s="56"/>
      <c r="E26" s="56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796B"/>
    <pageSetUpPr fitToPage="false"/>
  </sheetPr>
  <dimension ref="B2:O18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B3" activeCellId="1" sqref="H:H B3"/>
    </sheetView>
  </sheetViews>
  <sheetFormatPr defaultColWidth="11.5625" defaultRowHeight="12.75" zeroHeight="false" outlineLevelRow="0" outlineLevelCol="0"/>
  <cols>
    <col collapsed="false" customWidth="true" hidden="false" outlineLevel="0" max="1" min="1" style="0" width="2.56"/>
    <col collapsed="false" customWidth="true" hidden="false" outlineLevel="0" max="2" min="2" style="0" width="5.11"/>
    <col collapsed="false" customWidth="true" hidden="false" outlineLevel="0" max="3" min="3" style="70" width="10.21"/>
    <col collapsed="false" customWidth="true" hidden="false" outlineLevel="0" max="15" min="4" style="0" width="10.21"/>
    <col collapsed="false" customWidth="true" hidden="false" outlineLevel="0" max="16" min="16" style="0" width="2.56"/>
  </cols>
  <sheetData>
    <row r="2" customFormat="false" ht="8.25" hidden="false" customHeight="true" outlineLevel="0" collapsed="false"/>
    <row r="3" customFormat="false" ht="13.5" hidden="false" customHeight="true" outlineLevel="0" collapsed="false">
      <c r="D3" s="71" t="n">
        <v>1</v>
      </c>
      <c r="E3" s="71" t="n">
        <v>2</v>
      </c>
      <c r="F3" s="71" t="n">
        <v>3</v>
      </c>
      <c r="G3" s="71" t="n">
        <v>4</v>
      </c>
      <c r="H3" s="71" t="n">
        <v>5</v>
      </c>
      <c r="I3" s="71" t="n">
        <v>6</v>
      </c>
      <c r="J3" s="71" t="n">
        <v>7</v>
      </c>
      <c r="K3" s="71" t="n">
        <v>8</v>
      </c>
      <c r="L3" s="71" t="n">
        <v>9</v>
      </c>
      <c r="M3" s="71" t="n">
        <v>10</v>
      </c>
      <c r="N3" s="71" t="n">
        <v>11</v>
      </c>
      <c r="O3" s="71" t="n">
        <v>12</v>
      </c>
    </row>
    <row r="4" customFormat="false" ht="13.5" hidden="false" customHeight="true" outlineLevel="0" collapsed="false">
      <c r="B4" s="72" t="s">
        <v>1</v>
      </c>
      <c r="C4" s="73" t="s">
        <v>118</v>
      </c>
      <c r="D4" s="72" t="s">
        <v>119</v>
      </c>
      <c r="E4" s="74" t="s">
        <v>120</v>
      </c>
      <c r="F4" s="72" t="s">
        <v>121</v>
      </c>
      <c r="G4" s="74" t="s">
        <v>122</v>
      </c>
      <c r="H4" s="72" t="s">
        <v>123</v>
      </c>
      <c r="I4" s="74" t="s">
        <v>124</v>
      </c>
      <c r="J4" s="72" t="s">
        <v>125</v>
      </c>
      <c r="K4" s="74" t="s">
        <v>126</v>
      </c>
      <c r="L4" s="72" t="s">
        <v>127</v>
      </c>
      <c r="M4" s="74" t="s">
        <v>128</v>
      </c>
      <c r="N4" s="72" t="s">
        <v>129</v>
      </c>
      <c r="O4" s="74" t="s">
        <v>130</v>
      </c>
    </row>
    <row r="5" customFormat="false" ht="8.25" hidden="false" customHeight="true" outlineLevel="0" collapsed="false"/>
    <row r="6" customFormat="false" ht="13.5" hidden="false" customHeight="true" outlineLevel="0" collapsed="false">
      <c r="B6" s="75" t="n">
        <v>1</v>
      </c>
      <c r="C6" s="76" t="s">
        <v>131</v>
      </c>
      <c r="D6" s="77" t="n">
        <v>153000</v>
      </c>
      <c r="E6" s="77" t="n">
        <v>150000</v>
      </c>
      <c r="F6" s="77" t="n">
        <v>204000</v>
      </c>
      <c r="G6" s="77" t="n">
        <v>174000</v>
      </c>
      <c r="H6" s="77" t="n">
        <v>204000</v>
      </c>
      <c r="I6" s="77" t="n">
        <v>154000</v>
      </c>
      <c r="J6" s="77" t="n">
        <v>152000</v>
      </c>
      <c r="K6" s="77" t="n">
        <v>204000</v>
      </c>
      <c r="L6" s="77" t="n">
        <v>174000</v>
      </c>
      <c r="M6" s="77" t="n">
        <v>204000</v>
      </c>
      <c r="N6" s="77" t="n">
        <v>140000</v>
      </c>
      <c r="O6" s="77" t="n">
        <v>153000</v>
      </c>
    </row>
    <row r="7" customFormat="false" ht="13.5" hidden="false" customHeight="true" outlineLevel="0" collapsed="false">
      <c r="B7" s="78" t="n">
        <f aca="false">B6+1</f>
        <v>2</v>
      </c>
      <c r="C7" s="79" t="s">
        <v>132</v>
      </c>
      <c r="D7" s="80" t="n">
        <v>28000</v>
      </c>
      <c r="E7" s="80" t="n">
        <v>22000</v>
      </c>
      <c r="F7" s="80" t="n">
        <v>45000</v>
      </c>
      <c r="G7" s="80" t="n">
        <v>32000</v>
      </c>
      <c r="H7" s="80" t="n">
        <v>28000</v>
      </c>
      <c r="I7" s="80" t="n">
        <v>22000</v>
      </c>
      <c r="J7" s="80" t="n">
        <v>45000</v>
      </c>
      <c r="K7" s="80" t="n">
        <v>32000</v>
      </c>
      <c r="L7" s="80" t="n">
        <v>28000</v>
      </c>
      <c r="M7" s="80" t="n">
        <v>22000</v>
      </c>
      <c r="N7" s="80" t="n">
        <v>45000</v>
      </c>
      <c r="O7" s="80" t="n">
        <v>32000</v>
      </c>
    </row>
    <row r="8" customFormat="false" ht="13.5" hidden="false" customHeight="true" outlineLevel="0" collapsed="false">
      <c r="B8" s="81" t="n">
        <f aca="false">B7+1</f>
        <v>3</v>
      </c>
      <c r="C8" s="82" t="s">
        <v>133</v>
      </c>
      <c r="D8" s="80" t="n">
        <v>11000</v>
      </c>
      <c r="E8" s="80" t="n">
        <v>43500</v>
      </c>
      <c r="F8" s="80" t="n">
        <v>13500</v>
      </c>
      <c r="G8" s="80" t="n">
        <v>40500</v>
      </c>
      <c r="H8" s="80" t="n">
        <v>11000</v>
      </c>
      <c r="I8" s="80" t="n">
        <v>43500</v>
      </c>
      <c r="J8" s="80" t="n">
        <v>13500</v>
      </c>
      <c r="K8" s="80" t="n">
        <v>40500</v>
      </c>
      <c r="L8" s="80" t="n">
        <v>16500</v>
      </c>
      <c r="M8" s="80" t="n">
        <v>11000</v>
      </c>
      <c r="N8" s="80" t="n">
        <v>43500</v>
      </c>
      <c r="O8" s="80" t="n">
        <v>13500</v>
      </c>
    </row>
    <row r="9" customFormat="false" ht="8.25" hidden="false" customHeight="true" outlineLevel="0" collapsed="false">
      <c r="B9" s="83"/>
      <c r="C9" s="84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</row>
    <row r="10" customFormat="false" ht="12.75" hidden="false" customHeight="false" outlineLevel="0" collapsed="false">
      <c r="D10" s="0" t="s">
        <v>134</v>
      </c>
      <c r="H10" s="0" t="s">
        <v>134</v>
      </c>
      <c r="L10" s="0" t="s">
        <v>134</v>
      </c>
    </row>
    <row r="11" customFormat="false" ht="12.75" hidden="false" customHeight="false" outlineLevel="0" collapsed="false">
      <c r="D11" s="85" t="s">
        <v>135</v>
      </c>
      <c r="E11" s="86" t="n">
        <v>8</v>
      </c>
      <c r="H11" s="85" t="s">
        <v>136</v>
      </c>
      <c r="I11" s="86" t="n">
        <v>7</v>
      </c>
      <c r="L11" s="85" t="s">
        <v>137</v>
      </c>
      <c r="M11" s="86" t="s">
        <v>124</v>
      </c>
    </row>
    <row r="12" customFormat="false" ht="8.25" hidden="false" customHeight="true" outlineLevel="0" collapsed="false"/>
    <row r="13" customFormat="false" ht="13.5" hidden="false" customHeight="true" outlineLevel="0" collapsed="false">
      <c r="D13" s="87" t="s">
        <v>46</v>
      </c>
      <c r="E13" s="88" t="str">
        <f aca="false">HLOOKUP($E$11,$D$3:$O$8,2)</f>
        <v>Ags</v>
      </c>
      <c r="H13" s="87" t="s">
        <v>46</v>
      </c>
      <c r="I13" s="88" t="str">
        <f aca="false">INDEX($D4:$O4,1,$I$11)</f>
        <v>Jul</v>
      </c>
      <c r="L13" s="87" t="s">
        <v>46</v>
      </c>
      <c r="M13" s="88" t="n">
        <f aca="false">COM.GOOSEPIRATE.LOX365.OXT.XLOOKUP($M$11,$D$4:$O$4,$D3:$O3)</f>
        <v>6</v>
      </c>
    </row>
    <row r="14" customFormat="false" ht="8.25" hidden="false" customHeight="true" outlineLevel="0" collapsed="false"/>
    <row r="15" customFormat="false" ht="12.75" hidden="false" customHeight="false" outlineLevel="0" collapsed="false">
      <c r="D15" s="89" t="s">
        <v>131</v>
      </c>
      <c r="E15" s="90" t="n">
        <f aca="false">HLOOKUP($E$11,$D$3:$O$8,4)</f>
        <v>204000</v>
      </c>
      <c r="H15" s="89" t="s">
        <v>131</v>
      </c>
      <c r="I15" s="90" t="n">
        <f aca="false">INDEX($D6:$O6,1,$I$11)</f>
        <v>152000</v>
      </c>
      <c r="L15" s="89" t="s">
        <v>131</v>
      </c>
      <c r="M15" s="90" t="n">
        <f aca="false">COM.GOOSEPIRATE.LOX365.OXT.XLOOKUP($M$11,$D$4:$O$4,$D6:$O6)</f>
        <v>154000</v>
      </c>
    </row>
    <row r="16" customFormat="false" ht="12.75" hidden="false" customHeight="false" outlineLevel="0" collapsed="false">
      <c r="D16" s="91" t="s">
        <v>132</v>
      </c>
      <c r="E16" s="92" t="n">
        <f aca="false">HLOOKUP($E$11,$D$3:$O$8,5)</f>
        <v>32000</v>
      </c>
      <c r="H16" s="91" t="s">
        <v>132</v>
      </c>
      <c r="I16" s="92" t="n">
        <f aca="false">INDEX($D7:$O7,1,$I$11)</f>
        <v>45000</v>
      </c>
      <c r="L16" s="91" t="s">
        <v>132</v>
      </c>
      <c r="M16" s="92" t="n">
        <f aca="false">COM.GOOSEPIRATE.LOX365.OXT.XLOOKUP($M$11,$D$4:$O$4,$D7:$O7)</f>
        <v>22000</v>
      </c>
    </row>
    <row r="17" customFormat="false" ht="12.75" hidden="false" customHeight="false" outlineLevel="0" collapsed="false">
      <c r="D17" s="93" t="s">
        <v>133</v>
      </c>
      <c r="E17" s="92" t="n">
        <f aca="false">HLOOKUP($E$11,$D$3:$O$8,6)</f>
        <v>40500</v>
      </c>
      <c r="H17" s="93" t="s">
        <v>133</v>
      </c>
      <c r="I17" s="92" t="n">
        <f aca="false">INDEX($D8:$O8,1,$I$11)</f>
        <v>13500</v>
      </c>
      <c r="L17" s="93" t="s">
        <v>133</v>
      </c>
      <c r="M17" s="92" t="n">
        <f aca="false">COM.GOOSEPIRATE.LOX365.OXT.XLOOKUP($M$11,$D$4:$O$4,$D8:$O8)</f>
        <v>43500</v>
      </c>
    </row>
    <row r="18" customFormat="false" ht="8.2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796B"/>
    <pageSetUpPr fitToPage="false"/>
  </sheetPr>
  <dimension ref="B2:O36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26" activeCellId="1" sqref="H:H A26"/>
    </sheetView>
  </sheetViews>
  <sheetFormatPr defaultColWidth="11.5625" defaultRowHeight="12.75" zeroHeight="false" outlineLevelRow="0" outlineLevelCol="0"/>
  <cols>
    <col collapsed="false" customWidth="true" hidden="false" outlineLevel="0" max="1" min="1" style="0" width="2.56"/>
    <col collapsed="false" customWidth="true" hidden="false" outlineLevel="0" max="2" min="2" style="0" width="5.11"/>
    <col collapsed="false" customWidth="true" hidden="false" outlineLevel="0" max="3" min="3" style="70" width="10.21"/>
    <col collapsed="false" customWidth="true" hidden="false" outlineLevel="0" max="9" min="4" style="0" width="10.21"/>
    <col collapsed="false" customWidth="true" hidden="true" outlineLevel="0" max="15" min="10" style="0" width="10.21"/>
    <col collapsed="false" customWidth="true" hidden="false" outlineLevel="0" max="16" min="16" style="0" width="2.56"/>
  </cols>
  <sheetData>
    <row r="2" customFormat="false" ht="8.25" hidden="false" customHeight="true" outlineLevel="0" collapsed="false"/>
    <row r="3" customFormat="false" ht="13.5" hidden="false" customHeight="true" outlineLevel="0" collapsed="false">
      <c r="D3" s="71" t="n">
        <v>1</v>
      </c>
      <c r="E3" s="71" t="n">
        <v>2</v>
      </c>
      <c r="F3" s="71" t="n">
        <v>3</v>
      </c>
      <c r="G3" s="71" t="n">
        <v>4</v>
      </c>
      <c r="H3" s="71" t="n">
        <v>5</v>
      </c>
      <c r="I3" s="71" t="n">
        <v>6</v>
      </c>
      <c r="J3" s="71" t="n">
        <v>7</v>
      </c>
      <c r="K3" s="71" t="n">
        <v>8</v>
      </c>
      <c r="L3" s="71" t="n">
        <v>9</v>
      </c>
      <c r="M3" s="71" t="n">
        <v>10</v>
      </c>
      <c r="N3" s="71" t="n">
        <v>11</v>
      </c>
      <c r="O3" s="71" t="n">
        <v>12</v>
      </c>
    </row>
    <row r="4" customFormat="false" ht="13.5" hidden="false" customHeight="true" outlineLevel="0" collapsed="false">
      <c r="B4" s="72" t="s">
        <v>1</v>
      </c>
      <c r="C4" s="73" t="s">
        <v>118</v>
      </c>
      <c r="D4" s="72" t="s">
        <v>119</v>
      </c>
      <c r="E4" s="74" t="s">
        <v>120</v>
      </c>
      <c r="F4" s="72" t="s">
        <v>121</v>
      </c>
      <c r="G4" s="74" t="s">
        <v>122</v>
      </c>
      <c r="H4" s="72" t="s">
        <v>123</v>
      </c>
      <c r="I4" s="74" t="s">
        <v>124</v>
      </c>
      <c r="J4" s="72" t="s">
        <v>125</v>
      </c>
      <c r="K4" s="74" t="s">
        <v>126</v>
      </c>
      <c r="L4" s="72" t="s">
        <v>127</v>
      </c>
      <c r="M4" s="74" t="s">
        <v>128</v>
      </c>
      <c r="N4" s="72" t="s">
        <v>129</v>
      </c>
      <c r="O4" s="74" t="s">
        <v>130</v>
      </c>
    </row>
    <row r="5" customFormat="false" ht="8.25" hidden="false" customHeight="true" outlineLevel="0" collapsed="false"/>
    <row r="6" customFormat="false" ht="13.5" hidden="false" customHeight="true" outlineLevel="0" collapsed="false">
      <c r="B6" s="75" t="n">
        <v>1</v>
      </c>
      <c r="C6" s="76" t="s">
        <v>131</v>
      </c>
      <c r="D6" s="77" t="n">
        <v>153000</v>
      </c>
      <c r="E6" s="77" t="n">
        <v>150000</v>
      </c>
      <c r="F6" s="77" t="n">
        <v>204000</v>
      </c>
      <c r="G6" s="77" t="n">
        <v>174000</v>
      </c>
      <c r="H6" s="77" t="n">
        <v>204000</v>
      </c>
      <c r="I6" s="77" t="n">
        <v>154000</v>
      </c>
      <c r="J6" s="77" t="n">
        <v>152000</v>
      </c>
      <c r="K6" s="77" t="n">
        <v>204000</v>
      </c>
      <c r="L6" s="77" t="n">
        <v>174000</v>
      </c>
      <c r="M6" s="77" t="n">
        <v>204000</v>
      </c>
      <c r="N6" s="77" t="n">
        <v>140000</v>
      </c>
      <c r="O6" s="77" t="n">
        <v>153000</v>
      </c>
    </row>
    <row r="7" customFormat="false" ht="13.5" hidden="false" customHeight="true" outlineLevel="0" collapsed="false">
      <c r="B7" s="78" t="n">
        <f aca="false">B6+1</f>
        <v>2</v>
      </c>
      <c r="C7" s="79" t="s">
        <v>132</v>
      </c>
      <c r="D7" s="80" t="n">
        <v>28000</v>
      </c>
      <c r="E7" s="80" t="n">
        <v>22000</v>
      </c>
      <c r="F7" s="80" t="n">
        <v>45000</v>
      </c>
      <c r="G7" s="80" t="n">
        <v>32000</v>
      </c>
      <c r="H7" s="80" t="n">
        <v>28000</v>
      </c>
      <c r="I7" s="80" t="n">
        <v>22000</v>
      </c>
      <c r="J7" s="80" t="n">
        <v>45000</v>
      </c>
      <c r="K7" s="80" t="n">
        <v>32000</v>
      </c>
      <c r="L7" s="80" t="n">
        <v>28000</v>
      </c>
      <c r="M7" s="80" t="n">
        <v>22000</v>
      </c>
      <c r="N7" s="80" t="n">
        <v>45000</v>
      </c>
      <c r="O7" s="80" t="n">
        <v>32000</v>
      </c>
    </row>
    <row r="8" customFormat="false" ht="13.5" hidden="false" customHeight="true" outlineLevel="0" collapsed="false">
      <c r="B8" s="81" t="n">
        <f aca="false">B7+1</f>
        <v>3</v>
      </c>
      <c r="C8" s="82" t="s">
        <v>133</v>
      </c>
      <c r="D8" s="80" t="n">
        <v>11000</v>
      </c>
      <c r="E8" s="80" t="n">
        <v>43500</v>
      </c>
      <c r="F8" s="80" t="n">
        <v>13500</v>
      </c>
      <c r="G8" s="80" t="n">
        <v>40500</v>
      </c>
      <c r="H8" s="80" t="n">
        <v>11000</v>
      </c>
      <c r="I8" s="80" t="n">
        <v>43500</v>
      </c>
      <c r="J8" s="80" t="n">
        <v>13500</v>
      </c>
      <c r="K8" s="80" t="n">
        <v>40500</v>
      </c>
      <c r="L8" s="80" t="n">
        <v>16500</v>
      </c>
      <c r="M8" s="80" t="n">
        <v>11000</v>
      </c>
      <c r="N8" s="80" t="n">
        <v>43500</v>
      </c>
      <c r="O8" s="80" t="n">
        <v>13500</v>
      </c>
    </row>
    <row r="9" customFormat="false" ht="8.25" hidden="false" customHeight="true" outlineLevel="0" collapsed="false">
      <c r="B9" s="83"/>
      <c r="C9" s="84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</row>
    <row r="10" customFormat="false" ht="12.75" hidden="false" customHeight="false" outlineLevel="0" collapsed="false">
      <c r="C10" s="70" t="s">
        <v>134</v>
      </c>
    </row>
    <row r="11" customFormat="false" ht="12.75" hidden="false" customHeight="false" outlineLevel="0" collapsed="false">
      <c r="C11" s="85" t="s">
        <v>135</v>
      </c>
      <c r="D11" s="86" t="n">
        <v>8</v>
      </c>
    </row>
    <row r="12" customFormat="false" ht="8.25" hidden="false" customHeight="true" outlineLevel="0" collapsed="false"/>
    <row r="13" customFormat="false" ht="13.5" hidden="false" customHeight="true" outlineLevel="0" collapsed="false">
      <c r="C13" s="87" t="s">
        <v>46</v>
      </c>
      <c r="D13" s="88" t="str">
        <f aca="false">HLOOKUP($D$11,$D$3:$O$8,2)</f>
        <v>Ags</v>
      </c>
      <c r="E13" s="0" t="s">
        <v>138</v>
      </c>
    </row>
    <row r="14" customFormat="false" ht="8.25" hidden="false" customHeight="true" outlineLevel="0" collapsed="false"/>
    <row r="15" customFormat="false" ht="12.75" hidden="false" customHeight="false" outlineLevel="0" collapsed="false">
      <c r="C15" s="89" t="s">
        <v>131</v>
      </c>
      <c r="D15" s="90" t="n">
        <f aca="false">HLOOKUP($D$11,$D$3:$O$8,4)</f>
        <v>204000</v>
      </c>
      <c r="E15" s="0" t="s">
        <v>139</v>
      </c>
    </row>
    <row r="16" customFormat="false" ht="12.75" hidden="false" customHeight="false" outlineLevel="0" collapsed="false">
      <c r="C16" s="91" t="s">
        <v>132</v>
      </c>
      <c r="D16" s="92" t="n">
        <f aca="false">HLOOKUP($D$11,$D$3:$O$8,5)</f>
        <v>32000</v>
      </c>
      <c r="E16" s="0" t="s">
        <v>140</v>
      </c>
    </row>
    <row r="17" customFormat="false" ht="12.75" hidden="false" customHeight="false" outlineLevel="0" collapsed="false">
      <c r="C17" s="93" t="s">
        <v>133</v>
      </c>
      <c r="D17" s="92" t="n">
        <f aca="false">HLOOKUP($D$11,$D$3:$O$8,6)</f>
        <v>40500</v>
      </c>
      <c r="E17" s="0" t="s">
        <v>141</v>
      </c>
    </row>
    <row r="18" customFormat="false" ht="8.25" hidden="false" customHeight="true" outlineLevel="0" collapsed="false"/>
    <row r="19" customFormat="false" ht="12.75" hidden="false" customHeight="false" outlineLevel="0" collapsed="false">
      <c r="C19" s="70" t="s">
        <v>134</v>
      </c>
    </row>
    <row r="20" customFormat="false" ht="12.75" hidden="false" customHeight="false" outlineLevel="0" collapsed="false">
      <c r="C20" s="85" t="s">
        <v>136</v>
      </c>
      <c r="D20" s="86" t="n">
        <v>7</v>
      </c>
    </row>
    <row r="22" customFormat="false" ht="12.75" hidden="false" customHeight="false" outlineLevel="0" collapsed="false">
      <c r="C22" s="87" t="s">
        <v>46</v>
      </c>
      <c r="D22" s="88" t="str">
        <f aca="false">INDEX($D4:$O4,1,$D$20)</f>
        <v>Jul</v>
      </c>
      <c r="E22" s="0" t="s">
        <v>142</v>
      </c>
    </row>
    <row r="24" customFormat="false" ht="12.75" hidden="false" customHeight="false" outlineLevel="0" collapsed="false">
      <c r="C24" s="89" t="s">
        <v>131</v>
      </c>
      <c r="D24" s="90" t="n">
        <f aca="false">INDEX($D6:$O6,1,$D$20)</f>
        <v>152000</v>
      </c>
      <c r="E24" s="0" t="s">
        <v>143</v>
      </c>
    </row>
    <row r="25" customFormat="false" ht="12.75" hidden="false" customHeight="false" outlineLevel="0" collapsed="false">
      <c r="C25" s="91" t="s">
        <v>132</v>
      </c>
      <c r="D25" s="92" t="n">
        <f aca="false">INDEX($D7:$O7,1,$D$20)</f>
        <v>45000</v>
      </c>
      <c r="E25" s="0" t="s">
        <v>144</v>
      </c>
    </row>
    <row r="26" customFormat="false" ht="12.75" hidden="false" customHeight="false" outlineLevel="0" collapsed="false">
      <c r="C26" s="93" t="s">
        <v>133</v>
      </c>
      <c r="D26" s="92" t="n">
        <f aca="false">INDEX($D8:$O8,1,$D$20)</f>
        <v>13500</v>
      </c>
      <c r="E26" s="0" t="s">
        <v>145</v>
      </c>
    </row>
    <row r="27" customFormat="false" ht="8.25" hidden="false" customHeight="true" outlineLevel="0" collapsed="false"/>
    <row r="28" customFormat="false" ht="12.75" hidden="false" customHeight="false" outlineLevel="0" collapsed="false">
      <c r="C28" s="70" t="s">
        <v>134</v>
      </c>
    </row>
    <row r="29" customFormat="false" ht="12.75" hidden="false" customHeight="false" outlineLevel="0" collapsed="false">
      <c r="C29" s="85" t="s">
        <v>137</v>
      </c>
      <c r="D29" s="86" t="s">
        <v>124</v>
      </c>
    </row>
    <row r="31" customFormat="false" ht="12.75" hidden="false" customHeight="false" outlineLevel="0" collapsed="false">
      <c r="C31" s="87" t="s">
        <v>46</v>
      </c>
      <c r="D31" s="88" t="n">
        <f aca="false">COM.GOOSEPIRATE.LOX365.OXT.XLOOKUP($D$29,$D$4:$O$4,$D3:$O3)</f>
        <v>6</v>
      </c>
      <c r="E31" s="0" t="s">
        <v>146</v>
      </c>
    </row>
    <row r="33" customFormat="false" ht="12.75" hidden="false" customHeight="false" outlineLevel="0" collapsed="false">
      <c r="C33" s="89" t="s">
        <v>131</v>
      </c>
      <c r="D33" s="90" t="n">
        <f aca="false">COM.GOOSEPIRATE.LOX365.OXT.XLOOKUP($D$29,$D$4:$O$4,$D6:$O6)</f>
        <v>154000</v>
      </c>
      <c r="E33" s="0" t="s">
        <v>147</v>
      </c>
    </row>
    <row r="34" customFormat="false" ht="12.75" hidden="false" customHeight="false" outlineLevel="0" collapsed="false">
      <c r="C34" s="91" t="s">
        <v>132</v>
      </c>
      <c r="D34" s="92" t="n">
        <f aca="false">COM.GOOSEPIRATE.LOX365.OXT.XLOOKUP($D$29,$D$4:$O$4,$D7:$O7)</f>
        <v>22000</v>
      </c>
      <c r="E34" s="0" t="s">
        <v>148</v>
      </c>
    </row>
    <row r="35" customFormat="false" ht="12.75" hidden="false" customHeight="false" outlineLevel="0" collapsed="false">
      <c r="C35" s="93" t="s">
        <v>133</v>
      </c>
      <c r="D35" s="92" t="n">
        <f aca="false">COM.GOOSEPIRATE.LOX365.OXT.XLOOKUP($D$29,$D$4:$O$4,$D8:$O8)</f>
        <v>43500</v>
      </c>
      <c r="E35" s="0" t="s">
        <v>149</v>
      </c>
    </row>
    <row r="36" customFormat="false" ht="8.2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4D40"/>
    <pageSetUpPr fitToPage="false"/>
  </sheetPr>
  <dimension ref="B1:F52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E3" activeCellId="1" sqref="H:H 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11"/>
    <col collapsed="false" customWidth="true" hidden="false" outlineLevel="0" max="2" min="2" style="0" width="10.21"/>
    <col collapsed="false" customWidth="true" hidden="false" outlineLevel="0" max="6" min="3" style="94" width="10.21"/>
    <col collapsed="false" customWidth="true" hidden="false" outlineLevel="0" max="7" min="7" style="0" width="5.11"/>
  </cols>
  <sheetData>
    <row r="1" customFormat="false" ht="8.5" hidden="false" customHeight="true" outlineLevel="0" collapsed="false"/>
    <row r="2" customFormat="false" ht="12.8" hidden="false" customHeight="false" outlineLevel="0" collapsed="false">
      <c r="B2" s="95" t="s">
        <v>150</v>
      </c>
      <c r="C2" s="96" t="s">
        <v>151</v>
      </c>
      <c r="D2" s="97" t="s">
        <v>152</v>
      </c>
      <c r="E2" s="96" t="s">
        <v>153</v>
      </c>
      <c r="F2" s="98" t="s">
        <v>154</v>
      </c>
    </row>
    <row r="3" customFormat="false" ht="12.8" hidden="false" customHeight="false" outlineLevel="0" collapsed="false">
      <c r="B3" s="99" t="s">
        <v>155</v>
      </c>
      <c r="C3" s="100" t="n">
        <f aca="false">COUNTIF(B$3:B3,"Awal")</f>
        <v>1</v>
      </c>
      <c r="D3" s="100" t="n">
        <f aca="false">ROW()</f>
        <v>3</v>
      </c>
      <c r="E3" s="100" t="n">
        <f aca="false">VLOOKUP(C3,C$3:D3,2,0)</f>
        <v>3</v>
      </c>
      <c r="F3" s="101" t="str">
        <f aca="false">IF(B3="Akhir",ROW()-E3+1,"")</f>
        <v/>
      </c>
    </row>
    <row r="4" customFormat="false" ht="12.8" hidden="false" customHeight="false" outlineLevel="0" collapsed="false">
      <c r="B4" s="99" t="s">
        <v>156</v>
      </c>
      <c r="C4" s="100" t="n">
        <f aca="false">COUNTIF(B$3:B4,"Awal")</f>
        <v>1</v>
      </c>
      <c r="D4" s="100" t="n">
        <f aca="false">ROW()</f>
        <v>4</v>
      </c>
      <c r="E4" s="100" t="n">
        <f aca="false">VLOOKUP(C4,C$3:D4,2,0)</f>
        <v>3</v>
      </c>
      <c r="F4" s="101" t="str">
        <f aca="false">IF(B4="Akhir",ROW()-E4+1,"")</f>
        <v/>
      </c>
    </row>
    <row r="5" customFormat="false" ht="12.8" hidden="false" customHeight="false" outlineLevel="0" collapsed="false">
      <c r="B5" s="99" t="s">
        <v>156</v>
      </c>
      <c r="C5" s="100" t="n">
        <f aca="false">COUNTIF(B$3:B5,"Awal")</f>
        <v>1</v>
      </c>
      <c r="D5" s="100" t="n">
        <f aca="false">ROW()</f>
        <v>5</v>
      </c>
      <c r="E5" s="100" t="n">
        <f aca="false">VLOOKUP(C5,C$3:D5,2,0)</f>
        <v>3</v>
      </c>
      <c r="F5" s="101" t="str">
        <f aca="false">IF(B5="Akhir",ROW()-E5+1,"")</f>
        <v/>
      </c>
    </row>
    <row r="6" customFormat="false" ht="12.8" hidden="false" customHeight="false" outlineLevel="0" collapsed="false">
      <c r="B6" s="99" t="s">
        <v>156</v>
      </c>
      <c r="C6" s="100" t="n">
        <f aca="false">COUNTIF(B$3:B6,"Awal")</f>
        <v>1</v>
      </c>
      <c r="D6" s="100" t="n">
        <f aca="false">ROW()</f>
        <v>6</v>
      </c>
      <c r="E6" s="100" t="n">
        <f aca="false">VLOOKUP(C6,C$3:D6,2,0)</f>
        <v>3</v>
      </c>
      <c r="F6" s="101" t="str">
        <f aca="false">IF(B6="Akhir",ROW()-E6+1,"")</f>
        <v/>
      </c>
    </row>
    <row r="7" customFormat="false" ht="12.8" hidden="false" customHeight="false" outlineLevel="0" collapsed="false">
      <c r="B7" s="99" t="s">
        <v>157</v>
      </c>
      <c r="C7" s="100" t="n">
        <f aca="false">COUNTIF(B$3:B7,"Awal")</f>
        <v>1</v>
      </c>
      <c r="D7" s="100" t="n">
        <f aca="false">ROW()</f>
        <v>7</v>
      </c>
      <c r="E7" s="100" t="n">
        <f aca="false">VLOOKUP(C7,C$3:D7,2,0)</f>
        <v>3</v>
      </c>
      <c r="F7" s="101" t="n">
        <f aca="false">IF(B7="Akhir",ROW()-E7+1,"")</f>
        <v>5</v>
      </c>
    </row>
    <row r="8" customFormat="false" ht="12.8" hidden="false" customHeight="false" outlineLevel="0" collapsed="false">
      <c r="B8" s="99" t="s">
        <v>156</v>
      </c>
      <c r="C8" s="100" t="n">
        <f aca="false">COUNTIF(B$3:B8,"Awal")</f>
        <v>1</v>
      </c>
      <c r="D8" s="100" t="n">
        <f aca="false">ROW()</f>
        <v>8</v>
      </c>
      <c r="E8" s="100" t="n">
        <f aca="false">VLOOKUP(C8,C$3:D8,2,0)</f>
        <v>3</v>
      </c>
      <c r="F8" s="101" t="str">
        <f aca="false">IF(B8="Akhir",ROW()-E8+1,"")</f>
        <v/>
      </c>
    </row>
    <row r="9" customFormat="false" ht="12.8" hidden="false" customHeight="false" outlineLevel="0" collapsed="false">
      <c r="B9" s="99" t="s">
        <v>156</v>
      </c>
      <c r="C9" s="100" t="n">
        <f aca="false">COUNTIF(B$3:B9,"Awal")</f>
        <v>1</v>
      </c>
      <c r="D9" s="100" t="n">
        <f aca="false">ROW()</f>
        <v>9</v>
      </c>
      <c r="E9" s="100" t="n">
        <f aca="false">VLOOKUP(C9,C$3:D9,2,0)</f>
        <v>3</v>
      </c>
      <c r="F9" s="101" t="str">
        <f aca="false">IF(B9="Akhir",ROW()-E9+1,"")</f>
        <v/>
      </c>
    </row>
    <row r="10" customFormat="false" ht="12.8" hidden="false" customHeight="false" outlineLevel="0" collapsed="false">
      <c r="B10" s="99" t="s">
        <v>156</v>
      </c>
      <c r="C10" s="100" t="n">
        <f aca="false">COUNTIF(B$3:B10,"Awal")</f>
        <v>1</v>
      </c>
      <c r="D10" s="100" t="n">
        <f aca="false">ROW()</f>
        <v>10</v>
      </c>
      <c r="E10" s="100" t="n">
        <f aca="false">VLOOKUP(C10,C$3:D10,2,0)</f>
        <v>3</v>
      </c>
      <c r="F10" s="101" t="str">
        <f aca="false">IF(B10="Akhir",ROW()-E10+1,"")</f>
        <v/>
      </c>
    </row>
    <row r="11" customFormat="false" ht="12.8" hidden="false" customHeight="false" outlineLevel="0" collapsed="false">
      <c r="B11" s="99" t="s">
        <v>156</v>
      </c>
      <c r="C11" s="100" t="n">
        <f aca="false">COUNTIF(B$3:B11,"Awal")</f>
        <v>1</v>
      </c>
      <c r="D11" s="100" t="n">
        <f aca="false">ROW()</f>
        <v>11</v>
      </c>
      <c r="E11" s="100" t="n">
        <f aca="false">VLOOKUP(C11,C$3:D11,2,0)</f>
        <v>3</v>
      </c>
      <c r="F11" s="101" t="str">
        <f aca="false">IF(B11="Akhir",ROW()-E11+1,"")</f>
        <v/>
      </c>
    </row>
    <row r="12" customFormat="false" ht="12.8" hidden="false" customHeight="false" outlineLevel="0" collapsed="false">
      <c r="B12" s="99" t="s">
        <v>155</v>
      </c>
      <c r="C12" s="100" t="n">
        <f aca="false">COUNTIF(B$3:B12,"Awal")</f>
        <v>2</v>
      </c>
      <c r="D12" s="100" t="n">
        <f aca="false">ROW()</f>
        <v>12</v>
      </c>
      <c r="E12" s="100" t="n">
        <f aca="false">VLOOKUP(C12,C$3:D12,2,0)</f>
        <v>12</v>
      </c>
      <c r="F12" s="101" t="str">
        <f aca="false">IF(B12="Akhir",ROW()-E12+1,"")</f>
        <v/>
      </c>
    </row>
    <row r="13" customFormat="false" ht="12.8" hidden="false" customHeight="false" outlineLevel="0" collapsed="false">
      <c r="B13" s="99" t="s">
        <v>156</v>
      </c>
      <c r="C13" s="100" t="n">
        <f aca="false">COUNTIF(B$3:B13,"Awal")</f>
        <v>2</v>
      </c>
      <c r="D13" s="100" t="n">
        <f aca="false">ROW()</f>
        <v>13</v>
      </c>
      <c r="E13" s="100" t="n">
        <f aca="false">VLOOKUP(C13,C$3:D13,2,0)</f>
        <v>12</v>
      </c>
      <c r="F13" s="101" t="str">
        <f aca="false">IF(B13="Akhir",ROW()-E13+1,"")</f>
        <v/>
      </c>
    </row>
    <row r="14" customFormat="false" ht="12.8" hidden="false" customHeight="false" outlineLevel="0" collapsed="false">
      <c r="B14" s="99" t="s">
        <v>156</v>
      </c>
      <c r="C14" s="100" t="n">
        <f aca="false">COUNTIF(B$3:B14,"Awal")</f>
        <v>2</v>
      </c>
      <c r="D14" s="100" t="n">
        <f aca="false">ROW()</f>
        <v>14</v>
      </c>
      <c r="E14" s="100" t="n">
        <f aca="false">VLOOKUP(C14,C$3:D14,2,0)</f>
        <v>12</v>
      </c>
      <c r="F14" s="101" t="str">
        <f aca="false">IF(B14="Akhir",ROW()-E14+1,"")</f>
        <v/>
      </c>
    </row>
    <row r="15" customFormat="false" ht="12.8" hidden="false" customHeight="false" outlineLevel="0" collapsed="false">
      <c r="B15" s="99" t="s">
        <v>156</v>
      </c>
      <c r="C15" s="100" t="n">
        <f aca="false">COUNTIF(B$3:B15,"Awal")</f>
        <v>2</v>
      </c>
      <c r="D15" s="100" t="n">
        <f aca="false">ROW()</f>
        <v>15</v>
      </c>
      <c r="E15" s="100" t="n">
        <f aca="false">VLOOKUP(C15,C$3:D15,2,0)</f>
        <v>12</v>
      </c>
      <c r="F15" s="101" t="str">
        <f aca="false">IF(B15="Akhir",ROW()-E15+1,"")</f>
        <v/>
      </c>
    </row>
    <row r="16" customFormat="false" ht="12.8" hidden="false" customHeight="false" outlineLevel="0" collapsed="false">
      <c r="B16" s="99" t="s">
        <v>156</v>
      </c>
      <c r="C16" s="100" t="n">
        <f aca="false">COUNTIF(B$3:B16,"Awal")</f>
        <v>2</v>
      </c>
      <c r="D16" s="100" t="n">
        <f aca="false">ROW()</f>
        <v>16</v>
      </c>
      <c r="E16" s="100" t="n">
        <f aca="false">VLOOKUP(C16,C$3:D16,2,0)</f>
        <v>12</v>
      </c>
      <c r="F16" s="101" t="str">
        <f aca="false">IF(B16="Akhir",ROW()-E16+1,"")</f>
        <v/>
      </c>
    </row>
    <row r="17" customFormat="false" ht="12.8" hidden="false" customHeight="false" outlineLevel="0" collapsed="false">
      <c r="B17" s="99" t="s">
        <v>156</v>
      </c>
      <c r="C17" s="100" t="n">
        <f aca="false">COUNTIF(B$3:B17,"Awal")</f>
        <v>2</v>
      </c>
      <c r="D17" s="100" t="n">
        <f aca="false">ROW()</f>
        <v>17</v>
      </c>
      <c r="E17" s="100" t="n">
        <f aca="false">VLOOKUP(C17,C$3:D17,2,0)</f>
        <v>12</v>
      </c>
      <c r="F17" s="101" t="str">
        <f aca="false">IF(B17="Akhir",ROW()-E17+1,"")</f>
        <v/>
      </c>
    </row>
    <row r="18" customFormat="false" ht="12.8" hidden="false" customHeight="false" outlineLevel="0" collapsed="false">
      <c r="B18" s="99" t="s">
        <v>156</v>
      </c>
      <c r="C18" s="100" t="n">
        <f aca="false">COUNTIF(B$3:B18,"Awal")</f>
        <v>2</v>
      </c>
      <c r="D18" s="100" t="n">
        <f aca="false">ROW()</f>
        <v>18</v>
      </c>
      <c r="E18" s="100" t="n">
        <f aca="false">VLOOKUP(C18,C$3:D18,2,0)</f>
        <v>12</v>
      </c>
      <c r="F18" s="101" t="str">
        <f aca="false">IF(B18="Akhir",ROW()-E18+1,"")</f>
        <v/>
      </c>
    </row>
    <row r="19" customFormat="false" ht="12.8" hidden="false" customHeight="false" outlineLevel="0" collapsed="false">
      <c r="B19" s="99" t="s">
        <v>157</v>
      </c>
      <c r="C19" s="100" t="n">
        <f aca="false">COUNTIF(B$3:B19,"Awal")</f>
        <v>2</v>
      </c>
      <c r="D19" s="100" t="n">
        <f aca="false">ROW()</f>
        <v>19</v>
      </c>
      <c r="E19" s="100" t="n">
        <f aca="false">VLOOKUP(C19,C$3:D19,2,0)</f>
        <v>12</v>
      </c>
      <c r="F19" s="101" t="n">
        <f aca="false">IF(B19="Akhir",ROW()-E19+1,"")</f>
        <v>8</v>
      </c>
    </row>
    <row r="20" customFormat="false" ht="12.8" hidden="false" customHeight="false" outlineLevel="0" collapsed="false">
      <c r="B20" s="99" t="s">
        <v>155</v>
      </c>
      <c r="C20" s="100" t="n">
        <f aca="false">COUNTIF(B$3:B20,"Awal")</f>
        <v>3</v>
      </c>
      <c r="D20" s="100" t="n">
        <f aca="false">ROW()</f>
        <v>20</v>
      </c>
      <c r="E20" s="100" t="n">
        <f aca="false">VLOOKUP(C20,C$3:D20,2,0)</f>
        <v>20</v>
      </c>
      <c r="F20" s="101" t="str">
        <f aca="false">IF(B20="Akhir",ROW()-E20+1,"")</f>
        <v/>
      </c>
    </row>
    <row r="21" customFormat="false" ht="12.8" hidden="false" customHeight="false" outlineLevel="0" collapsed="false">
      <c r="B21" s="99" t="s">
        <v>156</v>
      </c>
      <c r="C21" s="100" t="n">
        <f aca="false">COUNTIF(B$3:B21,"Awal")</f>
        <v>3</v>
      </c>
      <c r="D21" s="100" t="n">
        <f aca="false">ROW()</f>
        <v>21</v>
      </c>
      <c r="E21" s="100" t="n">
        <f aca="false">VLOOKUP(C21,C$3:D21,2,0)</f>
        <v>20</v>
      </c>
      <c r="F21" s="101" t="str">
        <f aca="false">IF(B21="Akhir",ROW()-E21+1,"")</f>
        <v/>
      </c>
    </row>
    <row r="22" customFormat="false" ht="12.8" hidden="false" customHeight="false" outlineLevel="0" collapsed="false">
      <c r="B22" s="99" t="s">
        <v>156</v>
      </c>
      <c r="C22" s="100" t="n">
        <f aca="false">COUNTIF(B$3:B22,"Awal")</f>
        <v>3</v>
      </c>
      <c r="D22" s="100" t="n">
        <f aca="false">ROW()</f>
        <v>22</v>
      </c>
      <c r="E22" s="100" t="n">
        <f aca="false">VLOOKUP(C22,C$3:D22,2,0)</f>
        <v>20</v>
      </c>
      <c r="F22" s="101" t="str">
        <f aca="false">IF(B22="Akhir",ROW()-E22+1,"")</f>
        <v/>
      </c>
    </row>
    <row r="23" customFormat="false" ht="12.8" hidden="false" customHeight="false" outlineLevel="0" collapsed="false">
      <c r="B23" s="99" t="s">
        <v>156</v>
      </c>
      <c r="C23" s="100" t="n">
        <f aca="false">COUNTIF(B$3:B23,"Awal")</f>
        <v>3</v>
      </c>
      <c r="D23" s="100" t="n">
        <f aca="false">ROW()</f>
        <v>23</v>
      </c>
      <c r="E23" s="100" t="n">
        <f aca="false">VLOOKUP(C23,C$3:D23,2,0)</f>
        <v>20</v>
      </c>
      <c r="F23" s="101" t="str">
        <f aca="false">IF(B23="Akhir",ROW()-E23+1,"")</f>
        <v/>
      </c>
    </row>
    <row r="24" customFormat="false" ht="12.8" hidden="false" customHeight="false" outlineLevel="0" collapsed="false">
      <c r="B24" s="99" t="s">
        <v>156</v>
      </c>
      <c r="C24" s="100" t="n">
        <f aca="false">COUNTIF(B$3:B24,"Awal")</f>
        <v>3</v>
      </c>
      <c r="D24" s="100" t="n">
        <f aca="false">ROW()</f>
        <v>24</v>
      </c>
      <c r="E24" s="100" t="n">
        <f aca="false">VLOOKUP(C24,C$3:D24,2,0)</f>
        <v>20</v>
      </c>
      <c r="F24" s="101" t="str">
        <f aca="false">IF(B24="Akhir",ROW()-E24+1,"")</f>
        <v/>
      </c>
    </row>
    <row r="25" customFormat="false" ht="12.8" hidden="false" customHeight="false" outlineLevel="0" collapsed="false">
      <c r="B25" s="99" t="s">
        <v>156</v>
      </c>
      <c r="C25" s="100" t="n">
        <f aca="false">COUNTIF(B$3:B25,"Awal")</f>
        <v>3</v>
      </c>
      <c r="D25" s="100" t="n">
        <f aca="false">ROW()</f>
        <v>25</v>
      </c>
      <c r="E25" s="100" t="n">
        <f aca="false">VLOOKUP(C25,C$3:D25,2,0)</f>
        <v>20</v>
      </c>
      <c r="F25" s="101" t="str">
        <f aca="false">IF(B25="Akhir",ROW()-E25+1,"")</f>
        <v/>
      </c>
    </row>
    <row r="26" customFormat="false" ht="12.8" hidden="false" customHeight="false" outlineLevel="0" collapsed="false">
      <c r="B26" s="99" t="s">
        <v>156</v>
      </c>
      <c r="C26" s="100" t="n">
        <f aca="false">COUNTIF(B$3:B26,"Awal")</f>
        <v>3</v>
      </c>
      <c r="D26" s="100" t="n">
        <f aca="false">ROW()</f>
        <v>26</v>
      </c>
      <c r="E26" s="100" t="n">
        <f aca="false">VLOOKUP(C26,C$3:D26,2,0)</f>
        <v>20</v>
      </c>
      <c r="F26" s="101" t="str">
        <f aca="false">IF(B26="Akhir",ROW()-E26+1,"")</f>
        <v/>
      </c>
    </row>
    <row r="27" customFormat="false" ht="12.8" hidden="false" customHeight="false" outlineLevel="0" collapsed="false">
      <c r="B27" s="99" t="s">
        <v>157</v>
      </c>
      <c r="C27" s="100" t="n">
        <f aca="false">COUNTIF(B$3:B27,"Awal")</f>
        <v>3</v>
      </c>
      <c r="D27" s="100" t="n">
        <f aca="false">ROW()</f>
        <v>27</v>
      </c>
      <c r="E27" s="100" t="n">
        <f aca="false">VLOOKUP(C27,C$3:D27,2,0)</f>
        <v>20</v>
      </c>
      <c r="F27" s="101" t="n">
        <f aca="false">IF(B27="Akhir",ROW()-E27+1,"")</f>
        <v>8</v>
      </c>
    </row>
    <row r="28" customFormat="false" ht="12.8" hidden="false" customHeight="false" outlineLevel="0" collapsed="false">
      <c r="B28" s="99" t="s">
        <v>155</v>
      </c>
      <c r="C28" s="100" t="n">
        <f aca="false">COUNTIF(B$3:B28,"Awal")</f>
        <v>4</v>
      </c>
      <c r="D28" s="100" t="n">
        <f aca="false">ROW()</f>
        <v>28</v>
      </c>
      <c r="E28" s="100" t="n">
        <f aca="false">VLOOKUP(C28,C$3:D28,2,0)</f>
        <v>28</v>
      </c>
      <c r="F28" s="101" t="str">
        <f aca="false">IF(B28="Akhir",ROW()-E28+1,"")</f>
        <v/>
      </c>
    </row>
    <row r="29" customFormat="false" ht="12.8" hidden="false" customHeight="false" outlineLevel="0" collapsed="false">
      <c r="B29" s="99" t="s">
        <v>156</v>
      </c>
      <c r="C29" s="100" t="n">
        <f aca="false">COUNTIF(B$3:B29,"Awal")</f>
        <v>4</v>
      </c>
      <c r="D29" s="100" t="n">
        <f aca="false">ROW()</f>
        <v>29</v>
      </c>
      <c r="E29" s="100" t="n">
        <f aca="false">VLOOKUP(C29,C$3:D29,2,0)</f>
        <v>28</v>
      </c>
      <c r="F29" s="101" t="str">
        <f aca="false">IF(B29="Akhir",ROW()-E29+1,"")</f>
        <v/>
      </c>
    </row>
    <row r="30" customFormat="false" ht="12.8" hidden="false" customHeight="false" outlineLevel="0" collapsed="false">
      <c r="B30" s="99" t="s">
        <v>156</v>
      </c>
      <c r="C30" s="100" t="n">
        <f aca="false">COUNTIF(B$3:B30,"Awal")</f>
        <v>4</v>
      </c>
      <c r="D30" s="100" t="n">
        <f aca="false">ROW()</f>
        <v>30</v>
      </c>
      <c r="E30" s="100" t="n">
        <f aca="false">VLOOKUP(C30,C$3:D30,2,0)</f>
        <v>28</v>
      </c>
      <c r="F30" s="101" t="str">
        <f aca="false">IF(B30="Akhir",ROW()-E30+1,"")</f>
        <v/>
      </c>
    </row>
    <row r="31" customFormat="false" ht="12.8" hidden="false" customHeight="false" outlineLevel="0" collapsed="false">
      <c r="B31" s="99" t="s">
        <v>156</v>
      </c>
      <c r="C31" s="100" t="n">
        <f aca="false">COUNTIF(B$3:B31,"Awal")</f>
        <v>4</v>
      </c>
      <c r="D31" s="100" t="n">
        <f aca="false">ROW()</f>
        <v>31</v>
      </c>
      <c r="E31" s="100" t="n">
        <f aca="false">VLOOKUP(C31,C$3:D31,2,0)</f>
        <v>28</v>
      </c>
      <c r="F31" s="101" t="str">
        <f aca="false">IF(B31="Akhir",ROW()-E31+1,"")</f>
        <v/>
      </c>
    </row>
    <row r="32" customFormat="false" ht="12.8" hidden="false" customHeight="false" outlineLevel="0" collapsed="false">
      <c r="B32" s="99" t="s">
        <v>156</v>
      </c>
      <c r="C32" s="100" t="n">
        <f aca="false">COUNTIF(B$3:B32,"Awal")</f>
        <v>4</v>
      </c>
      <c r="D32" s="100" t="n">
        <f aca="false">ROW()</f>
        <v>32</v>
      </c>
      <c r="E32" s="100" t="n">
        <f aca="false">VLOOKUP(C32,C$3:D32,2,0)</f>
        <v>28</v>
      </c>
      <c r="F32" s="101" t="str">
        <f aca="false">IF(B32="Akhir",ROW()-E32+1,"")</f>
        <v/>
      </c>
    </row>
    <row r="33" customFormat="false" ht="12.8" hidden="false" customHeight="false" outlineLevel="0" collapsed="false">
      <c r="B33" s="99" t="s">
        <v>156</v>
      </c>
      <c r="C33" s="100" t="n">
        <f aca="false">COUNTIF(B$3:B33,"Awal")</f>
        <v>4</v>
      </c>
      <c r="D33" s="100" t="n">
        <f aca="false">ROW()</f>
        <v>33</v>
      </c>
      <c r="E33" s="100" t="n">
        <f aca="false">VLOOKUP(C33,C$3:D33,2,0)</f>
        <v>28</v>
      </c>
      <c r="F33" s="101" t="str">
        <f aca="false">IF(B33="Akhir",ROW()-E33+1,"")</f>
        <v/>
      </c>
    </row>
    <row r="34" customFormat="false" ht="12.8" hidden="false" customHeight="false" outlineLevel="0" collapsed="false">
      <c r="B34" s="99" t="s">
        <v>156</v>
      </c>
      <c r="C34" s="100" t="n">
        <f aca="false">COUNTIF(B$3:B34,"Awal")</f>
        <v>4</v>
      </c>
      <c r="D34" s="100" t="n">
        <f aca="false">ROW()</f>
        <v>34</v>
      </c>
      <c r="E34" s="100" t="n">
        <f aca="false">VLOOKUP(C34,C$3:D34,2,0)</f>
        <v>28</v>
      </c>
      <c r="F34" s="101" t="str">
        <f aca="false">IF(B34="Akhir",ROW()-E34+1,"")</f>
        <v/>
      </c>
    </row>
    <row r="35" customFormat="false" ht="12.8" hidden="false" customHeight="false" outlineLevel="0" collapsed="false">
      <c r="B35" s="99" t="s">
        <v>156</v>
      </c>
      <c r="C35" s="100" t="n">
        <f aca="false">COUNTIF(B$3:B35,"Awal")</f>
        <v>4</v>
      </c>
      <c r="D35" s="100" t="n">
        <f aca="false">ROW()</f>
        <v>35</v>
      </c>
      <c r="E35" s="100" t="n">
        <f aca="false">VLOOKUP(C35,C$3:D35,2,0)</f>
        <v>28</v>
      </c>
      <c r="F35" s="101" t="str">
        <f aca="false">IF(B35="Akhir",ROW()-E35+1,"")</f>
        <v/>
      </c>
    </row>
    <row r="36" customFormat="false" ht="12.8" hidden="false" customHeight="false" outlineLevel="0" collapsed="false">
      <c r="B36" s="99" t="s">
        <v>156</v>
      </c>
      <c r="C36" s="100" t="n">
        <f aca="false">COUNTIF(B$3:B36,"Awal")</f>
        <v>4</v>
      </c>
      <c r="D36" s="100" t="n">
        <f aca="false">ROW()</f>
        <v>36</v>
      </c>
      <c r="E36" s="100" t="n">
        <f aca="false">VLOOKUP(C36,C$3:D36,2,0)</f>
        <v>28</v>
      </c>
      <c r="F36" s="101" t="str">
        <f aca="false">IF(B36="Akhir",ROW()-E36+1,"")</f>
        <v/>
      </c>
    </row>
    <row r="37" customFormat="false" ht="12.8" hidden="false" customHeight="false" outlineLevel="0" collapsed="false">
      <c r="B37" s="99" t="s">
        <v>156</v>
      </c>
      <c r="C37" s="100" t="n">
        <f aca="false">COUNTIF(B$3:B37,"Awal")</f>
        <v>4</v>
      </c>
      <c r="D37" s="100" t="n">
        <f aca="false">ROW()</f>
        <v>37</v>
      </c>
      <c r="E37" s="100" t="n">
        <f aca="false">VLOOKUP(C37,C$3:D37,2,0)</f>
        <v>28</v>
      </c>
      <c r="F37" s="101" t="str">
        <f aca="false">IF(B37="Akhir",ROW()-E37+1,"")</f>
        <v/>
      </c>
    </row>
    <row r="38" customFormat="false" ht="12.8" hidden="false" customHeight="false" outlineLevel="0" collapsed="false">
      <c r="B38" s="99" t="s">
        <v>157</v>
      </c>
      <c r="C38" s="100" t="n">
        <f aca="false">COUNTIF(B$3:B38,"Awal")</f>
        <v>4</v>
      </c>
      <c r="D38" s="100" t="n">
        <f aca="false">ROW()</f>
        <v>38</v>
      </c>
      <c r="E38" s="100" t="n">
        <f aca="false">VLOOKUP(C38,C$3:D38,2,0)</f>
        <v>28</v>
      </c>
      <c r="F38" s="101" t="n">
        <f aca="false">IF(B38="Akhir",ROW()-E38+1,"")</f>
        <v>11</v>
      </c>
    </row>
    <row r="39" customFormat="false" ht="12.8" hidden="false" customHeight="false" outlineLevel="0" collapsed="false">
      <c r="B39" s="99" t="s">
        <v>156</v>
      </c>
      <c r="C39" s="100" t="n">
        <f aca="false">COUNTIF(B$3:B39,"Awal")</f>
        <v>4</v>
      </c>
      <c r="D39" s="100" t="n">
        <f aca="false">ROW()</f>
        <v>39</v>
      </c>
      <c r="E39" s="100" t="n">
        <f aca="false">VLOOKUP(C39,C$3:D39,2,0)</f>
        <v>28</v>
      </c>
      <c r="F39" s="101" t="str">
        <f aca="false">IF(B39="Akhir",ROW()-E39+1,"")</f>
        <v/>
      </c>
    </row>
    <row r="40" customFormat="false" ht="12.8" hidden="false" customHeight="false" outlineLevel="0" collapsed="false">
      <c r="B40" s="99" t="s">
        <v>156</v>
      </c>
      <c r="C40" s="100" t="n">
        <f aca="false">COUNTIF(B$3:B40,"Awal")</f>
        <v>4</v>
      </c>
      <c r="D40" s="100" t="n">
        <f aca="false">ROW()</f>
        <v>40</v>
      </c>
      <c r="E40" s="100" t="n">
        <f aca="false">VLOOKUP(C40,C$3:D40,2,0)</f>
        <v>28</v>
      </c>
      <c r="F40" s="101" t="str">
        <f aca="false">IF(B40="Akhir",ROW()-E40+1,"")</f>
        <v/>
      </c>
    </row>
    <row r="41" customFormat="false" ht="12.8" hidden="false" customHeight="false" outlineLevel="0" collapsed="false">
      <c r="B41" s="99" t="s">
        <v>156</v>
      </c>
      <c r="C41" s="100" t="n">
        <f aca="false">COUNTIF(B$3:B41,"Awal")</f>
        <v>4</v>
      </c>
      <c r="D41" s="100" t="n">
        <f aca="false">ROW()</f>
        <v>41</v>
      </c>
      <c r="E41" s="100" t="n">
        <f aca="false">VLOOKUP(C41,C$3:D41,2,0)</f>
        <v>28</v>
      </c>
      <c r="F41" s="101" t="str">
        <f aca="false">IF(B41="Akhir",ROW()-E41+1,"")</f>
        <v/>
      </c>
    </row>
    <row r="42" customFormat="false" ht="12.8" hidden="false" customHeight="false" outlineLevel="0" collapsed="false">
      <c r="B42" s="99" t="s">
        <v>156</v>
      </c>
      <c r="C42" s="100" t="n">
        <f aca="false">COUNTIF(B$3:B42,"Awal")</f>
        <v>4</v>
      </c>
      <c r="D42" s="100" t="n">
        <f aca="false">ROW()</f>
        <v>42</v>
      </c>
      <c r="E42" s="100" t="n">
        <f aca="false">VLOOKUP(C42,C$3:D42,2,0)</f>
        <v>28</v>
      </c>
      <c r="F42" s="101" t="str">
        <f aca="false">IF(B42="Akhir",ROW()-E42+1,"")</f>
        <v/>
      </c>
    </row>
    <row r="43" customFormat="false" ht="12.8" hidden="false" customHeight="false" outlineLevel="0" collapsed="false">
      <c r="B43" s="99" t="s">
        <v>156</v>
      </c>
      <c r="C43" s="100" t="n">
        <f aca="false">COUNTIF(B$3:B43,"Awal")</f>
        <v>4</v>
      </c>
      <c r="D43" s="100" t="n">
        <f aca="false">ROW()</f>
        <v>43</v>
      </c>
      <c r="E43" s="100" t="n">
        <f aca="false">VLOOKUP(C43,C$3:D43,2,0)</f>
        <v>28</v>
      </c>
      <c r="F43" s="101" t="str">
        <f aca="false">IF(B43="Akhir",ROW()-E43+1,"")</f>
        <v/>
      </c>
    </row>
    <row r="44" customFormat="false" ht="12.8" hidden="false" customHeight="false" outlineLevel="0" collapsed="false">
      <c r="B44" s="99" t="s">
        <v>155</v>
      </c>
      <c r="C44" s="100" t="n">
        <f aca="false">COUNTIF(B$3:B44,"Awal")</f>
        <v>5</v>
      </c>
      <c r="D44" s="100" t="n">
        <f aca="false">ROW()</f>
        <v>44</v>
      </c>
      <c r="E44" s="100" t="n">
        <f aca="false">VLOOKUP(C44,C$3:D44,2,0)</f>
        <v>44</v>
      </c>
      <c r="F44" s="101" t="str">
        <f aca="false">IF(B44="Akhir",ROW()-E44+1,"")</f>
        <v/>
      </c>
    </row>
    <row r="45" customFormat="false" ht="12.8" hidden="false" customHeight="false" outlineLevel="0" collapsed="false">
      <c r="B45" s="99" t="s">
        <v>156</v>
      </c>
      <c r="C45" s="100" t="n">
        <f aca="false">COUNTIF(B$3:B45,"Awal")</f>
        <v>5</v>
      </c>
      <c r="D45" s="100" t="n">
        <f aca="false">ROW()</f>
        <v>45</v>
      </c>
      <c r="E45" s="100" t="n">
        <f aca="false">VLOOKUP(C45,C$3:D45,2,0)</f>
        <v>44</v>
      </c>
      <c r="F45" s="101" t="str">
        <f aca="false">IF(B45="Akhir",ROW()-E45+1,"")</f>
        <v/>
      </c>
    </row>
    <row r="46" customFormat="false" ht="12.8" hidden="false" customHeight="false" outlineLevel="0" collapsed="false">
      <c r="B46" s="99" t="s">
        <v>156</v>
      </c>
      <c r="C46" s="100" t="n">
        <f aca="false">COUNTIF(B$3:B46,"Awal")</f>
        <v>5</v>
      </c>
      <c r="D46" s="100" t="n">
        <f aca="false">ROW()</f>
        <v>46</v>
      </c>
      <c r="E46" s="100" t="n">
        <f aca="false">VLOOKUP(C46,C$3:D46,2,0)</f>
        <v>44</v>
      </c>
      <c r="F46" s="101" t="str">
        <f aca="false">IF(B46="Akhir",ROW()-E46+1,"")</f>
        <v/>
      </c>
    </row>
    <row r="47" customFormat="false" ht="12.8" hidden="false" customHeight="false" outlineLevel="0" collapsed="false">
      <c r="B47" s="99" t="s">
        <v>156</v>
      </c>
      <c r="C47" s="100" t="n">
        <f aca="false">COUNTIF(B$3:B47,"Awal")</f>
        <v>5</v>
      </c>
      <c r="D47" s="100" t="n">
        <f aca="false">ROW()</f>
        <v>47</v>
      </c>
      <c r="E47" s="100" t="n">
        <f aca="false">VLOOKUP(C47,C$3:D47,2,0)</f>
        <v>44</v>
      </c>
      <c r="F47" s="101" t="str">
        <f aca="false">IF(B47="Akhir",ROW()-E47+1,"")</f>
        <v/>
      </c>
    </row>
    <row r="48" customFormat="false" ht="12.8" hidden="false" customHeight="false" outlineLevel="0" collapsed="false">
      <c r="B48" s="99" t="s">
        <v>156</v>
      </c>
      <c r="C48" s="100" t="n">
        <f aca="false">COUNTIF(B$3:B48,"Awal")</f>
        <v>5</v>
      </c>
      <c r="D48" s="100" t="n">
        <f aca="false">ROW()</f>
        <v>48</v>
      </c>
      <c r="E48" s="100" t="n">
        <f aca="false">VLOOKUP(C48,C$3:D48,2,0)</f>
        <v>44</v>
      </c>
      <c r="F48" s="101" t="str">
        <f aca="false">IF(B48="Akhir",ROW()-E48+1,"")</f>
        <v/>
      </c>
    </row>
    <row r="49" customFormat="false" ht="12.8" hidden="false" customHeight="false" outlineLevel="0" collapsed="false">
      <c r="B49" s="99" t="s">
        <v>156</v>
      </c>
      <c r="C49" s="100" t="n">
        <f aca="false">COUNTIF(B$3:B49,"Awal")</f>
        <v>5</v>
      </c>
      <c r="D49" s="100" t="n">
        <f aca="false">ROW()</f>
        <v>49</v>
      </c>
      <c r="E49" s="100" t="n">
        <f aca="false">VLOOKUP(C49,C$3:D49,2,0)</f>
        <v>44</v>
      </c>
      <c r="F49" s="101" t="str">
        <f aca="false">IF(B49="Akhir",ROW()-E49+1,"")</f>
        <v/>
      </c>
    </row>
    <row r="50" customFormat="false" ht="12.8" hidden="false" customHeight="false" outlineLevel="0" collapsed="false">
      <c r="B50" s="99" t="s">
        <v>157</v>
      </c>
      <c r="C50" s="100" t="n">
        <f aca="false">COUNTIF(B$3:B50,"Awal")</f>
        <v>5</v>
      </c>
      <c r="D50" s="100" t="n">
        <f aca="false">ROW()</f>
        <v>50</v>
      </c>
      <c r="E50" s="100" t="n">
        <f aca="false">VLOOKUP(C50,C$3:D50,2,0)</f>
        <v>44</v>
      </c>
      <c r="F50" s="101" t="n">
        <f aca="false">IF(B50="Akhir",ROW()-E50+1,"")</f>
        <v>7</v>
      </c>
    </row>
    <row r="51" customFormat="false" ht="12.8" hidden="false" customHeight="false" outlineLevel="0" collapsed="false">
      <c r="B51" s="99" t="s">
        <v>156</v>
      </c>
      <c r="C51" s="100" t="n">
        <f aca="false">COUNTIF(B$3:B51,"Awal")</f>
        <v>5</v>
      </c>
      <c r="D51" s="100" t="n">
        <f aca="false">ROW()</f>
        <v>51</v>
      </c>
      <c r="E51" s="100" t="n">
        <f aca="false">VLOOKUP(C51,C$3:D51,2,0)</f>
        <v>44</v>
      </c>
      <c r="F51" s="101" t="str">
        <f aca="false">IF(B51="Akhir",ROW()-E51+1,"")</f>
        <v/>
      </c>
    </row>
    <row r="52" customFormat="false" ht="8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4D40"/>
    <pageSetUpPr fitToPage="false"/>
  </sheetPr>
  <dimension ref="B1:G52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F14" activeCellId="1" sqref="H:H F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11"/>
    <col collapsed="false" customWidth="true" hidden="false" outlineLevel="0" max="2" min="2" style="0" width="10.21"/>
    <col collapsed="false" customWidth="true" hidden="false" outlineLevel="0" max="5" min="3" style="94" width="10.21"/>
    <col collapsed="false" customWidth="true" hidden="false" outlineLevel="0" max="6" min="6" style="0" width="5.11"/>
    <col collapsed="false" customWidth="true" hidden="false" outlineLevel="0" max="7" min="7" style="94" width="10.21"/>
    <col collapsed="false" customWidth="true" hidden="false" outlineLevel="0" max="8" min="8" style="0" width="5.11"/>
  </cols>
  <sheetData>
    <row r="1" customFormat="false" ht="8.5" hidden="false" customHeight="true" outlineLevel="0" collapsed="false">
      <c r="F1" s="94"/>
    </row>
    <row r="2" customFormat="false" ht="12.8" hidden="false" customHeight="false" outlineLevel="0" collapsed="false">
      <c r="B2" s="39" t="s">
        <v>150</v>
      </c>
      <c r="C2" s="102" t="s">
        <v>151</v>
      </c>
      <c r="D2" s="39" t="s">
        <v>158</v>
      </c>
      <c r="E2" s="102" t="s">
        <v>154</v>
      </c>
      <c r="G2" s="103" t="s">
        <v>159</v>
      </c>
    </row>
    <row r="3" customFormat="false" ht="12.8" hidden="false" customHeight="false" outlineLevel="0" collapsed="false">
      <c r="B3" s="99" t="s">
        <v>155</v>
      </c>
      <c r="C3" s="100" t="n">
        <f aca="false">COUNTIF(B$3:B3,"Awal")</f>
        <v>1</v>
      </c>
      <c r="D3" s="100" t="n">
        <f aca="false">MATCH(C3,C$3:C3,0)</f>
        <v>1</v>
      </c>
      <c r="E3" s="101" t="str">
        <f aca="false">IF(B3="Akhir",ROW()-1-D3,"")</f>
        <v/>
      </c>
      <c r="G3" s="94" t="str">
        <f aca="false">IF(B3="Akhir",ROW()-1-MATCH(C3,C$3:C3,0),"")</f>
        <v/>
      </c>
    </row>
    <row r="4" customFormat="false" ht="12.8" hidden="false" customHeight="false" outlineLevel="0" collapsed="false">
      <c r="B4" s="99" t="s">
        <v>156</v>
      </c>
      <c r="C4" s="100" t="n">
        <f aca="false">COUNTIF(B$3:B4,"Awal")</f>
        <v>1</v>
      </c>
      <c r="D4" s="100" t="n">
        <f aca="false">MATCH(C4,C$3:C4,0)</f>
        <v>1</v>
      </c>
      <c r="E4" s="101" t="str">
        <f aca="false">IF(B4="Akhir",ROW()-1-D4,"")</f>
        <v/>
      </c>
      <c r="G4" s="94" t="str">
        <f aca="false">IF(B4="Akhir",ROW()-1-MATCH(C4,C$3:C4,0),"")</f>
        <v/>
      </c>
    </row>
    <row r="5" customFormat="false" ht="12.8" hidden="false" customHeight="false" outlineLevel="0" collapsed="false">
      <c r="B5" s="99" t="s">
        <v>156</v>
      </c>
      <c r="C5" s="100" t="n">
        <f aca="false">COUNTIF(B$3:B5,"Awal")</f>
        <v>1</v>
      </c>
      <c r="D5" s="100" t="n">
        <f aca="false">MATCH(C5,C$3:C5,0)</f>
        <v>1</v>
      </c>
      <c r="E5" s="101" t="str">
        <f aca="false">IF(B5="Akhir",ROW()-1-D5,"")</f>
        <v/>
      </c>
      <c r="G5" s="94" t="str">
        <f aca="false">IF(B5="Akhir",ROW()-1-MATCH(C5,C$3:C5,0),"")</f>
        <v/>
      </c>
    </row>
    <row r="6" customFormat="false" ht="12.8" hidden="false" customHeight="false" outlineLevel="0" collapsed="false">
      <c r="B6" s="99" t="s">
        <v>156</v>
      </c>
      <c r="C6" s="100" t="n">
        <f aca="false">COUNTIF(B$3:B6,"Awal")</f>
        <v>1</v>
      </c>
      <c r="D6" s="100" t="n">
        <f aca="false">MATCH(C6,C$3:C6,0)</f>
        <v>1</v>
      </c>
      <c r="E6" s="101" t="str">
        <f aca="false">IF(B6="Akhir",ROW()-1-D6,"")</f>
        <v/>
      </c>
      <c r="G6" s="94" t="str">
        <f aca="false">IF(B6="Akhir",ROW()-1-MATCH(C6,C$3:C6,0),"")</f>
        <v/>
      </c>
    </row>
    <row r="7" customFormat="false" ht="12.8" hidden="false" customHeight="false" outlineLevel="0" collapsed="false">
      <c r="B7" s="99" t="s">
        <v>157</v>
      </c>
      <c r="C7" s="100" t="n">
        <f aca="false">COUNTIF(B$3:B7,"Awal")</f>
        <v>1</v>
      </c>
      <c r="D7" s="100" t="n">
        <f aca="false">MATCH(C7,C$3:C7,0)</f>
        <v>1</v>
      </c>
      <c r="E7" s="101" t="n">
        <f aca="false">IF(B7="Akhir",ROW()-1-D7,"")</f>
        <v>5</v>
      </c>
      <c r="G7" s="94" t="n">
        <f aca="false">IF(B7="Akhir",ROW()-1-MATCH(C7,C$3:C7,0),"")</f>
        <v>5</v>
      </c>
    </row>
    <row r="8" customFormat="false" ht="12.8" hidden="false" customHeight="false" outlineLevel="0" collapsed="false">
      <c r="B8" s="99" t="s">
        <v>156</v>
      </c>
      <c r="C8" s="100" t="n">
        <f aca="false">COUNTIF(B$3:B8,"Awal")</f>
        <v>1</v>
      </c>
      <c r="D8" s="100" t="n">
        <f aca="false">MATCH(C8,C$3:C8,0)</f>
        <v>1</v>
      </c>
      <c r="E8" s="101" t="str">
        <f aca="false">IF(B8="Akhir",ROW()-1-D8,"")</f>
        <v/>
      </c>
      <c r="G8" s="94" t="str">
        <f aca="false">IF(B8="Akhir",ROW()-1-MATCH(C8,C$3:C8,0),"")</f>
        <v/>
      </c>
    </row>
    <row r="9" customFormat="false" ht="12.8" hidden="false" customHeight="false" outlineLevel="0" collapsed="false">
      <c r="B9" s="99" t="s">
        <v>156</v>
      </c>
      <c r="C9" s="100" t="n">
        <f aca="false">COUNTIF(B$3:B9,"Awal")</f>
        <v>1</v>
      </c>
      <c r="D9" s="100" t="n">
        <f aca="false">MATCH(C9,C$3:C9,0)</f>
        <v>1</v>
      </c>
      <c r="E9" s="101" t="str">
        <f aca="false">IF(B9="Akhir",ROW()-1-D9,"")</f>
        <v/>
      </c>
      <c r="G9" s="94" t="str">
        <f aca="false">IF(B9="Akhir",ROW()-1-MATCH(C9,C$3:C9,0),"")</f>
        <v/>
      </c>
    </row>
    <row r="10" customFormat="false" ht="12.8" hidden="false" customHeight="false" outlineLevel="0" collapsed="false">
      <c r="B10" s="99" t="s">
        <v>156</v>
      </c>
      <c r="C10" s="100" t="n">
        <f aca="false">COUNTIF(B$3:B10,"Awal")</f>
        <v>1</v>
      </c>
      <c r="D10" s="100" t="n">
        <f aca="false">MATCH(C10,C$3:C10,0)</f>
        <v>1</v>
      </c>
      <c r="E10" s="101" t="str">
        <f aca="false">IF(B10="Akhir",ROW()-1-D10,"")</f>
        <v/>
      </c>
      <c r="G10" s="94" t="str">
        <f aca="false">IF(B10="Akhir",ROW()-1-MATCH(C10,C$3:C10,0),"")</f>
        <v/>
      </c>
    </row>
    <row r="11" customFormat="false" ht="12.8" hidden="false" customHeight="false" outlineLevel="0" collapsed="false">
      <c r="B11" s="99" t="s">
        <v>156</v>
      </c>
      <c r="C11" s="100" t="n">
        <f aca="false">COUNTIF(B$3:B11,"Awal")</f>
        <v>1</v>
      </c>
      <c r="D11" s="100" t="n">
        <f aca="false">MATCH(C11,C$3:C11,0)</f>
        <v>1</v>
      </c>
      <c r="E11" s="101" t="str">
        <f aca="false">IF(B11="Akhir",ROW()-1-D11,"")</f>
        <v/>
      </c>
      <c r="G11" s="94" t="str">
        <f aca="false">IF(B11="Akhir",ROW()-1-MATCH(C11,C$3:C11,0),"")</f>
        <v/>
      </c>
    </row>
    <row r="12" customFormat="false" ht="12.8" hidden="false" customHeight="false" outlineLevel="0" collapsed="false">
      <c r="B12" s="99" t="s">
        <v>155</v>
      </c>
      <c r="C12" s="100" t="n">
        <f aca="false">COUNTIF(B$3:B12,"Awal")</f>
        <v>2</v>
      </c>
      <c r="D12" s="100" t="n">
        <f aca="false">MATCH(C12,C$3:C12,0)</f>
        <v>10</v>
      </c>
      <c r="E12" s="101" t="str">
        <f aca="false">IF(B12="Akhir",ROW()-1-D12,"")</f>
        <v/>
      </c>
      <c r="G12" s="94" t="str">
        <f aca="false">IF(B12="Akhir",ROW()-1-MATCH(C12,C$3:C12,0),"")</f>
        <v/>
      </c>
    </row>
    <row r="13" customFormat="false" ht="12.8" hidden="false" customHeight="false" outlineLevel="0" collapsed="false">
      <c r="B13" s="99" t="s">
        <v>156</v>
      </c>
      <c r="C13" s="100" t="n">
        <f aca="false">COUNTIF(B$3:B13,"Awal")</f>
        <v>2</v>
      </c>
      <c r="D13" s="100" t="n">
        <f aca="false">MATCH(C13,C$3:C13,0)</f>
        <v>10</v>
      </c>
      <c r="E13" s="101" t="str">
        <f aca="false">IF(B13="Akhir",ROW()-1-D13,"")</f>
        <v/>
      </c>
      <c r="G13" s="94" t="str">
        <f aca="false">IF(B13="Akhir",ROW()-1-MATCH(C13,C$3:C13,0),"")</f>
        <v/>
      </c>
    </row>
    <row r="14" customFormat="false" ht="12.8" hidden="false" customHeight="false" outlineLevel="0" collapsed="false">
      <c r="B14" s="99" t="s">
        <v>156</v>
      </c>
      <c r="C14" s="100" t="n">
        <f aca="false">COUNTIF(B$3:B14,"Awal")</f>
        <v>2</v>
      </c>
      <c r="D14" s="100" t="n">
        <f aca="false">MATCH(C14,C$3:C14,0)</f>
        <v>10</v>
      </c>
      <c r="E14" s="101" t="str">
        <f aca="false">IF(B14="Akhir",ROW()-1-D14,"")</f>
        <v/>
      </c>
      <c r="G14" s="94" t="str">
        <f aca="false">IF(B14="Akhir",ROW()-1-MATCH(C14,C$3:C14,0),"")</f>
        <v/>
      </c>
    </row>
    <row r="15" customFormat="false" ht="12.8" hidden="false" customHeight="false" outlineLevel="0" collapsed="false">
      <c r="B15" s="99" t="s">
        <v>156</v>
      </c>
      <c r="C15" s="100" t="n">
        <f aca="false">COUNTIF(B$3:B15,"Awal")</f>
        <v>2</v>
      </c>
      <c r="D15" s="100" t="n">
        <f aca="false">MATCH(C15,C$3:C15,0)</f>
        <v>10</v>
      </c>
      <c r="E15" s="101" t="str">
        <f aca="false">IF(B15="Akhir",ROW()-1-D15,"")</f>
        <v/>
      </c>
      <c r="G15" s="94" t="str">
        <f aca="false">IF(B15="Akhir",ROW()-1-MATCH(C15,C$3:C15,0),"")</f>
        <v/>
      </c>
    </row>
    <row r="16" customFormat="false" ht="12.8" hidden="false" customHeight="false" outlineLevel="0" collapsed="false">
      <c r="B16" s="99" t="s">
        <v>156</v>
      </c>
      <c r="C16" s="100" t="n">
        <f aca="false">COUNTIF(B$3:B16,"Awal")</f>
        <v>2</v>
      </c>
      <c r="D16" s="100" t="n">
        <f aca="false">MATCH(C16,C$3:C16,0)</f>
        <v>10</v>
      </c>
      <c r="E16" s="101" t="str">
        <f aca="false">IF(B16="Akhir",ROW()-1-D16,"")</f>
        <v/>
      </c>
      <c r="G16" s="94" t="str">
        <f aca="false">IF(B16="Akhir",ROW()-1-MATCH(C16,C$3:C16,0),"")</f>
        <v/>
      </c>
    </row>
    <row r="17" customFormat="false" ht="12.8" hidden="false" customHeight="false" outlineLevel="0" collapsed="false">
      <c r="B17" s="99" t="s">
        <v>156</v>
      </c>
      <c r="C17" s="100" t="n">
        <f aca="false">COUNTIF(B$3:B17,"Awal")</f>
        <v>2</v>
      </c>
      <c r="D17" s="100" t="n">
        <f aca="false">MATCH(C17,C$3:C17,0)</f>
        <v>10</v>
      </c>
      <c r="E17" s="101" t="str">
        <f aca="false">IF(B17="Akhir",ROW()-1-D17,"")</f>
        <v/>
      </c>
      <c r="G17" s="94" t="str">
        <f aca="false">IF(B17="Akhir",ROW()-1-MATCH(C17,C$3:C17,0),"")</f>
        <v/>
      </c>
    </row>
    <row r="18" customFormat="false" ht="12.8" hidden="false" customHeight="false" outlineLevel="0" collapsed="false">
      <c r="B18" s="99" t="s">
        <v>156</v>
      </c>
      <c r="C18" s="100" t="n">
        <f aca="false">COUNTIF(B$3:B18,"Awal")</f>
        <v>2</v>
      </c>
      <c r="D18" s="100" t="n">
        <f aca="false">MATCH(C18,C$3:C18,0)</f>
        <v>10</v>
      </c>
      <c r="E18" s="101" t="str">
        <f aca="false">IF(B18="Akhir",ROW()-1-D18,"")</f>
        <v/>
      </c>
      <c r="G18" s="94" t="str">
        <f aca="false">IF(B18="Akhir",ROW()-1-MATCH(C18,C$3:C18,0),"")</f>
        <v/>
      </c>
    </row>
    <row r="19" customFormat="false" ht="12.8" hidden="false" customHeight="false" outlineLevel="0" collapsed="false">
      <c r="B19" s="99" t="s">
        <v>157</v>
      </c>
      <c r="C19" s="100" t="n">
        <f aca="false">COUNTIF(B$3:B19,"Awal")</f>
        <v>2</v>
      </c>
      <c r="D19" s="100" t="n">
        <f aca="false">MATCH(C19,C$3:C19,0)</f>
        <v>10</v>
      </c>
      <c r="E19" s="101" t="n">
        <f aca="false">IF(B19="Akhir",ROW()-1-D19,"")</f>
        <v>8</v>
      </c>
      <c r="G19" s="94" t="n">
        <f aca="false">IF(B19="Akhir",ROW()-1-MATCH(C19,C$3:C19,0),"")</f>
        <v>8</v>
      </c>
    </row>
    <row r="20" customFormat="false" ht="12.8" hidden="false" customHeight="false" outlineLevel="0" collapsed="false">
      <c r="B20" s="99" t="s">
        <v>155</v>
      </c>
      <c r="C20" s="100" t="n">
        <f aca="false">COUNTIF(B$3:B20,"Awal")</f>
        <v>3</v>
      </c>
      <c r="D20" s="100" t="n">
        <f aca="false">MATCH(C20,C$3:C20,0)</f>
        <v>18</v>
      </c>
      <c r="E20" s="101" t="str">
        <f aca="false">IF(B20="Akhir",ROW()-1-D20,"")</f>
        <v/>
      </c>
      <c r="G20" s="94" t="str">
        <f aca="false">IF(B20="Akhir",ROW()-1-MATCH(C20,C$3:C20,0),"")</f>
        <v/>
      </c>
    </row>
    <row r="21" customFormat="false" ht="12.8" hidden="false" customHeight="false" outlineLevel="0" collapsed="false">
      <c r="B21" s="99" t="s">
        <v>156</v>
      </c>
      <c r="C21" s="100" t="n">
        <f aca="false">COUNTIF(B$3:B21,"Awal")</f>
        <v>3</v>
      </c>
      <c r="D21" s="100" t="n">
        <f aca="false">MATCH(C21,C$3:C21,0)</f>
        <v>18</v>
      </c>
      <c r="E21" s="101" t="str">
        <f aca="false">IF(B21="Akhir",ROW()-1-D21,"")</f>
        <v/>
      </c>
      <c r="G21" s="94" t="str">
        <f aca="false">IF(B21="Akhir",ROW()-1-MATCH(C21,C$3:C21,0),"")</f>
        <v/>
      </c>
    </row>
    <row r="22" customFormat="false" ht="12.8" hidden="false" customHeight="false" outlineLevel="0" collapsed="false">
      <c r="B22" s="99" t="s">
        <v>156</v>
      </c>
      <c r="C22" s="100" t="n">
        <f aca="false">COUNTIF(B$3:B22,"Awal")</f>
        <v>3</v>
      </c>
      <c r="D22" s="100" t="n">
        <f aca="false">MATCH(C22,C$3:C22,0)</f>
        <v>18</v>
      </c>
      <c r="E22" s="101" t="str">
        <f aca="false">IF(B22="Akhir",ROW()-1-D22,"")</f>
        <v/>
      </c>
      <c r="G22" s="94" t="str">
        <f aca="false">IF(B22="Akhir",ROW()-1-MATCH(C22,C$3:C22,0),"")</f>
        <v/>
      </c>
    </row>
    <row r="23" customFormat="false" ht="12.8" hidden="false" customHeight="false" outlineLevel="0" collapsed="false">
      <c r="B23" s="99" t="s">
        <v>156</v>
      </c>
      <c r="C23" s="100" t="n">
        <f aca="false">COUNTIF(B$3:B23,"Awal")</f>
        <v>3</v>
      </c>
      <c r="D23" s="100" t="n">
        <f aca="false">MATCH(C23,C$3:C23,0)</f>
        <v>18</v>
      </c>
      <c r="E23" s="101" t="str">
        <f aca="false">IF(B23="Akhir",ROW()-1-D23,"")</f>
        <v/>
      </c>
      <c r="G23" s="94" t="str">
        <f aca="false">IF(B23="Akhir",ROW()-1-MATCH(C23,C$3:C23,0),"")</f>
        <v/>
      </c>
    </row>
    <row r="24" customFormat="false" ht="12.8" hidden="false" customHeight="false" outlineLevel="0" collapsed="false">
      <c r="B24" s="99" t="s">
        <v>156</v>
      </c>
      <c r="C24" s="100" t="n">
        <f aca="false">COUNTIF(B$3:B24,"Awal")</f>
        <v>3</v>
      </c>
      <c r="D24" s="100" t="n">
        <f aca="false">MATCH(C24,C$3:C24,0)</f>
        <v>18</v>
      </c>
      <c r="E24" s="101" t="str">
        <f aca="false">IF(B24="Akhir",ROW()-1-D24,"")</f>
        <v/>
      </c>
      <c r="G24" s="94" t="str">
        <f aca="false">IF(B24="Akhir",ROW()-1-MATCH(C24,C$3:C24,0),"")</f>
        <v/>
      </c>
    </row>
    <row r="25" customFormat="false" ht="12.8" hidden="false" customHeight="false" outlineLevel="0" collapsed="false">
      <c r="B25" s="99" t="s">
        <v>156</v>
      </c>
      <c r="C25" s="100" t="n">
        <f aca="false">COUNTIF(B$3:B25,"Awal")</f>
        <v>3</v>
      </c>
      <c r="D25" s="100" t="n">
        <f aca="false">MATCH(C25,C$3:C25,0)</f>
        <v>18</v>
      </c>
      <c r="E25" s="101" t="str">
        <f aca="false">IF(B25="Akhir",ROW()-1-D25,"")</f>
        <v/>
      </c>
      <c r="G25" s="94" t="str">
        <f aca="false">IF(B25="Akhir",ROW()-1-MATCH(C25,C$3:C25,0),"")</f>
        <v/>
      </c>
    </row>
    <row r="26" customFormat="false" ht="12.8" hidden="false" customHeight="false" outlineLevel="0" collapsed="false">
      <c r="B26" s="99" t="s">
        <v>156</v>
      </c>
      <c r="C26" s="100" t="n">
        <f aca="false">COUNTIF(B$3:B26,"Awal")</f>
        <v>3</v>
      </c>
      <c r="D26" s="100" t="n">
        <f aca="false">MATCH(C26,C$3:C26,0)</f>
        <v>18</v>
      </c>
      <c r="E26" s="101" t="str">
        <f aca="false">IF(B26="Akhir",ROW()-1-D26,"")</f>
        <v/>
      </c>
      <c r="G26" s="94" t="str">
        <f aca="false">IF(B26="Akhir",ROW()-1-MATCH(C26,C$3:C26,0),"")</f>
        <v/>
      </c>
    </row>
    <row r="27" customFormat="false" ht="12.8" hidden="false" customHeight="false" outlineLevel="0" collapsed="false">
      <c r="B27" s="99" t="s">
        <v>157</v>
      </c>
      <c r="C27" s="100" t="n">
        <f aca="false">COUNTIF(B$3:B27,"Awal")</f>
        <v>3</v>
      </c>
      <c r="D27" s="100" t="n">
        <f aca="false">MATCH(C27,C$3:C27,0)</f>
        <v>18</v>
      </c>
      <c r="E27" s="101" t="n">
        <f aca="false">IF(B27="Akhir",ROW()-1-D27,"")</f>
        <v>8</v>
      </c>
      <c r="G27" s="94" t="n">
        <f aca="false">IF(B27="Akhir",ROW()-1-MATCH(C27,C$3:C27,0),"")</f>
        <v>8</v>
      </c>
    </row>
    <row r="28" customFormat="false" ht="12.8" hidden="false" customHeight="false" outlineLevel="0" collapsed="false">
      <c r="B28" s="99" t="s">
        <v>155</v>
      </c>
      <c r="C28" s="100" t="n">
        <f aca="false">COUNTIF(B$3:B28,"Awal")</f>
        <v>4</v>
      </c>
      <c r="D28" s="100" t="n">
        <f aca="false">MATCH(C28,C$3:C28,0)</f>
        <v>26</v>
      </c>
      <c r="E28" s="101" t="str">
        <f aca="false">IF(B28="Akhir",ROW()-1-D28,"")</f>
        <v/>
      </c>
      <c r="G28" s="94" t="str">
        <f aca="false">IF(B28="Akhir",ROW()-1-MATCH(C28,C$3:C28,0),"")</f>
        <v/>
      </c>
    </row>
    <row r="29" customFormat="false" ht="12.8" hidden="false" customHeight="false" outlineLevel="0" collapsed="false">
      <c r="B29" s="99" t="s">
        <v>156</v>
      </c>
      <c r="C29" s="100" t="n">
        <f aca="false">COUNTIF(B$3:B29,"Awal")</f>
        <v>4</v>
      </c>
      <c r="D29" s="100" t="n">
        <f aca="false">MATCH(C29,C$3:C29,0)</f>
        <v>26</v>
      </c>
      <c r="E29" s="101" t="str">
        <f aca="false">IF(B29="Akhir",ROW()-1-D29,"")</f>
        <v/>
      </c>
      <c r="G29" s="94" t="str">
        <f aca="false">IF(B29="Akhir",ROW()-1-MATCH(C29,C$3:C29,0),"")</f>
        <v/>
      </c>
    </row>
    <row r="30" customFormat="false" ht="12.8" hidden="false" customHeight="false" outlineLevel="0" collapsed="false">
      <c r="B30" s="99" t="s">
        <v>156</v>
      </c>
      <c r="C30" s="100" t="n">
        <f aca="false">COUNTIF(B$3:B30,"Awal")</f>
        <v>4</v>
      </c>
      <c r="D30" s="100" t="n">
        <f aca="false">MATCH(C30,C$3:C30,0)</f>
        <v>26</v>
      </c>
      <c r="E30" s="101" t="str">
        <f aca="false">IF(B30="Akhir",ROW()-1-D30,"")</f>
        <v/>
      </c>
      <c r="G30" s="94" t="str">
        <f aca="false">IF(B30="Akhir",ROW()-1-MATCH(C30,C$3:C30,0),"")</f>
        <v/>
      </c>
    </row>
    <row r="31" customFormat="false" ht="12.8" hidden="false" customHeight="false" outlineLevel="0" collapsed="false">
      <c r="B31" s="99" t="s">
        <v>156</v>
      </c>
      <c r="C31" s="100" t="n">
        <f aca="false">COUNTIF(B$3:B31,"Awal")</f>
        <v>4</v>
      </c>
      <c r="D31" s="100" t="n">
        <f aca="false">MATCH(C31,C$3:C31,0)</f>
        <v>26</v>
      </c>
      <c r="E31" s="101" t="str">
        <f aca="false">IF(B31="Akhir",ROW()-1-D31,"")</f>
        <v/>
      </c>
      <c r="G31" s="94" t="str">
        <f aca="false">IF(B31="Akhir",ROW()-1-MATCH(C31,C$3:C31,0),"")</f>
        <v/>
      </c>
    </row>
    <row r="32" customFormat="false" ht="12.8" hidden="false" customHeight="false" outlineLevel="0" collapsed="false">
      <c r="B32" s="99" t="s">
        <v>156</v>
      </c>
      <c r="C32" s="100" t="n">
        <f aca="false">COUNTIF(B$3:B32,"Awal")</f>
        <v>4</v>
      </c>
      <c r="D32" s="100" t="n">
        <f aca="false">MATCH(C32,C$3:C32,0)</f>
        <v>26</v>
      </c>
      <c r="E32" s="101" t="str">
        <f aca="false">IF(B32="Akhir",ROW()-1-D32,"")</f>
        <v/>
      </c>
      <c r="G32" s="94" t="str">
        <f aca="false">IF(B32="Akhir",ROW()-1-MATCH(C32,C$3:C32,0),"")</f>
        <v/>
      </c>
    </row>
    <row r="33" customFormat="false" ht="12.8" hidden="false" customHeight="false" outlineLevel="0" collapsed="false">
      <c r="B33" s="99" t="s">
        <v>156</v>
      </c>
      <c r="C33" s="100" t="n">
        <f aca="false">COUNTIF(B$3:B33,"Awal")</f>
        <v>4</v>
      </c>
      <c r="D33" s="100" t="n">
        <f aca="false">MATCH(C33,C$3:C33,0)</f>
        <v>26</v>
      </c>
      <c r="E33" s="101" t="str">
        <f aca="false">IF(B33="Akhir",ROW()-1-D33,"")</f>
        <v/>
      </c>
      <c r="G33" s="94" t="str">
        <f aca="false">IF(B33="Akhir",ROW()-1-MATCH(C33,C$3:C33,0),"")</f>
        <v/>
      </c>
    </row>
    <row r="34" customFormat="false" ht="12.8" hidden="false" customHeight="false" outlineLevel="0" collapsed="false">
      <c r="B34" s="99" t="s">
        <v>156</v>
      </c>
      <c r="C34" s="100" t="n">
        <f aca="false">COUNTIF(B$3:B34,"Awal")</f>
        <v>4</v>
      </c>
      <c r="D34" s="100" t="n">
        <f aca="false">MATCH(C34,C$3:C34,0)</f>
        <v>26</v>
      </c>
      <c r="E34" s="101" t="str">
        <f aca="false">IF(B34="Akhir",ROW()-1-D34,"")</f>
        <v/>
      </c>
      <c r="G34" s="94" t="str">
        <f aca="false">IF(B34="Akhir",ROW()-1-MATCH(C34,C$3:C34,0),"")</f>
        <v/>
      </c>
    </row>
    <row r="35" customFormat="false" ht="12.8" hidden="false" customHeight="false" outlineLevel="0" collapsed="false">
      <c r="B35" s="99" t="s">
        <v>156</v>
      </c>
      <c r="C35" s="100" t="n">
        <f aca="false">COUNTIF(B$3:B35,"Awal")</f>
        <v>4</v>
      </c>
      <c r="D35" s="100" t="n">
        <f aca="false">MATCH(C35,C$3:C35,0)</f>
        <v>26</v>
      </c>
      <c r="E35" s="101" t="str">
        <f aca="false">IF(B35="Akhir",ROW()-1-D35,"")</f>
        <v/>
      </c>
      <c r="G35" s="94" t="str">
        <f aca="false">IF(B35="Akhir",ROW()-1-MATCH(C35,C$3:C35,0),"")</f>
        <v/>
      </c>
    </row>
    <row r="36" customFormat="false" ht="12.8" hidden="false" customHeight="false" outlineLevel="0" collapsed="false">
      <c r="B36" s="99" t="s">
        <v>156</v>
      </c>
      <c r="C36" s="100" t="n">
        <f aca="false">COUNTIF(B$3:B36,"Awal")</f>
        <v>4</v>
      </c>
      <c r="D36" s="100" t="n">
        <f aca="false">MATCH(C36,C$3:C36,0)</f>
        <v>26</v>
      </c>
      <c r="E36" s="101" t="str">
        <f aca="false">IF(B36="Akhir",ROW()-1-D36,"")</f>
        <v/>
      </c>
      <c r="G36" s="94" t="str">
        <f aca="false">IF(B36="Akhir",ROW()-1-MATCH(C36,C$3:C36,0),"")</f>
        <v/>
      </c>
    </row>
    <row r="37" customFormat="false" ht="12.8" hidden="false" customHeight="false" outlineLevel="0" collapsed="false">
      <c r="B37" s="99" t="s">
        <v>156</v>
      </c>
      <c r="C37" s="100" t="n">
        <f aca="false">COUNTIF(B$3:B37,"Awal")</f>
        <v>4</v>
      </c>
      <c r="D37" s="100" t="n">
        <f aca="false">MATCH(C37,C$3:C37,0)</f>
        <v>26</v>
      </c>
      <c r="E37" s="101" t="str">
        <f aca="false">IF(B37="Akhir",ROW()-1-D37,"")</f>
        <v/>
      </c>
      <c r="G37" s="94" t="str">
        <f aca="false">IF(B37="Akhir",ROW()-1-MATCH(C37,C$3:C37,0),"")</f>
        <v/>
      </c>
    </row>
    <row r="38" customFormat="false" ht="12.8" hidden="false" customHeight="false" outlineLevel="0" collapsed="false">
      <c r="B38" s="99" t="s">
        <v>157</v>
      </c>
      <c r="C38" s="100" t="n">
        <f aca="false">COUNTIF(B$3:B38,"Awal")</f>
        <v>4</v>
      </c>
      <c r="D38" s="100" t="n">
        <f aca="false">MATCH(C38,C$3:C38,0)</f>
        <v>26</v>
      </c>
      <c r="E38" s="101" t="n">
        <f aca="false">IF(B38="Akhir",ROW()-1-D38,"")</f>
        <v>11</v>
      </c>
      <c r="G38" s="94" t="n">
        <f aca="false">IF(B38="Akhir",ROW()-1-MATCH(C38,C$3:C38,0),"")</f>
        <v>11</v>
      </c>
    </row>
    <row r="39" customFormat="false" ht="12.8" hidden="false" customHeight="false" outlineLevel="0" collapsed="false">
      <c r="B39" s="99" t="s">
        <v>156</v>
      </c>
      <c r="C39" s="100" t="n">
        <f aca="false">COUNTIF(B$3:B39,"Awal")</f>
        <v>4</v>
      </c>
      <c r="D39" s="100" t="n">
        <f aca="false">MATCH(C39,C$3:C39,0)</f>
        <v>26</v>
      </c>
      <c r="E39" s="101" t="str">
        <f aca="false">IF(B39="Akhir",ROW()-1-D39,"")</f>
        <v/>
      </c>
      <c r="G39" s="94" t="str">
        <f aca="false">IF(B39="Akhir",ROW()-1-MATCH(C39,C$3:C39,0),"")</f>
        <v/>
      </c>
    </row>
    <row r="40" customFormat="false" ht="12.8" hidden="false" customHeight="false" outlineLevel="0" collapsed="false">
      <c r="B40" s="99" t="s">
        <v>156</v>
      </c>
      <c r="C40" s="100" t="n">
        <f aca="false">COUNTIF(B$3:B40,"Awal")</f>
        <v>4</v>
      </c>
      <c r="D40" s="100" t="n">
        <f aca="false">MATCH(C40,C$3:C40,0)</f>
        <v>26</v>
      </c>
      <c r="E40" s="101" t="str">
        <f aca="false">IF(B40="Akhir",ROW()-1-D40,"")</f>
        <v/>
      </c>
      <c r="G40" s="94" t="str">
        <f aca="false">IF(B40="Akhir",ROW()-1-MATCH(C40,C$3:C40,0),"")</f>
        <v/>
      </c>
    </row>
    <row r="41" customFormat="false" ht="12.8" hidden="false" customHeight="false" outlineLevel="0" collapsed="false">
      <c r="B41" s="99" t="s">
        <v>156</v>
      </c>
      <c r="C41" s="100" t="n">
        <f aca="false">COUNTIF(B$3:B41,"Awal")</f>
        <v>4</v>
      </c>
      <c r="D41" s="100" t="n">
        <f aca="false">MATCH(C41,C$3:C41,0)</f>
        <v>26</v>
      </c>
      <c r="E41" s="101" t="str">
        <f aca="false">IF(B41="Akhir",ROW()-1-D41,"")</f>
        <v/>
      </c>
      <c r="G41" s="94" t="str">
        <f aca="false">IF(B41="Akhir",ROW()-1-MATCH(C41,C$3:C41,0),"")</f>
        <v/>
      </c>
    </row>
    <row r="42" customFormat="false" ht="12.8" hidden="false" customHeight="false" outlineLevel="0" collapsed="false">
      <c r="B42" s="99" t="s">
        <v>156</v>
      </c>
      <c r="C42" s="100" t="n">
        <f aca="false">COUNTIF(B$3:B42,"Awal")</f>
        <v>4</v>
      </c>
      <c r="D42" s="100" t="n">
        <f aca="false">MATCH(C42,C$3:C42,0)</f>
        <v>26</v>
      </c>
      <c r="E42" s="101" t="str">
        <f aca="false">IF(B42="Akhir",ROW()-1-D42,"")</f>
        <v/>
      </c>
      <c r="G42" s="94" t="str">
        <f aca="false">IF(B42="Akhir",ROW()-1-MATCH(C42,C$3:C42,0),"")</f>
        <v/>
      </c>
    </row>
    <row r="43" customFormat="false" ht="12.8" hidden="false" customHeight="false" outlineLevel="0" collapsed="false">
      <c r="B43" s="99" t="s">
        <v>156</v>
      </c>
      <c r="C43" s="100" t="n">
        <f aca="false">COUNTIF(B$3:B43,"Awal")</f>
        <v>4</v>
      </c>
      <c r="D43" s="100" t="n">
        <f aca="false">MATCH(C43,C$3:C43,0)</f>
        <v>26</v>
      </c>
      <c r="E43" s="101" t="str">
        <f aca="false">IF(B43="Akhir",ROW()-1-D43,"")</f>
        <v/>
      </c>
      <c r="G43" s="94" t="str">
        <f aca="false">IF(B43="Akhir",ROW()-1-MATCH(C43,C$3:C43,0),"")</f>
        <v/>
      </c>
    </row>
    <row r="44" customFormat="false" ht="12.8" hidden="false" customHeight="false" outlineLevel="0" collapsed="false">
      <c r="B44" s="99" t="s">
        <v>155</v>
      </c>
      <c r="C44" s="100" t="n">
        <f aca="false">COUNTIF(B$3:B44,"Awal")</f>
        <v>5</v>
      </c>
      <c r="D44" s="100" t="n">
        <f aca="false">MATCH(C44,C$3:C44,0)</f>
        <v>42</v>
      </c>
      <c r="E44" s="101" t="str">
        <f aca="false">IF(B44="Akhir",ROW()-1-D44,"")</f>
        <v/>
      </c>
      <c r="G44" s="94" t="str">
        <f aca="false">IF(B44="Akhir",ROW()-1-MATCH(C44,C$3:C44,0),"")</f>
        <v/>
      </c>
    </row>
    <row r="45" customFormat="false" ht="12.8" hidden="false" customHeight="false" outlineLevel="0" collapsed="false">
      <c r="B45" s="99" t="s">
        <v>156</v>
      </c>
      <c r="C45" s="100" t="n">
        <f aca="false">COUNTIF(B$3:B45,"Awal")</f>
        <v>5</v>
      </c>
      <c r="D45" s="100" t="n">
        <f aca="false">MATCH(C45,C$3:C45,0)</f>
        <v>42</v>
      </c>
      <c r="E45" s="101" t="str">
        <f aca="false">IF(B45="Akhir",ROW()-1-D45,"")</f>
        <v/>
      </c>
      <c r="G45" s="94" t="str">
        <f aca="false">IF(B45="Akhir",ROW()-1-MATCH(C45,C$3:C45,0),"")</f>
        <v/>
      </c>
    </row>
    <row r="46" customFormat="false" ht="12.8" hidden="false" customHeight="false" outlineLevel="0" collapsed="false">
      <c r="B46" s="99" t="s">
        <v>156</v>
      </c>
      <c r="C46" s="100" t="n">
        <f aca="false">COUNTIF(B$3:B46,"Awal")</f>
        <v>5</v>
      </c>
      <c r="D46" s="100" t="n">
        <f aca="false">MATCH(C46,C$3:C46,0)</f>
        <v>42</v>
      </c>
      <c r="E46" s="101" t="str">
        <f aca="false">IF(B46="Akhir",ROW()-1-D46,"")</f>
        <v/>
      </c>
      <c r="G46" s="94" t="str">
        <f aca="false">IF(B46="Akhir",ROW()-1-MATCH(C46,C$3:C46,0),"")</f>
        <v/>
      </c>
    </row>
    <row r="47" customFormat="false" ht="12.8" hidden="false" customHeight="false" outlineLevel="0" collapsed="false">
      <c r="B47" s="99" t="s">
        <v>156</v>
      </c>
      <c r="C47" s="100" t="n">
        <f aca="false">COUNTIF(B$3:B47,"Awal")</f>
        <v>5</v>
      </c>
      <c r="D47" s="100" t="n">
        <f aca="false">MATCH(C47,C$3:C47,0)</f>
        <v>42</v>
      </c>
      <c r="E47" s="101" t="str">
        <f aca="false">IF(B47="Akhir",ROW()-1-D47,"")</f>
        <v/>
      </c>
      <c r="G47" s="94" t="str">
        <f aca="false">IF(B47="Akhir",ROW()-1-MATCH(C47,C$3:C47,0),"")</f>
        <v/>
      </c>
    </row>
    <row r="48" customFormat="false" ht="12.8" hidden="false" customHeight="false" outlineLevel="0" collapsed="false">
      <c r="B48" s="99" t="s">
        <v>156</v>
      </c>
      <c r="C48" s="100" t="n">
        <f aca="false">COUNTIF(B$3:B48,"Awal")</f>
        <v>5</v>
      </c>
      <c r="D48" s="100" t="n">
        <f aca="false">MATCH(C48,C$3:C48,0)</f>
        <v>42</v>
      </c>
      <c r="E48" s="101" t="str">
        <f aca="false">IF(B48="Akhir",ROW()-1-D48,"")</f>
        <v/>
      </c>
      <c r="G48" s="94" t="str">
        <f aca="false">IF(B48="Akhir",ROW()-1-MATCH(C48,C$3:C48,0),"")</f>
        <v/>
      </c>
    </row>
    <row r="49" customFormat="false" ht="12.8" hidden="false" customHeight="false" outlineLevel="0" collapsed="false">
      <c r="B49" s="99" t="s">
        <v>156</v>
      </c>
      <c r="C49" s="100" t="n">
        <f aca="false">COUNTIF(B$3:B49,"Awal")</f>
        <v>5</v>
      </c>
      <c r="D49" s="100" t="n">
        <f aca="false">MATCH(C49,C$3:C49,0)</f>
        <v>42</v>
      </c>
      <c r="E49" s="101" t="str">
        <f aca="false">IF(B49="Akhir",ROW()-1-D49,"")</f>
        <v/>
      </c>
      <c r="G49" s="94" t="str">
        <f aca="false">IF(B49="Akhir",ROW()-1-MATCH(C49,C$3:C49,0),"")</f>
        <v/>
      </c>
    </row>
    <row r="50" customFormat="false" ht="12.8" hidden="false" customHeight="false" outlineLevel="0" collapsed="false">
      <c r="B50" s="99" t="s">
        <v>157</v>
      </c>
      <c r="C50" s="100" t="n">
        <f aca="false">COUNTIF(B$3:B50,"Awal")</f>
        <v>5</v>
      </c>
      <c r="D50" s="100" t="n">
        <f aca="false">MATCH(C50,C$3:C50,0)</f>
        <v>42</v>
      </c>
      <c r="E50" s="101" t="n">
        <f aca="false">IF(B50="Akhir",ROW()-1-D50,"")</f>
        <v>7</v>
      </c>
      <c r="G50" s="94" t="n">
        <f aca="false">IF(B50="Akhir",ROW()-1-MATCH(C50,C$3:C50,0),"")</f>
        <v>7</v>
      </c>
    </row>
    <row r="51" customFormat="false" ht="12.8" hidden="false" customHeight="false" outlineLevel="0" collapsed="false">
      <c r="B51" s="99" t="s">
        <v>156</v>
      </c>
      <c r="C51" s="100" t="n">
        <f aca="false">COUNTIF(B$3:B51,"Awal")</f>
        <v>5</v>
      </c>
      <c r="D51" s="100" t="n">
        <f aca="false">MATCH(C51,C$3:C51,0)</f>
        <v>42</v>
      </c>
      <c r="E51" s="101" t="str">
        <f aca="false">IF(B51="Akhir",ROW()-1-D51,"")</f>
        <v/>
      </c>
      <c r="G51" s="94" t="str">
        <f aca="false">IF(B51="Akhir",ROW()-1-MATCH(C51,C$3:C51,0),"")</f>
        <v/>
      </c>
    </row>
    <row r="52" customFormat="false" ht="8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4D40"/>
    <pageSetUpPr fitToPage="false"/>
  </sheetPr>
  <dimension ref="B1:H53"/>
  <sheetViews>
    <sheetView showFormulas="false" showGridLines="fals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H1" activeCellId="0" sqref="H:H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11"/>
    <col collapsed="false" customWidth="true" hidden="false" outlineLevel="0" max="2" min="2" style="0" width="10.21"/>
    <col collapsed="false" customWidth="true" hidden="false" outlineLevel="0" max="4" min="3" style="0" width="14.1"/>
    <col collapsed="false" customWidth="true" hidden="false" outlineLevel="0" max="6" min="5" style="94" width="10.21"/>
    <col collapsed="false" customWidth="true" hidden="false" outlineLevel="0" max="7" min="7" style="94" width="14.1"/>
    <col collapsed="false" customWidth="true" hidden="false" outlineLevel="0" max="8" min="8" style="94" width="5.11"/>
    <col collapsed="false" customWidth="true" hidden="false" outlineLevel="0" max="9" min="9" style="0" width="5.11"/>
  </cols>
  <sheetData>
    <row r="1" customFormat="false" ht="8.5" hidden="false" customHeight="true" outlineLevel="0" collapsed="false"/>
    <row r="2" customFormat="false" ht="12.8" hidden="false" customHeight="false" outlineLevel="0" collapsed="false">
      <c r="B2" s="39" t="s">
        <v>150</v>
      </c>
      <c r="C2" s="102" t="s">
        <v>160</v>
      </c>
      <c r="D2" s="39" t="s">
        <v>161</v>
      </c>
      <c r="E2" s="102" t="s">
        <v>151</v>
      </c>
      <c r="F2" s="39" t="s">
        <v>158</v>
      </c>
      <c r="G2" s="102" t="s">
        <v>154</v>
      </c>
      <c r="H2" s="102"/>
    </row>
    <row r="3" customFormat="false" ht="12.8" hidden="false" customHeight="false" outlineLevel="0" collapsed="false">
      <c r="B3" s="104"/>
      <c r="C3" s="105"/>
      <c r="D3" s="105" t="n">
        <f aca="false">C3</f>
        <v>0</v>
      </c>
      <c r="E3" s="106"/>
      <c r="F3" s="106"/>
      <c r="G3" s="107" t="str">
        <f aca="false">IF(B3="Akhir",D3-INDEX(D$2:D3,F3),"")</f>
        <v/>
      </c>
      <c r="H3" s="107"/>
    </row>
    <row r="4" customFormat="false" ht="12.8" hidden="false" customHeight="false" outlineLevel="0" collapsed="false">
      <c r="B4" s="99" t="s">
        <v>155</v>
      </c>
      <c r="C4" s="108" t="n">
        <v>2500</v>
      </c>
      <c r="D4" s="108" t="n">
        <f aca="false">D3+C4</f>
        <v>2500</v>
      </c>
      <c r="E4" s="100" t="n">
        <f aca="false">COUNTIF(B$4:B4,"Awal")</f>
        <v>1</v>
      </c>
      <c r="F4" s="100" t="n">
        <f aca="false">MATCH(E4,E$4:E4,0)</f>
        <v>1</v>
      </c>
      <c r="G4" s="109" t="str">
        <f aca="false">IF(B4="Akhir",D4-INDEX(D$3:D4,F4),"")</f>
        <v/>
      </c>
      <c r="H4" s="109"/>
    </row>
    <row r="5" customFormat="false" ht="12.8" hidden="false" customHeight="false" outlineLevel="0" collapsed="false">
      <c r="B5" s="99" t="s">
        <v>156</v>
      </c>
      <c r="C5" s="108" t="n">
        <v>3500</v>
      </c>
      <c r="D5" s="108" t="n">
        <f aca="false">D4+C5</f>
        <v>6000</v>
      </c>
      <c r="E5" s="100" t="n">
        <f aca="false">COUNTIF(B$4:B5,"Awal")</f>
        <v>1</v>
      </c>
      <c r="F5" s="100" t="n">
        <f aca="false">MATCH(E5,E$4:E5,0)</f>
        <v>1</v>
      </c>
      <c r="G5" s="109" t="str">
        <f aca="false">IF(B5="Akhir",D5-INDEX(D$3:D5,F5),"")</f>
        <v/>
      </c>
      <c r="H5" s="109"/>
    </row>
    <row r="6" customFormat="false" ht="12.8" hidden="false" customHeight="false" outlineLevel="0" collapsed="false">
      <c r="B6" s="99" t="s">
        <v>156</v>
      </c>
      <c r="C6" s="108" t="n">
        <v>2000</v>
      </c>
      <c r="D6" s="108" t="n">
        <f aca="false">D5+C6</f>
        <v>8000</v>
      </c>
      <c r="E6" s="100" t="n">
        <f aca="false">COUNTIF(B$4:B6,"Awal")</f>
        <v>1</v>
      </c>
      <c r="F6" s="100" t="n">
        <f aca="false">MATCH(E6,E$4:E6,0)</f>
        <v>1</v>
      </c>
      <c r="G6" s="109" t="str">
        <f aca="false">IF(B6="Akhir",D6-INDEX(D$3:D6,F6),"")</f>
        <v/>
      </c>
      <c r="H6" s="109"/>
    </row>
    <row r="7" customFormat="false" ht="12.8" hidden="false" customHeight="false" outlineLevel="0" collapsed="false">
      <c r="B7" s="99" t="s">
        <v>156</v>
      </c>
      <c r="C7" s="108" t="n">
        <v>2000</v>
      </c>
      <c r="D7" s="108" t="n">
        <f aca="false">D6+C7</f>
        <v>10000</v>
      </c>
      <c r="E7" s="100" t="n">
        <f aca="false">COUNTIF(B$4:B7,"Awal")</f>
        <v>1</v>
      </c>
      <c r="F7" s="100" t="n">
        <f aca="false">MATCH(E7,E$4:E7,0)</f>
        <v>1</v>
      </c>
      <c r="G7" s="109" t="str">
        <f aca="false">IF(B7="Akhir",D7-INDEX(D$3:D7,F7),"")</f>
        <v/>
      </c>
      <c r="H7" s="109"/>
    </row>
    <row r="8" customFormat="false" ht="12.8" hidden="false" customHeight="false" outlineLevel="0" collapsed="false">
      <c r="B8" s="99" t="s">
        <v>157</v>
      </c>
      <c r="C8" s="108" t="n">
        <v>3500</v>
      </c>
      <c r="D8" s="108" t="n">
        <f aca="false">D7+C8</f>
        <v>13500</v>
      </c>
      <c r="E8" s="100" t="n">
        <f aca="false">COUNTIF(B$4:B8,"Awal")</f>
        <v>1</v>
      </c>
      <c r="F8" s="100" t="n">
        <f aca="false">MATCH(E8,E$4:E8,0)</f>
        <v>1</v>
      </c>
      <c r="G8" s="109" t="n">
        <f aca="false">IF(B8="Akhir",D8-INDEX(D$3:D8,F8),"")</f>
        <v>13500</v>
      </c>
      <c r="H8" s="109"/>
    </row>
    <row r="9" customFormat="false" ht="12.8" hidden="false" customHeight="false" outlineLevel="0" collapsed="false">
      <c r="B9" s="99" t="s">
        <v>156</v>
      </c>
      <c r="C9" s="108" t="n">
        <v>0</v>
      </c>
      <c r="D9" s="108" t="n">
        <f aca="false">D8+C9</f>
        <v>13500</v>
      </c>
      <c r="E9" s="100" t="n">
        <f aca="false">COUNTIF(B$4:B9,"Awal")</f>
        <v>1</v>
      </c>
      <c r="F9" s="100" t="n">
        <f aca="false">MATCH(E9,E$4:E9,0)</f>
        <v>1</v>
      </c>
      <c r="G9" s="109" t="str">
        <f aca="false">IF(B9="Akhir",D9-INDEX(D$3:D9,F9),"")</f>
        <v/>
      </c>
      <c r="H9" s="109"/>
    </row>
    <row r="10" customFormat="false" ht="12.8" hidden="false" customHeight="false" outlineLevel="0" collapsed="false">
      <c r="B10" s="99" t="s">
        <v>156</v>
      </c>
      <c r="C10" s="108" t="n">
        <v>0</v>
      </c>
      <c r="D10" s="108" t="n">
        <f aca="false">D9+C10</f>
        <v>13500</v>
      </c>
      <c r="E10" s="100" t="n">
        <f aca="false">COUNTIF(B$4:B10,"Awal")</f>
        <v>1</v>
      </c>
      <c r="F10" s="100" t="n">
        <f aca="false">MATCH(E10,E$4:E10,0)</f>
        <v>1</v>
      </c>
      <c r="G10" s="109" t="str">
        <f aca="false">IF(B10="Akhir",D10-INDEX(D$3:D10,F10),"")</f>
        <v/>
      </c>
      <c r="H10" s="109"/>
    </row>
    <row r="11" customFormat="false" ht="12.8" hidden="false" customHeight="false" outlineLevel="0" collapsed="false">
      <c r="B11" s="99" t="s">
        <v>156</v>
      </c>
      <c r="C11" s="108" t="n">
        <v>0</v>
      </c>
      <c r="D11" s="108" t="n">
        <f aca="false">D10+C11</f>
        <v>13500</v>
      </c>
      <c r="E11" s="100" t="n">
        <f aca="false">COUNTIF(B$4:B11,"Awal")</f>
        <v>1</v>
      </c>
      <c r="F11" s="100" t="n">
        <f aca="false">MATCH(E11,E$4:E11,0)</f>
        <v>1</v>
      </c>
      <c r="G11" s="109" t="str">
        <f aca="false">IF(B11="Akhir",D11-INDEX(D$3:D11,F11),"")</f>
        <v/>
      </c>
      <c r="H11" s="109"/>
    </row>
    <row r="12" customFormat="false" ht="12.8" hidden="false" customHeight="false" outlineLevel="0" collapsed="false">
      <c r="B12" s="99" t="s">
        <v>156</v>
      </c>
      <c r="C12" s="108" t="n">
        <v>0</v>
      </c>
      <c r="D12" s="108" t="n">
        <f aca="false">D11+C12</f>
        <v>13500</v>
      </c>
      <c r="E12" s="100" t="n">
        <f aca="false">COUNTIF(B$4:B12,"Awal")</f>
        <v>1</v>
      </c>
      <c r="F12" s="100" t="n">
        <f aca="false">MATCH(E12,E$4:E12,0)</f>
        <v>1</v>
      </c>
      <c r="G12" s="109" t="str">
        <f aca="false">IF(B12="Akhir",D12-INDEX(D$3:D12,F12),"")</f>
        <v/>
      </c>
      <c r="H12" s="109"/>
    </row>
    <row r="13" customFormat="false" ht="12.8" hidden="false" customHeight="false" outlineLevel="0" collapsed="false">
      <c r="B13" s="99" t="s">
        <v>155</v>
      </c>
      <c r="C13" s="108" t="n">
        <v>3500</v>
      </c>
      <c r="D13" s="108" t="n">
        <f aca="false">D12+C13</f>
        <v>17000</v>
      </c>
      <c r="E13" s="100" t="n">
        <f aca="false">COUNTIF(B$4:B13,"Awal")</f>
        <v>2</v>
      </c>
      <c r="F13" s="100" t="n">
        <f aca="false">MATCH(E13,E$4:E13,0)</f>
        <v>10</v>
      </c>
      <c r="G13" s="109" t="str">
        <f aca="false">IF(B13="Akhir",D13-INDEX(D$3:D13,F13),"")</f>
        <v/>
      </c>
      <c r="H13" s="109"/>
    </row>
    <row r="14" customFormat="false" ht="12.8" hidden="false" customHeight="false" outlineLevel="0" collapsed="false">
      <c r="B14" s="99" t="s">
        <v>156</v>
      </c>
      <c r="C14" s="108" t="n">
        <v>4000</v>
      </c>
      <c r="D14" s="108" t="n">
        <f aca="false">D13+C14</f>
        <v>21000</v>
      </c>
      <c r="E14" s="100" t="n">
        <f aca="false">COUNTIF(B$4:B14,"Awal")</f>
        <v>2</v>
      </c>
      <c r="F14" s="100" t="n">
        <f aca="false">MATCH(E14,E$4:E14,0)</f>
        <v>10</v>
      </c>
      <c r="G14" s="109" t="str">
        <f aca="false">IF(B14="Akhir",D14-INDEX(D$3:D14,F14),"")</f>
        <v/>
      </c>
      <c r="H14" s="109"/>
    </row>
    <row r="15" customFormat="false" ht="12.8" hidden="false" customHeight="false" outlineLevel="0" collapsed="false">
      <c r="B15" s="99" t="s">
        <v>156</v>
      </c>
      <c r="C15" s="108" t="n">
        <v>4000</v>
      </c>
      <c r="D15" s="108" t="n">
        <f aca="false">D14+C15</f>
        <v>25000</v>
      </c>
      <c r="E15" s="100" t="n">
        <f aca="false">COUNTIF(B$4:B15,"Awal")</f>
        <v>2</v>
      </c>
      <c r="F15" s="100" t="n">
        <f aca="false">MATCH(E15,E$4:E15,0)</f>
        <v>10</v>
      </c>
      <c r="G15" s="109" t="str">
        <f aca="false">IF(B15="Akhir",D15-INDEX(D$3:D15,F15),"")</f>
        <v/>
      </c>
      <c r="H15" s="109"/>
    </row>
    <row r="16" customFormat="false" ht="12.8" hidden="false" customHeight="false" outlineLevel="0" collapsed="false">
      <c r="B16" s="99" t="s">
        <v>156</v>
      </c>
      <c r="C16" s="108" t="n">
        <v>1500</v>
      </c>
      <c r="D16" s="108" t="n">
        <f aca="false">D15+C16</f>
        <v>26500</v>
      </c>
      <c r="E16" s="100" t="n">
        <f aca="false">COUNTIF(B$4:B16,"Awal")</f>
        <v>2</v>
      </c>
      <c r="F16" s="100" t="n">
        <f aca="false">MATCH(E16,E$4:E16,0)</f>
        <v>10</v>
      </c>
      <c r="G16" s="109" t="str">
        <f aca="false">IF(B16="Akhir",D16-INDEX(D$3:D16,F16),"")</f>
        <v/>
      </c>
      <c r="H16" s="109"/>
    </row>
    <row r="17" customFormat="false" ht="12.8" hidden="false" customHeight="false" outlineLevel="0" collapsed="false">
      <c r="B17" s="99" t="s">
        <v>156</v>
      </c>
      <c r="C17" s="108" t="n">
        <v>3000</v>
      </c>
      <c r="D17" s="108" t="n">
        <f aca="false">D16+C17</f>
        <v>29500</v>
      </c>
      <c r="E17" s="100" t="n">
        <f aca="false">COUNTIF(B$4:B17,"Awal")</f>
        <v>2</v>
      </c>
      <c r="F17" s="100" t="n">
        <f aca="false">MATCH(E17,E$4:E17,0)</f>
        <v>10</v>
      </c>
      <c r="G17" s="109" t="str">
        <f aca="false">IF(B17="Akhir",D17-INDEX(D$3:D17,F17),"")</f>
        <v/>
      </c>
      <c r="H17" s="109"/>
    </row>
    <row r="18" customFormat="false" ht="12.8" hidden="false" customHeight="false" outlineLevel="0" collapsed="false">
      <c r="B18" s="99" t="s">
        <v>156</v>
      </c>
      <c r="C18" s="108" t="n">
        <v>1500</v>
      </c>
      <c r="D18" s="108" t="n">
        <f aca="false">D17+C18</f>
        <v>31000</v>
      </c>
      <c r="E18" s="100" t="n">
        <f aca="false">COUNTIF(B$4:B18,"Awal")</f>
        <v>2</v>
      </c>
      <c r="F18" s="100" t="n">
        <f aca="false">MATCH(E18,E$4:E18,0)</f>
        <v>10</v>
      </c>
      <c r="G18" s="109" t="str">
        <f aca="false">IF(B18="Akhir",D18-INDEX(D$3:D18,F18),"")</f>
        <v/>
      </c>
      <c r="H18" s="109"/>
    </row>
    <row r="19" customFormat="false" ht="12.8" hidden="false" customHeight="false" outlineLevel="0" collapsed="false">
      <c r="B19" s="99" t="s">
        <v>156</v>
      </c>
      <c r="C19" s="108" t="n">
        <v>2500</v>
      </c>
      <c r="D19" s="108" t="n">
        <f aca="false">D18+C19</f>
        <v>33500</v>
      </c>
      <c r="E19" s="100" t="n">
        <f aca="false">COUNTIF(B$4:B19,"Awal")</f>
        <v>2</v>
      </c>
      <c r="F19" s="100" t="n">
        <f aca="false">MATCH(E19,E$4:E19,0)</f>
        <v>10</v>
      </c>
      <c r="G19" s="109" t="str">
        <f aca="false">IF(B19="Akhir",D19-INDEX(D$3:D19,F19),"")</f>
        <v/>
      </c>
      <c r="H19" s="109"/>
    </row>
    <row r="20" customFormat="false" ht="12.8" hidden="false" customHeight="false" outlineLevel="0" collapsed="false">
      <c r="B20" s="99" t="s">
        <v>157</v>
      </c>
      <c r="C20" s="108" t="n">
        <v>2000</v>
      </c>
      <c r="D20" s="108" t="n">
        <f aca="false">D19+C20</f>
        <v>35500</v>
      </c>
      <c r="E20" s="100" t="n">
        <f aca="false">COUNTIF(B$4:B20,"Awal")</f>
        <v>2</v>
      </c>
      <c r="F20" s="100" t="n">
        <f aca="false">MATCH(E20,E$4:E20,0)</f>
        <v>10</v>
      </c>
      <c r="G20" s="109" t="n">
        <f aca="false">IF(B20="Akhir",D20-INDEX(D$3:D20,F20),"")</f>
        <v>22000</v>
      </c>
      <c r="H20" s="109"/>
    </row>
    <row r="21" customFormat="false" ht="12.8" hidden="false" customHeight="false" outlineLevel="0" collapsed="false">
      <c r="B21" s="99" t="s">
        <v>155</v>
      </c>
      <c r="C21" s="108" t="n">
        <v>1500</v>
      </c>
      <c r="D21" s="108" t="n">
        <f aca="false">D20+C21</f>
        <v>37000</v>
      </c>
      <c r="E21" s="100" t="n">
        <f aca="false">COUNTIF(B$4:B21,"Awal")</f>
        <v>3</v>
      </c>
      <c r="F21" s="100" t="n">
        <f aca="false">MATCH(E21,E$4:E21,0)</f>
        <v>18</v>
      </c>
      <c r="G21" s="109" t="str">
        <f aca="false">IF(B21="Akhir",D21-INDEX(D$3:D21,F21),"")</f>
        <v/>
      </c>
      <c r="H21" s="109"/>
    </row>
    <row r="22" customFormat="false" ht="12.8" hidden="false" customHeight="false" outlineLevel="0" collapsed="false">
      <c r="B22" s="99" t="s">
        <v>156</v>
      </c>
      <c r="C22" s="108" t="n">
        <v>2000</v>
      </c>
      <c r="D22" s="108" t="n">
        <f aca="false">D21+C22</f>
        <v>39000</v>
      </c>
      <c r="E22" s="100" t="n">
        <f aca="false">COUNTIF(B$4:B22,"Awal")</f>
        <v>3</v>
      </c>
      <c r="F22" s="100" t="n">
        <f aca="false">MATCH(E22,E$4:E22,0)</f>
        <v>18</v>
      </c>
      <c r="G22" s="109" t="str">
        <f aca="false">IF(B22="Akhir",D22-INDEX(D$3:D22,F22),"")</f>
        <v/>
      </c>
      <c r="H22" s="109"/>
    </row>
    <row r="23" customFormat="false" ht="12.8" hidden="false" customHeight="false" outlineLevel="0" collapsed="false">
      <c r="B23" s="99" t="s">
        <v>156</v>
      </c>
      <c r="C23" s="108" t="n">
        <v>3500</v>
      </c>
      <c r="D23" s="108" t="n">
        <f aca="false">D22+C23</f>
        <v>42500</v>
      </c>
      <c r="E23" s="100" t="n">
        <f aca="false">COUNTIF(B$4:B23,"Awal")</f>
        <v>3</v>
      </c>
      <c r="F23" s="100" t="n">
        <f aca="false">MATCH(E23,E$4:E23,0)</f>
        <v>18</v>
      </c>
      <c r="G23" s="109" t="str">
        <f aca="false">IF(B23="Akhir",D23-INDEX(D$3:D23,F23),"")</f>
        <v/>
      </c>
      <c r="H23" s="109"/>
    </row>
    <row r="24" customFormat="false" ht="12.8" hidden="false" customHeight="false" outlineLevel="0" collapsed="false">
      <c r="B24" s="99" t="s">
        <v>156</v>
      </c>
      <c r="C24" s="108" t="n">
        <v>1500</v>
      </c>
      <c r="D24" s="108" t="n">
        <f aca="false">D23+C24</f>
        <v>44000</v>
      </c>
      <c r="E24" s="100" t="n">
        <f aca="false">COUNTIF(B$4:B24,"Awal")</f>
        <v>3</v>
      </c>
      <c r="F24" s="100" t="n">
        <f aca="false">MATCH(E24,E$4:E24,0)</f>
        <v>18</v>
      </c>
      <c r="G24" s="109" t="str">
        <f aca="false">IF(B24="Akhir",D24-INDEX(D$3:D24,F24),"")</f>
        <v/>
      </c>
      <c r="H24" s="109"/>
    </row>
    <row r="25" customFormat="false" ht="12.8" hidden="false" customHeight="false" outlineLevel="0" collapsed="false">
      <c r="B25" s="99" t="s">
        <v>156</v>
      </c>
      <c r="C25" s="108" t="n">
        <v>2500</v>
      </c>
      <c r="D25" s="108" t="n">
        <f aca="false">D24+C25</f>
        <v>46500</v>
      </c>
      <c r="E25" s="100" t="n">
        <f aca="false">COUNTIF(B$4:B25,"Awal")</f>
        <v>3</v>
      </c>
      <c r="F25" s="100" t="n">
        <f aca="false">MATCH(E25,E$4:E25,0)</f>
        <v>18</v>
      </c>
      <c r="G25" s="109" t="str">
        <f aca="false">IF(B25="Akhir",D25-INDEX(D$3:D25,F25),"")</f>
        <v/>
      </c>
      <c r="H25" s="109"/>
    </row>
    <row r="26" customFormat="false" ht="12.8" hidden="false" customHeight="false" outlineLevel="0" collapsed="false">
      <c r="B26" s="99" t="s">
        <v>156</v>
      </c>
      <c r="C26" s="108" t="n">
        <v>2500</v>
      </c>
      <c r="D26" s="108" t="n">
        <f aca="false">D25+C26</f>
        <v>49000</v>
      </c>
      <c r="E26" s="100" t="n">
        <f aca="false">COUNTIF(B$4:B26,"Awal")</f>
        <v>3</v>
      </c>
      <c r="F26" s="100" t="n">
        <f aca="false">MATCH(E26,E$4:E26,0)</f>
        <v>18</v>
      </c>
      <c r="G26" s="109" t="str">
        <f aca="false">IF(B26="Akhir",D26-INDEX(D$3:D26,F26),"")</f>
        <v/>
      </c>
      <c r="H26" s="109"/>
    </row>
    <row r="27" customFormat="false" ht="12.8" hidden="false" customHeight="false" outlineLevel="0" collapsed="false">
      <c r="B27" s="99" t="s">
        <v>156</v>
      </c>
      <c r="C27" s="108" t="n">
        <v>3000</v>
      </c>
      <c r="D27" s="108" t="n">
        <f aca="false">D26+C27</f>
        <v>52000</v>
      </c>
      <c r="E27" s="100" t="n">
        <f aca="false">COUNTIF(B$4:B27,"Awal")</f>
        <v>3</v>
      </c>
      <c r="F27" s="100" t="n">
        <f aca="false">MATCH(E27,E$4:E27,0)</f>
        <v>18</v>
      </c>
      <c r="G27" s="109" t="str">
        <f aca="false">IF(B27="Akhir",D27-INDEX(D$3:D27,F27),"")</f>
        <v/>
      </c>
      <c r="H27" s="109"/>
    </row>
    <row r="28" customFormat="false" ht="12.8" hidden="false" customHeight="false" outlineLevel="0" collapsed="false">
      <c r="B28" s="99" t="s">
        <v>157</v>
      </c>
      <c r="C28" s="108" t="n">
        <v>2500</v>
      </c>
      <c r="D28" s="108" t="n">
        <f aca="false">D27+C28</f>
        <v>54500</v>
      </c>
      <c r="E28" s="100" t="n">
        <f aca="false">COUNTIF(B$4:B28,"Awal")</f>
        <v>3</v>
      </c>
      <c r="F28" s="100" t="n">
        <f aca="false">MATCH(E28,E$4:E28,0)</f>
        <v>18</v>
      </c>
      <c r="G28" s="109" t="n">
        <f aca="false">IF(B28="Akhir",D28-INDEX(D$3:D28,F28),"")</f>
        <v>19000</v>
      </c>
      <c r="H28" s="109"/>
    </row>
    <row r="29" customFormat="false" ht="12.8" hidden="false" customHeight="false" outlineLevel="0" collapsed="false">
      <c r="B29" s="99" t="s">
        <v>155</v>
      </c>
      <c r="C29" s="108" t="n">
        <v>4000</v>
      </c>
      <c r="D29" s="108" t="n">
        <f aca="false">D28+C29</f>
        <v>58500</v>
      </c>
      <c r="E29" s="100" t="n">
        <f aca="false">COUNTIF(B$4:B29,"Awal")</f>
        <v>4</v>
      </c>
      <c r="F29" s="100" t="n">
        <f aca="false">MATCH(E29,E$4:E29,0)</f>
        <v>26</v>
      </c>
      <c r="G29" s="109" t="str">
        <f aca="false">IF(B29="Akhir",D29-INDEX(D$3:D29,F29),"")</f>
        <v/>
      </c>
      <c r="H29" s="109"/>
    </row>
    <row r="30" customFormat="false" ht="12.8" hidden="false" customHeight="false" outlineLevel="0" collapsed="false">
      <c r="B30" s="99" t="s">
        <v>156</v>
      </c>
      <c r="C30" s="108" t="n">
        <v>3500</v>
      </c>
      <c r="D30" s="108" t="n">
        <f aca="false">D29+C30</f>
        <v>62000</v>
      </c>
      <c r="E30" s="100" t="n">
        <f aca="false">COUNTIF(B$4:B30,"Awal")</f>
        <v>4</v>
      </c>
      <c r="F30" s="100" t="n">
        <f aca="false">MATCH(E30,E$4:E30,0)</f>
        <v>26</v>
      </c>
      <c r="G30" s="109" t="str">
        <f aca="false">IF(B30="Akhir",D30-INDEX(D$3:D30,F30),"")</f>
        <v/>
      </c>
      <c r="H30" s="109"/>
    </row>
    <row r="31" customFormat="false" ht="12.8" hidden="false" customHeight="false" outlineLevel="0" collapsed="false">
      <c r="B31" s="99" t="s">
        <v>156</v>
      </c>
      <c r="C31" s="108" t="n">
        <v>3500</v>
      </c>
      <c r="D31" s="108" t="n">
        <f aca="false">D30+C31</f>
        <v>65500</v>
      </c>
      <c r="E31" s="100" t="n">
        <f aca="false">COUNTIF(B$4:B31,"Awal")</f>
        <v>4</v>
      </c>
      <c r="F31" s="100" t="n">
        <f aca="false">MATCH(E31,E$4:E31,0)</f>
        <v>26</v>
      </c>
      <c r="G31" s="109" t="str">
        <f aca="false">IF(B31="Akhir",D31-INDEX(D$3:D31,F31),"")</f>
        <v/>
      </c>
      <c r="H31" s="109"/>
    </row>
    <row r="32" customFormat="false" ht="12.8" hidden="false" customHeight="false" outlineLevel="0" collapsed="false">
      <c r="B32" s="99" t="s">
        <v>156</v>
      </c>
      <c r="C32" s="108" t="n">
        <v>3000</v>
      </c>
      <c r="D32" s="108" t="n">
        <f aca="false">D31+C32</f>
        <v>68500</v>
      </c>
      <c r="E32" s="100" t="n">
        <f aca="false">COUNTIF(B$4:B32,"Awal")</f>
        <v>4</v>
      </c>
      <c r="F32" s="100" t="n">
        <f aca="false">MATCH(E32,E$4:E32,0)</f>
        <v>26</v>
      </c>
      <c r="G32" s="109" t="str">
        <f aca="false">IF(B32="Akhir",D32-INDEX(D$3:D32,F32),"")</f>
        <v/>
      </c>
      <c r="H32" s="109"/>
    </row>
    <row r="33" customFormat="false" ht="12.8" hidden="false" customHeight="false" outlineLevel="0" collapsed="false">
      <c r="B33" s="99" t="s">
        <v>156</v>
      </c>
      <c r="C33" s="108" t="n">
        <v>2000</v>
      </c>
      <c r="D33" s="108" t="n">
        <f aca="false">D32+C33</f>
        <v>70500</v>
      </c>
      <c r="E33" s="100" t="n">
        <f aca="false">COUNTIF(B$4:B33,"Awal")</f>
        <v>4</v>
      </c>
      <c r="F33" s="100" t="n">
        <f aca="false">MATCH(E33,E$4:E33,0)</f>
        <v>26</v>
      </c>
      <c r="G33" s="109" t="str">
        <f aca="false">IF(B33="Akhir",D33-INDEX(D$3:D33,F33),"")</f>
        <v/>
      </c>
      <c r="H33" s="109"/>
    </row>
    <row r="34" customFormat="false" ht="12.8" hidden="false" customHeight="false" outlineLevel="0" collapsed="false">
      <c r="B34" s="99" t="s">
        <v>156</v>
      </c>
      <c r="C34" s="108" t="n">
        <v>3000</v>
      </c>
      <c r="D34" s="108" t="n">
        <f aca="false">D33+C34</f>
        <v>73500</v>
      </c>
      <c r="E34" s="100" t="n">
        <f aca="false">COUNTIF(B$4:B34,"Awal")</f>
        <v>4</v>
      </c>
      <c r="F34" s="100" t="n">
        <f aca="false">MATCH(E34,E$4:E34,0)</f>
        <v>26</v>
      </c>
      <c r="G34" s="109" t="str">
        <f aca="false">IF(B34="Akhir",D34-INDEX(D$3:D34,F34),"")</f>
        <v/>
      </c>
      <c r="H34" s="109"/>
    </row>
    <row r="35" customFormat="false" ht="12.8" hidden="false" customHeight="false" outlineLevel="0" collapsed="false">
      <c r="B35" s="99" t="s">
        <v>156</v>
      </c>
      <c r="C35" s="108" t="n">
        <v>3500</v>
      </c>
      <c r="D35" s="108" t="n">
        <f aca="false">D34+C35</f>
        <v>77000</v>
      </c>
      <c r="E35" s="100" t="n">
        <f aca="false">COUNTIF(B$4:B35,"Awal")</f>
        <v>4</v>
      </c>
      <c r="F35" s="100" t="n">
        <f aca="false">MATCH(E35,E$4:E35,0)</f>
        <v>26</v>
      </c>
      <c r="G35" s="109" t="str">
        <f aca="false">IF(B35="Akhir",D35-INDEX(D$3:D35,F35),"")</f>
        <v/>
      </c>
      <c r="H35" s="109"/>
    </row>
    <row r="36" customFormat="false" ht="12.8" hidden="false" customHeight="false" outlineLevel="0" collapsed="false">
      <c r="B36" s="99" t="s">
        <v>156</v>
      </c>
      <c r="C36" s="108" t="n">
        <v>2000</v>
      </c>
      <c r="D36" s="108" t="n">
        <f aca="false">D35+C36</f>
        <v>79000</v>
      </c>
      <c r="E36" s="100" t="n">
        <f aca="false">COUNTIF(B$4:B36,"Awal")</f>
        <v>4</v>
      </c>
      <c r="F36" s="100" t="n">
        <f aca="false">MATCH(E36,E$4:E36,0)</f>
        <v>26</v>
      </c>
      <c r="G36" s="109" t="str">
        <f aca="false">IF(B36="Akhir",D36-INDEX(D$3:D36,F36),"")</f>
        <v/>
      </c>
      <c r="H36" s="109"/>
    </row>
    <row r="37" customFormat="false" ht="12.8" hidden="false" customHeight="false" outlineLevel="0" collapsed="false">
      <c r="B37" s="99" t="s">
        <v>156</v>
      </c>
      <c r="C37" s="108" t="n">
        <v>3000</v>
      </c>
      <c r="D37" s="108" t="n">
        <f aca="false">D36+C37</f>
        <v>82000</v>
      </c>
      <c r="E37" s="100" t="n">
        <f aca="false">COUNTIF(B$4:B37,"Awal")</f>
        <v>4</v>
      </c>
      <c r="F37" s="100" t="n">
        <f aca="false">MATCH(E37,E$4:E37,0)</f>
        <v>26</v>
      </c>
      <c r="G37" s="109" t="str">
        <f aca="false">IF(B37="Akhir",D37-INDEX(D$3:D37,F37),"")</f>
        <v/>
      </c>
      <c r="H37" s="109"/>
    </row>
    <row r="38" customFormat="false" ht="12.8" hidden="false" customHeight="false" outlineLevel="0" collapsed="false">
      <c r="B38" s="99" t="s">
        <v>156</v>
      </c>
      <c r="C38" s="108" t="n">
        <v>1500</v>
      </c>
      <c r="D38" s="108" t="n">
        <f aca="false">D37+C38</f>
        <v>83500</v>
      </c>
      <c r="E38" s="100" t="n">
        <f aca="false">COUNTIF(B$4:B38,"Awal")</f>
        <v>4</v>
      </c>
      <c r="F38" s="100" t="n">
        <f aca="false">MATCH(E38,E$4:E38,0)</f>
        <v>26</v>
      </c>
      <c r="G38" s="109" t="str">
        <f aca="false">IF(B38="Akhir",D38-INDEX(D$3:D38,F38),"")</f>
        <v/>
      </c>
      <c r="H38" s="109"/>
    </row>
    <row r="39" customFormat="false" ht="12.8" hidden="false" customHeight="false" outlineLevel="0" collapsed="false">
      <c r="B39" s="99" t="s">
        <v>157</v>
      </c>
      <c r="C39" s="108" t="n">
        <v>3500</v>
      </c>
      <c r="D39" s="108" t="n">
        <f aca="false">D38+C39</f>
        <v>87000</v>
      </c>
      <c r="E39" s="100" t="n">
        <f aca="false">COUNTIF(B$4:B39,"Awal")</f>
        <v>4</v>
      </c>
      <c r="F39" s="100" t="n">
        <f aca="false">MATCH(E39,E$4:E39,0)</f>
        <v>26</v>
      </c>
      <c r="G39" s="109" t="n">
        <f aca="false">IF(B39="Akhir",D39-INDEX(D$3:D39,F39),"")</f>
        <v>32500</v>
      </c>
      <c r="H39" s="109"/>
    </row>
    <row r="40" customFormat="false" ht="12.8" hidden="false" customHeight="false" outlineLevel="0" collapsed="false">
      <c r="B40" s="99" t="s">
        <v>156</v>
      </c>
      <c r="C40" s="108" t="n">
        <v>0</v>
      </c>
      <c r="D40" s="108" t="n">
        <f aca="false">D39+C40</f>
        <v>87000</v>
      </c>
      <c r="E40" s="100" t="n">
        <f aca="false">COUNTIF(B$4:B40,"Awal")</f>
        <v>4</v>
      </c>
      <c r="F40" s="100" t="n">
        <f aca="false">MATCH(E40,E$4:E40,0)</f>
        <v>26</v>
      </c>
      <c r="G40" s="109" t="str">
        <f aca="false">IF(B40="Akhir",D40-INDEX(D$3:D40,F40),"")</f>
        <v/>
      </c>
      <c r="H40" s="109"/>
    </row>
    <row r="41" customFormat="false" ht="12.8" hidden="false" customHeight="false" outlineLevel="0" collapsed="false">
      <c r="B41" s="99" t="s">
        <v>156</v>
      </c>
      <c r="C41" s="108" t="n">
        <v>0</v>
      </c>
      <c r="D41" s="108" t="n">
        <f aca="false">D40+C41</f>
        <v>87000</v>
      </c>
      <c r="E41" s="100" t="n">
        <f aca="false">COUNTIF(B$4:B41,"Awal")</f>
        <v>4</v>
      </c>
      <c r="F41" s="100" t="n">
        <f aca="false">MATCH(E41,E$4:E41,0)</f>
        <v>26</v>
      </c>
      <c r="G41" s="109" t="str">
        <f aca="false">IF(B41="Akhir",D41-INDEX(D$3:D41,F41),"")</f>
        <v/>
      </c>
      <c r="H41" s="109"/>
    </row>
    <row r="42" customFormat="false" ht="12.8" hidden="false" customHeight="false" outlineLevel="0" collapsed="false">
      <c r="B42" s="99" t="s">
        <v>156</v>
      </c>
      <c r="C42" s="108" t="n">
        <v>0</v>
      </c>
      <c r="D42" s="108" t="n">
        <f aca="false">D41+C42</f>
        <v>87000</v>
      </c>
      <c r="E42" s="100" t="n">
        <f aca="false">COUNTIF(B$4:B42,"Awal")</f>
        <v>4</v>
      </c>
      <c r="F42" s="100" t="n">
        <f aca="false">MATCH(E42,E$4:E42,0)</f>
        <v>26</v>
      </c>
      <c r="G42" s="109" t="str">
        <f aca="false">IF(B42="Akhir",D42-INDEX(D$3:D42,F42),"")</f>
        <v/>
      </c>
      <c r="H42" s="109"/>
    </row>
    <row r="43" customFormat="false" ht="12.8" hidden="false" customHeight="false" outlineLevel="0" collapsed="false">
      <c r="B43" s="99" t="s">
        <v>156</v>
      </c>
      <c r="C43" s="108" t="n">
        <v>0</v>
      </c>
      <c r="D43" s="108" t="n">
        <f aca="false">D42+C43</f>
        <v>87000</v>
      </c>
      <c r="E43" s="100" t="n">
        <f aca="false">COUNTIF(B$4:B43,"Awal")</f>
        <v>4</v>
      </c>
      <c r="F43" s="100" t="n">
        <f aca="false">MATCH(E43,E$4:E43,0)</f>
        <v>26</v>
      </c>
      <c r="G43" s="109" t="str">
        <f aca="false">IF(B43="Akhir",D43-INDEX(D$3:D43,F43),"")</f>
        <v/>
      </c>
      <c r="H43" s="109"/>
    </row>
    <row r="44" customFormat="false" ht="12.8" hidden="false" customHeight="false" outlineLevel="0" collapsed="false">
      <c r="B44" s="99" t="s">
        <v>156</v>
      </c>
      <c r="C44" s="108" t="n">
        <v>0</v>
      </c>
      <c r="D44" s="108" t="n">
        <f aca="false">D43+C44</f>
        <v>87000</v>
      </c>
      <c r="E44" s="100" t="n">
        <f aca="false">COUNTIF(B$4:B44,"Awal")</f>
        <v>4</v>
      </c>
      <c r="F44" s="100" t="n">
        <f aca="false">MATCH(E44,E$4:E44,0)</f>
        <v>26</v>
      </c>
      <c r="G44" s="109" t="str">
        <f aca="false">IF(B44="Akhir",D44-INDEX(D$3:D44,F44),"")</f>
        <v/>
      </c>
      <c r="H44" s="109"/>
    </row>
    <row r="45" customFormat="false" ht="12.8" hidden="false" customHeight="false" outlineLevel="0" collapsed="false">
      <c r="B45" s="99" t="s">
        <v>155</v>
      </c>
      <c r="C45" s="108" t="n">
        <v>2500</v>
      </c>
      <c r="D45" s="108" t="n">
        <f aca="false">D44+C45</f>
        <v>89500</v>
      </c>
      <c r="E45" s="100" t="n">
        <f aca="false">COUNTIF(B$4:B45,"Awal")</f>
        <v>5</v>
      </c>
      <c r="F45" s="100" t="n">
        <f aca="false">MATCH(E45,E$4:E45,0)</f>
        <v>42</v>
      </c>
      <c r="G45" s="109" t="str">
        <f aca="false">IF(B45="Akhir",D45-INDEX(D$3:D45,F45),"")</f>
        <v/>
      </c>
      <c r="H45" s="109"/>
    </row>
    <row r="46" customFormat="false" ht="12.8" hidden="false" customHeight="false" outlineLevel="0" collapsed="false">
      <c r="B46" s="99" t="s">
        <v>156</v>
      </c>
      <c r="C46" s="108" t="n">
        <v>3500</v>
      </c>
      <c r="D46" s="108" t="n">
        <f aca="false">D45+C46</f>
        <v>93000</v>
      </c>
      <c r="E46" s="100" t="n">
        <f aca="false">COUNTIF(B$4:B46,"Awal")</f>
        <v>5</v>
      </c>
      <c r="F46" s="100" t="n">
        <f aca="false">MATCH(E46,E$4:E46,0)</f>
        <v>42</v>
      </c>
      <c r="G46" s="109" t="str">
        <f aca="false">IF(B46="Akhir",D46-INDEX(D$3:D46,F46),"")</f>
        <v/>
      </c>
      <c r="H46" s="109"/>
    </row>
    <row r="47" customFormat="false" ht="12.8" hidden="false" customHeight="false" outlineLevel="0" collapsed="false">
      <c r="B47" s="99" t="s">
        <v>156</v>
      </c>
      <c r="C47" s="108" t="n">
        <v>2500</v>
      </c>
      <c r="D47" s="108" t="n">
        <f aca="false">D46+C47</f>
        <v>95500</v>
      </c>
      <c r="E47" s="100" t="n">
        <f aca="false">COUNTIF(B$4:B47,"Awal")</f>
        <v>5</v>
      </c>
      <c r="F47" s="100" t="n">
        <f aca="false">MATCH(E47,E$4:E47,0)</f>
        <v>42</v>
      </c>
      <c r="G47" s="109" t="str">
        <f aca="false">IF(B47="Akhir",D47-INDEX(D$3:D47,F47),"")</f>
        <v/>
      </c>
      <c r="H47" s="109"/>
    </row>
    <row r="48" customFormat="false" ht="12.8" hidden="false" customHeight="false" outlineLevel="0" collapsed="false">
      <c r="B48" s="99" t="s">
        <v>156</v>
      </c>
      <c r="C48" s="108" t="n">
        <v>2500</v>
      </c>
      <c r="D48" s="108" t="n">
        <f aca="false">D47+C48</f>
        <v>98000</v>
      </c>
      <c r="E48" s="100" t="n">
        <f aca="false">COUNTIF(B$4:B48,"Awal")</f>
        <v>5</v>
      </c>
      <c r="F48" s="100" t="n">
        <f aca="false">MATCH(E48,E$4:E48,0)</f>
        <v>42</v>
      </c>
      <c r="G48" s="109" t="str">
        <f aca="false">IF(B48="Akhir",D48-INDEX(D$3:D48,F48),"")</f>
        <v/>
      </c>
      <c r="H48" s="109"/>
    </row>
    <row r="49" customFormat="false" ht="12.8" hidden="false" customHeight="false" outlineLevel="0" collapsed="false">
      <c r="B49" s="99" t="s">
        <v>156</v>
      </c>
      <c r="C49" s="108" t="n">
        <v>3500</v>
      </c>
      <c r="D49" s="108" t="n">
        <f aca="false">D48+C49</f>
        <v>101500</v>
      </c>
      <c r="E49" s="100" t="n">
        <f aca="false">COUNTIF(B$4:B49,"Awal")</f>
        <v>5</v>
      </c>
      <c r="F49" s="100" t="n">
        <f aca="false">MATCH(E49,E$4:E49,0)</f>
        <v>42</v>
      </c>
      <c r="G49" s="109" t="str">
        <f aca="false">IF(B49="Akhir",D49-INDEX(D$3:D49,F49),"")</f>
        <v/>
      </c>
      <c r="H49" s="109"/>
    </row>
    <row r="50" customFormat="false" ht="12.8" hidden="false" customHeight="false" outlineLevel="0" collapsed="false">
      <c r="B50" s="99" t="s">
        <v>156</v>
      </c>
      <c r="C50" s="108" t="n">
        <v>3500</v>
      </c>
      <c r="D50" s="108" t="n">
        <f aca="false">D49+C50</f>
        <v>105000</v>
      </c>
      <c r="E50" s="100" t="n">
        <f aca="false">COUNTIF(B$4:B50,"Awal")</f>
        <v>5</v>
      </c>
      <c r="F50" s="100" t="n">
        <f aca="false">MATCH(E50,E$4:E50,0)</f>
        <v>42</v>
      </c>
      <c r="G50" s="109" t="str">
        <f aca="false">IF(B50="Akhir",D50-INDEX(D$3:D50,F50),"")</f>
        <v/>
      </c>
      <c r="H50" s="109"/>
    </row>
    <row r="51" customFormat="false" ht="12.8" hidden="false" customHeight="false" outlineLevel="0" collapsed="false">
      <c r="B51" s="99" t="s">
        <v>157</v>
      </c>
      <c r="C51" s="108" t="n">
        <v>2500</v>
      </c>
      <c r="D51" s="108" t="n">
        <f aca="false">D50+C51</f>
        <v>107500</v>
      </c>
      <c r="E51" s="100" t="n">
        <f aca="false">COUNTIF(B$4:B51,"Awal")</f>
        <v>5</v>
      </c>
      <c r="F51" s="100" t="n">
        <f aca="false">MATCH(E51,E$4:E51,0)</f>
        <v>42</v>
      </c>
      <c r="G51" s="109" t="n">
        <f aca="false">IF(B51="Akhir",D51-INDEX(D$3:D51,F51),"")</f>
        <v>20500</v>
      </c>
      <c r="H51" s="109"/>
    </row>
    <row r="52" customFormat="false" ht="12.8" hidden="false" customHeight="false" outlineLevel="0" collapsed="false">
      <c r="B52" s="99" t="s">
        <v>156</v>
      </c>
      <c r="C52" s="108" t="n">
        <v>0</v>
      </c>
      <c r="D52" s="108" t="n">
        <f aca="false">D51+C52</f>
        <v>107500</v>
      </c>
      <c r="E52" s="100" t="n">
        <f aca="false">COUNTIF(B$4:B52,"Awal")</f>
        <v>5</v>
      </c>
      <c r="F52" s="100" t="n">
        <f aca="false">MATCH(E52,E$4:E52,0)</f>
        <v>42</v>
      </c>
      <c r="G52" s="109" t="str">
        <f aca="false">IF(B52="Akhir",D52-INDEX(D$3:D52,F52),"")</f>
        <v/>
      </c>
      <c r="H52" s="109"/>
    </row>
    <row r="53" customFormat="false" ht="8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728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2023-02-13T23:20:40Z</dcterms:created>
  <dc:creator>epsi sayidina</dc:creator>
  <dc:description/>
  <dc:language>id-ID</dc:language>
  <cp:lastModifiedBy/>
  <dcterms:modified xsi:type="dcterms:W3CDTF">2023-11-19T19:25:19Z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