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<sst xmlns="http://schemas.openxmlformats.org/spreadsheetml/2006/main" count="41" uniqueCount="28">
  <si>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 xml:space="preserve">Polynomial Calculation</t>
  </si>
  <si>
    <t xml:space="preserve">y = a + bx + cx² + dx³</t>
  </si>
  <si>
    <t xml:space="preserve">A x C = B</t>
  </si>
  <si>
    <t xml:space="preserve">≡</t>
  </si>
  <si>
    <t xml:space="preserve">Aᵗ x A x C = Aᵗ x B</t>
  </si>
  <si>
    <t xml:space="preserve">C = (Aᵗ x A)ˉ¹ x Aᵗ x B</t>
  </si>
  <si>
    <t xml:space="preserve">Linear</t>
  </si>
  <si>
    <t xml:space="preserve">y = a + bx</t>
  </si>
  <si>
    <t xml:space="preserve">Quadratic</t>
  </si>
  <si>
    <t xml:space="preserve">y = a + bx + cx²</t>
  </si>
  <si>
    <t xml:space="preserve">Cubic</t>
  </si>
  <si>
    <t xml:space="preserve">Gram Matrix  (Aᵗ.A)</t>
  </si>
  <si>
    <t xml:space="preserve">Inverse Matrix  (Aᵗ.A)ˉ¹</t>
  </si>
  <si>
    <t xml:space="preserve">Inverse Gram Matrix  (Aᵗ.A)ˉ¹</t>
  </si>
  <si>
    <t xml:space="preserve">Aᵗ.B</t>
  </si>
  <si>
    <t xml:space="preserve">(Aᵗ.B)</t>
  </si>
  <si>
    <t xml:space="preserve">Coefficients</t>
  </si>
  <si>
    <t xml:space="preserve">a</t>
  </si>
  <si>
    <t xml:space="preserve">b</t>
  </si>
  <si>
    <t xml:space="preserve">c</t>
  </si>
  <si>
    <t xml:space="preserve">d</t>
  </si>
  <si>
    <t xml:space="preserve">Sample Series</t>
  </si>
  <si>
    <t xml:space="preserve">Polynomial Curve Fitting</t>
  </si>
  <si>
    <t xml:space="preserve">xᵢ observed</t>
  </si>
  <si>
    <t xml:space="preserve">yᵢ observed</t>
  </si>
  <si>
    <t xml:space="preserve">ŷ1ᵢ predicted</t>
  </si>
  <si>
    <t xml:space="preserve">ŷ2ᵢ predicted</t>
  </si>
  <si>
    <t xml:space="preserve">ŷ3ᵢ predicted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</si>
</sst>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00"/>
    <numFmt numFmtId="167" formatCode="0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082"/>
        <bgColor rgb="FFFFFF99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>
        <color rgb="FF009688"/>
      </bottom>
      <diagonal/>
    </border>
    <border diagonalUp="false" diagonalDown="false">
      <left/>
      <right/>
      <top style="thin">
        <color rgb="FF009688"/>
      </top>
      <bottom style="thin">
        <color rgb="FF009688"/>
      </bottom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 style="thin">
        <color rgb="FF795548"/>
      </right>
      <top/>
      <bottom/>
      <diagonal/>
    </border>
    <border diagonalUp="false" diagonalDown="false">
      <left style="thin">
        <color rgb="FF795548"/>
      </left>
      <right style="thin">
        <color rgb="FF795548"/>
      </right>
      <top/>
      <bottom/>
      <diagonal/>
    </border>
    <border diagonalUp="false" diagonalDown="false">
      <left style="thin">
        <color rgb="FF795548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FFCC"/>
      <rgbColor rgb="FFE0F2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2DFDB"/>
      <rgbColor rgb="FFFF99CC"/>
      <rgbColor rgb="FFCC99FF"/>
      <rgbColor rgb="FFFFE082"/>
      <rgbColor rgb="FF3366FF"/>
      <rgbColor rgb="FF33CCCC"/>
      <rgbColor rgb="FF99CC00"/>
      <rgbColor rgb="FFFFCC00"/>
      <rgbColor rgb="FFFF9900"/>
      <rgbColor rgb="FFFF6600"/>
      <rgbColor rgb="FF79554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2.76"/>
    <col collapsed="false" customWidth="true" hidden="false" outlineLevel="0" max="4" min="4" style="1" width="2.55"/>
    <col collapsed="false" customWidth="true" hidden="false" outlineLevel="0" max="7" min="5" style="2" width="12.76"/>
    <col collapsed="false" customWidth="true" hidden="false" outlineLevel="0" max="8" min="8" style="1" width="2.55"/>
    <col collapsed="false" customWidth="true" hidden="false" outlineLevel="0" max="10" min="9" style="2" width="12.76"/>
    <col collapsed="false" customWidth="true" hidden="false" outlineLevel="0" max="11" min="11" style="3" width="12.76"/>
    <col collapsed="false" customWidth="true" hidden="false" outlineLevel="0" max="12" min="12" style="2" width="12.76"/>
    <col collapsed="false" customWidth="true" hidden="false" outlineLevel="0" max="13" min="13" style="1" width="2.55"/>
    <col collapsed="false" customWidth="true" hidden="false" outlineLevel="0" max="14" min="14" style="2" width="10.2"/>
    <col collapsed="false" customWidth="true" hidden="false" outlineLevel="0" max="19" min="15" style="2" width="7.66"/>
    <col collapsed="false" customWidth="true" hidden="false" outlineLevel="0" max="20" min="20" style="4" width="2.55"/>
  </cols>
  <sheetData>
    <row r="1" customFormat="false" ht="8.5" hidden="false" customHeight="true" outlineLevel="0" collapsed="false">
      <c r="A1" s="4"/>
      <c r="D1" s="4"/>
      <c r="H1" s="4"/>
      <c r="M1" s="4"/>
    </row>
    <row r="2" customFormat="false" ht="17" hidden="false" customHeight="true" outlineLevel="0" collapsed="false">
      <c r="A2" s="4"/>
      <c r="B2" s="5" t="s">
        <v>0</v>
      </c>
      <c r="C2" s="5"/>
      <c r="D2" s="4"/>
      <c r="H2" s="4"/>
      <c r="M2" s="4"/>
    </row>
    <row r="3" customFormat="false" ht="17" hidden="false" customHeight="true" outlineLevel="0" collapsed="false">
      <c r="A3" s="4"/>
      <c r="B3" s="1" t="s">
        <v>1</v>
      </c>
      <c r="D3" s="4"/>
      <c r="H3" s="4"/>
      <c r="M3" s="4"/>
    </row>
    <row r="4" customFormat="false" ht="8.5" hidden="false" customHeight="true" outlineLevel="0" collapsed="false">
      <c r="A4" s="4"/>
      <c r="B4" s="4"/>
      <c r="C4" s="4"/>
      <c r="D4" s="4"/>
      <c r="H4" s="4"/>
      <c r="M4" s="4"/>
    </row>
    <row r="5" customFormat="false" ht="17" hidden="false" customHeight="true" outlineLevel="0" collapsed="false">
      <c r="A5" s="4"/>
      <c r="B5" s="4"/>
      <c r="C5" s="4" t="s">
        <v>2</v>
      </c>
      <c r="D5" s="4"/>
      <c r="H5" s="4"/>
      <c r="M5" s="4"/>
    </row>
    <row r="6" customFormat="false" ht="17" hidden="false" customHeight="true" outlineLevel="0" collapsed="false">
      <c r="A6" s="4"/>
      <c r="B6" s="3" t="s">
        <v>3</v>
      </c>
      <c r="C6" s="4" t="s">
        <v>4</v>
      </c>
      <c r="D6" s="4"/>
      <c r="H6" s="4"/>
      <c r="M6" s="4"/>
    </row>
    <row r="7" customFormat="false" ht="17" hidden="false" customHeight="true" outlineLevel="0" collapsed="false">
      <c r="A7" s="4"/>
      <c r="B7" s="3" t="s">
        <v>3</v>
      </c>
      <c r="C7" s="4" t="s">
        <v>5</v>
      </c>
      <c r="D7" s="4"/>
      <c r="H7" s="4"/>
      <c r="M7" s="4"/>
    </row>
    <row r="8" customFormat="false" ht="8.5" hidden="false" customHeight="true" outlineLevel="0" collapsed="false">
      <c r="A8" s="4"/>
      <c r="D8" s="4"/>
      <c r="E8" s="1"/>
      <c r="F8" s="1"/>
      <c r="G8" s="1"/>
      <c r="H8" s="4"/>
      <c r="I8" s="1"/>
      <c r="J8" s="1"/>
      <c r="K8" s="1"/>
      <c r="L8" s="1"/>
      <c r="M8" s="4"/>
      <c r="N8" s="1"/>
      <c r="O8" s="1"/>
    </row>
    <row r="9" customFormat="false" ht="14.15" hidden="false" customHeight="true" outlineLevel="0" collapsed="false">
      <c r="A9" s="4"/>
      <c r="B9" s="6" t="s">
        <v>6</v>
      </c>
      <c r="C9" s="1" t="s">
        <v>7</v>
      </c>
      <c r="D9" s="4"/>
      <c r="E9" s="6" t="s">
        <v>8</v>
      </c>
      <c r="F9" s="1" t="s">
        <v>9</v>
      </c>
      <c r="G9" s="1"/>
      <c r="H9" s="4"/>
      <c r="I9" s="6" t="s">
        <v>10</v>
      </c>
      <c r="J9" s="1" t="s">
        <v>1</v>
      </c>
      <c r="K9" s="1"/>
      <c r="L9" s="1"/>
      <c r="M9" s="4"/>
      <c r="N9" s="7"/>
      <c r="O9" s="1"/>
    </row>
    <row r="10" customFormat="false" ht="8.5" hidden="false" customHeight="true" outlineLevel="0" collapsed="false">
      <c r="A10" s="4"/>
      <c r="B10" s="4"/>
      <c r="C10" s="4"/>
      <c r="D10" s="4"/>
      <c r="E10" s="1"/>
      <c r="F10" s="1"/>
      <c r="G10" s="1"/>
      <c r="H10" s="4"/>
      <c r="I10" s="1"/>
      <c r="J10" s="1"/>
      <c r="K10" s="1"/>
      <c r="L10" s="1"/>
      <c r="M10" s="4"/>
      <c r="N10" s="7"/>
      <c r="O10" s="1"/>
    </row>
    <row r="11" customFormat="false" ht="14.15" hidden="false" customHeight="true" outlineLevel="0" collapsed="false">
      <c r="B11" s="8" t="s">
        <v>11</v>
      </c>
      <c r="C11" s="8"/>
      <c r="E11" s="8" t="s">
        <v>11</v>
      </c>
      <c r="F11" s="8"/>
      <c r="G11" s="8"/>
      <c r="I11" s="8" t="s">
        <v>11</v>
      </c>
      <c r="J11" s="8"/>
      <c r="K11" s="8"/>
      <c r="L11" s="8"/>
      <c r="N11" s="7"/>
      <c r="O11" s="1"/>
      <c r="P11" s="1"/>
      <c r="Q11" s="1"/>
      <c r="R11" s="1"/>
      <c r="S11" s="1"/>
      <c r="T11" s="1"/>
      <c r="U11" s="1"/>
    </row>
    <row r="12" customFormat="false" ht="14.15" hidden="false" customHeight="true" outlineLevel="0" collapsed="false">
      <c r="A12" s="4"/>
      <c r="B12" s="9" t="n">
        <f aca="false" t="array" ref="B12:C13">MMULT(TRANSPOSE(CHOOSE({1,2}, 1, B37:B49)),        CHOOSE({1,2}, 1, B37:B49))</f>
        <v>13</v>
      </c>
      <c r="C12" s="10" t="n">
        <v>78</v>
      </c>
      <c r="D12" s="4"/>
      <c r="E12" s="9" t="n">
        <f aca="false" t="array" ref="E12:G14">MMULT(TRANSPOSE(CHOOSE({1,2,3},            1, B37:B49, B37:B49^2)),        CHOOSE({1,2,3},        1, B37:B49, B37:B49^2))</f>
        <v>13</v>
      </c>
      <c r="F12" s="11" t="n">
        <v>78</v>
      </c>
      <c r="G12" s="10" t="n">
        <v>650</v>
      </c>
      <c r="H12" s="4"/>
      <c r="I12" s="9" t="n">
        <f aca="false" t="array" ref="I12:L15">MMULT(TRANSPOSE(CHOOSE({1,2,3,4},            1, B37:B49, B37:B49^2, B37:B49^3)),        CHOOSE({1,2,3,4},        1, B37:B49, B37:B49^2, B37:B49^3))</f>
        <v>13</v>
      </c>
      <c r="J12" s="11" t="n">
        <v>78</v>
      </c>
      <c r="K12" s="11" t="n">
        <v>650</v>
      </c>
      <c r="L12" s="10" t="n">
        <v>6084</v>
      </c>
      <c r="M12" s="4"/>
      <c r="N12" s="7"/>
      <c r="O12" s="1"/>
      <c r="P12" s="1"/>
      <c r="Q12" s="1"/>
      <c r="R12" s="1"/>
      <c r="S12" s="1"/>
      <c r="T12" s="1"/>
      <c r="U12" s="1"/>
    </row>
    <row r="13" customFormat="false" ht="14.15" hidden="false" customHeight="true" outlineLevel="0" collapsed="false">
      <c r="B13" s="9" t="n">
        <v>78</v>
      </c>
      <c r="C13" s="10" t="n">
        <v>650</v>
      </c>
      <c r="E13" s="9" t="n">
        <v>78</v>
      </c>
      <c r="F13" s="11" t="n">
        <v>650</v>
      </c>
      <c r="G13" s="10" t="n">
        <v>6084</v>
      </c>
      <c r="I13" s="9" t="n">
        <v>78</v>
      </c>
      <c r="J13" s="11" t="n">
        <v>650</v>
      </c>
      <c r="K13" s="11" t="n">
        <v>6084</v>
      </c>
      <c r="L13" s="10" t="n">
        <v>60710</v>
      </c>
      <c r="N13" s="7"/>
      <c r="O13" s="1"/>
      <c r="P13" s="1"/>
      <c r="Q13" s="1"/>
      <c r="R13" s="1"/>
      <c r="S13" s="1"/>
      <c r="T13" s="1"/>
      <c r="U13" s="1"/>
    </row>
    <row r="14" customFormat="false" ht="14.15" hidden="false" customHeight="true" outlineLevel="0" collapsed="false">
      <c r="B14" s="12"/>
      <c r="C14" s="12"/>
      <c r="E14" s="9" t="n">
        <v>650</v>
      </c>
      <c r="F14" s="11" t="n">
        <v>6084</v>
      </c>
      <c r="G14" s="10" t="n">
        <v>60710</v>
      </c>
      <c r="I14" s="9" t="n">
        <v>650</v>
      </c>
      <c r="J14" s="11" t="n">
        <v>6084</v>
      </c>
      <c r="K14" s="11" t="n">
        <v>60710</v>
      </c>
      <c r="L14" s="10" t="n">
        <v>630708</v>
      </c>
      <c r="N14" s="7"/>
      <c r="O14" s="1"/>
      <c r="P14" s="1"/>
      <c r="Q14" s="1"/>
      <c r="R14" s="1"/>
      <c r="S14" s="1"/>
      <c r="T14" s="1"/>
      <c r="U14" s="1"/>
    </row>
    <row r="15" customFormat="false" ht="14.15" hidden="false" customHeight="true" outlineLevel="0" collapsed="false">
      <c r="B15" s="12"/>
      <c r="C15" s="12"/>
      <c r="E15" s="12"/>
      <c r="F15" s="12"/>
      <c r="G15" s="7"/>
      <c r="I15" s="9" t="n">
        <v>6084</v>
      </c>
      <c r="J15" s="11" t="n">
        <v>60710</v>
      </c>
      <c r="K15" s="11" t="n">
        <v>630708</v>
      </c>
      <c r="L15" s="10" t="n">
        <v>6735950</v>
      </c>
      <c r="N15" s="7"/>
      <c r="O15" s="1"/>
      <c r="P15" s="1"/>
      <c r="Q15" s="1"/>
      <c r="R15" s="1"/>
      <c r="S15" s="1"/>
      <c r="T15" s="1"/>
      <c r="U15" s="1"/>
    </row>
    <row r="16" customFormat="false" ht="8.5" hidden="false" customHeight="true" outlineLevel="0" collapsed="false">
      <c r="A16" s="4"/>
      <c r="B16" s="12"/>
      <c r="C16" s="12"/>
      <c r="D16" s="4"/>
      <c r="E16" s="12"/>
      <c r="F16" s="12"/>
      <c r="G16" s="7"/>
      <c r="H16" s="4"/>
      <c r="I16" s="4"/>
      <c r="J16" s="4"/>
      <c r="K16" s="1"/>
      <c r="L16" s="1"/>
      <c r="M16" s="4"/>
      <c r="N16" s="7"/>
      <c r="O16" s="1"/>
    </row>
    <row r="17" customFormat="false" ht="14.15" hidden="false" customHeight="true" outlineLevel="0" collapsed="false">
      <c r="A17" s="4"/>
      <c r="B17" s="8" t="s">
        <v>12</v>
      </c>
      <c r="C17" s="8"/>
      <c r="D17" s="4"/>
      <c r="E17" s="8" t="s">
        <v>13</v>
      </c>
      <c r="F17" s="8"/>
      <c r="G17" s="8"/>
      <c r="H17" s="4"/>
      <c r="I17" s="8" t="s">
        <v>13</v>
      </c>
      <c r="J17" s="8"/>
      <c r="K17" s="8"/>
      <c r="L17" s="8"/>
      <c r="M17" s="4"/>
      <c r="N17" s="7"/>
      <c r="O17" s="1"/>
      <c r="P17" s="1"/>
      <c r="Q17" s="1"/>
      <c r="R17" s="1"/>
      <c r="S17" s="1"/>
      <c r="T17" s="1"/>
      <c r="U17" s="1"/>
    </row>
    <row r="18" customFormat="false" ht="14.15" hidden="false" customHeight="true" outlineLevel="0" collapsed="false">
      <c r="B18" s="13" t="n">
        <f aca="false" t="array" ref="B18:C19">MINVERSE(B12:C13)</f>
        <v>0.274725274725275</v>
      </c>
      <c r="C18" s="14" t="n">
        <v>-0.032967032967033</v>
      </c>
      <c r="E18" s="13" t="n">
        <f aca="false" t="array" ref="E18:G20">MINVERSE(E12:G14)</f>
        <v>0.516483516483517</v>
      </c>
      <c r="F18" s="15" t="n">
        <v>-0.164835164835165</v>
      </c>
      <c r="G18" s="14" t="n">
        <v>0.010989010989011</v>
      </c>
      <c r="I18" s="13" t="n">
        <f aca="false" t="array" ref="I18:L21">MINVERSE(I12:L15)</f>
        <v>0.728021978021982</v>
      </c>
      <c r="J18" s="15" t="n">
        <v>-0.430860805860809</v>
      </c>
      <c r="K18" s="15" t="n">
        <v>0.0686813186813193</v>
      </c>
      <c r="L18" s="14" t="n">
        <v>-0.00320512820512824</v>
      </c>
      <c r="N18" s="7"/>
    </row>
    <row r="19" customFormat="false" ht="14.15" hidden="false" customHeight="true" outlineLevel="0" collapsed="false">
      <c r="B19" s="13" t="n">
        <v>-0.032967032967033</v>
      </c>
      <c r="C19" s="14" t="n">
        <v>0.00549450549450549</v>
      </c>
      <c r="E19" s="13" t="n">
        <v>-0.164835164835165</v>
      </c>
      <c r="F19" s="15" t="n">
        <v>0.0774225774225774</v>
      </c>
      <c r="G19" s="14" t="n">
        <v>-0.00599400599400599</v>
      </c>
      <c r="I19" s="13" t="n">
        <v>-0.430860805860808</v>
      </c>
      <c r="J19" s="15" t="n">
        <v>0.411969974469976</v>
      </c>
      <c r="K19" s="15" t="n">
        <v>-0.0785464535464539</v>
      </c>
      <c r="L19" s="14" t="n">
        <v>0.00403069153069155</v>
      </c>
      <c r="N19" s="7"/>
    </row>
    <row r="20" customFormat="false" ht="14.15" hidden="false" customHeight="true" outlineLevel="0" collapsed="false">
      <c r="B20" s="12"/>
      <c r="C20" s="12"/>
      <c r="E20" s="13" t="n">
        <v>0.010989010989011</v>
      </c>
      <c r="F20" s="15" t="n">
        <v>-0.005994005994006</v>
      </c>
      <c r="G20" s="14" t="n">
        <v>0.000499500499500499</v>
      </c>
      <c r="I20" s="13" t="n">
        <v>0.068681318681319</v>
      </c>
      <c r="J20" s="15" t="n">
        <v>-0.0785464535464538</v>
      </c>
      <c r="K20" s="15" t="n">
        <v>0.0162337662337663</v>
      </c>
      <c r="L20" s="14" t="n">
        <v>-0.000874125874125876</v>
      </c>
      <c r="N20" s="7"/>
    </row>
    <row r="21" customFormat="false" ht="14.15" hidden="false" customHeight="true" outlineLevel="0" collapsed="false">
      <c r="B21" s="12"/>
      <c r="C21" s="12"/>
      <c r="E21" s="12"/>
      <c r="F21" s="12"/>
      <c r="G21" s="7"/>
      <c r="I21" s="13" t="n">
        <v>-0.00320512820512822</v>
      </c>
      <c r="J21" s="15" t="n">
        <v>0.00403069153069154</v>
      </c>
      <c r="K21" s="15" t="n">
        <v>-0.000874125874125876</v>
      </c>
      <c r="L21" s="14" t="n">
        <v>4.85625485625486E-005</v>
      </c>
      <c r="N21" s="7"/>
    </row>
    <row r="22" customFormat="false" ht="8.5" hidden="false" customHeight="true" outlineLevel="0" collapsed="false">
      <c r="A22" s="4"/>
      <c r="B22" s="12"/>
      <c r="C22" s="12"/>
      <c r="D22" s="4"/>
      <c r="E22" s="12"/>
      <c r="F22" s="12"/>
      <c r="G22" s="7"/>
      <c r="H22" s="4"/>
      <c r="I22" s="4"/>
      <c r="J22" s="4"/>
      <c r="K22" s="1"/>
      <c r="L22" s="1"/>
      <c r="M22" s="4"/>
      <c r="N22" s="7"/>
      <c r="O22" s="1"/>
    </row>
    <row r="23" customFormat="false" ht="14.15" hidden="false" customHeight="true" outlineLevel="0" collapsed="false">
      <c r="B23" s="8" t="s">
        <v>14</v>
      </c>
      <c r="C23" s="16"/>
      <c r="E23" s="8" t="s">
        <v>14</v>
      </c>
      <c r="F23" s="7"/>
      <c r="G23" s="7"/>
      <c r="I23" s="8" t="s">
        <v>15</v>
      </c>
      <c r="J23" s="7"/>
      <c r="K23" s="7"/>
      <c r="L23" s="7"/>
      <c r="N23" s="7"/>
    </row>
    <row r="24" customFormat="false" ht="14.15" hidden="false" customHeight="true" outlineLevel="0" collapsed="false">
      <c r="B24" s="17" t="n">
        <f aca="false" t="array" ref="B24:B25">MMULT(TRANSPOSE(CHOOSE({1,2}, 1, B37:B49)), C37:C49)</f>
        <v>14495</v>
      </c>
      <c r="C24" s="16"/>
      <c r="E24" s="17" t="n">
        <f aca="false" t="array" ref="E24:E26">MMULT(TRANSPOSE(CHOOSE({1,2,3},            1, B37:B49, B37:B49^2)),        C37:C49)</f>
        <v>14495</v>
      </c>
      <c r="F24" s="16"/>
      <c r="G24" s="16"/>
      <c r="I24" s="17" t="n">
        <f aca="false" t="array" ref="I24:I27">MMULT(TRANSPOSE(CHOOSE({1,2,3,4},            1, B37:B49, B37:B49^2, B37:B49^3)),        C37:C49)</f>
        <v>14495</v>
      </c>
      <c r="J24" s="16"/>
      <c r="K24" s="16"/>
      <c r="L24" s="16"/>
      <c r="N24" s="7"/>
    </row>
    <row r="25" customFormat="false" ht="14.15" hidden="false" customHeight="true" outlineLevel="0" collapsed="false">
      <c r="B25" s="17" t="n">
        <v>142662</v>
      </c>
      <c r="C25" s="16"/>
      <c r="E25" s="17" t="n">
        <v>142662</v>
      </c>
      <c r="F25" s="16"/>
      <c r="G25" s="16"/>
      <c r="I25" s="17" t="n">
        <v>142662</v>
      </c>
      <c r="J25" s="16"/>
      <c r="K25" s="16"/>
      <c r="L25" s="16"/>
      <c r="N25" s="7"/>
    </row>
    <row r="26" customFormat="false" ht="14.15" hidden="false" customHeight="true" outlineLevel="0" collapsed="false">
      <c r="B26" s="16"/>
      <c r="C26" s="16"/>
      <c r="E26" s="17" t="n">
        <v>1471132</v>
      </c>
      <c r="F26" s="16"/>
      <c r="G26" s="16"/>
      <c r="I26" s="17" t="n">
        <v>1471132</v>
      </c>
      <c r="J26" s="16"/>
      <c r="K26" s="16"/>
      <c r="L26" s="16"/>
      <c r="N26" s="7"/>
    </row>
    <row r="27" customFormat="false" ht="14.15" hidden="false" customHeight="true" outlineLevel="0" collapsed="false">
      <c r="B27" s="16"/>
      <c r="C27" s="16"/>
      <c r="E27" s="16"/>
      <c r="F27" s="16"/>
      <c r="G27" s="18"/>
      <c r="I27" s="17" t="n">
        <v>15637284</v>
      </c>
      <c r="J27" s="16"/>
      <c r="K27" s="16"/>
      <c r="L27" s="16"/>
      <c r="N27" s="7"/>
    </row>
    <row r="28" customFormat="false" ht="8.5" hidden="false" customHeight="true" outlineLevel="0" collapsed="false">
      <c r="A28" s="4"/>
      <c r="B28" s="16"/>
      <c r="C28" s="16"/>
      <c r="D28" s="4"/>
      <c r="E28" s="16"/>
      <c r="F28" s="16"/>
      <c r="G28" s="18"/>
      <c r="H28" s="4"/>
      <c r="I28" s="4"/>
      <c r="J28" s="4"/>
      <c r="K28" s="1"/>
      <c r="L28" s="1"/>
      <c r="M28" s="4"/>
      <c r="N28" s="7"/>
      <c r="O28" s="1"/>
    </row>
    <row r="29" customFormat="false" ht="14.15" hidden="false" customHeight="true" outlineLevel="0" collapsed="false">
      <c r="B29" s="7"/>
      <c r="C29" s="8" t="s">
        <v>16</v>
      </c>
      <c r="D29" s="16"/>
      <c r="E29" s="1"/>
      <c r="F29" s="8" t="s">
        <v>16</v>
      </c>
      <c r="G29" s="7"/>
      <c r="H29" s="7"/>
      <c r="I29" s="1"/>
      <c r="J29" s="8" t="s">
        <v>16</v>
      </c>
      <c r="K29" s="7"/>
      <c r="L29" s="7"/>
      <c r="N29" s="7"/>
    </row>
    <row r="30" customFormat="false" ht="14.15" hidden="false" customHeight="true" outlineLevel="0" collapsed="false">
      <c r="B30" s="19" t="s">
        <v>17</v>
      </c>
      <c r="C30" s="20" t="n">
        <f aca="false" t="array" ref="C30:C31">MMULT(B18:C19,B24:B25)</f>
        <v>-720.999999999999</v>
      </c>
      <c r="D30" s="16"/>
      <c r="E30" s="19" t="s">
        <v>17</v>
      </c>
      <c r="F30" s="20" t="n">
        <f aca="false" t="array" ref="F30:F32">MMULT(E18:G20,E24:E26)</f>
        <v>136.999999999987</v>
      </c>
      <c r="G30" s="16"/>
      <c r="H30" s="16"/>
      <c r="I30" s="19" t="s">
        <v>17</v>
      </c>
      <c r="J30" s="21" t="n">
        <f aca="false" t="array" ref="J30:J33">MMULT(I18:L21,I24:I27)</f>
        <v>5.00000000000728</v>
      </c>
      <c r="K30" s="16"/>
      <c r="L30" s="16"/>
      <c r="N30" s="7"/>
    </row>
    <row r="31" customFormat="false" ht="14.15" hidden="false" customHeight="true" outlineLevel="0" collapsed="false">
      <c r="B31" s="22" t="s">
        <v>18</v>
      </c>
      <c r="C31" s="20" t="n">
        <v>306</v>
      </c>
      <c r="D31" s="16"/>
      <c r="E31" s="22" t="s">
        <v>18</v>
      </c>
      <c r="F31" s="20" t="n">
        <v>-161.999999999995</v>
      </c>
      <c r="G31" s="16"/>
      <c r="H31" s="16"/>
      <c r="I31" s="22" t="s">
        <v>18</v>
      </c>
      <c r="J31" s="21" t="n">
        <v>4.00000000000819</v>
      </c>
      <c r="K31" s="16"/>
      <c r="L31" s="16"/>
      <c r="N31" s="7"/>
    </row>
    <row r="32" customFormat="false" ht="14.15" hidden="false" customHeight="true" outlineLevel="0" collapsed="false">
      <c r="B32" s="7"/>
      <c r="C32" s="16"/>
      <c r="D32" s="16"/>
      <c r="E32" s="22" t="s">
        <v>19</v>
      </c>
      <c r="F32" s="20" t="n">
        <v>38.9999999999997</v>
      </c>
      <c r="G32" s="16"/>
      <c r="H32" s="16"/>
      <c r="I32" s="22" t="s">
        <v>19</v>
      </c>
      <c r="J32" s="21" t="n">
        <v>3.00000000000296</v>
      </c>
      <c r="K32" s="16"/>
      <c r="L32" s="16"/>
      <c r="N32" s="7"/>
    </row>
    <row r="33" customFormat="false" ht="14.15" hidden="false" customHeight="true" outlineLevel="0" collapsed="false">
      <c r="B33" s="7"/>
      <c r="C33" s="7"/>
      <c r="D33" s="7"/>
      <c r="E33" s="1"/>
      <c r="F33" s="7"/>
      <c r="G33" s="7"/>
      <c r="H33" s="7"/>
      <c r="I33" s="22" t="s">
        <v>20</v>
      </c>
      <c r="J33" s="21" t="n">
        <v>1.99999999999996</v>
      </c>
      <c r="K33" s="16"/>
      <c r="L33" s="16"/>
      <c r="N33" s="7"/>
    </row>
    <row r="34" customFormat="false" ht="8.5" hidden="false" customHeight="true" outlineLevel="0" collapsed="false"/>
    <row r="35" customFormat="false" ht="14.15" hidden="false" customHeight="true" outlineLevel="0" collapsed="false">
      <c r="B35" s="23" t="s">
        <v>21</v>
      </c>
      <c r="C35" s="23"/>
      <c r="E35" s="23" t="s">
        <v>22</v>
      </c>
      <c r="F35" s="23"/>
      <c r="G35" s="23"/>
    </row>
    <row r="36" customFormat="false" ht="14.15" hidden="false" customHeight="true" outlineLevel="0" collapsed="false">
      <c r="B36" s="24" t="s">
        <v>23</v>
      </c>
      <c r="C36" s="25" t="s">
        <v>24</v>
      </c>
      <c r="E36" s="26" t="s">
        <v>25</v>
      </c>
      <c r="F36" s="27" t="s">
        <v>26</v>
      </c>
      <c r="G36" s="28" t="s">
        <v>27</v>
      </c>
    </row>
    <row r="37" customFormat="false" ht="14.15" hidden="false" customHeight="true" outlineLevel="0" collapsed="false">
      <c r="B37" s="29" t="n">
        <v>0</v>
      </c>
      <c r="C37" s="30" t="n">
        <v>5</v>
      </c>
      <c r="E37" s="31" t="n">
        <f aca="false">$C$30+$C$31*B37</f>
        <v>-720.999999999999</v>
      </c>
      <c r="F37" s="32" t="n">
        <f aca="false">$F$30+$F$31*B37+$F$32*B37^2</f>
        <v>136.999999999987</v>
      </c>
      <c r="G37" s="32" t="n">
        <f aca="false">$J$30+$J$31*B37+$J$32*B37^2+$J$33*B37^3</f>
        <v>5.00000000000728</v>
      </c>
    </row>
    <row r="38" customFormat="false" ht="14.15" hidden="false" customHeight="true" outlineLevel="0" collapsed="false">
      <c r="B38" s="29" t="n">
        <f aca="false">B37+1</f>
        <v>1</v>
      </c>
      <c r="C38" s="30" t="n">
        <v>14</v>
      </c>
      <c r="E38" s="31" t="n">
        <f aca="false">$C$30+$C$31*B38</f>
        <v>-414.999999999999</v>
      </c>
      <c r="F38" s="32" t="n">
        <f aca="false">$F$30+$F$31*B38+$F$32*B38^2</f>
        <v>13.9999999999916</v>
      </c>
      <c r="G38" s="32" t="n">
        <f aca="false">$J$30+$J$31*B38+$J$32*B38^2+$J$33*B38^3</f>
        <v>14.0000000000184</v>
      </c>
    </row>
    <row r="39" customFormat="false" ht="14.15" hidden="false" customHeight="true" outlineLevel="0" collapsed="false">
      <c r="B39" s="29" t="n">
        <f aca="false">B38+1</f>
        <v>2</v>
      </c>
      <c r="C39" s="30" t="n">
        <v>41</v>
      </c>
      <c r="E39" s="31" t="n">
        <f aca="false">$C$30+$C$31*B39</f>
        <v>-108.999999999999</v>
      </c>
      <c r="F39" s="32" t="n">
        <f aca="false">$F$30+$F$31*B39+$F$32*B39^2</f>
        <v>-31.0000000000047</v>
      </c>
      <c r="G39" s="32" t="n">
        <f aca="false">$J$30+$J$31*B39+$J$32*B39^2+$J$33*B39^3</f>
        <v>41.0000000000352</v>
      </c>
    </row>
    <row r="40" customFormat="false" ht="14.15" hidden="false" customHeight="true" outlineLevel="0" collapsed="false">
      <c r="B40" s="29" t="n">
        <f aca="false">B39+1</f>
        <v>3</v>
      </c>
      <c r="C40" s="30" t="n">
        <v>98</v>
      </c>
      <c r="E40" s="31" t="n">
        <f aca="false">$C$30+$C$31*B40</f>
        <v>197.000000000001</v>
      </c>
      <c r="F40" s="32" t="n">
        <f aca="false">$F$30+$F$31*B40+$F$32*B40^2</f>
        <v>1.99999999999864</v>
      </c>
      <c r="G40" s="32" t="n">
        <f aca="false">$J$30+$J$31*B40+$J$32*B40^2+$J$33*B40^3</f>
        <v>98.0000000000575</v>
      </c>
    </row>
    <row r="41" customFormat="false" ht="14.15" hidden="false" customHeight="true" outlineLevel="0" collapsed="false">
      <c r="B41" s="29" t="n">
        <f aca="false">B40+1</f>
        <v>4</v>
      </c>
      <c r="C41" s="30" t="n">
        <v>197</v>
      </c>
      <c r="E41" s="31" t="n">
        <f aca="false">$C$30+$C$31*B41</f>
        <v>503.000000000001</v>
      </c>
      <c r="F41" s="32" t="n">
        <f aca="false">$F$30+$F$31*B41+$F$32*B41^2</f>
        <v>113.000000000001</v>
      </c>
      <c r="G41" s="32" t="n">
        <f aca="false">$J$30+$J$31*B41+$J$32*B41^2+$J$33*B41^3</f>
        <v>197.000000000085</v>
      </c>
    </row>
    <row r="42" customFormat="false" ht="14.15" hidden="false" customHeight="true" outlineLevel="0" collapsed="false">
      <c r="B42" s="29" t="n">
        <f aca="false">B41+1</f>
        <v>5</v>
      </c>
      <c r="C42" s="30" t="n">
        <v>350</v>
      </c>
      <c r="E42" s="31" t="n">
        <f aca="false">$C$30+$C$31*B42</f>
        <v>809.000000000001</v>
      </c>
      <c r="F42" s="32" t="n">
        <f aca="false">$F$30+$F$31*B42+$F$32*B42^2</f>
        <v>302.000000000004</v>
      </c>
      <c r="G42" s="32" t="n">
        <f aca="false">$J$30+$J$31*B42+$J$32*B42^2+$J$33*B42^3</f>
        <v>350.000000000118</v>
      </c>
    </row>
    <row r="43" customFormat="false" ht="14.15" hidden="false" customHeight="true" outlineLevel="0" collapsed="false">
      <c r="B43" s="29" t="n">
        <f aca="false">B42+1</f>
        <v>6</v>
      </c>
      <c r="C43" s="30" t="n">
        <v>569</v>
      </c>
      <c r="E43" s="31" t="n">
        <f aca="false">$C$30+$C$31*B43</f>
        <v>1115</v>
      </c>
      <c r="F43" s="32" t="n">
        <f aca="false">$F$30+$F$31*B43+$F$32*B43^2</f>
        <v>569.000000000006</v>
      </c>
      <c r="G43" s="32" t="n">
        <f aca="false">$J$30+$J$31*B43+$J$32*B43^2+$J$33*B43^3</f>
        <v>569.000000000155</v>
      </c>
    </row>
    <row r="44" customFormat="false" ht="14.15" hidden="false" customHeight="true" outlineLevel="0" collapsed="false">
      <c r="B44" s="29" t="n">
        <f aca="false">B43+1</f>
        <v>7</v>
      </c>
      <c r="C44" s="30" t="n">
        <v>866</v>
      </c>
      <c r="E44" s="31" t="n">
        <f aca="false">$C$30+$C$31*B44</f>
        <v>1421</v>
      </c>
      <c r="F44" s="32" t="n">
        <f aca="false">$F$30+$F$31*B44+$F$32*B44^2</f>
        <v>914.000000000007</v>
      </c>
      <c r="G44" s="32" t="n">
        <f aca="false">$J$30+$J$31*B44+$J$32*B44^2+$J$33*B44^3</f>
        <v>866.000000000197</v>
      </c>
    </row>
    <row r="45" customFormat="false" ht="14.15" hidden="false" customHeight="true" outlineLevel="0" collapsed="false">
      <c r="B45" s="29" t="n">
        <f aca="false">B44+1</f>
        <v>8</v>
      </c>
      <c r="C45" s="30" t="n">
        <v>1253</v>
      </c>
      <c r="E45" s="31" t="n">
        <f aca="false">$C$30+$C$31*B45</f>
        <v>1727</v>
      </c>
      <c r="F45" s="32" t="n">
        <f aca="false">$F$30+$F$31*B45+$F$32*B45^2</f>
        <v>1337.00000000001</v>
      </c>
      <c r="G45" s="32" t="n">
        <f aca="false">$J$30+$J$31*B45+$J$32*B45^2+$J$33*B45^3</f>
        <v>1253.00000000024</v>
      </c>
    </row>
    <row r="46" customFormat="false" ht="14.15" hidden="false" customHeight="true" outlineLevel="0" collapsed="false">
      <c r="B46" s="29" t="n">
        <f aca="false">B45+1</f>
        <v>9</v>
      </c>
      <c r="C46" s="30" t="n">
        <v>1742</v>
      </c>
      <c r="E46" s="31" t="n">
        <f aca="false">$C$30+$C$31*B46</f>
        <v>2033</v>
      </c>
      <c r="F46" s="32" t="n">
        <f aca="false">$F$30+$F$31*B46+$F$32*B46^2</f>
        <v>1838.00000000001</v>
      </c>
      <c r="G46" s="32" t="n">
        <f aca="false">$J$30+$J$31*B46+$J$32*B46^2+$J$33*B46^3</f>
        <v>1742.00000000029</v>
      </c>
    </row>
    <row r="47" customFormat="false" ht="14.15" hidden="false" customHeight="true" outlineLevel="0" collapsed="false">
      <c r="B47" s="29" t="n">
        <f aca="false">B46+1</f>
        <v>10</v>
      </c>
      <c r="C47" s="30" t="n">
        <v>2345</v>
      </c>
      <c r="E47" s="31" t="n">
        <f aca="false">$C$30+$C$31*B47</f>
        <v>2339</v>
      </c>
      <c r="F47" s="32" t="n">
        <f aca="false">$F$30+$F$31*B47+$F$32*B47^2</f>
        <v>2417.00000000001</v>
      </c>
      <c r="G47" s="32" t="n">
        <f aca="false">$J$30+$J$31*B47+$J$32*B47^2+$J$33*B47^3</f>
        <v>2345.00000000035</v>
      </c>
    </row>
    <row r="48" customFormat="false" ht="14.15" hidden="false" customHeight="true" outlineLevel="0" collapsed="false">
      <c r="B48" s="29" t="n">
        <f aca="false">B47+1</f>
        <v>11</v>
      </c>
      <c r="C48" s="30" t="n">
        <v>3074</v>
      </c>
      <c r="E48" s="31" t="n">
        <f aca="false">$C$30+$C$31*B48</f>
        <v>2645</v>
      </c>
      <c r="F48" s="32" t="n">
        <f aca="false">$F$30+$F$31*B48+$F$32*B48^2</f>
        <v>3074.00000000001</v>
      </c>
      <c r="G48" s="32" t="n">
        <f aca="false">$J$30+$J$31*B48+$J$32*B48^2+$J$33*B48^3</f>
        <v>3074.00000000041</v>
      </c>
    </row>
    <row r="49" customFormat="false" ht="14.15" hidden="false" customHeight="true" outlineLevel="0" collapsed="false">
      <c r="B49" s="29" t="n">
        <f aca="false">B48+1</f>
        <v>12</v>
      </c>
      <c r="C49" s="30" t="n">
        <v>3941</v>
      </c>
      <c r="E49" s="31" t="n">
        <f aca="false">$C$30+$C$31*B49</f>
        <v>2951</v>
      </c>
      <c r="F49" s="32" t="n">
        <f aca="false">$F$30+$F$31*B49+$F$32*B49^2</f>
        <v>3809.00000000001</v>
      </c>
      <c r="G49" s="32" t="n">
        <f aca="false">$J$30+$J$31*B49+$J$32*B49^2+$J$33*B49^3</f>
        <v>3941.00000000047</v>
      </c>
    </row>
    <row r="50" customFormat="false" ht="8.5" hidden="false" customHeight="tru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2:C2"/>
    <mergeCell ref="B11:C11"/>
    <mergeCell ref="E11:G11"/>
    <mergeCell ref="I11:L11"/>
    <mergeCell ref="B17:C17"/>
    <mergeCell ref="E17:G17"/>
    <mergeCell ref="I17:L17"/>
    <mergeCell ref="B35:C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2025-04-24T21:58:06Z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