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<sst xmlns="http://schemas.openxmlformats.org/spreadsheetml/2006/main" count="90" uniqueCount="45">
  <si>
    <t xml:space="preserve">Polynomial Regression</t>
  </si>
  <si>
    <t xml:space="preserve">Tranposed Linest</t>
  </si>
  <si>
    <t xml:space="preserve">β Coeffs</t>
  </si>
  <si>
    <t xml:space="preserve">SE(β) Coeffs</t>
  </si>
  <si>
    <t xml:space="preserve">d</t>
  </si>
  <si>
    <t xml:space="preserve">c</t>
  </si>
  <si>
    <t xml:space="preserve">b</t>
  </si>
  <si>
    <t xml:space="preserve">a</t>
  </si>
  <si>
    <t xml:space="preserve">t-value and p-value</t>
  </si>
  <si>
    <t xml:space="preserve">t-value</t>
  </si>
  <si>
    <t xml:space="preserve">β̅/SE(β)</t>
  </si>
  <si>
    <t xml:space="preserve">p-value</t>
  </si>
  <si>
    <t xml:space="preserve">two tailed</t>
  </si>
  <si>
    <t xml:space="preserve">Basic Properties</t>
  </si>
  <si>
    <t xml:space="preserve">Statistical Properties</t>
  </si>
  <si>
    <t xml:space="preserve">df1 =  n-2</t>
  </si>
  <si>
    <t xml:space="preserve">SSR = ∑ϵᵢ²</t>
  </si>
  <si>
    <t xml:space="preserve">df2 =  n-3</t>
  </si>
  <si>
    <t xml:space="preserve">df3 =  n-4</t>
  </si>
  <si>
    <t xml:space="preserve">sample count</t>
  </si>
  <si>
    <t xml:space="preserve">coefficient of determination</t>
  </si>
  <si>
    <t xml:space="preserve">n</t>
  </si>
  <si>
    <t xml:space="preserve">SST = ∑(yᵢ-ȳ)²</t>
  </si>
  <si>
    <t xml:space="preserve">R²</t>
  </si>
  <si>
    <r>
      <rPr>
        <sz val="10.5"/>
        <rFont val="Calibri"/>
        <family val="2"/>
      </rPr>
      <t xml:space="preserve">R²</t>
    </r>
    <r>
      <rPr>
        <vertAlign val="subscript"/>
        <sz val="10.5"/>
        <rFont val="Calibri"/>
        <family val="2"/>
      </rPr>
      <t xml:space="preserve">adj</t>
    </r>
  </si>
  <si>
    <t xml:space="preserve">sample mean</t>
  </si>
  <si>
    <t xml:space="preserve">Standard Error of the Estimate</t>
  </si>
  <si>
    <t xml:space="preserve">x̄ (mean)</t>
  </si>
  <si>
    <t xml:space="preserve">ȳ (mean)</t>
  </si>
  <si>
    <t xml:space="preserve">MSE = SSR/df</t>
  </si>
  <si>
    <t xml:space="preserve">RMSE</t>
  </si>
  <si>
    <t xml:space="preserve">Data Source</t>
  </si>
  <si>
    <t xml:space="preserve">Straight Line</t>
  </si>
  <si>
    <t xml:space="preserve">Quadratic</t>
  </si>
  <si>
    <t xml:space="preserve">Cubic</t>
  </si>
  <si>
    <t xml:space="preserve">y = a + bx</t>
  </si>
  <si>
    <t xml:space="preserve">y = a + bx + cx²</t>
  </si>
  <si>
    <t xml:space="preserve">y = a + bx + cx² + dx³</t>
  </si>
  <si>
    <t xml:space="preserve">Sample Series</t>
  </si>
  <si>
    <t xml:space="preserve">Polynomial (Predicted)</t>
  </si>
  <si>
    <t xml:space="preserve">xᵢ observed</t>
  </si>
  <si>
    <t xml:space="preserve">yᵢ observed</t>
  </si>
  <si>
    <t xml:space="preserve">Ŷ1ᵢ = fit1(xᵢ)</t>
  </si>
  <si>
    <t xml:space="preserve">Ŷ2ᵢ = fit2(xᵢ)</t>
  </si>
  <si>
    <t xml:space="preserve">Ŷ3ᵢ = fit3(xᵢ)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</si>
</sst>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.0000"/>
    <numFmt numFmtId="167" formatCode="0.00E+00"/>
    <numFmt numFmtId="168" formatCode="#,##0.0000000000"/>
    <numFmt numFmtId="169" formatCode="#,##0"/>
    <numFmt numFmtId="170" formatCode="#,##0.00"/>
    <numFmt numFmtId="171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</font>
    <font>
      <sz val="12"/>
      <name val="Calibri"/>
      <family val="2"/>
    </font>
    <font>
      <b val="true"/>
      <sz val="10.5"/>
      <name val="Calibri"/>
      <family val="2"/>
    </font>
    <font>
      <sz val="10.5"/>
      <name val="Calibri"/>
      <family val="2"/>
    </font>
    <font>
      <vertAlign val="subscript"/>
      <sz val="10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D54F"/>
        <bgColor rgb="FFFFE082"/>
      </patternFill>
    </fill>
    <fill>
      <patternFill patternType="solid">
        <fgColor rgb="FFFFE082"/>
        <bgColor rgb="FFFFECB3"/>
      </patternFill>
    </fill>
    <fill>
      <patternFill patternType="solid">
        <fgColor rgb="FFB2DFDB"/>
        <bgColor rgb="FFC0C0C0"/>
      </patternFill>
    </fill>
    <fill>
      <patternFill patternType="solid">
        <fgColor rgb="FFE0F2F1"/>
        <bgColor rgb="FFCCFFFF"/>
      </patternFill>
    </fill>
    <fill>
      <patternFill patternType="solid">
        <fgColor rgb="FFFFECB3"/>
        <bgColor rgb="FFFFFF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 style="thin">
        <color rgb="FF795548"/>
      </right>
      <top/>
      <bottom/>
      <diagonal/>
    </border>
    <border diagonalUp="false" diagonalDown="false">
      <left style="thin">
        <color rgb="FF795548"/>
      </left>
      <right style="thin">
        <color rgb="FF795548"/>
      </right>
      <top/>
      <bottom/>
      <diagonal/>
    </border>
    <border diagonalUp="false" diagonalDown="false">
      <left style="thin">
        <color rgb="FF79554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ECB3"/>
      <rgbColor rgb="FFE0F2F1"/>
      <rgbColor rgb="FF660066"/>
      <rgbColor rgb="FFFF8080"/>
      <rgbColor rgb="FF0066CC"/>
      <rgbColor rgb="FFB2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E082"/>
      <rgbColor rgb="FF3366FF"/>
      <rgbColor rgb="FF33CCCC"/>
      <rgbColor rgb="FF99CC00"/>
      <rgbColor rgb="FFFFD54F"/>
      <rgbColor rgb="FFFF9900"/>
      <rgbColor rgb="FFFF6600"/>
      <rgbColor rgb="FF795548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eff_1" displayName="coeff_1" ref="J8:J9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coeff_2" displayName="coeff_2" ref="M7:M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coeff_3" displayName="coeff_3" ref="P6:P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x_observed" displayName="x_observed" ref="B43:B55" headerRowCount="1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y1_predicted" displayName="y1_predicted" ref="E43:E55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y2_predicted" displayName="y2_predicted" ref="G43:G55" headerRowCount="1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y3_predicted" displayName="y3_predicted" ref="H43:H55" headerRowCount="1" totalsRowCount="0" totalsRowShown="0">
  <tableColumns count="1">
    <tableColumn id="1" name="Column1"/>
  </tableColumns>
</table>
</file>

<file path=xl/tables/table8.xml><?xml version="1.0" encoding="utf-8"?>
<table xmlns="http://schemas.openxmlformats.org/spreadsheetml/2006/main" id="8" name="y_observed" displayName="y_observed" ref="C43:C55" headerRowCount="1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R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5" min="5" style="1" width="15.32"/>
    <col collapsed="false" customWidth="true" hidden="false" outlineLevel="0" max="6" min="6" style="1" width="2.55"/>
    <col collapsed="false" customWidth="true" hidden="false" outlineLevel="0" max="7" min="7" style="1" width="15.32"/>
    <col collapsed="false" customWidth="true" hidden="false" outlineLevel="0" max="8" min="8" style="2" width="15.32"/>
    <col collapsed="false" customWidth="true" hidden="false" outlineLevel="0" max="9" min="9" style="2" width="2.55"/>
    <col collapsed="false" customWidth="true" hidden="false" outlineLevel="0" max="11" min="10" style="2" width="12.76"/>
    <col collapsed="false" customWidth="true" hidden="false" outlineLevel="0" max="12" min="12" style="2" width="2.55"/>
    <col collapsed="false" customWidth="true" hidden="false" outlineLevel="0" max="14" min="13" style="2" width="12.76"/>
    <col collapsed="false" customWidth="true" hidden="false" outlineLevel="0" max="15" min="15" style="2" width="2.55"/>
    <col collapsed="false" customWidth="true" hidden="false" outlineLevel="0" max="17" min="16" style="2" width="12.76"/>
    <col collapsed="false" customWidth="true" hidden="false" outlineLevel="0" max="18" min="18" style="2" width="2.55"/>
  </cols>
  <sheetData>
    <row r="1" customFormat="false" ht="7.1" hidden="false" customHeight="true" outlineLevel="0" collapsed="false">
      <c r="A1" s="2"/>
      <c r="B1" s="2"/>
      <c r="C1" s="2"/>
      <c r="D1" s="3"/>
      <c r="H1" s="1"/>
    </row>
    <row r="2" customFormat="false" ht="15" hidden="false" customHeight="false" outlineLevel="0" collapsed="false">
      <c r="A2" s="2"/>
      <c r="B2" s="4" t="s">
        <v>0</v>
      </c>
      <c r="C2" s="4"/>
      <c r="D2" s="3"/>
      <c r="E2" s="2"/>
      <c r="F2" s="2"/>
      <c r="G2" s="2"/>
    </row>
    <row r="3" customFormat="false" ht="14.15" hidden="false" customHeight="true" outlineLevel="0" collapsed="false">
      <c r="A3" s="2"/>
      <c r="B3" s="2"/>
      <c r="C3" s="2"/>
      <c r="D3" s="3"/>
      <c r="E3" s="2"/>
      <c r="F3" s="2"/>
      <c r="G3" s="2"/>
      <c r="I3" s="1"/>
      <c r="L3" s="1"/>
      <c r="O3" s="1"/>
      <c r="R3" s="1"/>
    </row>
    <row r="4" customFormat="false" ht="7.1" hidden="false" customHeight="true" outlineLevel="0" collapsed="false">
      <c r="A4" s="2"/>
      <c r="B4" s="2"/>
      <c r="C4" s="2"/>
      <c r="D4" s="3"/>
      <c r="H4" s="1"/>
    </row>
    <row r="5" customFormat="false" ht="14.15" hidden="false" customHeight="true" outlineLevel="0" collapsed="false">
      <c r="A5" s="2"/>
      <c r="B5" s="2"/>
      <c r="C5" s="2"/>
      <c r="D5" s="2"/>
      <c r="E5" s="2"/>
      <c r="F5" s="2"/>
      <c r="G5" s="5" t="s">
        <v>1</v>
      </c>
      <c r="H5" s="5"/>
      <c r="J5" s="6" t="s">
        <v>2</v>
      </c>
      <c r="K5" s="7" t="s">
        <v>3</v>
      </c>
      <c r="M5" s="6" t="s">
        <v>2</v>
      </c>
      <c r="N5" s="7" t="s">
        <v>3</v>
      </c>
      <c r="P5" s="6" t="s">
        <v>2</v>
      </c>
      <c r="Q5" s="7" t="s">
        <v>3</v>
      </c>
    </row>
    <row r="6" customFormat="false" ht="13.2" hidden="false" customHeight="false" outlineLevel="0" collapsed="false">
      <c r="A6" s="2"/>
      <c r="B6" s="2"/>
      <c r="C6" s="2"/>
      <c r="D6" s="2"/>
      <c r="E6" s="2"/>
      <c r="F6" s="2"/>
      <c r="G6" s="2"/>
      <c r="H6" s="8" t="s">
        <v>4</v>
      </c>
      <c r="P6" s="9" t="n">
        <f aca="false" t="array" ref="P6:Q9">TRANSPOSE(LINEST(y_observed,x_observed^{1,2,3},1,1))</f>
        <v>2</v>
      </c>
      <c r="Q6" s="9" t="n">
        <v>2.42035633856246E-015</v>
      </c>
    </row>
    <row r="7" customFormat="false" ht="13.2" hidden="false" customHeight="false" outlineLevel="0" collapsed="false">
      <c r="A7" s="2"/>
      <c r="B7" s="2"/>
      <c r="C7" s="2"/>
      <c r="D7" s="2"/>
      <c r="E7" s="2"/>
      <c r="F7" s="2"/>
      <c r="G7" s="2"/>
      <c r="H7" s="10" t="s">
        <v>5</v>
      </c>
      <c r="M7" s="9" t="n">
        <f aca="false" t="array" ref="M7:N9">TRANSPOSE(LINEST(y_observed,x_observed^{1,2},1,1))</f>
        <v>39</v>
      </c>
      <c r="N7" s="9" t="n">
        <v>2.02837021134844</v>
      </c>
      <c r="P7" s="11" t="n">
        <v>2.99999999999999</v>
      </c>
      <c r="Q7" s="11" t="n">
        <v>4.42525415656703E-014</v>
      </c>
    </row>
    <row r="8" customFormat="false" ht="13.2" hidden="false" customHeight="false" outlineLevel="0" collapsed="false">
      <c r="A8" s="2"/>
      <c r="B8" s="2"/>
      <c r="C8" s="2"/>
      <c r="D8" s="2"/>
      <c r="E8" s="2"/>
      <c r="F8" s="2"/>
      <c r="G8" s="2"/>
      <c r="H8" s="12" t="s">
        <v>6</v>
      </c>
      <c r="J8" s="13" t="n">
        <f aca="false" t="array" ref="J8:K9">TRANSPOSE(LINEST(y_observed,x_observed,1,1))</f>
        <v>306</v>
      </c>
      <c r="K8" s="13" t="n">
        <v>39.5239529544156</v>
      </c>
      <c r="M8" s="11" t="n">
        <v>-162</v>
      </c>
      <c r="N8" s="11" t="n">
        <v>25.2530054788392</v>
      </c>
      <c r="P8" s="11" t="n">
        <v>4.00000000000001</v>
      </c>
      <c r="Q8" s="11" t="n">
        <v>2.22926325219824E-013</v>
      </c>
    </row>
    <row r="9" customFormat="false" ht="13.2" hidden="false" customHeight="false" outlineLevel="0" collapsed="false">
      <c r="A9" s="2"/>
      <c r="B9" s="2"/>
      <c r="C9" s="2"/>
      <c r="D9" s="2"/>
      <c r="E9" s="2"/>
      <c r="F9" s="2"/>
      <c r="G9" s="2"/>
      <c r="H9" s="14" t="s">
        <v>7</v>
      </c>
      <c r="J9" s="15" t="n">
        <v>-721</v>
      </c>
      <c r="K9" s="15" t="n">
        <v>279.476551533654</v>
      </c>
      <c r="M9" s="11" t="n">
        <v>137</v>
      </c>
      <c r="N9" s="11" t="n">
        <v>65.2240096020738</v>
      </c>
      <c r="P9" s="11" t="n">
        <v>5.00000000000023</v>
      </c>
      <c r="Q9" s="11" t="n">
        <v>2.96347194327798E-013</v>
      </c>
    </row>
    <row r="10" customFormat="false" ht="8.2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3.2" hidden="false" customHeight="false" outlineLevel="0" collapsed="false">
      <c r="A11" s="2"/>
      <c r="B11" s="2"/>
      <c r="C11" s="2"/>
      <c r="D11" s="2"/>
      <c r="E11" s="2"/>
      <c r="F11" s="2"/>
      <c r="G11" s="5" t="s">
        <v>8</v>
      </c>
      <c r="H11" s="5"/>
      <c r="J11" s="6" t="s">
        <v>9</v>
      </c>
      <c r="K11" s="16" t="s">
        <v>10</v>
      </c>
      <c r="M11" s="6" t="s">
        <v>9</v>
      </c>
      <c r="N11" s="16" t="s">
        <v>10</v>
      </c>
      <c r="P11" s="6" t="s">
        <v>9</v>
      </c>
      <c r="Q11" s="16" t="s">
        <v>10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K12" s="17"/>
      <c r="N12" s="18"/>
      <c r="P12" s="19" t="s">
        <v>4</v>
      </c>
      <c r="Q12" s="18" t="n">
        <f aca="false">P6/Q6</f>
        <v>826324606891509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K13" s="17"/>
      <c r="M13" s="20" t="s">
        <v>5</v>
      </c>
      <c r="N13" s="18" t="n">
        <f aca="false">M7/N7</f>
        <v>19.2272592950738</v>
      </c>
      <c r="P13" s="20" t="s">
        <v>5</v>
      </c>
      <c r="Q13" s="18" t="n">
        <f aca="false">P7/Q7</f>
        <v>67792716392300.8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J14" s="20" t="s">
        <v>6</v>
      </c>
      <c r="K14" s="17" t="n">
        <f aca="false">J8/K8</f>
        <v>7.74214057872503</v>
      </c>
      <c r="M14" s="20" t="s">
        <v>6</v>
      </c>
      <c r="N14" s="18" t="n">
        <f aca="false">M8/N8</f>
        <v>-6.41507800470515</v>
      </c>
      <c r="P14" s="20" t="s">
        <v>6</v>
      </c>
      <c r="Q14" s="18" t="n">
        <f aca="false">P8/Q8</f>
        <v>17943147791341.7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J15" s="20" t="s">
        <v>7</v>
      </c>
      <c r="K15" s="17" t="n">
        <f aca="false">J9/K9</f>
        <v>-2.57982287259323</v>
      </c>
      <c r="M15" s="20" t="s">
        <v>7</v>
      </c>
      <c r="N15" s="18" t="n">
        <f aca="false">M9/N9</f>
        <v>2.1004535114573</v>
      </c>
      <c r="P15" s="20" t="s">
        <v>7</v>
      </c>
      <c r="Q15" s="18" t="n">
        <f aca="false">P9/Q9</f>
        <v>16872101695923.6</v>
      </c>
    </row>
    <row r="16" customFormat="false" ht="8.5" hidden="false" customHeight="true" outlineLevel="0" collapsed="false">
      <c r="A16" s="2"/>
      <c r="B16" s="2"/>
      <c r="C16" s="2"/>
      <c r="D16" s="2"/>
      <c r="E16" s="2"/>
      <c r="F16" s="2"/>
      <c r="G16" s="2"/>
    </row>
    <row r="17" customFormat="false" ht="13.2" hidden="false" customHeight="false" outlineLevel="0" collapsed="false">
      <c r="A17" s="2"/>
      <c r="B17" s="2"/>
      <c r="C17" s="2"/>
      <c r="D17" s="2"/>
      <c r="E17" s="2"/>
      <c r="F17" s="2"/>
      <c r="G17" s="2"/>
      <c r="J17" s="6" t="s">
        <v>11</v>
      </c>
      <c r="K17" s="16" t="s">
        <v>12</v>
      </c>
      <c r="M17" s="6" t="s">
        <v>11</v>
      </c>
      <c r="N17" s="16" t="s">
        <v>12</v>
      </c>
      <c r="P17" s="6" t="s">
        <v>11</v>
      </c>
      <c r="Q17" s="16" t="s">
        <v>12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K18" s="21"/>
      <c r="N18" s="21"/>
      <c r="P18" s="19" t="s">
        <v>4</v>
      </c>
      <c r="Q18" s="21" t="n">
        <f aca="false">_xlfn.T.DIST.2T(ABS(Q12),$P$25)</f>
        <v>2.83474932235218E-131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K19" s="21"/>
      <c r="M19" s="20" t="s">
        <v>5</v>
      </c>
      <c r="N19" s="21" t="n">
        <f aca="false">_xlfn.T.DIST.2T(ABS(N13),$M$25)</f>
        <v>3.15348246062016E-009</v>
      </c>
      <c r="P19" s="20" t="s">
        <v>5</v>
      </c>
      <c r="Q19" s="21" t="n">
        <f aca="false">_xlfn.T.DIST.2T(ABS(Q13),$P$25)</f>
        <v>1.6835402615869E-121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J20" s="20" t="s">
        <v>6</v>
      </c>
      <c r="K20" s="21" t="n">
        <f aca="false">_xlfn.T.DIST.2T(ABS(K14),$J$25)</f>
        <v>8.90736413654872E-006</v>
      </c>
      <c r="M20" s="20" t="s">
        <v>6</v>
      </c>
      <c r="N20" s="21" t="n">
        <f aca="false">_xlfn.T.DIST.2T(ABS(N14),$M$25)</f>
        <v>7.68281202590709E-005</v>
      </c>
      <c r="P20" s="20" t="s">
        <v>6</v>
      </c>
      <c r="Q20" s="21" t="n">
        <f aca="false">_xlfn.T.DIST.2T(ABS(Q14),$P$25)</f>
        <v>2.6410895255234E-116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J21" s="20" t="s">
        <v>7</v>
      </c>
      <c r="K21" s="21" t="n">
        <f aca="false">_xlfn.T.DIST.2T(ABS(K15),$J$25)</f>
        <v>0.0255983855295941</v>
      </c>
      <c r="M21" s="20" t="s">
        <v>7</v>
      </c>
      <c r="N21" s="21" t="n">
        <f aca="false">_xlfn.T.DIST.2T(ABS(N15),$M$25)</f>
        <v>0.0620299422471254</v>
      </c>
      <c r="P21" s="20" t="s">
        <v>7</v>
      </c>
      <c r="Q21" s="21" t="n">
        <f aca="false">_xlfn.T.DIST.2T(ABS(Q15),$P$25)</f>
        <v>4.59566296878242E-116</v>
      </c>
    </row>
    <row r="22" customFormat="false" ht="8.5" hidden="false" customHeight="true" outlineLevel="0" collapsed="false">
      <c r="A22" s="2"/>
      <c r="B22" s="22"/>
      <c r="C22" s="22"/>
      <c r="D22" s="23"/>
      <c r="E22" s="22"/>
      <c r="F22" s="22"/>
      <c r="G22" s="22"/>
      <c r="H22" s="22"/>
      <c r="I22" s="22"/>
      <c r="J22" s="24"/>
      <c r="K22" s="25"/>
      <c r="L22" s="22"/>
      <c r="M22" s="24"/>
      <c r="N22" s="25"/>
      <c r="O22" s="22"/>
      <c r="P22" s="24"/>
      <c r="Q22" s="25"/>
    </row>
    <row r="23" customFormat="false" ht="8.25" hidden="false" customHeight="true" outlineLevel="0" collapsed="false">
      <c r="A23" s="2"/>
      <c r="B23" s="26"/>
      <c r="C23" s="26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customFormat="false" ht="14.15" hidden="false" customHeight="true" outlineLevel="0" collapsed="false">
      <c r="B24" s="5" t="s">
        <v>13</v>
      </c>
      <c r="C24" s="5"/>
      <c r="G24" s="5" t="s">
        <v>14</v>
      </c>
      <c r="H24" s="5"/>
      <c r="J24" s="28" t="s">
        <v>15</v>
      </c>
      <c r="K24" s="16" t="s">
        <v>16</v>
      </c>
      <c r="M24" s="28" t="s">
        <v>17</v>
      </c>
      <c r="N24" s="16" t="s">
        <v>16</v>
      </c>
      <c r="P24" s="28" t="s">
        <v>18</v>
      </c>
      <c r="Q24" s="16" t="s">
        <v>16</v>
      </c>
    </row>
    <row r="25" customFormat="false" ht="14.15" hidden="false" customHeight="true" outlineLevel="0" collapsed="false">
      <c r="B25" s="2"/>
      <c r="C25" s="2"/>
      <c r="E25" s="2"/>
      <c r="F25" s="2"/>
      <c r="G25" s="2"/>
      <c r="J25" s="29" t="n">
        <f aca="false">COUNT(x_observed)-2</f>
        <v>11</v>
      </c>
      <c r="K25" s="30" t="n">
        <f aca="false" t="array" ref="K25:K25">SUMSQ(y_observed-y1_predicted)</f>
        <v>3127410</v>
      </c>
      <c r="M25" s="29" t="n">
        <f aca="false">COUNT(x_observed)-3</f>
        <v>10</v>
      </c>
      <c r="N25" s="30" t="n">
        <f aca="false" t="array" ref="N25:N25">SUMSQ(y_observed-y2_predicted)</f>
        <v>82368.0000000001</v>
      </c>
      <c r="P25" s="29" t="n">
        <f aca="false">COUNT(x_observed)-4</f>
        <v>9</v>
      </c>
      <c r="Q25" s="30" t="n">
        <f aca="false" t="array" ref="Q25:Q25">SUMSQ(y_observed-y3_predicted)</f>
        <v>1.34346167602759E-025</v>
      </c>
    </row>
    <row r="26" customFormat="false" ht="14.15" hidden="false" customHeight="true" outlineLevel="0" collapsed="false">
      <c r="B26" s="2"/>
      <c r="C26" s="2"/>
      <c r="E26" s="2"/>
      <c r="F26" s="2"/>
      <c r="G26" s="2"/>
      <c r="K26" s="30"/>
      <c r="N26" s="30"/>
      <c r="Q26" s="30"/>
    </row>
    <row r="27" customFormat="false" ht="8.5" hidden="false" customHeight="true" outlineLevel="0" collapsed="false">
      <c r="B27" s="31"/>
      <c r="C27" s="31"/>
      <c r="E27" s="2"/>
      <c r="F27" s="2"/>
    </row>
    <row r="28" customFormat="false" ht="14.15" hidden="false" customHeight="true" outlineLevel="0" collapsed="false">
      <c r="B28" s="16" t="s">
        <v>19</v>
      </c>
      <c r="C28" s="16"/>
      <c r="E28" s="2"/>
      <c r="F28" s="2"/>
      <c r="G28" s="2"/>
      <c r="J28" s="16" t="s">
        <v>20</v>
      </c>
      <c r="K28" s="16"/>
      <c r="M28" s="16" t="s">
        <v>20</v>
      </c>
      <c r="N28" s="16"/>
      <c r="P28" s="16" t="s">
        <v>20</v>
      </c>
      <c r="Q28" s="16"/>
    </row>
    <row r="29" customFormat="false" ht="14.15" hidden="false" customHeight="true" outlineLevel="0" collapsed="false">
      <c r="B29" s="28" t="s">
        <v>21</v>
      </c>
      <c r="C29" s="32" t="s">
        <v>21</v>
      </c>
      <c r="E29" s="2"/>
      <c r="F29" s="2"/>
      <c r="G29" s="2"/>
      <c r="H29" s="16" t="s">
        <v>22</v>
      </c>
      <c r="J29" s="28" t="s">
        <v>23</v>
      </c>
      <c r="K29" s="32" t="s">
        <v>24</v>
      </c>
      <c r="M29" s="28" t="s">
        <v>23</v>
      </c>
      <c r="N29" s="32" t="s">
        <v>24</v>
      </c>
      <c r="P29" s="28" t="s">
        <v>23</v>
      </c>
      <c r="Q29" s="32" t="s">
        <v>24</v>
      </c>
    </row>
    <row r="30" customFormat="false" ht="14.15" hidden="false" customHeight="true" outlineLevel="0" collapsed="false">
      <c r="B30" s="29" t="n">
        <f aca="false">COUNT(x_observed)</f>
        <v>13</v>
      </c>
      <c r="C30" s="33" t="n">
        <f aca="false" t="array" ref="C30:C30">COUNT(x_observed)</f>
        <v>13</v>
      </c>
      <c r="E30" s="2"/>
      <c r="F30" s="2"/>
      <c r="G30" s="30"/>
      <c r="H30" s="30" t="n">
        <f aca="false" t="array" ref="H30:H30">SUMSQ(y_observed-$C$34)</f>
        <v>20169162</v>
      </c>
      <c r="J30" s="34" t="n">
        <f aca="false">1-($K$25/$H$30)</f>
        <v>0.844941004489924</v>
      </c>
      <c r="K30" s="35" t="n">
        <f aca="false">1-((1-J30)*($B$30-1)/$J25)</f>
        <v>0.830844732170826</v>
      </c>
      <c r="M30" s="34" t="n">
        <f aca="false">1-($N$25/$H$30)</f>
        <v>0.995916141682039</v>
      </c>
      <c r="N30" s="35" t="n">
        <f aca="false">1-((1-M30)*($B$30-1)/$J25)</f>
        <v>0.995544881834952</v>
      </c>
      <c r="P30" s="34" t="n">
        <f aca="false">1-($Q$25/$H$30)</f>
        <v>1</v>
      </c>
      <c r="Q30" s="35" t="n">
        <f aca="false">1-((1-P30)*($B$30-1)/$J25)</f>
        <v>1</v>
      </c>
    </row>
    <row r="31" customFormat="false" ht="8.5" hidden="false" customHeight="true" outlineLevel="0" collapsed="false">
      <c r="B31" s="31"/>
      <c r="C31" s="31"/>
      <c r="E31" s="31"/>
      <c r="F31" s="31"/>
      <c r="G31" s="31"/>
      <c r="H31" s="31"/>
    </row>
    <row r="32" customFormat="false" ht="14.15" hidden="false" customHeight="true" outlineLevel="0" collapsed="false">
      <c r="B32" s="16" t="s">
        <v>25</v>
      </c>
      <c r="C32" s="16"/>
      <c r="E32" s="2"/>
      <c r="F32" s="2"/>
      <c r="G32" s="2"/>
      <c r="J32" s="16" t="s">
        <v>26</v>
      </c>
      <c r="K32" s="16"/>
      <c r="M32" s="16" t="s">
        <v>26</v>
      </c>
      <c r="N32" s="16"/>
      <c r="P32" s="16" t="s">
        <v>26</v>
      </c>
      <c r="Q32" s="16"/>
    </row>
    <row r="33" customFormat="false" ht="14.15" hidden="false" customHeight="true" outlineLevel="0" collapsed="false">
      <c r="B33" s="28" t="s">
        <v>27</v>
      </c>
      <c r="C33" s="32" t="s">
        <v>28</v>
      </c>
      <c r="E33" s="2"/>
      <c r="F33" s="2"/>
      <c r="G33" s="2"/>
      <c r="J33" s="28" t="s">
        <v>29</v>
      </c>
      <c r="K33" s="32" t="s">
        <v>30</v>
      </c>
      <c r="M33" s="28" t="s">
        <v>29</v>
      </c>
      <c r="N33" s="32" t="s">
        <v>30</v>
      </c>
      <c r="P33" s="28" t="s">
        <v>29</v>
      </c>
      <c r="Q33" s="32" t="s">
        <v>30</v>
      </c>
    </row>
    <row r="34" customFormat="false" ht="14.15" hidden="false" customHeight="true" outlineLevel="0" collapsed="false">
      <c r="B34" s="36" t="n">
        <f aca="false">AVERAGE(x_observed)</f>
        <v>6</v>
      </c>
      <c r="C34" s="37" t="n">
        <f aca="false">AVERAGE(y_observed)</f>
        <v>1115</v>
      </c>
      <c r="E34" s="2"/>
      <c r="F34" s="2"/>
      <c r="G34" s="2"/>
      <c r="J34" s="29" t="n">
        <f aca="false">K25/$J$25</f>
        <v>284310</v>
      </c>
      <c r="K34" s="37" t="n">
        <f aca="false">SQRT(J34)</f>
        <v>533.207276769551</v>
      </c>
      <c r="M34" s="34" t="n">
        <f aca="false">N25/$M$25</f>
        <v>8236.80000000001</v>
      </c>
      <c r="N34" s="35" t="n">
        <f aca="false">SQRT(M34)</f>
        <v>90.7568179257074</v>
      </c>
      <c r="P34" s="34" t="n">
        <f aca="false">Q25/$P$25</f>
        <v>1.49273519558621E-026</v>
      </c>
      <c r="Q34" s="35" t="n">
        <f aca="false">SQRT(P34)</f>
        <v>1.22177542764054E-013</v>
      </c>
    </row>
    <row r="35" customFormat="false" ht="8.5" hidden="false" customHeight="true" outlineLevel="0" collapsed="false">
      <c r="B35" s="22"/>
      <c r="C35" s="22"/>
      <c r="D35" s="23"/>
      <c r="E35" s="22"/>
      <c r="F35" s="22"/>
      <c r="G35" s="22"/>
      <c r="H35" s="22"/>
      <c r="I35" s="22"/>
      <c r="J35" s="24"/>
      <c r="K35" s="25"/>
      <c r="L35" s="22"/>
      <c r="M35" s="24"/>
      <c r="N35" s="25"/>
      <c r="O35" s="22"/>
      <c r="P35" s="24"/>
      <c r="Q35" s="25"/>
    </row>
    <row r="36" customFormat="false" ht="8.5" hidden="false" customHeight="true" outlineLevel="0" collapsed="false"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customFormat="false" ht="8.5" hidden="false" customHeight="true" outlineLevel="0" collapsed="false"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customFormat="false" ht="15" hidden="false" customHeight="true" outlineLevel="0" collapsed="false">
      <c r="B38" s="5" t="s">
        <v>31</v>
      </c>
      <c r="C38" s="5"/>
      <c r="E38" s="5" t="s">
        <v>32</v>
      </c>
      <c r="F38" s="5"/>
      <c r="G38" s="40" t="s">
        <v>33</v>
      </c>
      <c r="H38" s="5" t="s">
        <v>34</v>
      </c>
    </row>
    <row r="39" customFormat="false" ht="15" hidden="false" customHeight="true" outlineLevel="0" collapsed="false">
      <c r="E39" s="41" t="s">
        <v>35</v>
      </c>
      <c r="F39" s="41"/>
      <c r="G39" s="41" t="s">
        <v>36</v>
      </c>
      <c r="H39" s="41" t="s">
        <v>37</v>
      </c>
    </row>
    <row r="40" customFormat="false" ht="8.5" hidden="false" customHeight="true" outlineLevel="0" collapsed="false"/>
    <row r="41" customFormat="false" ht="15" hidden="false" customHeight="false" outlineLevel="0" collapsed="false">
      <c r="B41" s="42" t="s">
        <v>38</v>
      </c>
      <c r="C41" s="42"/>
      <c r="E41" s="42" t="s">
        <v>39</v>
      </c>
      <c r="F41" s="42"/>
      <c r="G41" s="42"/>
      <c r="H41" s="42"/>
    </row>
    <row r="42" customFormat="false" ht="15" hidden="false" customHeight="false" outlineLevel="0" collapsed="false">
      <c r="B42" s="28" t="s">
        <v>40</v>
      </c>
      <c r="C42" s="32" t="s">
        <v>41</v>
      </c>
      <c r="E42" s="43" t="s">
        <v>42</v>
      </c>
      <c r="F42" s="43"/>
      <c r="G42" s="44" t="s">
        <v>43</v>
      </c>
      <c r="H42" s="45" t="s">
        <v>44</v>
      </c>
    </row>
    <row r="43" customFormat="false" ht="15" hidden="false" customHeight="false" outlineLevel="0" collapsed="false">
      <c r="B43" s="46" t="n">
        <v>0</v>
      </c>
      <c r="C43" s="33" t="n">
        <v>5</v>
      </c>
      <c r="E43" s="47" t="n">
        <f aca="false" t="array" ref="E43:E43">SUMPRODUCT(TRANSPOSE(coeff_1),B43^{1,0})</f>
        <v>-721</v>
      </c>
      <c r="F43" s="47"/>
      <c r="G43" s="37" t="n">
        <f aca="false">SUMPRODUCT(TRANSPOSE(coeff_2),B43^{2,1,0})</f>
        <v>137</v>
      </c>
      <c r="H43" s="37" t="n">
        <f aca="false">SUMPRODUCT(TRANSPOSE(coeff_3),B43^{3,2,1,0})</f>
        <v>5.00000000000023</v>
      </c>
    </row>
    <row r="44" customFormat="false" ht="15" hidden="false" customHeight="false" outlineLevel="0" collapsed="false">
      <c r="B44" s="46" t="n">
        <f aca="false">B43+1</f>
        <v>1</v>
      </c>
      <c r="C44" s="33" t="n">
        <v>14</v>
      </c>
      <c r="E44" s="47" t="n">
        <f aca="false" t="array" ref="E44:E44">SUMPRODUCT(TRANSPOSE(coeff_1),B44^{1,0})</f>
        <v>-415</v>
      </c>
      <c r="F44" s="47"/>
      <c r="G44" s="37" t="n">
        <f aca="false">SUMPRODUCT(TRANSPOSE(coeff_2),B44^{2,1,0})</f>
        <v>14.0000000000003</v>
      </c>
      <c r="H44" s="37" t="n">
        <f aca="false">SUMPRODUCT(TRANSPOSE(coeff_3),B44^{3,2,1,0})</f>
        <v>14.0000000000002</v>
      </c>
    </row>
    <row r="45" customFormat="false" ht="15" hidden="false" customHeight="false" outlineLevel="0" collapsed="false">
      <c r="B45" s="46" t="n">
        <f aca="false">B44+1</f>
        <v>2</v>
      </c>
      <c r="C45" s="33" t="n">
        <v>41</v>
      </c>
      <c r="E45" s="47" t="n">
        <f aca="false" t="array" ref="E45:E45">SUMPRODUCT(TRANSPOSE(coeff_1),B45^{1,0})</f>
        <v>-109</v>
      </c>
      <c r="F45" s="47"/>
      <c r="G45" s="37" t="n">
        <f aca="false">SUMPRODUCT(TRANSPOSE(coeff_2),B45^{2,1,0})</f>
        <v>-30.9999999999998</v>
      </c>
      <c r="H45" s="37" t="n">
        <f aca="false">SUMPRODUCT(TRANSPOSE(coeff_3),B45^{3,2,1,0})</f>
        <v>41.0000000000002</v>
      </c>
    </row>
    <row r="46" customFormat="false" ht="15" hidden="false" customHeight="false" outlineLevel="0" collapsed="false">
      <c r="B46" s="46" t="n">
        <f aca="false">B45+1</f>
        <v>3</v>
      </c>
      <c r="C46" s="33" t="n">
        <v>98</v>
      </c>
      <c r="E46" s="47" t="n">
        <f aca="false" t="array" ref="E46:E46">SUMPRODUCT(TRANSPOSE(coeff_1),B46^{1,0})</f>
        <v>197</v>
      </c>
      <c r="F46" s="47"/>
      <c r="G46" s="37" t="n">
        <f aca="false">SUMPRODUCT(TRANSPOSE(coeff_2),B46^{2,1,0})</f>
        <v>2.00000000000017</v>
      </c>
      <c r="H46" s="37" t="n">
        <f aca="false">SUMPRODUCT(TRANSPOSE(coeff_3),B46^{3,2,1,0})</f>
        <v>98.0000000000001</v>
      </c>
    </row>
    <row r="47" customFormat="false" ht="15" hidden="false" customHeight="false" outlineLevel="0" collapsed="false">
      <c r="B47" s="46" t="n">
        <f aca="false">B46+1</f>
        <v>4</v>
      </c>
      <c r="C47" s="33" t="n">
        <v>197</v>
      </c>
      <c r="E47" s="47" t="n">
        <f aca="false" t="array" ref="E47:E47">SUMPRODUCT(TRANSPOSE(coeff_1),B47^{1,0})</f>
        <v>503</v>
      </c>
      <c r="F47" s="47"/>
      <c r="G47" s="37" t="n">
        <f aca="false">SUMPRODUCT(TRANSPOSE(coeff_2),B47^{2,1,0})</f>
        <v>113</v>
      </c>
      <c r="H47" s="37" t="n">
        <f aca="false">SUMPRODUCT(TRANSPOSE(coeff_3),B47^{3,2,1,0})</f>
        <v>197</v>
      </c>
    </row>
    <row r="48" customFormat="false" ht="15" hidden="false" customHeight="false" outlineLevel="0" collapsed="false">
      <c r="B48" s="46" t="n">
        <f aca="false">B47+1</f>
        <v>5</v>
      </c>
      <c r="C48" s="33" t="n">
        <v>350</v>
      </c>
      <c r="E48" s="47" t="n">
        <f aca="false" t="array" ref="E48:E48">SUMPRODUCT(TRANSPOSE(coeff_1),B48^{1,0})</f>
        <v>809</v>
      </c>
      <c r="F48" s="47"/>
      <c r="G48" s="37" t="n">
        <f aca="false">SUMPRODUCT(TRANSPOSE(coeff_2),B48^{2,1,0})</f>
        <v>302</v>
      </c>
      <c r="H48" s="37" t="n">
        <f aca="false">SUMPRODUCT(TRANSPOSE(coeff_3),B48^{3,2,1,0})</f>
        <v>350</v>
      </c>
    </row>
    <row r="49" customFormat="false" ht="15" hidden="false" customHeight="false" outlineLevel="0" collapsed="false">
      <c r="B49" s="46" t="n">
        <f aca="false">B48+1</f>
        <v>6</v>
      </c>
      <c r="C49" s="33" t="n">
        <v>569</v>
      </c>
      <c r="E49" s="47" t="n">
        <f aca="false" t="array" ref="E49:E49">SUMPRODUCT(TRANSPOSE(coeff_1),B49^{1,0})</f>
        <v>1115</v>
      </c>
      <c r="F49" s="47"/>
      <c r="G49" s="37" t="n">
        <f aca="false">SUMPRODUCT(TRANSPOSE(coeff_2),B49^{2,1,0})</f>
        <v>569</v>
      </c>
      <c r="H49" s="37" t="n">
        <f aca="false">SUMPRODUCT(TRANSPOSE(coeff_3),B49^{3,2,1,0})</f>
        <v>569</v>
      </c>
    </row>
    <row r="50" customFormat="false" ht="15" hidden="false" customHeight="false" outlineLevel="0" collapsed="false">
      <c r="B50" s="46" t="n">
        <f aca="false">B49+1</f>
        <v>7</v>
      </c>
      <c r="C50" s="33" t="n">
        <v>866</v>
      </c>
      <c r="E50" s="47" t="n">
        <f aca="false" t="array" ref="E50:E50">SUMPRODUCT(TRANSPOSE(coeff_1),B50^{1,0})</f>
        <v>1421</v>
      </c>
      <c r="F50" s="47"/>
      <c r="G50" s="37" t="n">
        <f aca="false">SUMPRODUCT(TRANSPOSE(coeff_2),B50^{2,1,0})</f>
        <v>914</v>
      </c>
      <c r="H50" s="37" t="n">
        <f aca="false">SUMPRODUCT(TRANSPOSE(coeff_3),B50^{3,2,1,0})</f>
        <v>866</v>
      </c>
    </row>
    <row r="51" customFormat="false" ht="15" hidden="false" customHeight="false" outlineLevel="0" collapsed="false">
      <c r="B51" s="46" t="n">
        <f aca="false">B50+1</f>
        <v>8</v>
      </c>
      <c r="C51" s="33" t="n">
        <v>1253</v>
      </c>
      <c r="E51" s="47" t="n">
        <f aca="false" t="array" ref="E51:E51">SUMPRODUCT(TRANSPOSE(coeff_1),B51^{1,0})</f>
        <v>1727</v>
      </c>
      <c r="F51" s="47"/>
      <c r="G51" s="37" t="n">
        <f aca="false">SUMPRODUCT(TRANSPOSE(coeff_2),B51^{2,1,0})</f>
        <v>1337</v>
      </c>
      <c r="H51" s="37" t="n">
        <f aca="false">SUMPRODUCT(TRANSPOSE(coeff_3),B51^{3,2,1,0})</f>
        <v>1253</v>
      </c>
    </row>
    <row r="52" customFormat="false" ht="15" hidden="false" customHeight="false" outlineLevel="0" collapsed="false">
      <c r="B52" s="46" t="n">
        <f aca="false">B51+1</f>
        <v>9</v>
      </c>
      <c r="C52" s="33" t="n">
        <v>1742</v>
      </c>
      <c r="E52" s="47" t="n">
        <f aca="false" t="array" ref="E52:E52">SUMPRODUCT(TRANSPOSE(coeff_1),B52^{1,0})</f>
        <v>2033</v>
      </c>
      <c r="F52" s="47"/>
      <c r="G52" s="37" t="n">
        <f aca="false">SUMPRODUCT(TRANSPOSE(coeff_2),B52^{2,1,0})</f>
        <v>1838</v>
      </c>
      <c r="H52" s="37" t="n">
        <f aca="false">SUMPRODUCT(TRANSPOSE(coeff_3),B52^{3,2,1,0})</f>
        <v>1742</v>
      </c>
    </row>
    <row r="53" customFormat="false" ht="15" hidden="false" customHeight="false" outlineLevel="0" collapsed="false">
      <c r="B53" s="46" t="n">
        <f aca="false">B52+1</f>
        <v>10</v>
      </c>
      <c r="C53" s="33" t="n">
        <v>2345</v>
      </c>
      <c r="E53" s="47" t="n">
        <f aca="false" t="array" ref="E53:E53">SUMPRODUCT(TRANSPOSE(coeff_1),B53^{1,0})</f>
        <v>2339</v>
      </c>
      <c r="F53" s="47"/>
      <c r="G53" s="37" t="n">
        <f aca="false">SUMPRODUCT(TRANSPOSE(coeff_2),B53^{2,1,0})</f>
        <v>2417</v>
      </c>
      <c r="H53" s="37" t="n">
        <f aca="false">SUMPRODUCT(TRANSPOSE(coeff_3),B53^{3,2,1,0})</f>
        <v>2345</v>
      </c>
    </row>
    <row r="54" customFormat="false" ht="15" hidden="false" customHeight="false" outlineLevel="0" collapsed="false">
      <c r="B54" s="46" t="n">
        <f aca="false">B53+1</f>
        <v>11</v>
      </c>
      <c r="C54" s="33" t="n">
        <v>3074</v>
      </c>
      <c r="E54" s="47" t="n">
        <f aca="false" t="array" ref="E54:E54">SUMPRODUCT(TRANSPOSE(coeff_1),B54^{1,0})</f>
        <v>2645</v>
      </c>
      <c r="F54" s="47"/>
      <c r="G54" s="37" t="n">
        <f aca="false">SUMPRODUCT(TRANSPOSE(coeff_2),B54^{2,1,0})</f>
        <v>3074</v>
      </c>
      <c r="H54" s="37" t="n">
        <f aca="false">SUMPRODUCT(TRANSPOSE(coeff_3),B54^{3,2,1,0})</f>
        <v>3074</v>
      </c>
    </row>
    <row r="55" customFormat="false" ht="15" hidden="false" customHeight="false" outlineLevel="0" collapsed="false">
      <c r="B55" s="46" t="n">
        <f aca="false">B54+1</f>
        <v>12</v>
      </c>
      <c r="C55" s="33" t="n">
        <v>3941</v>
      </c>
      <c r="E55" s="47" t="n">
        <f aca="false" t="array" ref="E55:E55">SUMPRODUCT(TRANSPOSE(coeff_1),B55^{1,0})</f>
        <v>2951</v>
      </c>
      <c r="F55" s="47"/>
      <c r="G55" s="37" t="n">
        <f aca="false">SUMPRODUCT(TRANSPOSE(coeff_2),B55^{2,1,0})</f>
        <v>3809</v>
      </c>
      <c r="H55" s="37" t="n">
        <f aca="false">SUMPRODUCT(TRANSPOSE(coeff_3),B55^{3,2,1,0})</f>
        <v>3941</v>
      </c>
    </row>
    <row r="56" customFormat="false" ht="8.5" hidden="false" customHeight="true" outlineLevel="0" collapsed="false"/>
  </sheetData>
  <mergeCells count="16">
    <mergeCell ref="B2:C2"/>
    <mergeCell ref="G5:H5"/>
    <mergeCell ref="G11:H11"/>
    <mergeCell ref="B24:C24"/>
    <mergeCell ref="G24:H24"/>
    <mergeCell ref="B28:C28"/>
    <mergeCell ref="J28:K28"/>
    <mergeCell ref="M28:N28"/>
    <mergeCell ref="P28:Q28"/>
    <mergeCell ref="B32:C32"/>
    <mergeCell ref="J32:K32"/>
    <mergeCell ref="M32:N32"/>
    <mergeCell ref="P32:Q32"/>
    <mergeCell ref="B38:C38"/>
    <mergeCell ref="B41:C41"/>
    <mergeCell ref="E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2025-05-03T19:48:18Z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