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newuser/Documents/spreadsheets/AN_spreadsheets/"/>
    </mc:Choice>
  </mc:AlternateContent>
  <bookViews>
    <workbookView xWindow="1280" yWindow="540" windowWidth="28560" windowHeight="16100" activeTab="1" xr2:uid="{00000000-000D-0000-FFFF-FFFF00000000}"/>
  </bookViews>
  <sheets>
    <sheet name="Assumptions" sheetId="5" r:id="rId1"/>
    <sheet name="Massachussets" sheetId="1" r:id="rId2"/>
    <sheet name="Florida" sheetId="3" r:id="rId3"/>
    <sheet name="Connecticut" sheetId="2" r:id="rId4"/>
    <sheet name="All Regions" sheetId="4" r:id="rId5"/>
    <sheet name="Sheet5" sheetId="6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8" i="4" s="1"/>
  <c r="R10" i="4" s="1"/>
  <c r="R9" i="4"/>
  <c r="R4" i="1"/>
  <c r="R5" i="1"/>
  <c r="R5" i="4"/>
  <c r="O37" i="4"/>
  <c r="O35" i="4"/>
  <c r="N23" i="1"/>
  <c r="N25" i="1" s="1"/>
  <c r="N27" i="1"/>
  <c r="N14" i="1"/>
  <c r="N16" i="1" s="1"/>
  <c r="N18" i="1"/>
  <c r="N5" i="1"/>
  <c r="N7" i="1" s="1"/>
  <c r="N9" i="1"/>
  <c r="N23" i="3"/>
  <c r="N25" i="3" s="1"/>
  <c r="N27" i="3"/>
  <c r="N14" i="3"/>
  <c r="N18" i="3"/>
  <c r="N18" i="4" s="1"/>
  <c r="N5" i="3"/>
  <c r="N7" i="3" s="1"/>
  <c r="N9" i="3"/>
  <c r="N23" i="2"/>
  <c r="N25" i="2"/>
  <c r="N27" i="2"/>
  <c r="N14" i="2"/>
  <c r="N16" i="2" s="1"/>
  <c r="N18" i="2"/>
  <c r="N5" i="2"/>
  <c r="N9" i="2"/>
  <c r="M23" i="1"/>
  <c r="M25" i="1" s="1"/>
  <c r="M27" i="1"/>
  <c r="M14" i="1"/>
  <c r="M18" i="1"/>
  <c r="M5" i="1"/>
  <c r="M7" i="1" s="1"/>
  <c r="M9" i="1"/>
  <c r="M23" i="3"/>
  <c r="M25" i="3" s="1"/>
  <c r="M27" i="3"/>
  <c r="M14" i="3"/>
  <c r="M18" i="3"/>
  <c r="M5" i="3"/>
  <c r="M7" i="3" s="1"/>
  <c r="M9" i="3"/>
  <c r="M23" i="2"/>
  <c r="M25" i="2" s="1"/>
  <c r="M27" i="2"/>
  <c r="M14" i="2"/>
  <c r="M16" i="2" s="1"/>
  <c r="M18" i="2"/>
  <c r="M5" i="2"/>
  <c r="M7" i="2" s="1"/>
  <c r="M9" i="2"/>
  <c r="L23" i="1"/>
  <c r="L25" i="1" s="1"/>
  <c r="L27" i="1"/>
  <c r="L14" i="1"/>
  <c r="L16" i="1" s="1"/>
  <c r="L18" i="1"/>
  <c r="L5" i="1"/>
  <c r="L7" i="1" s="1"/>
  <c r="L9" i="1"/>
  <c r="L23" i="3"/>
  <c r="L25" i="3" s="1"/>
  <c r="L27" i="3"/>
  <c r="L14" i="3"/>
  <c r="L16" i="3" s="1"/>
  <c r="L18" i="3"/>
  <c r="L5" i="3"/>
  <c r="L7" i="3" s="1"/>
  <c r="L9" i="3"/>
  <c r="L23" i="2"/>
  <c r="L27" i="2"/>
  <c r="L14" i="2"/>
  <c r="L18" i="2"/>
  <c r="L5" i="2"/>
  <c r="L7" i="2" s="1"/>
  <c r="L9" i="2"/>
  <c r="K23" i="1"/>
  <c r="K25" i="1" s="1"/>
  <c r="K27" i="1"/>
  <c r="K14" i="1"/>
  <c r="K16" i="1" s="1"/>
  <c r="K17" i="1" s="1"/>
  <c r="K18" i="1"/>
  <c r="K5" i="1"/>
  <c r="K9" i="1"/>
  <c r="K23" i="3"/>
  <c r="K25" i="3" s="1"/>
  <c r="K27" i="3"/>
  <c r="K14" i="3"/>
  <c r="K16" i="3" s="1"/>
  <c r="K17" i="3" s="1"/>
  <c r="K18" i="3"/>
  <c r="K5" i="3"/>
  <c r="K7" i="3" s="1"/>
  <c r="K8" i="3" s="1"/>
  <c r="K9" i="3"/>
  <c r="K23" i="2"/>
  <c r="K25" i="2" s="1"/>
  <c r="K27" i="2"/>
  <c r="K14" i="2"/>
  <c r="K16" i="2" s="1"/>
  <c r="K17" i="2" s="1"/>
  <c r="K18" i="2"/>
  <c r="K5" i="2"/>
  <c r="K7" i="2" s="1"/>
  <c r="K8" i="2" s="1"/>
  <c r="K9" i="2"/>
  <c r="J23" i="1"/>
  <c r="J27" i="1"/>
  <c r="J14" i="1"/>
  <c r="J16" i="1" s="1"/>
  <c r="J18" i="1"/>
  <c r="J5" i="1"/>
  <c r="J9" i="1"/>
  <c r="J23" i="3"/>
  <c r="J25" i="3" s="1"/>
  <c r="J26" i="3" s="1"/>
  <c r="J27" i="3"/>
  <c r="J14" i="3"/>
  <c r="J16" i="3" s="1"/>
  <c r="J18" i="3"/>
  <c r="J5" i="3"/>
  <c r="J7" i="3" s="1"/>
  <c r="J9" i="3"/>
  <c r="J23" i="2"/>
  <c r="J25" i="2" s="1"/>
  <c r="J27" i="2"/>
  <c r="J14" i="2"/>
  <c r="J16" i="2" s="1"/>
  <c r="J18" i="2"/>
  <c r="J5" i="2"/>
  <c r="J7" i="2" s="1"/>
  <c r="J9" i="2"/>
  <c r="I23" i="1"/>
  <c r="I27" i="1"/>
  <c r="I14" i="1"/>
  <c r="I16" i="1" s="1"/>
  <c r="I17" i="1" s="1"/>
  <c r="I18" i="1"/>
  <c r="I5" i="1"/>
  <c r="I9" i="1"/>
  <c r="I23" i="3"/>
  <c r="I25" i="3" s="1"/>
  <c r="I27" i="3"/>
  <c r="I14" i="3"/>
  <c r="I16" i="3" s="1"/>
  <c r="I17" i="3" s="1"/>
  <c r="I18" i="3"/>
  <c r="I5" i="3"/>
  <c r="I9" i="3"/>
  <c r="I23" i="2"/>
  <c r="I27" i="2"/>
  <c r="I14" i="2"/>
  <c r="I16" i="2" s="1"/>
  <c r="I17" i="2" s="1"/>
  <c r="I18" i="2"/>
  <c r="I5" i="2"/>
  <c r="I9" i="2"/>
  <c r="H23" i="1"/>
  <c r="H27" i="1"/>
  <c r="H14" i="1"/>
  <c r="H18" i="1"/>
  <c r="H5" i="1"/>
  <c r="H7" i="1" s="1"/>
  <c r="H9" i="1"/>
  <c r="H23" i="3"/>
  <c r="H25" i="3" s="1"/>
  <c r="H27" i="3"/>
  <c r="H14" i="3"/>
  <c r="H16" i="3" s="1"/>
  <c r="H18" i="3"/>
  <c r="H5" i="3"/>
  <c r="H9" i="3"/>
  <c r="H23" i="2"/>
  <c r="H25" i="2" s="1"/>
  <c r="H26" i="2" s="1"/>
  <c r="H27" i="2"/>
  <c r="H14" i="2"/>
  <c r="H18" i="2"/>
  <c r="H5" i="2"/>
  <c r="H7" i="2" s="1"/>
  <c r="H9" i="2"/>
  <c r="G23" i="1"/>
  <c r="G25" i="1" s="1"/>
  <c r="G27" i="1"/>
  <c r="G14" i="1"/>
  <c r="G18" i="1"/>
  <c r="G5" i="1"/>
  <c r="G9" i="1"/>
  <c r="G23" i="3"/>
  <c r="G27" i="3"/>
  <c r="G14" i="3"/>
  <c r="G16" i="3" s="1"/>
  <c r="G18" i="3"/>
  <c r="G5" i="3"/>
  <c r="G7" i="3" s="1"/>
  <c r="G8" i="3" s="1"/>
  <c r="G9" i="3"/>
  <c r="G23" i="2"/>
  <c r="G27" i="2"/>
  <c r="G14" i="2"/>
  <c r="G18" i="2"/>
  <c r="G5" i="2"/>
  <c r="G7" i="2" s="1"/>
  <c r="G8" i="2" s="1"/>
  <c r="G9" i="2"/>
  <c r="F23" i="1"/>
  <c r="F25" i="1" s="1"/>
  <c r="F26" i="1" s="1"/>
  <c r="F27" i="1"/>
  <c r="F14" i="1"/>
  <c r="F16" i="1" s="1"/>
  <c r="F18" i="1"/>
  <c r="F5" i="1"/>
  <c r="F9" i="1"/>
  <c r="F23" i="3"/>
  <c r="F27" i="3"/>
  <c r="F14" i="3"/>
  <c r="F18" i="3"/>
  <c r="F5" i="3"/>
  <c r="F9" i="3"/>
  <c r="F23" i="2"/>
  <c r="F27" i="2"/>
  <c r="F14" i="2"/>
  <c r="F16" i="2" s="1"/>
  <c r="F18" i="2"/>
  <c r="F5" i="2"/>
  <c r="F9" i="2"/>
  <c r="E23" i="1"/>
  <c r="E27" i="1"/>
  <c r="E14" i="1"/>
  <c r="E18" i="1"/>
  <c r="E5" i="1"/>
  <c r="E9" i="1"/>
  <c r="E23" i="3"/>
  <c r="E25" i="3" s="1"/>
  <c r="E27" i="3"/>
  <c r="E14" i="3"/>
  <c r="E16" i="3" s="1"/>
  <c r="E18" i="3"/>
  <c r="E5" i="3"/>
  <c r="E9" i="3"/>
  <c r="E23" i="2"/>
  <c r="E25" i="2" s="1"/>
  <c r="E27" i="2"/>
  <c r="E14" i="2"/>
  <c r="E18" i="2"/>
  <c r="E5" i="2"/>
  <c r="E9" i="2"/>
  <c r="D23" i="1"/>
  <c r="D27" i="1"/>
  <c r="D14" i="1"/>
  <c r="D18" i="1"/>
  <c r="D5" i="1"/>
  <c r="D9" i="1"/>
  <c r="D23" i="3"/>
  <c r="D27" i="3"/>
  <c r="D14" i="3"/>
  <c r="D16" i="3" s="1"/>
  <c r="D18" i="3"/>
  <c r="D5" i="3"/>
  <c r="D7" i="3" s="1"/>
  <c r="D9" i="3"/>
  <c r="D23" i="2"/>
  <c r="D27" i="2"/>
  <c r="D14" i="2"/>
  <c r="D18" i="2"/>
  <c r="D5" i="2"/>
  <c r="D9" i="2"/>
  <c r="C23" i="1"/>
  <c r="C27" i="1"/>
  <c r="C14" i="1"/>
  <c r="C16" i="1" s="1"/>
  <c r="C18" i="1"/>
  <c r="C5" i="1"/>
  <c r="C9" i="1"/>
  <c r="C23" i="3"/>
  <c r="C27" i="3"/>
  <c r="C14" i="3"/>
  <c r="C18" i="3"/>
  <c r="C5" i="3"/>
  <c r="C9" i="3"/>
  <c r="C23" i="2"/>
  <c r="C25" i="2" s="1"/>
  <c r="C27" i="2"/>
  <c r="C14" i="2"/>
  <c r="C18" i="2"/>
  <c r="C5" i="2"/>
  <c r="C9" i="2"/>
  <c r="K17" i="4"/>
  <c r="O34" i="4"/>
  <c r="O33" i="4" s="1"/>
  <c r="O32" i="4"/>
  <c r="N32" i="1"/>
  <c r="L32" i="3"/>
  <c r="K32" i="1"/>
  <c r="K32" i="3"/>
  <c r="K32" i="2"/>
  <c r="H32" i="2"/>
  <c r="N23" i="4"/>
  <c r="K25" i="4"/>
  <c r="K23" i="4"/>
  <c r="J23" i="4"/>
  <c r="K16" i="4"/>
  <c r="J14" i="4"/>
  <c r="I14" i="4"/>
  <c r="M5" i="4"/>
  <c r="L7" i="4"/>
  <c r="K5" i="4"/>
  <c r="O36" i="4"/>
  <c r="N36" i="3"/>
  <c r="N36" i="2"/>
  <c r="M36" i="1"/>
  <c r="M36" i="3"/>
  <c r="M36" i="2"/>
  <c r="I36" i="3"/>
  <c r="O31" i="4"/>
  <c r="N31" i="1"/>
  <c r="N31" i="4" s="1"/>
  <c r="N31" i="3"/>
  <c r="N31" i="2"/>
  <c r="M31" i="1"/>
  <c r="M31" i="3"/>
  <c r="M31" i="2"/>
  <c r="L31" i="1"/>
  <c r="L31" i="3"/>
  <c r="L31" i="2"/>
  <c r="K31" i="1"/>
  <c r="K31" i="3"/>
  <c r="K31" i="2"/>
  <c r="J31" i="1"/>
  <c r="J31" i="4" s="1"/>
  <c r="J31" i="3"/>
  <c r="J31" i="2"/>
  <c r="I31" i="1"/>
  <c r="I31" i="3"/>
  <c r="I31" i="2"/>
  <c r="H31" i="1"/>
  <c r="H31" i="3"/>
  <c r="H31" i="2"/>
  <c r="G31" i="1"/>
  <c r="G31" i="3"/>
  <c r="G31" i="2"/>
  <c r="F31" i="1"/>
  <c r="F31" i="4" s="1"/>
  <c r="F31" i="3"/>
  <c r="F31" i="2"/>
  <c r="E31" i="1"/>
  <c r="E31" i="3"/>
  <c r="E31" i="2"/>
  <c r="D31" i="1"/>
  <c r="D31" i="3"/>
  <c r="D31" i="2"/>
  <c r="C31" i="1"/>
  <c r="C31" i="4" s="1"/>
  <c r="C31" i="3"/>
  <c r="C31" i="2"/>
  <c r="M27" i="4"/>
  <c r="O22" i="1"/>
  <c r="O22" i="4" s="1"/>
  <c r="O22" i="3"/>
  <c r="O22" i="2"/>
  <c r="N22" i="4"/>
  <c r="M22" i="4"/>
  <c r="L22" i="4"/>
  <c r="K22" i="4"/>
  <c r="J22" i="4"/>
  <c r="I22" i="4"/>
  <c r="H22" i="4"/>
  <c r="G22" i="4"/>
  <c r="F22" i="4"/>
  <c r="E22" i="4"/>
  <c r="D22" i="4"/>
  <c r="C22" i="4"/>
  <c r="D13" i="4"/>
  <c r="E13" i="4"/>
  <c r="F13" i="4"/>
  <c r="G13" i="4"/>
  <c r="H13" i="4"/>
  <c r="I13" i="4"/>
  <c r="J13" i="4"/>
  <c r="K13" i="4"/>
  <c r="L13" i="4"/>
  <c r="M13" i="4"/>
  <c r="N13" i="4"/>
  <c r="O13" i="1"/>
  <c r="O13" i="4" s="1"/>
  <c r="O13" i="3"/>
  <c r="O13" i="2"/>
  <c r="M18" i="4"/>
  <c r="C13" i="4"/>
  <c r="M9" i="4"/>
  <c r="O4" i="1"/>
  <c r="O4" i="4" s="1"/>
  <c r="O4" i="3"/>
  <c r="O4" i="2"/>
  <c r="D4" i="4"/>
  <c r="E4" i="4"/>
  <c r="F4" i="4"/>
  <c r="G4" i="4"/>
  <c r="H4" i="4"/>
  <c r="I4" i="4"/>
  <c r="J4" i="4"/>
  <c r="K4" i="4"/>
  <c r="L4" i="4"/>
  <c r="M4" i="4"/>
  <c r="N4" i="4"/>
  <c r="C4" i="4"/>
  <c r="O38" i="2"/>
  <c r="O33" i="2"/>
  <c r="O38" i="3"/>
  <c r="O33" i="3"/>
  <c r="O38" i="1"/>
  <c r="O33" i="1"/>
  <c r="L5" i="4" l="1"/>
  <c r="R6" i="1"/>
  <c r="R4" i="4" s="1"/>
  <c r="H36" i="1"/>
  <c r="I36" i="2"/>
  <c r="K14" i="4"/>
  <c r="K15" i="4" s="1"/>
  <c r="I9" i="4"/>
  <c r="H27" i="4"/>
  <c r="I27" i="4"/>
  <c r="I18" i="4"/>
  <c r="J18" i="4"/>
  <c r="L27" i="4"/>
  <c r="I36" i="1"/>
  <c r="I36" i="4" s="1"/>
  <c r="J36" i="3"/>
  <c r="N9" i="4"/>
  <c r="R6" i="4"/>
  <c r="R12" i="4" s="1"/>
  <c r="O38" i="4"/>
  <c r="D31" i="4"/>
  <c r="H31" i="4"/>
  <c r="L31" i="4"/>
  <c r="G31" i="4"/>
  <c r="K31" i="4"/>
  <c r="F36" i="3"/>
  <c r="E31" i="4"/>
  <c r="I31" i="4"/>
  <c r="M31" i="4"/>
  <c r="D36" i="3"/>
  <c r="L6" i="4"/>
  <c r="C27" i="4"/>
  <c r="C36" i="3"/>
  <c r="D5" i="4"/>
  <c r="I19" i="2"/>
  <c r="I20" i="2" s="1"/>
  <c r="I19" i="1"/>
  <c r="I20" i="1" s="1"/>
  <c r="J9" i="4"/>
  <c r="K18" i="4"/>
  <c r="K9" i="4"/>
  <c r="C36" i="1"/>
  <c r="F27" i="4"/>
  <c r="F36" i="1"/>
  <c r="H9" i="4"/>
  <c r="D18" i="4"/>
  <c r="C25" i="3"/>
  <c r="C26" i="3" s="1"/>
  <c r="C28" i="3" s="1"/>
  <c r="D36" i="2"/>
  <c r="D8" i="3"/>
  <c r="D10" i="3" s="1"/>
  <c r="D11" i="3" s="1"/>
  <c r="J36" i="2"/>
  <c r="H36" i="3"/>
  <c r="F18" i="4"/>
  <c r="D9" i="4"/>
  <c r="D36" i="1"/>
  <c r="E36" i="2"/>
  <c r="H14" i="4"/>
  <c r="D17" i="3"/>
  <c r="D19" i="3" s="1"/>
  <c r="D20" i="3" s="1"/>
  <c r="G36" i="2"/>
  <c r="G36" i="3"/>
  <c r="G5" i="4"/>
  <c r="H32" i="1"/>
  <c r="O27" i="1"/>
  <c r="K36" i="3"/>
  <c r="N36" i="1"/>
  <c r="N36" i="4" s="1"/>
  <c r="N26" i="2"/>
  <c r="N28" i="2" s="1"/>
  <c r="C18" i="4"/>
  <c r="F5" i="4"/>
  <c r="F23" i="4"/>
  <c r="L36" i="1"/>
  <c r="C5" i="4"/>
  <c r="D32" i="3"/>
  <c r="D32" i="1"/>
  <c r="E26" i="2"/>
  <c r="E28" i="2" s="1"/>
  <c r="O18" i="3"/>
  <c r="E18" i="4"/>
  <c r="F9" i="4"/>
  <c r="K7" i="1"/>
  <c r="K8" i="1" s="1"/>
  <c r="K27" i="4"/>
  <c r="L36" i="3"/>
  <c r="M7" i="4"/>
  <c r="M6" i="4" s="1"/>
  <c r="L34" i="1"/>
  <c r="L9" i="4"/>
  <c r="O27" i="3"/>
  <c r="I16" i="4"/>
  <c r="I15" i="4" s="1"/>
  <c r="O14" i="3"/>
  <c r="L32" i="1"/>
  <c r="E26" i="3"/>
  <c r="G10" i="3"/>
  <c r="G11" i="3" s="1"/>
  <c r="G18" i="4"/>
  <c r="J28" i="3"/>
  <c r="J29" i="3" s="1"/>
  <c r="N17" i="2"/>
  <c r="G9" i="4"/>
  <c r="F36" i="2"/>
  <c r="O5" i="1"/>
  <c r="G23" i="4"/>
  <c r="L23" i="4"/>
  <c r="F32" i="1"/>
  <c r="J32" i="2"/>
  <c r="F14" i="4"/>
  <c r="G10" i="2"/>
  <c r="G11" i="2" s="1"/>
  <c r="H26" i="3"/>
  <c r="H28" i="3" s="1"/>
  <c r="H29" i="3" s="1"/>
  <c r="I19" i="3"/>
  <c r="I20" i="3" s="1"/>
  <c r="K36" i="1"/>
  <c r="L36" i="2"/>
  <c r="L18" i="4"/>
  <c r="L26" i="1"/>
  <c r="L28" i="1" s="1"/>
  <c r="L29" i="1" s="1"/>
  <c r="M8" i="2"/>
  <c r="M10" i="2" s="1"/>
  <c r="M11" i="2" s="1"/>
  <c r="M8" i="3"/>
  <c r="M10" i="3" s="1"/>
  <c r="M11" i="3" s="1"/>
  <c r="M8" i="1"/>
  <c r="M10" i="1" s="1"/>
  <c r="N27" i="4"/>
  <c r="O9" i="1"/>
  <c r="M23" i="4"/>
  <c r="G32" i="1"/>
  <c r="J32" i="3"/>
  <c r="M32" i="2"/>
  <c r="O9" i="3"/>
  <c r="C9" i="4"/>
  <c r="E32" i="3"/>
  <c r="G17" i="3"/>
  <c r="G19" i="3" s="1"/>
  <c r="G20" i="3" s="1"/>
  <c r="G36" i="1"/>
  <c r="D7" i="2"/>
  <c r="D8" i="2" s="1"/>
  <c r="D10" i="2" s="1"/>
  <c r="D11" i="2" s="1"/>
  <c r="D7" i="1"/>
  <c r="D8" i="1" s="1"/>
  <c r="E9" i="4"/>
  <c r="E36" i="1"/>
  <c r="O23" i="2"/>
  <c r="F25" i="2"/>
  <c r="F32" i="2"/>
  <c r="H7" i="3"/>
  <c r="H8" i="3" s="1"/>
  <c r="H10" i="3" s="1"/>
  <c r="H11" i="3" s="1"/>
  <c r="H32" i="3"/>
  <c r="H5" i="4"/>
  <c r="H25" i="1"/>
  <c r="H26" i="1" s="1"/>
  <c r="H23" i="4"/>
  <c r="I7" i="3"/>
  <c r="I8" i="3" s="1"/>
  <c r="I10" i="3" s="1"/>
  <c r="I11" i="3" s="1"/>
  <c r="J27" i="4"/>
  <c r="J36" i="1"/>
  <c r="K36" i="2"/>
  <c r="K32" i="4"/>
  <c r="E36" i="3"/>
  <c r="E27" i="4"/>
  <c r="E25" i="1"/>
  <c r="E26" i="1" s="1"/>
  <c r="E23" i="4"/>
  <c r="J26" i="2"/>
  <c r="J34" i="2"/>
  <c r="J7" i="1"/>
  <c r="J7" i="4" s="1"/>
  <c r="J5" i="4"/>
  <c r="J32" i="1"/>
  <c r="K10" i="3"/>
  <c r="K11" i="3" s="1"/>
  <c r="L16" i="2"/>
  <c r="L16" i="4" s="1"/>
  <c r="L14" i="4"/>
  <c r="C16" i="2"/>
  <c r="O14" i="2"/>
  <c r="D16" i="2"/>
  <c r="D17" i="2" s="1"/>
  <c r="D19" i="2" s="1"/>
  <c r="D20" i="2" s="1"/>
  <c r="F25" i="3"/>
  <c r="F26" i="3" s="1"/>
  <c r="F28" i="3" s="1"/>
  <c r="F29" i="3" s="1"/>
  <c r="H18" i="4"/>
  <c r="O18" i="2"/>
  <c r="H36" i="2"/>
  <c r="H16" i="1"/>
  <c r="H17" i="1" s="1"/>
  <c r="H19" i="1" s="1"/>
  <c r="I7" i="2"/>
  <c r="I8" i="2" s="1"/>
  <c r="I10" i="2" s="1"/>
  <c r="I11" i="2" s="1"/>
  <c r="I25" i="2"/>
  <c r="I26" i="2" s="1"/>
  <c r="I32" i="2"/>
  <c r="I7" i="1"/>
  <c r="I8" i="1" s="1"/>
  <c r="I25" i="1"/>
  <c r="I26" i="1" s="1"/>
  <c r="I32" i="1"/>
  <c r="I23" i="4"/>
  <c r="L34" i="3"/>
  <c r="L33" i="3" s="1"/>
  <c r="M17" i="2"/>
  <c r="M19" i="2" s="1"/>
  <c r="M20" i="2" s="1"/>
  <c r="M34" i="2"/>
  <c r="M33" i="2" s="1"/>
  <c r="M16" i="3"/>
  <c r="M32" i="3"/>
  <c r="M16" i="1"/>
  <c r="M14" i="4"/>
  <c r="M32" i="1"/>
  <c r="N7" i="2"/>
  <c r="N34" i="2" s="1"/>
  <c r="N5" i="4"/>
  <c r="N32" i="2"/>
  <c r="C25" i="1"/>
  <c r="C25" i="4" s="1"/>
  <c r="C32" i="1"/>
  <c r="C23" i="4"/>
  <c r="D16" i="1"/>
  <c r="G27" i="4"/>
  <c r="I5" i="4"/>
  <c r="O5" i="2"/>
  <c r="D14" i="4"/>
  <c r="I32" i="3"/>
  <c r="C36" i="2"/>
  <c r="O9" i="2"/>
  <c r="E28" i="3"/>
  <c r="E29" i="3" s="1"/>
  <c r="E16" i="1"/>
  <c r="E17" i="1" s="1"/>
  <c r="E14" i="4"/>
  <c r="G16" i="2"/>
  <c r="G17" i="2" s="1"/>
  <c r="G19" i="2" s="1"/>
  <c r="G20" i="2" s="1"/>
  <c r="G14" i="4"/>
  <c r="J16" i="4"/>
  <c r="J15" i="4" s="1"/>
  <c r="K10" i="2"/>
  <c r="K11" i="2" s="1"/>
  <c r="L25" i="2"/>
  <c r="L26" i="2" s="1"/>
  <c r="L28" i="2" s="1"/>
  <c r="L32" i="2"/>
  <c r="L26" i="3"/>
  <c r="L28" i="3" s="1"/>
  <c r="L29" i="3" s="1"/>
  <c r="N14" i="4"/>
  <c r="G7" i="1"/>
  <c r="G7" i="4" s="1"/>
  <c r="G16" i="1"/>
  <c r="J17" i="3"/>
  <c r="J25" i="1"/>
  <c r="J26" i="1" s="1"/>
  <c r="L17" i="1"/>
  <c r="L19" i="1" s="1"/>
  <c r="L20" i="1" s="1"/>
  <c r="M25" i="4"/>
  <c r="N26" i="3"/>
  <c r="N28" i="3" s="1"/>
  <c r="N29" i="3" s="1"/>
  <c r="N7" i="4"/>
  <c r="N32" i="3"/>
  <c r="H17" i="3"/>
  <c r="J17" i="1"/>
  <c r="K34" i="2"/>
  <c r="K33" i="2" s="1"/>
  <c r="K34" i="3"/>
  <c r="K33" i="3" s="1"/>
  <c r="N19" i="2"/>
  <c r="N20" i="2" s="1"/>
  <c r="N16" i="3"/>
  <c r="N16" i="4" s="1"/>
  <c r="O27" i="2"/>
  <c r="O18" i="1"/>
  <c r="H16" i="2"/>
  <c r="H17" i="2" s="1"/>
  <c r="J17" i="2"/>
  <c r="J19" i="2" s="1"/>
  <c r="J20" i="2" s="1"/>
  <c r="K19" i="2"/>
  <c r="K20" i="2" s="1"/>
  <c r="K19" i="3"/>
  <c r="K20" i="3" s="1"/>
  <c r="K19" i="1"/>
  <c r="L17" i="3"/>
  <c r="L19" i="3" s="1"/>
  <c r="N17" i="1"/>
  <c r="C7" i="3"/>
  <c r="C8" i="3" s="1"/>
  <c r="O5" i="3"/>
  <c r="C32" i="3"/>
  <c r="E7" i="2"/>
  <c r="E8" i="2" s="1"/>
  <c r="E10" i="2" s="1"/>
  <c r="E11" i="2" s="1"/>
  <c r="G25" i="3"/>
  <c r="G26" i="3" s="1"/>
  <c r="G32" i="3"/>
  <c r="K24" i="4"/>
  <c r="C7" i="2"/>
  <c r="C8" i="2" s="1"/>
  <c r="C17" i="2"/>
  <c r="C32" i="2"/>
  <c r="D27" i="4"/>
  <c r="F17" i="2"/>
  <c r="F19" i="2" s="1"/>
  <c r="F20" i="2" s="1"/>
  <c r="F16" i="3"/>
  <c r="F32" i="3"/>
  <c r="H19" i="3"/>
  <c r="H20" i="3" s="1"/>
  <c r="J34" i="3"/>
  <c r="N26" i="1"/>
  <c r="N34" i="1"/>
  <c r="N25" i="4"/>
  <c r="N24" i="4" s="1"/>
  <c r="E32" i="2"/>
  <c r="D25" i="2"/>
  <c r="D34" i="2" s="1"/>
  <c r="D32" i="2"/>
  <c r="D25" i="3"/>
  <c r="D34" i="3" s="1"/>
  <c r="D33" i="3" s="1"/>
  <c r="O23" i="3"/>
  <c r="D25" i="1"/>
  <c r="D23" i="4"/>
  <c r="E7" i="1"/>
  <c r="E5" i="4"/>
  <c r="E32" i="1"/>
  <c r="F7" i="2"/>
  <c r="F8" i="2" s="1"/>
  <c r="F10" i="2" s="1"/>
  <c r="F11" i="2" s="1"/>
  <c r="F7" i="3"/>
  <c r="F8" i="3" s="1"/>
  <c r="F10" i="3" s="1"/>
  <c r="F11" i="3" s="1"/>
  <c r="F28" i="1"/>
  <c r="M36" i="4"/>
  <c r="C26" i="2"/>
  <c r="C16" i="3"/>
  <c r="C7" i="1"/>
  <c r="C8" i="1" s="1"/>
  <c r="C17" i="1"/>
  <c r="C14" i="4"/>
  <c r="O14" i="1"/>
  <c r="O14" i="4" s="1"/>
  <c r="O23" i="1"/>
  <c r="E16" i="2"/>
  <c r="E17" i="2" s="1"/>
  <c r="E7" i="3"/>
  <c r="E34" i="3" s="1"/>
  <c r="E17" i="3"/>
  <c r="F26" i="2"/>
  <c r="G25" i="2"/>
  <c r="G34" i="2" s="1"/>
  <c r="G32" i="2"/>
  <c r="J19" i="3"/>
  <c r="J20" i="3" s="1"/>
  <c r="I17" i="4"/>
  <c r="F7" i="1"/>
  <c r="F8" i="1" s="1"/>
  <c r="F17" i="1"/>
  <c r="G26" i="1"/>
  <c r="H8" i="2"/>
  <c r="H10" i="2" s="1"/>
  <c r="H11" i="2" s="1"/>
  <c r="H28" i="2"/>
  <c r="H8" i="1"/>
  <c r="I26" i="3"/>
  <c r="J8" i="2"/>
  <c r="J10" i="2" s="1"/>
  <c r="J11" i="2" s="1"/>
  <c r="J28" i="2"/>
  <c r="J8" i="3"/>
  <c r="J10" i="3" s="1"/>
  <c r="J11" i="3" s="1"/>
  <c r="K26" i="2"/>
  <c r="K26" i="3"/>
  <c r="K26" i="1"/>
  <c r="L8" i="2"/>
  <c r="L10" i="2" s="1"/>
  <c r="L11" i="2" s="1"/>
  <c r="L8" i="3"/>
  <c r="L10" i="3" s="1"/>
  <c r="L11" i="3" s="1"/>
  <c r="L8" i="1"/>
  <c r="M26" i="2"/>
  <c r="M26" i="3"/>
  <c r="M26" i="1"/>
  <c r="N8" i="3"/>
  <c r="N10" i="3" s="1"/>
  <c r="N11" i="3" s="1"/>
  <c r="N8" i="1"/>
  <c r="C36" i="4" l="1"/>
  <c r="H36" i="4"/>
  <c r="O25" i="1"/>
  <c r="J8" i="1"/>
  <c r="J35" i="1" s="1"/>
  <c r="H32" i="4"/>
  <c r="G36" i="4"/>
  <c r="K36" i="4"/>
  <c r="F36" i="4"/>
  <c r="E25" i="4"/>
  <c r="E24" i="4" s="1"/>
  <c r="F32" i="4"/>
  <c r="I19" i="4"/>
  <c r="J36" i="4"/>
  <c r="N8" i="2"/>
  <c r="N10" i="2" s="1"/>
  <c r="N11" i="2" s="1"/>
  <c r="I34" i="1"/>
  <c r="I33" i="1" s="1"/>
  <c r="D32" i="4"/>
  <c r="G6" i="4"/>
  <c r="I25" i="4"/>
  <c r="I24" i="4" s="1"/>
  <c r="D36" i="4"/>
  <c r="O18" i="4"/>
  <c r="K8" i="4"/>
  <c r="K10" i="1"/>
  <c r="K10" i="4" s="1"/>
  <c r="L36" i="4"/>
  <c r="D16" i="4"/>
  <c r="D15" i="4" s="1"/>
  <c r="E8" i="3"/>
  <c r="E10" i="3" s="1"/>
  <c r="E11" i="3" s="1"/>
  <c r="F34" i="2"/>
  <c r="F33" i="2" s="1"/>
  <c r="O16" i="1"/>
  <c r="O15" i="1" s="1"/>
  <c r="M24" i="4"/>
  <c r="M32" i="4"/>
  <c r="H35" i="1"/>
  <c r="E36" i="4"/>
  <c r="F25" i="4"/>
  <c r="F24" i="4" s="1"/>
  <c r="D26" i="2"/>
  <c r="D35" i="2" s="1"/>
  <c r="O27" i="4"/>
  <c r="O9" i="4"/>
  <c r="J6" i="4"/>
  <c r="M8" i="4"/>
  <c r="K34" i="1"/>
  <c r="K7" i="4"/>
  <c r="K6" i="4" s="1"/>
  <c r="C34" i="3"/>
  <c r="C33" i="3" s="1"/>
  <c r="C34" i="2"/>
  <c r="C33" i="2" s="1"/>
  <c r="L33" i="1"/>
  <c r="E33" i="3"/>
  <c r="L32" i="4"/>
  <c r="J33" i="2"/>
  <c r="J35" i="2"/>
  <c r="N15" i="4"/>
  <c r="J17" i="4"/>
  <c r="H37" i="3"/>
  <c r="G26" i="2"/>
  <c r="G26" i="4" s="1"/>
  <c r="O23" i="4"/>
  <c r="O5" i="4"/>
  <c r="G8" i="1"/>
  <c r="G10" i="1" s="1"/>
  <c r="N33" i="2"/>
  <c r="J32" i="4"/>
  <c r="D7" i="4"/>
  <c r="D6" i="4" s="1"/>
  <c r="H19" i="2"/>
  <c r="H20" i="2" s="1"/>
  <c r="H17" i="4"/>
  <c r="E28" i="1"/>
  <c r="E29" i="1" s="1"/>
  <c r="E26" i="4"/>
  <c r="C17" i="3"/>
  <c r="C19" i="3" s="1"/>
  <c r="G34" i="1"/>
  <c r="G33" i="1" s="1"/>
  <c r="G16" i="4"/>
  <c r="G15" i="4" s="1"/>
  <c r="N34" i="3"/>
  <c r="N33" i="3" s="1"/>
  <c r="M10" i="4"/>
  <c r="M11" i="1"/>
  <c r="I10" i="1"/>
  <c r="I8" i="4"/>
  <c r="J28" i="1"/>
  <c r="J29" i="1" s="1"/>
  <c r="J26" i="4"/>
  <c r="D10" i="1"/>
  <c r="D8" i="4"/>
  <c r="J19" i="1"/>
  <c r="J20" i="1" s="1"/>
  <c r="N19" i="1"/>
  <c r="N20" i="1" s="1"/>
  <c r="J25" i="4"/>
  <c r="J24" i="4" s="1"/>
  <c r="J34" i="1"/>
  <c r="J33" i="1" s="1"/>
  <c r="L34" i="2"/>
  <c r="N32" i="4"/>
  <c r="L26" i="4"/>
  <c r="I7" i="4"/>
  <c r="I6" i="4" s="1"/>
  <c r="L17" i="2"/>
  <c r="O25" i="2"/>
  <c r="O24" i="2" s="1"/>
  <c r="E7" i="4"/>
  <c r="E6" i="4" s="1"/>
  <c r="H35" i="3"/>
  <c r="H34" i="2"/>
  <c r="H33" i="2" s="1"/>
  <c r="D17" i="1"/>
  <c r="C26" i="1"/>
  <c r="C28" i="1" s="1"/>
  <c r="C29" i="1" s="1"/>
  <c r="N6" i="4"/>
  <c r="M17" i="1"/>
  <c r="M34" i="1"/>
  <c r="M16" i="4"/>
  <c r="M15" i="4" s="1"/>
  <c r="M17" i="3"/>
  <c r="M19" i="3" s="1"/>
  <c r="M20" i="3" s="1"/>
  <c r="M34" i="3"/>
  <c r="M33" i="3" s="1"/>
  <c r="I32" i="4"/>
  <c r="H16" i="4"/>
  <c r="H15" i="4" s="1"/>
  <c r="N17" i="3"/>
  <c r="N17" i="4" s="1"/>
  <c r="G17" i="1"/>
  <c r="I34" i="3"/>
  <c r="I33" i="3" s="1"/>
  <c r="H28" i="1"/>
  <c r="H29" i="1" s="1"/>
  <c r="H26" i="4"/>
  <c r="H34" i="3"/>
  <c r="H33" i="3" s="1"/>
  <c r="H7" i="4"/>
  <c r="H6" i="4" s="1"/>
  <c r="E32" i="4"/>
  <c r="I20" i="4"/>
  <c r="K20" i="1"/>
  <c r="K19" i="4"/>
  <c r="K20" i="4" s="1"/>
  <c r="C24" i="4"/>
  <c r="L25" i="4"/>
  <c r="L24" i="4" s="1"/>
  <c r="I34" i="2"/>
  <c r="I33" i="2" s="1"/>
  <c r="L15" i="4"/>
  <c r="H25" i="4"/>
  <c r="H24" i="4" s="1"/>
  <c r="H34" i="1"/>
  <c r="E19" i="2"/>
  <c r="E20" i="2" s="1"/>
  <c r="E35" i="2"/>
  <c r="C19" i="1"/>
  <c r="G35" i="3"/>
  <c r="G28" i="3"/>
  <c r="L10" i="1"/>
  <c r="L8" i="4"/>
  <c r="H29" i="2"/>
  <c r="E16" i="4"/>
  <c r="E15" i="4" s="1"/>
  <c r="O16" i="2"/>
  <c r="O15" i="2" s="1"/>
  <c r="E34" i="2"/>
  <c r="E33" i="2" s="1"/>
  <c r="M28" i="1"/>
  <c r="M26" i="4"/>
  <c r="J37" i="2"/>
  <c r="J29" i="2"/>
  <c r="O16" i="3"/>
  <c r="O15" i="3" s="1"/>
  <c r="C16" i="4"/>
  <c r="C15" i="4" s="1"/>
  <c r="D34" i="1"/>
  <c r="D25" i="4"/>
  <c r="D24" i="4" s="1"/>
  <c r="G34" i="3"/>
  <c r="G25" i="4"/>
  <c r="G24" i="4" s="1"/>
  <c r="K35" i="1"/>
  <c r="K28" i="1"/>
  <c r="K26" i="4"/>
  <c r="J37" i="3"/>
  <c r="F35" i="2"/>
  <c r="F28" i="2"/>
  <c r="F28" i="4" s="1"/>
  <c r="F19" i="1"/>
  <c r="G35" i="2"/>
  <c r="E17" i="4"/>
  <c r="E19" i="1"/>
  <c r="L29" i="2"/>
  <c r="L28" i="4"/>
  <c r="K35" i="2"/>
  <c r="K28" i="2"/>
  <c r="G28" i="1"/>
  <c r="F8" i="4"/>
  <c r="F10" i="1"/>
  <c r="O7" i="1"/>
  <c r="C7" i="4"/>
  <c r="C6" i="4" s="1"/>
  <c r="C34" i="1"/>
  <c r="F35" i="1"/>
  <c r="E8" i="1"/>
  <c r="N28" i="1"/>
  <c r="N35" i="1"/>
  <c r="N26" i="4"/>
  <c r="F34" i="3"/>
  <c r="F33" i="3" s="1"/>
  <c r="F16" i="4"/>
  <c r="F15" i="4" s="1"/>
  <c r="C10" i="2"/>
  <c r="I35" i="3"/>
  <c r="I28" i="3"/>
  <c r="O24" i="1"/>
  <c r="N10" i="1"/>
  <c r="K35" i="3"/>
  <c r="K28" i="3"/>
  <c r="I35" i="2"/>
  <c r="I28" i="2"/>
  <c r="L35" i="3"/>
  <c r="E19" i="3"/>
  <c r="E35" i="3"/>
  <c r="C10" i="1"/>
  <c r="C8" i="4"/>
  <c r="F26" i="4"/>
  <c r="E29" i="2"/>
  <c r="N33" i="1"/>
  <c r="E34" i="1"/>
  <c r="C19" i="2"/>
  <c r="O17" i="2"/>
  <c r="C10" i="3"/>
  <c r="O8" i="3"/>
  <c r="M28" i="3"/>
  <c r="H10" i="1"/>
  <c r="H8" i="4"/>
  <c r="L20" i="3"/>
  <c r="H20" i="1"/>
  <c r="J35" i="3"/>
  <c r="G33" i="2"/>
  <c r="C35" i="2"/>
  <c r="C28" i="2"/>
  <c r="O26" i="2"/>
  <c r="C29" i="3"/>
  <c r="J33" i="3"/>
  <c r="N37" i="2"/>
  <c r="N29" i="2"/>
  <c r="M35" i="2"/>
  <c r="M28" i="2"/>
  <c r="I35" i="1"/>
  <c r="I28" i="1"/>
  <c r="I26" i="4"/>
  <c r="L35" i="1"/>
  <c r="F34" i="1"/>
  <c r="F7" i="4"/>
  <c r="F6" i="4" s="1"/>
  <c r="H35" i="2"/>
  <c r="O25" i="3"/>
  <c r="O24" i="3" s="1"/>
  <c r="F29" i="1"/>
  <c r="D26" i="1"/>
  <c r="D26" i="3"/>
  <c r="D33" i="2"/>
  <c r="L37" i="3"/>
  <c r="F17" i="3"/>
  <c r="O7" i="2"/>
  <c r="O6" i="2" s="1"/>
  <c r="G32" i="4"/>
  <c r="C32" i="4"/>
  <c r="O7" i="3"/>
  <c r="O6" i="3" s="1"/>
  <c r="J8" i="4" l="1"/>
  <c r="J10" i="1"/>
  <c r="J37" i="1" s="1"/>
  <c r="K11" i="4"/>
  <c r="F37" i="1"/>
  <c r="F38" i="1" s="1"/>
  <c r="N35" i="2"/>
  <c r="O8" i="2"/>
  <c r="N8" i="4"/>
  <c r="H35" i="4"/>
  <c r="E28" i="4"/>
  <c r="D28" i="2"/>
  <c r="D29" i="2" s="1"/>
  <c r="H38" i="3"/>
  <c r="J34" i="4"/>
  <c r="J33" i="4" s="1"/>
  <c r="F29" i="4"/>
  <c r="J19" i="4"/>
  <c r="J20" i="4" s="1"/>
  <c r="H37" i="1"/>
  <c r="H38" i="1" s="1"/>
  <c r="H28" i="4"/>
  <c r="H29" i="4" s="1"/>
  <c r="E29" i="4"/>
  <c r="O8" i="1"/>
  <c r="O8" i="4" s="1"/>
  <c r="M11" i="4"/>
  <c r="K11" i="1"/>
  <c r="H19" i="4"/>
  <c r="H20" i="4" s="1"/>
  <c r="C35" i="3"/>
  <c r="C17" i="4"/>
  <c r="G35" i="1"/>
  <c r="G35" i="4" s="1"/>
  <c r="I35" i="4"/>
  <c r="J38" i="2"/>
  <c r="H37" i="2"/>
  <c r="H37" i="4" s="1"/>
  <c r="M35" i="3"/>
  <c r="I34" i="4"/>
  <c r="I33" i="4" s="1"/>
  <c r="E37" i="2"/>
  <c r="E38" i="2" s="1"/>
  <c r="G28" i="2"/>
  <c r="G29" i="2" s="1"/>
  <c r="N34" i="4"/>
  <c r="N33" i="4" s="1"/>
  <c r="L29" i="4"/>
  <c r="K33" i="1"/>
  <c r="K34" i="4"/>
  <c r="K33" i="4" s="1"/>
  <c r="C26" i="4"/>
  <c r="G8" i="4"/>
  <c r="J35" i="4"/>
  <c r="C35" i="1"/>
  <c r="J28" i="4"/>
  <c r="J29" i="4" s="1"/>
  <c r="M19" i="1"/>
  <c r="M37" i="1" s="1"/>
  <c r="M17" i="4"/>
  <c r="D10" i="4"/>
  <c r="D11" i="4" s="1"/>
  <c r="D11" i="1"/>
  <c r="I10" i="4"/>
  <c r="I11" i="4" s="1"/>
  <c r="I11" i="1"/>
  <c r="G11" i="1"/>
  <c r="G10" i="4"/>
  <c r="L19" i="2"/>
  <c r="O19" i="2" s="1"/>
  <c r="O20" i="2" s="1"/>
  <c r="L35" i="2"/>
  <c r="L35" i="4" s="1"/>
  <c r="L17" i="4"/>
  <c r="O16" i="4"/>
  <c r="O15" i="4" s="1"/>
  <c r="N19" i="3"/>
  <c r="N35" i="3"/>
  <c r="N35" i="4" s="1"/>
  <c r="L33" i="2"/>
  <c r="L34" i="4"/>
  <c r="L33" i="4" s="1"/>
  <c r="N19" i="4"/>
  <c r="N20" i="4" s="1"/>
  <c r="M35" i="1"/>
  <c r="O17" i="1"/>
  <c r="H33" i="1"/>
  <c r="H34" i="4"/>
  <c r="H33" i="4" s="1"/>
  <c r="G17" i="4"/>
  <c r="G19" i="1"/>
  <c r="M33" i="1"/>
  <c r="M34" i="4"/>
  <c r="M33" i="4" s="1"/>
  <c r="D19" i="1"/>
  <c r="D17" i="4"/>
  <c r="E34" i="4"/>
  <c r="E33" i="4" s="1"/>
  <c r="E33" i="1"/>
  <c r="G29" i="1"/>
  <c r="D34" i="4"/>
  <c r="D33" i="4" s="1"/>
  <c r="D33" i="1"/>
  <c r="E20" i="3"/>
  <c r="E37" i="3"/>
  <c r="E38" i="3" s="1"/>
  <c r="N37" i="1"/>
  <c r="N28" i="4"/>
  <c r="N29" i="4" s="1"/>
  <c r="N29" i="1"/>
  <c r="M29" i="1"/>
  <c r="M28" i="4"/>
  <c r="M29" i="4" s="1"/>
  <c r="H11" i="1"/>
  <c r="H10" i="4"/>
  <c r="H11" i="4" s="1"/>
  <c r="C11" i="3"/>
  <c r="O10" i="3"/>
  <c r="O11" i="3" s="1"/>
  <c r="C10" i="4"/>
  <c r="C11" i="4" s="1"/>
  <c r="C11" i="1"/>
  <c r="O25" i="4"/>
  <c r="O24" i="4" s="1"/>
  <c r="I37" i="3"/>
  <c r="I38" i="3" s="1"/>
  <c r="I29" i="3"/>
  <c r="E8" i="4"/>
  <c r="E10" i="1"/>
  <c r="E35" i="1"/>
  <c r="E35" i="4" s="1"/>
  <c r="O6" i="1"/>
  <c r="O7" i="4"/>
  <c r="O6" i="4" s="1"/>
  <c r="F37" i="2"/>
  <c r="F38" i="2" s="1"/>
  <c r="F29" i="2"/>
  <c r="K37" i="1"/>
  <c r="K28" i="4"/>
  <c r="K29" i="4" s="1"/>
  <c r="K29" i="1"/>
  <c r="C20" i="3"/>
  <c r="D37" i="2"/>
  <c r="D38" i="2" s="1"/>
  <c r="G33" i="3"/>
  <c r="G34" i="4"/>
  <c r="G33" i="4" s="1"/>
  <c r="F19" i="3"/>
  <c r="F35" i="3"/>
  <c r="F35" i="4" s="1"/>
  <c r="C37" i="2"/>
  <c r="C38" i="2" s="1"/>
  <c r="C29" i="2"/>
  <c r="E19" i="4"/>
  <c r="E20" i="4" s="1"/>
  <c r="E20" i="1"/>
  <c r="F17" i="4"/>
  <c r="K35" i="4"/>
  <c r="L10" i="4"/>
  <c r="L11" i="4" s="1"/>
  <c r="L11" i="1"/>
  <c r="L37" i="1"/>
  <c r="O17" i="3"/>
  <c r="C20" i="1"/>
  <c r="C19" i="4"/>
  <c r="C37" i="1"/>
  <c r="K37" i="3"/>
  <c r="K38" i="3" s="1"/>
  <c r="K29" i="3"/>
  <c r="D35" i="3"/>
  <c r="D28" i="3"/>
  <c r="O26" i="3"/>
  <c r="D35" i="1"/>
  <c r="D26" i="4"/>
  <c r="O26" i="1"/>
  <c r="D28" i="1"/>
  <c r="N38" i="2"/>
  <c r="M37" i="3"/>
  <c r="M29" i="3"/>
  <c r="I37" i="2"/>
  <c r="I38" i="2" s="1"/>
  <c r="I29" i="2"/>
  <c r="O10" i="2"/>
  <c r="O11" i="2" s="1"/>
  <c r="C11" i="2"/>
  <c r="F11" i="1"/>
  <c r="F10" i="4"/>
  <c r="F11" i="4" s="1"/>
  <c r="L38" i="3"/>
  <c r="F34" i="4"/>
  <c r="F33" i="4" s="1"/>
  <c r="F33" i="1"/>
  <c r="I37" i="1"/>
  <c r="I28" i="4"/>
  <c r="I29" i="4" s="1"/>
  <c r="I29" i="1"/>
  <c r="M37" i="2"/>
  <c r="M38" i="2" s="1"/>
  <c r="M29" i="2"/>
  <c r="C37" i="3"/>
  <c r="C20" i="2"/>
  <c r="N10" i="4"/>
  <c r="N11" i="1"/>
  <c r="C34" i="4"/>
  <c r="C33" i="4" s="1"/>
  <c r="C33" i="1"/>
  <c r="K37" i="2"/>
  <c r="K38" i="2" s="1"/>
  <c r="K29" i="2"/>
  <c r="F20" i="1"/>
  <c r="J38" i="3"/>
  <c r="G37" i="3"/>
  <c r="G38" i="3" s="1"/>
  <c r="G29" i="3"/>
  <c r="C28" i="4"/>
  <c r="J11" i="1" l="1"/>
  <c r="C29" i="4"/>
  <c r="J10" i="4"/>
  <c r="J11" i="4" s="1"/>
  <c r="J37" i="4"/>
  <c r="J38" i="4" s="1"/>
  <c r="J38" i="1"/>
  <c r="N11" i="4"/>
  <c r="G11" i="4"/>
  <c r="H38" i="4"/>
  <c r="O28" i="2"/>
  <c r="O29" i="2" s="1"/>
  <c r="G37" i="2"/>
  <c r="G38" i="2" s="1"/>
  <c r="H38" i="2"/>
  <c r="C20" i="4"/>
  <c r="O19" i="1"/>
  <c r="O20" i="1" s="1"/>
  <c r="C38" i="3"/>
  <c r="C35" i="4"/>
  <c r="M35" i="4"/>
  <c r="M38" i="3"/>
  <c r="G28" i="4"/>
  <c r="G29" i="4" s="1"/>
  <c r="O17" i="4"/>
  <c r="G20" i="1"/>
  <c r="G19" i="4"/>
  <c r="G20" i="4" s="1"/>
  <c r="N37" i="3"/>
  <c r="N38" i="3" s="1"/>
  <c r="N20" i="3"/>
  <c r="G37" i="1"/>
  <c r="D19" i="4"/>
  <c r="D20" i="4" s="1"/>
  <c r="D20" i="1"/>
  <c r="L20" i="2"/>
  <c r="L37" i="2"/>
  <c r="L38" i="2" s="1"/>
  <c r="L19" i="4"/>
  <c r="L20" i="4" s="1"/>
  <c r="M19" i="4"/>
  <c r="M20" i="4" s="1"/>
  <c r="M20" i="1"/>
  <c r="D37" i="1"/>
  <c r="D28" i="4"/>
  <c r="D29" i="4" s="1"/>
  <c r="D29" i="1"/>
  <c r="O28" i="1"/>
  <c r="O26" i="4"/>
  <c r="D37" i="3"/>
  <c r="D38" i="3" s="1"/>
  <c r="D29" i="3"/>
  <c r="O28" i="3"/>
  <c r="O29" i="3" s="1"/>
  <c r="C37" i="4"/>
  <c r="C38" i="1"/>
  <c r="F20" i="3"/>
  <c r="F37" i="3"/>
  <c r="O19" i="3"/>
  <c r="O20" i="3" s="1"/>
  <c r="K37" i="4"/>
  <c r="K38" i="4" s="1"/>
  <c r="K38" i="1"/>
  <c r="E10" i="4"/>
  <c r="E11" i="4" s="1"/>
  <c r="E11" i="1"/>
  <c r="E37" i="1"/>
  <c r="I37" i="4"/>
  <c r="I38" i="4" s="1"/>
  <c r="I38" i="1"/>
  <c r="L38" i="1"/>
  <c r="N38" i="1"/>
  <c r="F19" i="4"/>
  <c r="F20" i="4" s="1"/>
  <c r="D35" i="4"/>
  <c r="O10" i="1"/>
  <c r="M37" i="4"/>
  <c r="M38" i="1"/>
  <c r="G37" i="4" l="1"/>
  <c r="G38" i="4" s="1"/>
  <c r="C38" i="4"/>
  <c r="M38" i="4"/>
  <c r="L37" i="4"/>
  <c r="L38" i="4" s="1"/>
  <c r="G38" i="1"/>
  <c r="N37" i="4"/>
  <c r="N38" i="4" s="1"/>
  <c r="F38" i="3"/>
  <c r="F37" i="4"/>
  <c r="F38" i="4" s="1"/>
  <c r="O29" i="1"/>
  <c r="O28" i="4"/>
  <c r="O29" i="4" s="1"/>
  <c r="O10" i="4"/>
  <c r="O11" i="4" s="1"/>
  <c r="O11" i="1"/>
  <c r="E37" i="4"/>
  <c r="E38" i="4" s="1"/>
  <c r="E38" i="1"/>
  <c r="O19" i="4"/>
  <c r="O20" i="4" s="1"/>
  <c r="D37" i="4"/>
  <c r="D38" i="4" s="1"/>
  <c r="D38" i="1"/>
</calcChain>
</file>

<file path=xl/sharedStrings.xml><?xml version="1.0" encoding="utf-8"?>
<sst xmlns="http://schemas.openxmlformats.org/spreadsheetml/2006/main" count="354" uniqueCount="49">
  <si>
    <t>2018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</si>
  <si>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</si>
  <si>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</si>
  <si>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</si>
  <si>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</si>
  <si>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</si>
  <si>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</si>
  <si>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</si>
  <si>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</si>
  <si>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</si>
  <si>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</si>
  <si>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</si>
  <si>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</si>
  <si>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Hiking Poles</t>
  </si>
  <si>
    <t>Volume</t>
  </si>
  <si>
    <t>Revenue Before Discount</t>
  </si>
  <si>
    <t>Discount %</t>
  </si>
  <si>
    <t>Discount</t>
  </si>
  <si>
    <t>Revenue After Discount</t>
  </si>
  <si>
    <t>Cost of Sales</t>
  </si>
  <si>
    <t>Gross Margin</t>
  </si>
  <si>
    <t>Gross Margin %</t>
  </si>
  <si>
    <t>Walking Boots</t>
  </si>
  <si>
    <t>Rucksack</t>
  </si>
  <si>
    <t>Total Products</t>
  </si>
  <si>
    <t>Unit Cost</t>
  </si>
  <si>
    <t>Unit Price</t>
  </si>
  <si>
    <t>Budget Assumptions</t>
  </si>
  <si>
    <t>Massachussets Budget</t>
  </si>
  <si>
    <t>Florida Budget</t>
  </si>
  <si>
    <t>Connecticut Budget</t>
  </si>
  <si>
    <t>All Regions Budget</t>
  </si>
  <si>
    <t>total cells replaced by aggregate members for each region</t>
  </si>
  <si>
    <t>total formulae replaced by aggregate members for each region</t>
  </si>
  <si>
    <t>formulae replaced by aggregate products member</t>
  </si>
  <si>
    <t>total formulae replace by aggregate members on dimensions</t>
  </si>
  <si>
    <t>formulae replaced by aggregate members in time dimension</t>
  </si>
  <si>
    <t>formulae replaced by aggregate members in product dimension</t>
  </si>
  <si>
    <t>formulae  replaced by rules per product</t>
  </si>
  <si>
    <t>formulae  replaced by rules for total product</t>
  </si>
  <si>
    <t>formulae replaced by rules for each product</t>
  </si>
  <si>
    <t>formulae replaced by rules on this sheet</t>
  </si>
  <si>
    <t>total formulae replaced by rules for each region</t>
  </si>
  <si>
    <t>formulae replace by rules for total product</t>
  </si>
  <si>
    <t>formulae replaced by rules in total</t>
  </si>
  <si>
    <t>formulae replaced total</t>
  </si>
  <si>
    <t>Capacity</t>
  </si>
  <si>
    <t>Done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</si>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</sst>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.00%"/>
  </numFmts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2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right"/>
    </xf>
    <xf numFmtId="164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0" fontId="0" fillId="0" borderId="0" xfId="0" applyProtection="1">
      <protection locked="0" hidden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zoomScale="150" zoomScaleNormal="150" zoomScalePageLayoutView="150" workbookViewId="0">
      <selection activeCell="Q17" sqref="Q17"/>
    </sheetView>
  </sheetViews>
  <sheetFormatPr baseColWidth="10" defaultRowHeight="15" x14ac:dyDescent="0.2"/>
  <sheetData>
    <row r="1" spans="1:14" ht="31" x14ac:dyDescent="0.35">
      <c r="A1" s="10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x14ac:dyDescent="0.2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</row>
    <row r="4" spans="1:14" x14ac:dyDescent="0.2">
      <c r="A4" t="s">
        <v>26</v>
      </c>
      <c r="B4" t="s">
        <v>13</v>
      </c>
      <c r="C4" s="4">
        <v>10</v>
      </c>
      <c r="D4" s="4">
        <v>6</v>
      </c>
      <c r="E4" s="4">
        <v>6</v>
      </c>
      <c r="F4" s="4">
        <v>6</v>
      </c>
      <c r="G4" s="4">
        <v>6</v>
      </c>
      <c r="H4" s="4">
        <v>6</v>
      </c>
      <c r="I4" s="4">
        <v>6</v>
      </c>
      <c r="J4" s="4">
        <v>6</v>
      </c>
      <c r="K4" s="4">
        <v>6</v>
      </c>
      <c r="L4" s="4">
        <v>6</v>
      </c>
      <c r="M4" s="4">
        <v>6</v>
      </c>
      <c r="N4" s="4">
        <v>6</v>
      </c>
    </row>
    <row r="5" spans="1:14" x14ac:dyDescent="0.2">
      <c r="A5" t="s">
        <v>26</v>
      </c>
      <c r="B5" t="s">
        <v>23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8</v>
      </c>
      <c r="K5" s="4">
        <v>8</v>
      </c>
      <c r="L5" s="4">
        <v>8</v>
      </c>
      <c r="M5" s="4">
        <v>8</v>
      </c>
      <c r="N5" s="4">
        <v>8</v>
      </c>
    </row>
    <row r="6" spans="1:14" x14ac:dyDescent="0.2">
      <c r="A6" t="s">
        <v>26</v>
      </c>
      <c r="B6" t="s">
        <v>22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  <c r="L6" s="4">
        <v>7</v>
      </c>
      <c r="M6" s="4">
        <v>7</v>
      </c>
      <c r="N6" s="4">
        <v>7</v>
      </c>
    </row>
    <row r="9" spans="1:14" x14ac:dyDescent="0.2">
      <c r="A9" t="s">
        <v>25</v>
      </c>
      <c r="B9" t="s">
        <v>13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</row>
    <row r="10" spans="1:14" x14ac:dyDescent="0.2">
      <c r="A10" t="s">
        <v>25</v>
      </c>
      <c r="B10" t="s">
        <v>23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</row>
    <row r="11" spans="1:14" x14ac:dyDescent="0.2">
      <c r="A11" t="s">
        <v>25</v>
      </c>
      <c r="B11" t="s">
        <v>22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tabSelected="1" workbookViewId="0">
      <selection activeCell="A2" sqref="A2:XFD2"/>
    </sheetView>
  </sheetViews>
  <sheetFormatPr baseColWidth="10" defaultColWidth="8.83203125" defaultRowHeight="15" x14ac:dyDescent="0.2"/>
  <cols>
    <col min="1" max="1" width="13.83203125" customWidth="1"/>
    <col min="2" max="2" width="23" customWidth="1"/>
    <col min="3" max="15" width="11.83203125" customWidth="1"/>
    <col min="16" max="16" width="43" customWidth="1"/>
    <col min="17" max="17" width="44.33203125" bestFit="1" customWidth="1"/>
  </cols>
  <sheetData>
    <row r="1" spans="1:18" ht="31" x14ac:dyDescent="0.35">
      <c r="A1" s="10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8" x14ac:dyDescent="0.2"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/>
    </row>
    <row r="3" spans="1:18" x14ac:dyDescent="0.2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s="5" t="s">
        <v>0</v>
      </c>
    </row>
    <row r="4" spans="1:18" x14ac:dyDescent="0.2">
      <c r="A4" t="s">
        <v>13</v>
      </c>
      <c r="B4" t="s">
        <v>14</v>
      </c>
      <c r="C4" s="1">
        <v>25000</v>
      </c>
      <c r="D4" s="1">
        <v>20000</v>
      </c>
      <c r="E4" s="1">
        <v>20000</v>
      </c>
      <c r="F4" s="1">
        <v>20000</v>
      </c>
      <c r="G4" s="1">
        <v>20000</v>
      </c>
      <c r="H4" s="1">
        <v>20000</v>
      </c>
      <c r="I4" s="1">
        <v>20000</v>
      </c>
      <c r="J4" s="1">
        <v>20000</v>
      </c>
      <c r="K4" s="1">
        <v>20000</v>
      </c>
      <c r="L4" s="1">
        <v>20000</v>
      </c>
      <c r="M4" s="1">
        <v>20000</v>
      </c>
      <c r="N4" s="1">
        <v>20000</v>
      </c>
      <c r="O4" s="3">
        <f>SUM(C4:N4)</f>
        <v>245000</v>
      </c>
      <c r="Q4" t="s">
        <v>36</v>
      </c>
      <c r="R4">
        <f>6*3</f>
        <v>18</v>
      </c>
    </row>
    <row r="5" spans="1:18" x14ac:dyDescent="0.2">
      <c r="A5" t="s">
        <v>13</v>
      </c>
      <c r="B5" t="s">
        <v>15</v>
      </c>
      <c r="C5" s="6">
        <f>C4*VLOOKUP($A5,Assumptions!$B$4:$N$6,C$2)</f>
        <v>250000</v>
      </c>
      <c r="D5" s="6">
        <f>D4*VLOOKUP($A5,Assumptions!$B$4:$N$6,D$2)</f>
        <v>120000</v>
      </c>
      <c r="E5" s="6">
        <f>E4*VLOOKUP($A5,Assumptions!$B$4:$N$6,E$2)</f>
        <v>120000</v>
      </c>
      <c r="F5" s="6">
        <f>F4*VLOOKUP($A5,Assumptions!$B$4:$N$6,F$2)</f>
        <v>120000</v>
      </c>
      <c r="G5" s="6">
        <f>G4*VLOOKUP($A5,Assumptions!$B$4:$N$6,G$2)</f>
        <v>120000</v>
      </c>
      <c r="H5" s="6">
        <f>H4*VLOOKUP($A5,Assumptions!$B$4:$N$6,H$2)</f>
        <v>120000</v>
      </c>
      <c r="I5" s="6">
        <f>I4*VLOOKUP($A5,Assumptions!$B$4:$N$6,I$2)</f>
        <v>120000</v>
      </c>
      <c r="J5" s="6">
        <f>J4*VLOOKUP($A5,Assumptions!$B$4:$N$6,J$2)</f>
        <v>120000</v>
      </c>
      <c r="K5" s="6">
        <f>K4*VLOOKUP($A5,Assumptions!$B$4:$N$6,K$2)</f>
        <v>120000</v>
      </c>
      <c r="L5" s="6">
        <f>L4*VLOOKUP($A5,Assumptions!$B$4:$N$6,L$2)</f>
        <v>120000</v>
      </c>
      <c r="M5" s="6">
        <f>M4*VLOOKUP($A5,Assumptions!$B$4:$N$6,M$2)</f>
        <v>120000</v>
      </c>
      <c r="N5" s="6">
        <f>N4*VLOOKUP($A5,Assumptions!$B$4:$N$6,N$2)</f>
        <v>120000</v>
      </c>
      <c r="O5" s="3">
        <f t="shared" ref="O5:O10" si="0">SUM(C5:N5)</f>
        <v>1570000</v>
      </c>
      <c r="Q5" t="s">
        <v>37</v>
      </c>
      <c r="R5">
        <f>6*13</f>
        <v>78</v>
      </c>
    </row>
    <row r="6" spans="1:18" x14ac:dyDescent="0.2">
      <c r="A6" t="s">
        <v>13</v>
      </c>
      <c r="B6" t="s">
        <v>16</v>
      </c>
      <c r="C6" s="2">
        <v>0.1</v>
      </c>
      <c r="D6" s="2">
        <v>0.1</v>
      </c>
      <c r="E6" s="2">
        <v>0.1</v>
      </c>
      <c r="F6" s="2">
        <v>0.1</v>
      </c>
      <c r="G6" s="2">
        <v>0.1</v>
      </c>
      <c r="H6" s="2">
        <v>0.1</v>
      </c>
      <c r="I6" s="2">
        <v>0.1</v>
      </c>
      <c r="J6" s="2">
        <v>0.1</v>
      </c>
      <c r="K6" s="2">
        <v>0.1</v>
      </c>
      <c r="L6" s="2">
        <v>0.1</v>
      </c>
      <c r="M6" s="2">
        <v>0.1</v>
      </c>
      <c r="N6" s="2">
        <v>0.1</v>
      </c>
      <c r="O6" s="7">
        <f>O7/O5</f>
        <v>0.1</v>
      </c>
      <c r="Q6" t="s">
        <v>32</v>
      </c>
      <c r="R6">
        <f>R4+R5</f>
        <v>96</v>
      </c>
    </row>
    <row r="7" spans="1:18" x14ac:dyDescent="0.2">
      <c r="A7" t="s">
        <v>13</v>
      </c>
      <c r="B7" t="s">
        <v>17</v>
      </c>
      <c r="C7" s="6">
        <f>C5*C6</f>
        <v>25000</v>
      </c>
      <c r="D7" s="6">
        <f t="shared" ref="D7:N7" si="1">D5*D6</f>
        <v>12000</v>
      </c>
      <c r="E7" s="6">
        <f t="shared" si="1"/>
        <v>12000</v>
      </c>
      <c r="F7" s="6">
        <f t="shared" si="1"/>
        <v>12000</v>
      </c>
      <c r="G7" s="6">
        <f t="shared" si="1"/>
        <v>12000</v>
      </c>
      <c r="H7" s="6">
        <f t="shared" si="1"/>
        <v>12000</v>
      </c>
      <c r="I7" s="6">
        <f t="shared" si="1"/>
        <v>12000</v>
      </c>
      <c r="J7" s="6">
        <f t="shared" si="1"/>
        <v>12000</v>
      </c>
      <c r="K7" s="6">
        <f t="shared" si="1"/>
        <v>12000</v>
      </c>
      <c r="L7" s="6">
        <f t="shared" si="1"/>
        <v>12000</v>
      </c>
      <c r="M7" s="6">
        <f t="shared" si="1"/>
        <v>12000</v>
      </c>
      <c r="N7" s="6">
        <f t="shared" si="1"/>
        <v>12000</v>
      </c>
      <c r="O7" s="3">
        <f t="shared" si="0"/>
        <v>157000</v>
      </c>
    </row>
    <row r="8" spans="1:18" x14ac:dyDescent="0.2">
      <c r="A8" t="s">
        <v>13</v>
      </c>
      <c r="B8" t="s">
        <v>18</v>
      </c>
      <c r="C8" s="6">
        <f>C5-C7</f>
        <v>225000</v>
      </c>
      <c r="D8" s="6">
        <f t="shared" ref="D8:N8" si="2">D5-D7</f>
        <v>108000</v>
      </c>
      <c r="E8" s="6">
        <f t="shared" si="2"/>
        <v>108000</v>
      </c>
      <c r="F8" s="6">
        <f t="shared" si="2"/>
        <v>108000</v>
      </c>
      <c r="G8" s="6">
        <f t="shared" si="2"/>
        <v>108000</v>
      </c>
      <c r="H8" s="6">
        <f t="shared" si="2"/>
        <v>108000</v>
      </c>
      <c r="I8" s="6">
        <f t="shared" si="2"/>
        <v>108000</v>
      </c>
      <c r="J8" s="6">
        <f t="shared" si="2"/>
        <v>108000</v>
      </c>
      <c r="K8" s="6">
        <f t="shared" si="2"/>
        <v>108000</v>
      </c>
      <c r="L8" s="6">
        <f t="shared" si="2"/>
        <v>108000</v>
      </c>
      <c r="M8" s="6">
        <f t="shared" si="2"/>
        <v>108000</v>
      </c>
      <c r="N8" s="6">
        <f t="shared" si="2"/>
        <v>108000</v>
      </c>
      <c r="O8" s="3">
        <f t="shared" si="0"/>
        <v>1413000</v>
      </c>
      <c r="Q8" t="s">
        <v>38</v>
      </c>
      <c r="R8">
        <f>(6*12)+2</f>
        <v>74</v>
      </c>
    </row>
    <row r="9" spans="1:18" x14ac:dyDescent="0.2">
      <c r="A9" t="s">
        <v>13</v>
      </c>
      <c r="B9" t="s">
        <v>19</v>
      </c>
      <c r="C9" s="6">
        <f>C4*VLOOKUP(Massachussets!$A9,Assumptions!$B$9:$N$11,Massachussets!C$2)</f>
        <v>75000</v>
      </c>
      <c r="D9" s="6">
        <f>D4*VLOOKUP(Massachussets!$A9,Assumptions!$B$9:$N$11,Massachussets!D$2)</f>
        <v>60000</v>
      </c>
      <c r="E9" s="6">
        <f>E4*VLOOKUP(Massachussets!$A9,Assumptions!$B$9:$N$11,Massachussets!E$2)</f>
        <v>60000</v>
      </c>
      <c r="F9" s="6">
        <f>F4*VLOOKUP(Massachussets!$A9,Assumptions!$B$9:$N$11,Massachussets!F$2)</f>
        <v>60000</v>
      </c>
      <c r="G9" s="6">
        <f>G4*VLOOKUP(Massachussets!$A9,Assumptions!$B$9:$N$11,Massachussets!G$2)</f>
        <v>60000</v>
      </c>
      <c r="H9" s="6">
        <f>H4*VLOOKUP(Massachussets!$A9,Assumptions!$B$9:$N$11,Massachussets!H$2)</f>
        <v>60000</v>
      </c>
      <c r="I9" s="6">
        <f>I4*VLOOKUP(Massachussets!$A9,Assumptions!$B$9:$N$11,Massachussets!I$2)</f>
        <v>60000</v>
      </c>
      <c r="J9" s="6">
        <f>J4*VLOOKUP(Massachussets!$A9,Assumptions!$B$9:$N$11,Massachussets!J$2)</f>
        <v>60000</v>
      </c>
      <c r="K9" s="6">
        <f>K4*VLOOKUP(Massachussets!$A9,Assumptions!$B$9:$N$11,Massachussets!K$2)</f>
        <v>60000</v>
      </c>
      <c r="L9" s="6">
        <f>L4*VLOOKUP(Massachussets!$A9,Assumptions!$B$9:$N$11,Massachussets!L$2)</f>
        <v>60000</v>
      </c>
      <c r="M9" s="6">
        <f>M4*VLOOKUP(Massachussets!$A9,Assumptions!$B$9:$N$11,Massachussets!M$2)</f>
        <v>60000</v>
      </c>
      <c r="N9" s="6">
        <f>N4*VLOOKUP(Massachussets!$A9,Assumptions!$B$9:$N$11,Massachussets!N$2)</f>
        <v>60000</v>
      </c>
      <c r="O9" s="3">
        <f t="shared" si="0"/>
        <v>735000</v>
      </c>
      <c r="Q9" t="s">
        <v>40</v>
      </c>
      <c r="R9">
        <f>R8*3</f>
        <v>222</v>
      </c>
    </row>
    <row r="10" spans="1:18" x14ac:dyDescent="0.2">
      <c r="A10" t="s">
        <v>13</v>
      </c>
      <c r="B10" t="s">
        <v>20</v>
      </c>
      <c r="C10" s="6">
        <f>C8-C9</f>
        <v>150000</v>
      </c>
      <c r="D10" s="6">
        <f t="shared" ref="D10:N10" si="3">D8-D9</f>
        <v>48000</v>
      </c>
      <c r="E10" s="6">
        <f t="shared" si="3"/>
        <v>48000</v>
      </c>
      <c r="F10" s="6">
        <f t="shared" si="3"/>
        <v>48000</v>
      </c>
      <c r="G10" s="6">
        <f t="shared" si="3"/>
        <v>48000</v>
      </c>
      <c r="H10" s="6">
        <f t="shared" si="3"/>
        <v>48000</v>
      </c>
      <c r="I10" s="6">
        <f t="shared" si="3"/>
        <v>48000</v>
      </c>
      <c r="J10" s="6">
        <f t="shared" si="3"/>
        <v>48000</v>
      </c>
      <c r="K10" s="6">
        <f t="shared" si="3"/>
        <v>48000</v>
      </c>
      <c r="L10" s="6">
        <f t="shared" si="3"/>
        <v>48000</v>
      </c>
      <c r="M10" s="6">
        <f t="shared" si="3"/>
        <v>48000</v>
      </c>
      <c r="N10" s="6">
        <f t="shared" si="3"/>
        <v>48000</v>
      </c>
      <c r="O10" s="3">
        <f t="shared" si="0"/>
        <v>678000</v>
      </c>
      <c r="Q10" t="s">
        <v>39</v>
      </c>
      <c r="R10">
        <f>13*2</f>
        <v>26</v>
      </c>
    </row>
    <row r="11" spans="1:18" x14ac:dyDescent="0.2">
      <c r="A11" t="s">
        <v>13</v>
      </c>
      <c r="B11" t="s">
        <v>21</v>
      </c>
      <c r="C11" s="8">
        <f>C10/C8</f>
        <v>0.66666666666666663</v>
      </c>
      <c r="D11" s="8">
        <f t="shared" ref="D11:O11" si="4">D10/D8</f>
        <v>0.44444444444444442</v>
      </c>
      <c r="E11" s="8">
        <f t="shared" si="4"/>
        <v>0.44444444444444442</v>
      </c>
      <c r="F11" s="8">
        <f t="shared" si="4"/>
        <v>0.44444444444444442</v>
      </c>
      <c r="G11" s="8">
        <f t="shared" si="4"/>
        <v>0.44444444444444442</v>
      </c>
      <c r="H11" s="8">
        <f t="shared" si="4"/>
        <v>0.44444444444444442</v>
      </c>
      <c r="I11" s="8">
        <f t="shared" si="4"/>
        <v>0.44444444444444442</v>
      </c>
      <c r="J11" s="8">
        <f t="shared" si="4"/>
        <v>0.44444444444444442</v>
      </c>
      <c r="K11" s="8">
        <f t="shared" si="4"/>
        <v>0.44444444444444442</v>
      </c>
      <c r="L11" s="8">
        <f t="shared" si="4"/>
        <v>0.44444444444444442</v>
      </c>
      <c r="M11" s="8">
        <f t="shared" si="4"/>
        <v>0.44444444444444442</v>
      </c>
      <c r="N11" s="8">
        <f t="shared" si="4"/>
        <v>0.44444444444444442</v>
      </c>
      <c r="O11" s="8">
        <f t="shared" si="4"/>
        <v>0.47983014861995754</v>
      </c>
      <c r="Q11" t="s">
        <v>41</v>
      </c>
      <c r="R11">
        <f>R9+R10</f>
        <v>248</v>
      </c>
    </row>
    <row r="12" spans="1:18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8" x14ac:dyDescent="0.2">
      <c r="A13" t="s">
        <v>22</v>
      </c>
      <c r="B13" t="s">
        <v>14</v>
      </c>
      <c r="C13" s="1">
        <v>1000</v>
      </c>
      <c r="D13" s="1">
        <v>1100</v>
      </c>
      <c r="E13" s="1">
        <v>1210</v>
      </c>
      <c r="F13" s="1">
        <v>1331</v>
      </c>
      <c r="G13" s="1">
        <v>1464.1</v>
      </c>
      <c r="H13" s="1">
        <v>1610.51</v>
      </c>
      <c r="I13" s="1">
        <v>1771.5609999999999</v>
      </c>
      <c r="J13" s="1">
        <v>1948.7170999999998</v>
      </c>
      <c r="K13" s="1">
        <v>2143.5888099999997</v>
      </c>
      <c r="L13" s="1">
        <v>2357.9476909999998</v>
      </c>
      <c r="M13" s="1">
        <v>2593.7424600999998</v>
      </c>
      <c r="N13" s="1">
        <v>2853.1167061099995</v>
      </c>
      <c r="O13" s="3">
        <f>SUM(C13:N13)</f>
        <v>21384.283767209996</v>
      </c>
    </row>
    <row r="14" spans="1:18" x14ac:dyDescent="0.2">
      <c r="A14" t="s">
        <v>22</v>
      </c>
      <c r="B14" t="s">
        <v>15</v>
      </c>
      <c r="C14" s="6">
        <f>C13*VLOOKUP($A14,Assumptions!$B$4:$N$6,C$2)</f>
        <v>7000</v>
      </c>
      <c r="D14" s="6">
        <f>D13*VLOOKUP($A14,Assumptions!$B$4:$N$6,D$2)</f>
        <v>7700</v>
      </c>
      <c r="E14" s="6">
        <f>E13*VLOOKUP($A14,Assumptions!$B$4:$N$6,E$2)</f>
        <v>8470</v>
      </c>
      <c r="F14" s="6">
        <f>F13*VLOOKUP($A14,Assumptions!$B$4:$N$6,F$2)</f>
        <v>9317</v>
      </c>
      <c r="G14" s="6">
        <f>G13*VLOOKUP($A14,Assumptions!$B$4:$N$6,G$2)</f>
        <v>10248.699999999999</v>
      </c>
      <c r="H14" s="6">
        <f>H13*VLOOKUP($A14,Assumptions!$B$4:$N$6,H$2)</f>
        <v>11273.57</v>
      </c>
      <c r="I14" s="6">
        <f>I13*VLOOKUP($A14,Assumptions!$B$4:$N$6,I$2)</f>
        <v>12400.927</v>
      </c>
      <c r="J14" s="6">
        <f>J13*VLOOKUP($A14,Assumptions!$B$4:$N$6,J$2)</f>
        <v>13641.019699999999</v>
      </c>
      <c r="K14" s="6">
        <f>K13*VLOOKUP($A14,Assumptions!$B$4:$N$6,K$2)</f>
        <v>15005.121669999999</v>
      </c>
      <c r="L14" s="6">
        <f>L13*VLOOKUP($A14,Assumptions!$B$4:$N$6,L$2)</f>
        <v>16505.633836999998</v>
      </c>
      <c r="M14" s="6">
        <f>M13*VLOOKUP($A14,Assumptions!$B$4:$N$6,M$2)</f>
        <v>18156.1972207</v>
      </c>
      <c r="N14" s="6">
        <f>N13*VLOOKUP($A14,Assumptions!$B$4:$N$6,N$2)</f>
        <v>19971.816942769998</v>
      </c>
      <c r="O14" s="3">
        <f t="shared" ref="O14:O19" si="5">SUM(C14:N14)</f>
        <v>149689.98637047</v>
      </c>
    </row>
    <row r="15" spans="1:18" x14ac:dyDescent="0.2">
      <c r="A15" t="s">
        <v>22</v>
      </c>
      <c r="B15" t="s">
        <v>16</v>
      </c>
      <c r="C15" s="2">
        <v>0.1</v>
      </c>
      <c r="D15" s="2">
        <v>0.1</v>
      </c>
      <c r="E15" s="2">
        <v>0.1</v>
      </c>
      <c r="F15" s="2">
        <v>0.1</v>
      </c>
      <c r="G15" s="2">
        <v>0.1</v>
      </c>
      <c r="H15" s="2">
        <v>0.1</v>
      </c>
      <c r="I15" s="2">
        <v>0.1</v>
      </c>
      <c r="J15" s="2">
        <v>0.1</v>
      </c>
      <c r="K15" s="2">
        <v>0.1</v>
      </c>
      <c r="L15" s="2">
        <v>0.1</v>
      </c>
      <c r="M15" s="2">
        <v>0.1</v>
      </c>
      <c r="N15" s="2">
        <v>0.1</v>
      </c>
      <c r="O15" s="7">
        <f>O16/O14</f>
        <v>0.1</v>
      </c>
    </row>
    <row r="16" spans="1:18" x14ac:dyDescent="0.2">
      <c r="A16" t="s">
        <v>22</v>
      </c>
      <c r="B16" t="s">
        <v>17</v>
      </c>
      <c r="C16" s="6">
        <f>C14*C15</f>
        <v>700</v>
      </c>
      <c r="D16" s="6">
        <f t="shared" ref="D16:N16" si="6">D14*D15</f>
        <v>770</v>
      </c>
      <c r="E16" s="6">
        <f t="shared" si="6"/>
        <v>847</v>
      </c>
      <c r="F16" s="6">
        <f t="shared" si="6"/>
        <v>931.7</v>
      </c>
      <c r="G16" s="6">
        <f t="shared" si="6"/>
        <v>1024.8699999999999</v>
      </c>
      <c r="H16" s="6">
        <f t="shared" si="6"/>
        <v>1127.357</v>
      </c>
      <c r="I16" s="6">
        <f t="shared" si="6"/>
        <v>1240.0927000000001</v>
      </c>
      <c r="J16" s="6">
        <f t="shared" si="6"/>
        <v>1364.1019699999999</v>
      </c>
      <c r="K16" s="6">
        <f t="shared" si="6"/>
        <v>1500.5121669999999</v>
      </c>
      <c r="L16" s="6">
        <f t="shared" si="6"/>
        <v>1650.5633836999998</v>
      </c>
      <c r="M16" s="6">
        <f t="shared" si="6"/>
        <v>1815.6197220700001</v>
      </c>
      <c r="N16" s="6">
        <f t="shared" si="6"/>
        <v>1997.1816942769999</v>
      </c>
      <c r="O16" s="3">
        <f t="shared" si="5"/>
        <v>14968.998637047</v>
      </c>
    </row>
    <row r="17" spans="1:15" x14ac:dyDescent="0.2">
      <c r="A17" t="s">
        <v>22</v>
      </c>
      <c r="B17" t="s">
        <v>18</v>
      </c>
      <c r="C17" s="6">
        <f>C14-C16</f>
        <v>6300</v>
      </c>
      <c r="D17" s="6">
        <f t="shared" ref="D17:N17" si="7">D14-D16</f>
        <v>6930</v>
      </c>
      <c r="E17" s="6">
        <f t="shared" si="7"/>
        <v>7623</v>
      </c>
      <c r="F17" s="6">
        <f t="shared" si="7"/>
        <v>8385.2999999999993</v>
      </c>
      <c r="G17" s="6">
        <f t="shared" si="7"/>
        <v>9223.8299999999981</v>
      </c>
      <c r="H17" s="6">
        <f t="shared" si="7"/>
        <v>10146.213</v>
      </c>
      <c r="I17" s="6">
        <f t="shared" si="7"/>
        <v>11160.834299999999</v>
      </c>
      <c r="J17" s="6">
        <f t="shared" si="7"/>
        <v>12276.917729999999</v>
      </c>
      <c r="K17" s="6">
        <f t="shared" si="7"/>
        <v>13504.609503</v>
      </c>
      <c r="L17" s="6">
        <f t="shared" si="7"/>
        <v>14855.070453299997</v>
      </c>
      <c r="M17" s="6">
        <f t="shared" si="7"/>
        <v>16340.57749863</v>
      </c>
      <c r="N17" s="6">
        <f t="shared" si="7"/>
        <v>17974.635248492999</v>
      </c>
      <c r="O17" s="3">
        <f t="shared" si="5"/>
        <v>134720.98773342298</v>
      </c>
    </row>
    <row r="18" spans="1:15" x14ac:dyDescent="0.2">
      <c r="A18" t="s">
        <v>22</v>
      </c>
      <c r="B18" t="s">
        <v>19</v>
      </c>
      <c r="C18" s="6">
        <f>C13*VLOOKUP(Massachussets!$A18,Assumptions!$B$9:$N$11,Massachussets!C$2)</f>
        <v>4000</v>
      </c>
      <c r="D18" s="6">
        <f>D13*VLOOKUP(Massachussets!$A18,Assumptions!$B$9:$N$11,Massachussets!D$2)</f>
        <v>4400</v>
      </c>
      <c r="E18" s="6">
        <f>E13*VLOOKUP(Massachussets!$A18,Assumptions!$B$9:$N$11,Massachussets!E$2)</f>
        <v>4840</v>
      </c>
      <c r="F18" s="6">
        <f>F13*VLOOKUP(Massachussets!$A18,Assumptions!$B$9:$N$11,Massachussets!F$2)</f>
        <v>5324</v>
      </c>
      <c r="G18" s="6">
        <f>G13*VLOOKUP(Massachussets!$A18,Assumptions!$B$9:$N$11,Massachussets!G$2)</f>
        <v>5856.4</v>
      </c>
      <c r="H18" s="6">
        <f>H13*VLOOKUP(Massachussets!$A18,Assumptions!$B$9:$N$11,Massachussets!H$2)</f>
        <v>6442.04</v>
      </c>
      <c r="I18" s="6">
        <f>I13*VLOOKUP(Massachussets!$A18,Assumptions!$B$9:$N$11,Massachussets!I$2)</f>
        <v>7086.2439999999997</v>
      </c>
      <c r="J18" s="6">
        <f>J13*VLOOKUP(Massachussets!$A18,Assumptions!$B$9:$N$11,Massachussets!J$2)</f>
        <v>7794.8683999999994</v>
      </c>
      <c r="K18" s="6">
        <f>K13*VLOOKUP(Massachussets!$A18,Assumptions!$B$9:$N$11,Massachussets!K$2)</f>
        <v>8574.355239999999</v>
      </c>
      <c r="L18" s="6">
        <f>L13*VLOOKUP(Massachussets!$A18,Assumptions!$B$9:$N$11,Massachussets!L$2)</f>
        <v>9431.7907639999994</v>
      </c>
      <c r="M18" s="6">
        <f>M13*VLOOKUP(Massachussets!$A18,Assumptions!$B$9:$N$11,Massachussets!M$2)</f>
        <v>10374.969840399999</v>
      </c>
      <c r="N18" s="6">
        <f>N13*VLOOKUP(Massachussets!$A18,Assumptions!$B$9:$N$11,Massachussets!N$2)</f>
        <v>11412.466824439998</v>
      </c>
      <c r="O18" s="3">
        <f t="shared" si="5"/>
        <v>85537.135068839983</v>
      </c>
    </row>
    <row r="19" spans="1:15" x14ac:dyDescent="0.2">
      <c r="A19" t="s">
        <v>22</v>
      </c>
      <c r="B19" t="s">
        <v>20</v>
      </c>
      <c r="C19" s="6">
        <f>C17-C18</f>
        <v>2300</v>
      </c>
      <c r="D19" s="6">
        <f t="shared" ref="D19:N19" si="8">D17-D18</f>
        <v>2530</v>
      </c>
      <c r="E19" s="6">
        <f t="shared" si="8"/>
        <v>2783</v>
      </c>
      <c r="F19" s="6">
        <f t="shared" si="8"/>
        <v>3061.2999999999993</v>
      </c>
      <c r="G19" s="6">
        <f t="shared" si="8"/>
        <v>3367.4299999999985</v>
      </c>
      <c r="H19" s="6">
        <f t="shared" si="8"/>
        <v>3704.1729999999998</v>
      </c>
      <c r="I19" s="6">
        <f t="shared" si="8"/>
        <v>4074.5902999999989</v>
      </c>
      <c r="J19" s="6">
        <f t="shared" si="8"/>
        <v>4482.0493299999998</v>
      </c>
      <c r="K19" s="6">
        <f t="shared" si="8"/>
        <v>4930.2542630000007</v>
      </c>
      <c r="L19" s="6">
        <f t="shared" si="8"/>
        <v>5423.2796892999977</v>
      </c>
      <c r="M19" s="6">
        <f t="shared" si="8"/>
        <v>5965.6076582300011</v>
      </c>
      <c r="N19" s="6">
        <f t="shared" si="8"/>
        <v>6562.1684240530012</v>
      </c>
      <c r="O19" s="3">
        <f t="shared" si="5"/>
        <v>49183.852664582999</v>
      </c>
    </row>
    <row r="20" spans="1:15" x14ac:dyDescent="0.2">
      <c r="A20" t="s">
        <v>22</v>
      </c>
      <c r="B20" t="s">
        <v>21</v>
      </c>
      <c r="C20" s="8">
        <f>C19/C17</f>
        <v>0.36507936507936506</v>
      </c>
      <c r="D20" s="8">
        <f t="shared" ref="D20:O20" si="9">D19/D17</f>
        <v>0.36507936507936506</v>
      </c>
      <c r="E20" s="8">
        <f t="shared" si="9"/>
        <v>0.36507936507936506</v>
      </c>
      <c r="F20" s="8">
        <f t="shared" si="9"/>
        <v>0.365079365079365</v>
      </c>
      <c r="G20" s="8">
        <f t="shared" si="9"/>
        <v>0.365079365079365</v>
      </c>
      <c r="H20" s="8">
        <f t="shared" si="9"/>
        <v>0.36507936507936506</v>
      </c>
      <c r="I20" s="8">
        <f t="shared" si="9"/>
        <v>0.365079365079365</v>
      </c>
      <c r="J20" s="8">
        <f t="shared" si="9"/>
        <v>0.36507936507936511</v>
      </c>
      <c r="K20" s="8">
        <f t="shared" si="9"/>
        <v>0.36507936507936511</v>
      </c>
      <c r="L20" s="8">
        <f t="shared" si="9"/>
        <v>0.365079365079365</v>
      </c>
      <c r="M20" s="8">
        <f t="shared" si="9"/>
        <v>0.36507936507936511</v>
      </c>
      <c r="N20" s="8">
        <f t="shared" si="9"/>
        <v>0.36507936507936517</v>
      </c>
      <c r="O20" s="8">
        <f t="shared" si="9"/>
        <v>0.36507936507936511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">
        <v>23</v>
      </c>
      <c r="B22" t="s">
        <v>14</v>
      </c>
      <c r="C22" s="1">
        <v>2000</v>
      </c>
      <c r="D22" s="1">
        <v>2000</v>
      </c>
      <c r="E22" s="1">
        <v>2000</v>
      </c>
      <c r="F22" s="1">
        <v>2000</v>
      </c>
      <c r="G22" s="1">
        <v>2000</v>
      </c>
      <c r="H22" s="1">
        <v>2000</v>
      </c>
      <c r="I22" s="1">
        <v>2000</v>
      </c>
      <c r="J22" s="1">
        <v>2000</v>
      </c>
      <c r="K22" s="1">
        <v>2000</v>
      </c>
      <c r="L22" s="1">
        <v>2000</v>
      </c>
      <c r="M22" s="1">
        <v>2000</v>
      </c>
      <c r="N22" s="1">
        <v>2000</v>
      </c>
      <c r="O22" s="3">
        <f>SUM(C22:N22)</f>
        <v>24000</v>
      </c>
    </row>
    <row r="23" spans="1:15" x14ac:dyDescent="0.2">
      <c r="A23" t="s">
        <v>23</v>
      </c>
      <c r="B23" t="s">
        <v>15</v>
      </c>
      <c r="C23" s="6">
        <f>C22*VLOOKUP($A23,Assumptions!$B$4:$N$6,C$2)</f>
        <v>16000</v>
      </c>
      <c r="D23" s="6">
        <f>D22*VLOOKUP($A23,Assumptions!$B$4:$N$6,D$2)</f>
        <v>16000</v>
      </c>
      <c r="E23" s="6">
        <f>E22*VLOOKUP($A23,Assumptions!$B$4:$N$6,E$2)</f>
        <v>16000</v>
      </c>
      <c r="F23" s="6">
        <f>F22*VLOOKUP($A23,Assumptions!$B$4:$N$6,F$2)</f>
        <v>16000</v>
      </c>
      <c r="G23" s="6">
        <f>G22*VLOOKUP($A23,Assumptions!$B$4:$N$6,G$2)</f>
        <v>16000</v>
      </c>
      <c r="H23" s="6">
        <f>H22*VLOOKUP($A23,Assumptions!$B$4:$N$6,H$2)</f>
        <v>16000</v>
      </c>
      <c r="I23" s="6">
        <f>I22*VLOOKUP($A23,Assumptions!$B$4:$N$6,I$2)</f>
        <v>16000</v>
      </c>
      <c r="J23" s="6">
        <f>J22*VLOOKUP($A23,Assumptions!$B$4:$N$6,J$2)</f>
        <v>16000</v>
      </c>
      <c r="K23" s="6">
        <f>K22*VLOOKUP($A23,Assumptions!$B$4:$N$6,K$2)</f>
        <v>16000</v>
      </c>
      <c r="L23" s="6">
        <f>L22*VLOOKUP($A23,Assumptions!$B$4:$N$6,L$2)</f>
        <v>16000</v>
      </c>
      <c r="M23" s="6">
        <f>M22*VLOOKUP($A23,Assumptions!$B$4:$N$6,M$2)</f>
        <v>16000</v>
      </c>
      <c r="N23" s="6">
        <f>N22*VLOOKUP($A23,Assumptions!$B$4:$N$6,N$2)</f>
        <v>16000</v>
      </c>
      <c r="O23" s="3">
        <f t="shared" ref="O23:O28" si="10">SUM(C23:N23)</f>
        <v>192000</v>
      </c>
    </row>
    <row r="24" spans="1:15" x14ac:dyDescent="0.2">
      <c r="A24" t="s">
        <v>23</v>
      </c>
      <c r="B24" t="s">
        <v>16</v>
      </c>
      <c r="C24" s="2">
        <v>0.05</v>
      </c>
      <c r="D24" s="2">
        <v>0.05</v>
      </c>
      <c r="E24" s="2">
        <v>0.05</v>
      </c>
      <c r="F24" s="2">
        <v>0.05</v>
      </c>
      <c r="G24" s="2">
        <v>0.05</v>
      </c>
      <c r="H24" s="2">
        <v>0.05</v>
      </c>
      <c r="I24" s="2">
        <v>0.05</v>
      </c>
      <c r="J24" s="2">
        <v>0.05</v>
      </c>
      <c r="K24" s="2">
        <v>0.05</v>
      </c>
      <c r="L24" s="2">
        <v>0.05</v>
      </c>
      <c r="M24" s="2">
        <v>0.05</v>
      </c>
      <c r="N24" s="2">
        <v>0.05</v>
      </c>
      <c r="O24" s="7">
        <f>O25/O23</f>
        <v>0.05</v>
      </c>
    </row>
    <row r="25" spans="1:15" x14ac:dyDescent="0.2">
      <c r="A25" t="s">
        <v>23</v>
      </c>
      <c r="B25" t="s">
        <v>17</v>
      </c>
      <c r="C25" s="6">
        <f>C23*C24</f>
        <v>800</v>
      </c>
      <c r="D25" s="6">
        <f>D23*D24</f>
        <v>800</v>
      </c>
      <c r="E25" s="6">
        <f t="shared" ref="E25:N25" si="11">E23*E24</f>
        <v>800</v>
      </c>
      <c r="F25" s="6">
        <f t="shared" si="11"/>
        <v>800</v>
      </c>
      <c r="G25" s="6">
        <f t="shared" si="11"/>
        <v>800</v>
      </c>
      <c r="H25" s="6">
        <f t="shared" si="11"/>
        <v>800</v>
      </c>
      <c r="I25" s="6">
        <f t="shared" si="11"/>
        <v>800</v>
      </c>
      <c r="J25" s="6">
        <f t="shared" si="11"/>
        <v>800</v>
      </c>
      <c r="K25" s="6">
        <f t="shared" si="11"/>
        <v>800</v>
      </c>
      <c r="L25" s="6">
        <f t="shared" si="11"/>
        <v>800</v>
      </c>
      <c r="M25" s="6">
        <f t="shared" si="11"/>
        <v>800</v>
      </c>
      <c r="N25" s="6">
        <f t="shared" si="11"/>
        <v>800</v>
      </c>
      <c r="O25" s="3">
        <f t="shared" si="10"/>
        <v>9600</v>
      </c>
    </row>
    <row r="26" spans="1:15" x14ac:dyDescent="0.2">
      <c r="A26" t="s">
        <v>23</v>
      </c>
      <c r="B26" t="s">
        <v>18</v>
      </c>
      <c r="C26" s="6">
        <f>C23-C25</f>
        <v>15200</v>
      </c>
      <c r="D26" s="6">
        <f>D23-D25</f>
        <v>15200</v>
      </c>
      <c r="E26" s="6">
        <f t="shared" ref="E26:N26" si="12">E23-E25</f>
        <v>15200</v>
      </c>
      <c r="F26" s="6">
        <f t="shared" si="12"/>
        <v>15200</v>
      </c>
      <c r="G26" s="6">
        <f t="shared" si="12"/>
        <v>15200</v>
      </c>
      <c r="H26" s="6">
        <f t="shared" si="12"/>
        <v>15200</v>
      </c>
      <c r="I26" s="6">
        <f t="shared" si="12"/>
        <v>15200</v>
      </c>
      <c r="J26" s="6">
        <f t="shared" si="12"/>
        <v>15200</v>
      </c>
      <c r="K26" s="6">
        <f t="shared" si="12"/>
        <v>15200</v>
      </c>
      <c r="L26" s="6">
        <f t="shared" si="12"/>
        <v>15200</v>
      </c>
      <c r="M26" s="6">
        <f t="shared" si="12"/>
        <v>15200</v>
      </c>
      <c r="N26" s="6">
        <f t="shared" si="12"/>
        <v>15200</v>
      </c>
      <c r="O26" s="3">
        <f t="shared" si="10"/>
        <v>182400</v>
      </c>
    </row>
    <row r="27" spans="1:15" x14ac:dyDescent="0.2">
      <c r="A27" t="s">
        <v>23</v>
      </c>
      <c r="B27" t="s">
        <v>19</v>
      </c>
      <c r="C27" s="6">
        <f>C22*VLOOKUP(Massachussets!$A27,Assumptions!$B$9:$N$11,Massachussets!C$2)</f>
        <v>10000</v>
      </c>
      <c r="D27" s="6">
        <f>D22*VLOOKUP(Massachussets!$A27,Assumptions!$B$9:$N$11,Massachussets!D$2)</f>
        <v>10000</v>
      </c>
      <c r="E27" s="6">
        <f>E22*VLOOKUP(Massachussets!$A27,Assumptions!$B$9:$N$11,Massachussets!E$2)</f>
        <v>10000</v>
      </c>
      <c r="F27" s="6">
        <f>F22*VLOOKUP(Massachussets!$A27,Assumptions!$B$9:$N$11,Massachussets!F$2)</f>
        <v>10000</v>
      </c>
      <c r="G27" s="6">
        <f>G22*VLOOKUP(Massachussets!$A27,Assumptions!$B$9:$N$11,Massachussets!G$2)</f>
        <v>10000</v>
      </c>
      <c r="H27" s="6">
        <f>H22*VLOOKUP(Massachussets!$A27,Assumptions!$B$9:$N$11,Massachussets!H$2)</f>
        <v>10000</v>
      </c>
      <c r="I27" s="6">
        <f>I22*VLOOKUP(Massachussets!$A27,Assumptions!$B$9:$N$11,Massachussets!I$2)</f>
        <v>10000</v>
      </c>
      <c r="J27" s="6">
        <f>J22*VLOOKUP(Massachussets!$A27,Assumptions!$B$9:$N$11,Massachussets!J$2)</f>
        <v>10000</v>
      </c>
      <c r="K27" s="6">
        <f>K22*VLOOKUP(Massachussets!$A27,Assumptions!$B$9:$N$11,Massachussets!K$2)</f>
        <v>10000</v>
      </c>
      <c r="L27" s="6">
        <f>L22*VLOOKUP(Massachussets!$A27,Assumptions!$B$9:$N$11,Massachussets!L$2)</f>
        <v>10000</v>
      </c>
      <c r="M27" s="6">
        <f>M22*VLOOKUP(Massachussets!$A27,Assumptions!$B$9:$N$11,Massachussets!M$2)</f>
        <v>10000</v>
      </c>
      <c r="N27" s="6">
        <f>N22*VLOOKUP(Massachussets!$A27,Assumptions!$B$9:$N$11,Massachussets!N$2)</f>
        <v>10000</v>
      </c>
      <c r="O27" s="3">
        <f t="shared" si="10"/>
        <v>120000</v>
      </c>
    </row>
    <row r="28" spans="1:15" x14ac:dyDescent="0.2">
      <c r="A28" t="s">
        <v>23</v>
      </c>
      <c r="B28" t="s">
        <v>20</v>
      </c>
      <c r="C28" s="6">
        <f>C26-C27</f>
        <v>5200</v>
      </c>
      <c r="D28" s="6">
        <f>D26-D27</f>
        <v>5200</v>
      </c>
      <c r="E28" s="6">
        <f t="shared" ref="E28:N28" si="13">E26-E27</f>
        <v>5200</v>
      </c>
      <c r="F28" s="6">
        <f t="shared" si="13"/>
        <v>5200</v>
      </c>
      <c r="G28" s="6">
        <f t="shared" si="13"/>
        <v>5200</v>
      </c>
      <c r="H28" s="6">
        <f t="shared" si="13"/>
        <v>5200</v>
      </c>
      <c r="I28" s="6">
        <f t="shared" si="13"/>
        <v>5200</v>
      </c>
      <c r="J28" s="6">
        <f t="shared" si="13"/>
        <v>5200</v>
      </c>
      <c r="K28" s="6">
        <f t="shared" si="13"/>
        <v>5200</v>
      </c>
      <c r="L28" s="6">
        <f t="shared" si="13"/>
        <v>5200</v>
      </c>
      <c r="M28" s="6">
        <f t="shared" si="13"/>
        <v>5200</v>
      </c>
      <c r="N28" s="6">
        <f t="shared" si="13"/>
        <v>5200</v>
      </c>
      <c r="O28" s="3">
        <f t="shared" si="10"/>
        <v>62400</v>
      </c>
    </row>
    <row r="29" spans="1:15" x14ac:dyDescent="0.2">
      <c r="A29" t="s">
        <v>23</v>
      </c>
      <c r="B29" t="s">
        <v>21</v>
      </c>
      <c r="C29" s="8">
        <f>C28/C26</f>
        <v>0.34210526315789475</v>
      </c>
      <c r="D29" s="8">
        <f>D28/D26</f>
        <v>0.34210526315789475</v>
      </c>
      <c r="E29" s="8">
        <f t="shared" ref="E29:N29" si="14">E28/E26</f>
        <v>0.34210526315789475</v>
      </c>
      <c r="F29" s="8">
        <f t="shared" si="14"/>
        <v>0.34210526315789475</v>
      </c>
      <c r="G29" s="8">
        <f t="shared" si="14"/>
        <v>0.34210526315789475</v>
      </c>
      <c r="H29" s="8">
        <f t="shared" si="14"/>
        <v>0.34210526315789475</v>
      </c>
      <c r="I29" s="8">
        <f t="shared" si="14"/>
        <v>0.34210526315789475</v>
      </c>
      <c r="J29" s="8">
        <f t="shared" si="14"/>
        <v>0.34210526315789475</v>
      </c>
      <c r="K29" s="8">
        <f t="shared" si="14"/>
        <v>0.34210526315789475</v>
      </c>
      <c r="L29" s="8">
        <f t="shared" si="14"/>
        <v>0.34210526315789475</v>
      </c>
      <c r="M29" s="8">
        <f t="shared" si="14"/>
        <v>0.34210526315789475</v>
      </c>
      <c r="N29" s="8">
        <f t="shared" si="14"/>
        <v>0.34210526315789475</v>
      </c>
      <c r="O29" s="8">
        <f t="shared" ref="O29" si="15">O28/O26</f>
        <v>0.34210526315789475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">
        <v>24</v>
      </c>
      <c r="B31" t="s">
        <v>14</v>
      </c>
      <c r="C31" s="3">
        <f>C22+C13+C4</f>
        <v>28000</v>
      </c>
      <c r="D31" s="3">
        <f t="shared" ref="D31:N32" si="16">D22+D13+D4</f>
        <v>23100</v>
      </c>
      <c r="E31" s="3">
        <f t="shared" si="16"/>
        <v>23210</v>
      </c>
      <c r="F31" s="3">
        <f t="shared" si="16"/>
        <v>23331</v>
      </c>
      <c r="G31" s="3">
        <f t="shared" si="16"/>
        <v>23464.1</v>
      </c>
      <c r="H31" s="3">
        <f t="shared" si="16"/>
        <v>23610.510000000002</v>
      </c>
      <c r="I31" s="3">
        <f t="shared" si="16"/>
        <v>23771.561000000002</v>
      </c>
      <c r="J31" s="3">
        <f t="shared" si="16"/>
        <v>23948.717100000002</v>
      </c>
      <c r="K31" s="3">
        <f t="shared" si="16"/>
        <v>24143.588810000001</v>
      </c>
      <c r="L31" s="3">
        <f t="shared" si="16"/>
        <v>24357.947691000001</v>
      </c>
      <c r="M31" s="3">
        <f t="shared" si="16"/>
        <v>24593.742460100002</v>
      </c>
      <c r="N31" s="3">
        <f t="shared" si="16"/>
        <v>24853.116706109999</v>
      </c>
      <c r="O31" s="3">
        <v>285384.28376720997</v>
      </c>
    </row>
    <row r="32" spans="1:15" x14ac:dyDescent="0.2">
      <c r="A32" t="s">
        <v>24</v>
      </c>
      <c r="B32" t="s">
        <v>15</v>
      </c>
      <c r="C32" s="3">
        <f>C23+C14+C5</f>
        <v>273000</v>
      </c>
      <c r="D32" s="3">
        <f t="shared" si="16"/>
        <v>143700</v>
      </c>
      <c r="E32" s="3">
        <f t="shared" si="16"/>
        <v>144470</v>
      </c>
      <c r="F32" s="3">
        <f t="shared" si="16"/>
        <v>145317</v>
      </c>
      <c r="G32" s="3">
        <f t="shared" si="16"/>
        <v>146248.70000000001</v>
      </c>
      <c r="H32" s="3">
        <f t="shared" si="16"/>
        <v>147273.57</v>
      </c>
      <c r="I32" s="3">
        <f t="shared" si="16"/>
        <v>148400.927</v>
      </c>
      <c r="J32" s="3">
        <f t="shared" si="16"/>
        <v>149641.0197</v>
      </c>
      <c r="K32" s="3">
        <f t="shared" si="16"/>
        <v>151005.12166999999</v>
      </c>
      <c r="L32" s="3">
        <f t="shared" si="16"/>
        <v>152505.633837</v>
      </c>
      <c r="M32" s="3">
        <f t="shared" si="16"/>
        <v>154156.19722070001</v>
      </c>
      <c r="N32" s="3">
        <f t="shared" si="16"/>
        <v>155971.81694277</v>
      </c>
      <c r="O32" s="3">
        <v>1781689.9863704699</v>
      </c>
    </row>
    <row r="33" spans="1:15" x14ac:dyDescent="0.2">
      <c r="A33" t="s">
        <v>24</v>
      </c>
      <c r="B33" t="s">
        <v>16</v>
      </c>
      <c r="C33" s="7">
        <f t="shared" ref="C33:N33" si="17">C34/C32</f>
        <v>9.7069597069597072E-2</v>
      </c>
      <c r="D33" s="7">
        <f t="shared" si="17"/>
        <v>9.4432846207376478E-2</v>
      </c>
      <c r="E33" s="7">
        <f t="shared" si="17"/>
        <v>9.4462518169862258E-2</v>
      </c>
      <c r="F33" s="7">
        <f t="shared" si="17"/>
        <v>9.4494794139708363E-2</v>
      </c>
      <c r="G33" s="7">
        <f t="shared" si="17"/>
        <v>9.4529865906500352E-2</v>
      </c>
      <c r="H33" s="7">
        <f t="shared" si="17"/>
        <v>9.4567932318066303E-2</v>
      </c>
      <c r="I33" s="7">
        <f t="shared" si="17"/>
        <v>9.4609198094834007E-2</v>
      </c>
      <c r="J33" s="7">
        <f t="shared" si="17"/>
        <v>9.465387230317035E-2</v>
      </c>
      <c r="K33" s="7">
        <f t="shared" si="17"/>
        <v>9.4702166448709713E-2</v>
      </c>
      <c r="L33" s="7">
        <f t="shared" si="17"/>
        <v>9.4754292153855432E-2</v>
      </c>
      <c r="M33" s="7">
        <f t="shared" si="17"/>
        <v>9.4810458389456315E-2</v>
      </c>
      <c r="N33" s="7">
        <f t="shared" si="17"/>
        <v>9.487086823965421E-2</v>
      </c>
      <c r="O33" s="7">
        <f>O34/O32</f>
        <v>9.4611857240351677E-2</v>
      </c>
    </row>
    <row r="34" spans="1:15" x14ac:dyDescent="0.2">
      <c r="A34" t="s">
        <v>24</v>
      </c>
      <c r="B34" t="s">
        <v>17</v>
      </c>
      <c r="C34" s="3">
        <f t="shared" ref="C34:N34" si="18">C25+C16+C7</f>
        <v>26500</v>
      </c>
      <c r="D34" s="3">
        <f t="shared" si="18"/>
        <v>13570</v>
      </c>
      <c r="E34" s="3">
        <f t="shared" si="18"/>
        <v>13647</v>
      </c>
      <c r="F34" s="3">
        <f t="shared" si="18"/>
        <v>13731.7</v>
      </c>
      <c r="G34" s="3">
        <f t="shared" si="18"/>
        <v>13824.869999999999</v>
      </c>
      <c r="H34" s="3">
        <f t="shared" si="18"/>
        <v>13927.357</v>
      </c>
      <c r="I34" s="3">
        <f t="shared" si="18"/>
        <v>14040.092700000001</v>
      </c>
      <c r="J34" s="3">
        <f t="shared" si="18"/>
        <v>14164.10197</v>
      </c>
      <c r="K34" s="3">
        <f t="shared" si="18"/>
        <v>14300.512167000001</v>
      </c>
      <c r="L34" s="3">
        <f t="shared" si="18"/>
        <v>14450.563383699999</v>
      </c>
      <c r="M34" s="3">
        <f t="shared" si="18"/>
        <v>14615.61972207</v>
      </c>
      <c r="N34" s="3">
        <f t="shared" si="18"/>
        <v>14797.181694277</v>
      </c>
      <c r="O34" s="3">
        <v>168568.99863704701</v>
      </c>
    </row>
    <row r="35" spans="1:15" x14ac:dyDescent="0.2">
      <c r="A35" t="s">
        <v>24</v>
      </c>
      <c r="B35" t="s">
        <v>18</v>
      </c>
      <c r="C35" s="3">
        <f t="shared" ref="C35:N35" si="19">C26+C17+C8</f>
        <v>246500</v>
      </c>
      <c r="D35" s="3">
        <f t="shared" si="19"/>
        <v>130130</v>
      </c>
      <c r="E35" s="3">
        <f t="shared" si="19"/>
        <v>130823</v>
      </c>
      <c r="F35" s="3">
        <f t="shared" si="19"/>
        <v>131585.29999999999</v>
      </c>
      <c r="G35" s="3">
        <f t="shared" si="19"/>
        <v>132423.82999999999</v>
      </c>
      <c r="H35" s="3">
        <f t="shared" si="19"/>
        <v>133346.21299999999</v>
      </c>
      <c r="I35" s="3">
        <f t="shared" si="19"/>
        <v>134360.83429999999</v>
      </c>
      <c r="J35" s="3">
        <f t="shared" si="19"/>
        <v>135476.91772999999</v>
      </c>
      <c r="K35" s="3">
        <f t="shared" si="19"/>
        <v>136704.60950299999</v>
      </c>
      <c r="L35" s="3">
        <f t="shared" si="19"/>
        <v>138055.0704533</v>
      </c>
      <c r="M35" s="3">
        <f t="shared" si="19"/>
        <v>139540.57749863001</v>
      </c>
      <c r="N35" s="3">
        <f t="shared" si="19"/>
        <v>141174.635248493</v>
      </c>
      <c r="O35" s="3">
        <v>1613120.987733423</v>
      </c>
    </row>
    <row r="36" spans="1:15" x14ac:dyDescent="0.2">
      <c r="A36" t="s">
        <v>24</v>
      </c>
      <c r="B36" t="s">
        <v>19</v>
      </c>
      <c r="C36" s="3">
        <f t="shared" ref="C36:N36" si="20">C27+C18+C9</f>
        <v>89000</v>
      </c>
      <c r="D36" s="3">
        <f t="shared" si="20"/>
        <v>74400</v>
      </c>
      <c r="E36" s="3">
        <f t="shared" si="20"/>
        <v>74840</v>
      </c>
      <c r="F36" s="3">
        <f t="shared" si="20"/>
        <v>75324</v>
      </c>
      <c r="G36" s="3">
        <f t="shared" si="20"/>
        <v>75856.399999999994</v>
      </c>
      <c r="H36" s="3">
        <f t="shared" si="20"/>
        <v>76442.040000000008</v>
      </c>
      <c r="I36" s="3">
        <f t="shared" si="20"/>
        <v>77086.244000000006</v>
      </c>
      <c r="J36" s="3">
        <f t="shared" si="20"/>
        <v>77794.868400000007</v>
      </c>
      <c r="K36" s="3">
        <f t="shared" si="20"/>
        <v>78574.355240000004</v>
      </c>
      <c r="L36" s="3">
        <f t="shared" si="20"/>
        <v>79431.790764000005</v>
      </c>
      <c r="M36" s="3">
        <f t="shared" si="20"/>
        <v>80374.969840400008</v>
      </c>
      <c r="N36" s="3">
        <f t="shared" si="20"/>
        <v>81412.466824439995</v>
      </c>
      <c r="O36" s="3">
        <v>925537.13506884</v>
      </c>
    </row>
    <row r="37" spans="1:15" x14ac:dyDescent="0.2">
      <c r="A37" t="s">
        <v>24</v>
      </c>
      <c r="B37" t="s">
        <v>20</v>
      </c>
      <c r="C37" s="3">
        <f t="shared" ref="C37:N37" si="21">C28+C19+C10</f>
        <v>157500</v>
      </c>
      <c r="D37" s="3">
        <f t="shared" si="21"/>
        <v>55730</v>
      </c>
      <c r="E37" s="3">
        <f t="shared" si="21"/>
        <v>55983</v>
      </c>
      <c r="F37" s="3">
        <f t="shared" si="21"/>
        <v>56261.3</v>
      </c>
      <c r="G37" s="3">
        <f t="shared" si="21"/>
        <v>56567.43</v>
      </c>
      <c r="H37" s="3">
        <f t="shared" si="21"/>
        <v>56904.172999999995</v>
      </c>
      <c r="I37" s="3">
        <f t="shared" si="21"/>
        <v>57274.590299999996</v>
      </c>
      <c r="J37" s="3">
        <f t="shared" si="21"/>
        <v>57682.049330000002</v>
      </c>
      <c r="K37" s="3">
        <f t="shared" si="21"/>
        <v>58130.254263000003</v>
      </c>
      <c r="L37" s="3">
        <f t="shared" si="21"/>
        <v>58623.279689299998</v>
      </c>
      <c r="M37" s="3">
        <f t="shared" si="21"/>
        <v>59165.607658230001</v>
      </c>
      <c r="N37" s="3">
        <f t="shared" si="21"/>
        <v>59762.168424053001</v>
      </c>
      <c r="O37" s="3">
        <v>687583.85266458301</v>
      </c>
    </row>
    <row r="38" spans="1:15" x14ac:dyDescent="0.2">
      <c r="A38" t="s">
        <v>24</v>
      </c>
      <c r="B38" t="s">
        <v>21</v>
      </c>
      <c r="C38" s="8">
        <f t="shared" ref="C38" si="22">C37/C35</f>
        <v>0.63894523326572006</v>
      </c>
      <c r="D38" s="8">
        <f t="shared" ref="D38" si="23">D37/D35</f>
        <v>0.42826404364865905</v>
      </c>
      <c r="E38" s="8">
        <f t="shared" ref="E38" si="24">E37/E35</f>
        <v>0.42792933964211188</v>
      </c>
      <c r="F38" s="8">
        <f t="shared" ref="F38" si="25">F37/F35</f>
        <v>0.42756523715035044</v>
      </c>
      <c r="G38" s="8">
        <f t="shared" ref="G38" si="26">G37/G35</f>
        <v>0.42716956608187517</v>
      </c>
      <c r="H38" s="8">
        <f t="shared" ref="H38" si="27">H37/H35</f>
        <v>0.42674007547555926</v>
      </c>
      <c r="I38" s="8">
        <f t="shared" ref="I38" si="28">I37/I35</f>
        <v>0.42627444670459302</v>
      </c>
      <c r="J38" s="8">
        <f t="shared" ref="J38" si="29">J37/J35</f>
        <v>0.42577031051856368</v>
      </c>
      <c r="K38" s="8">
        <f t="shared" ref="K38" si="30">K37/K35</f>
        <v>0.42522526836759178</v>
      </c>
      <c r="L38" s="8">
        <f t="shared" ref="L38" si="31">L37/L35</f>
        <v>0.42463691841822315</v>
      </c>
      <c r="M38" s="8">
        <f t="shared" ref="M38" si="32">M37/M35</f>
        <v>0.42400288660702212</v>
      </c>
      <c r="N38" s="8">
        <f t="shared" ref="N38" si="33">N37/N35</f>
        <v>0.42332086297840071</v>
      </c>
      <c r="O38" s="8">
        <f t="shared" ref="O38" si="34">O37/O35</f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workbookViewId="0">
      <selection activeCell="H7" sqref="H7"/>
    </sheetView>
  </sheetViews>
  <sheetFormatPr baseColWidth="10" defaultRowHeight="15" x14ac:dyDescent="0.2"/>
  <cols>
    <col min="1" max="1" width="11.83203125" bestFit="1" customWidth="1"/>
    <col min="2" max="2" width="20" bestFit="1" customWidth="1"/>
  </cols>
  <sheetData>
    <row r="1" spans="1:15" ht="31" x14ac:dyDescent="0.35">
      <c r="A1" s="10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5" x14ac:dyDescent="0.2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5" x14ac:dyDescent="0.2">
      <c r="A4" t="s">
        <v>13</v>
      </c>
      <c r="B4" t="s">
        <v>14</v>
      </c>
      <c r="C4" s="1">
        <v>30000</v>
      </c>
      <c r="D4" s="1">
        <v>30000</v>
      </c>
      <c r="E4" s="1">
        <v>30000</v>
      </c>
      <c r="F4" s="1">
        <v>30000</v>
      </c>
      <c r="G4" s="1">
        <v>30000</v>
      </c>
      <c r="H4" s="1">
        <v>30000</v>
      </c>
      <c r="I4" s="1">
        <v>30000</v>
      </c>
      <c r="J4" s="1">
        <v>30000</v>
      </c>
      <c r="K4" s="1">
        <v>30000</v>
      </c>
      <c r="L4" s="1">
        <v>30000</v>
      </c>
      <c r="M4" s="1">
        <v>30000</v>
      </c>
      <c r="N4" s="1">
        <v>30000</v>
      </c>
      <c r="O4" s="3">
        <f>SUM(C4:N4)</f>
        <v>360000</v>
      </c>
    </row>
    <row r="5" spans="1:15" x14ac:dyDescent="0.2">
      <c r="A5" t="s">
        <v>13</v>
      </c>
      <c r="B5" t="s">
        <v>15</v>
      </c>
      <c r="C5" s="6">
        <f>C4*VLOOKUP($A5,Assumptions!$B$4:$N$6,C$2)</f>
        <v>300000</v>
      </c>
      <c r="D5" s="6">
        <f>D4*VLOOKUP($A5,Assumptions!$B$4:$N$6,D$2)</f>
        <v>180000</v>
      </c>
      <c r="E5" s="6">
        <f>E4*VLOOKUP($A5,Assumptions!$B$4:$N$6,E$2)</f>
        <v>180000</v>
      </c>
      <c r="F5" s="6">
        <f>F4*VLOOKUP($A5,Assumptions!$B$4:$N$6,F$2)</f>
        <v>180000</v>
      </c>
      <c r="G5" s="6">
        <f>G4*VLOOKUP($A5,Assumptions!$B$4:$N$6,G$2)</f>
        <v>180000</v>
      </c>
      <c r="H5" s="6">
        <f>H4*VLOOKUP($A5,Assumptions!$B$4:$N$6,H$2)</f>
        <v>180000</v>
      </c>
      <c r="I5" s="6">
        <f>I4*VLOOKUP($A5,Assumptions!$B$4:$N$6,I$2)</f>
        <v>180000</v>
      </c>
      <c r="J5" s="6">
        <f>J4*VLOOKUP($A5,Assumptions!$B$4:$N$6,J$2)</f>
        <v>180000</v>
      </c>
      <c r="K5" s="6">
        <f>K4*VLOOKUP($A5,Assumptions!$B$4:$N$6,K$2)</f>
        <v>180000</v>
      </c>
      <c r="L5" s="6">
        <f>L4*VLOOKUP($A5,Assumptions!$B$4:$N$6,L$2)</f>
        <v>180000</v>
      </c>
      <c r="M5" s="6">
        <f>M4*VLOOKUP($A5,Assumptions!$B$4:$N$6,M$2)</f>
        <v>180000</v>
      </c>
      <c r="N5" s="6">
        <f>N4*VLOOKUP($A5,Assumptions!$B$4:$N$6,N$2)</f>
        <v>180000</v>
      </c>
      <c r="O5" s="3">
        <f t="shared" ref="O5:O10" si="0">SUM(C5:N5)</f>
        <v>2280000</v>
      </c>
    </row>
    <row r="6" spans="1:15" x14ac:dyDescent="0.2">
      <c r="A6" t="s">
        <v>13</v>
      </c>
      <c r="B6" t="s">
        <v>16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  <c r="H6" s="2">
        <v>0.05</v>
      </c>
      <c r="I6" s="2">
        <v>0.05</v>
      </c>
      <c r="J6" s="2">
        <v>0.05</v>
      </c>
      <c r="K6" s="2">
        <v>0.05</v>
      </c>
      <c r="L6" s="2">
        <v>0.05</v>
      </c>
      <c r="M6" s="2">
        <v>0.05</v>
      </c>
      <c r="N6" s="2">
        <v>0.05</v>
      </c>
      <c r="O6" s="7">
        <f>O7/O5</f>
        <v>0.05</v>
      </c>
    </row>
    <row r="7" spans="1:15" x14ac:dyDescent="0.2">
      <c r="A7" t="s">
        <v>13</v>
      </c>
      <c r="B7" t="s">
        <v>17</v>
      </c>
      <c r="C7" s="6">
        <f>C5*C6</f>
        <v>15000</v>
      </c>
      <c r="D7" s="6">
        <f>D5*D6</f>
        <v>9000</v>
      </c>
      <c r="E7" s="6">
        <f t="shared" ref="E7:N7" si="1">E5*E6</f>
        <v>9000</v>
      </c>
      <c r="F7" s="6">
        <f t="shared" si="1"/>
        <v>9000</v>
      </c>
      <c r="G7" s="6">
        <f t="shared" si="1"/>
        <v>9000</v>
      </c>
      <c r="H7" s="6">
        <f t="shared" si="1"/>
        <v>9000</v>
      </c>
      <c r="I7" s="6">
        <f t="shared" si="1"/>
        <v>9000</v>
      </c>
      <c r="J7" s="6">
        <f t="shared" si="1"/>
        <v>9000</v>
      </c>
      <c r="K7" s="6">
        <f t="shared" si="1"/>
        <v>9000</v>
      </c>
      <c r="L7" s="6">
        <f t="shared" si="1"/>
        <v>9000</v>
      </c>
      <c r="M7" s="6">
        <f t="shared" si="1"/>
        <v>9000</v>
      </c>
      <c r="N7" s="6">
        <f t="shared" si="1"/>
        <v>9000</v>
      </c>
      <c r="O7" s="3">
        <f t="shared" si="0"/>
        <v>114000</v>
      </c>
    </row>
    <row r="8" spans="1:15" x14ac:dyDescent="0.2">
      <c r="A8" t="s">
        <v>13</v>
      </c>
      <c r="B8" t="s">
        <v>18</v>
      </c>
      <c r="C8" s="6">
        <f>C5-C7</f>
        <v>285000</v>
      </c>
      <c r="D8" s="6">
        <f>D5-D7</f>
        <v>171000</v>
      </c>
      <c r="E8" s="6">
        <f t="shared" ref="E8:N8" si="2">E5-E7</f>
        <v>171000</v>
      </c>
      <c r="F8" s="6">
        <f t="shared" si="2"/>
        <v>171000</v>
      </c>
      <c r="G8" s="6">
        <f t="shared" si="2"/>
        <v>171000</v>
      </c>
      <c r="H8" s="6">
        <f t="shared" si="2"/>
        <v>171000</v>
      </c>
      <c r="I8" s="6">
        <f t="shared" si="2"/>
        <v>171000</v>
      </c>
      <c r="J8" s="6">
        <f t="shared" si="2"/>
        <v>171000</v>
      </c>
      <c r="K8" s="6">
        <f t="shared" si="2"/>
        <v>171000</v>
      </c>
      <c r="L8" s="6">
        <f t="shared" si="2"/>
        <v>171000</v>
      </c>
      <c r="M8" s="6">
        <f t="shared" si="2"/>
        <v>171000</v>
      </c>
      <c r="N8" s="6">
        <f t="shared" si="2"/>
        <v>171000</v>
      </c>
      <c r="O8" s="3">
        <f t="shared" si="0"/>
        <v>2166000</v>
      </c>
    </row>
    <row r="9" spans="1:15" x14ac:dyDescent="0.2">
      <c r="A9" t="s">
        <v>13</v>
      </c>
      <c r="B9" t="s">
        <v>19</v>
      </c>
      <c r="C9" s="6">
        <f>C4*VLOOKUP(Massachussets!$A9,Assumptions!$B$9:$N$11,Massachussets!C$2)</f>
        <v>90000</v>
      </c>
      <c r="D9" s="6">
        <f>D4*VLOOKUP(Massachussets!$A9,Assumptions!$B$9:$N$11,Massachussets!D$2)</f>
        <v>90000</v>
      </c>
      <c r="E9" s="6">
        <f>E4*VLOOKUP(Massachussets!$A9,Assumptions!$B$9:$N$11,Massachussets!E$2)</f>
        <v>90000</v>
      </c>
      <c r="F9" s="6">
        <f>F4*VLOOKUP(Massachussets!$A9,Assumptions!$B$9:$N$11,Massachussets!F$2)</f>
        <v>90000</v>
      </c>
      <c r="G9" s="6">
        <f>G4*VLOOKUP(Massachussets!$A9,Assumptions!$B$9:$N$11,Massachussets!G$2)</f>
        <v>90000</v>
      </c>
      <c r="H9" s="6">
        <f>H4*VLOOKUP(Massachussets!$A9,Assumptions!$B$9:$N$11,Massachussets!H$2)</f>
        <v>90000</v>
      </c>
      <c r="I9" s="6">
        <f>I4*VLOOKUP(Massachussets!$A9,Assumptions!$B$9:$N$11,Massachussets!I$2)</f>
        <v>90000</v>
      </c>
      <c r="J9" s="6">
        <f>J4*VLOOKUP(Massachussets!$A9,Assumptions!$B$9:$N$11,Massachussets!J$2)</f>
        <v>90000</v>
      </c>
      <c r="K9" s="6">
        <f>K4*VLOOKUP(Massachussets!$A9,Assumptions!$B$9:$N$11,Massachussets!K$2)</f>
        <v>90000</v>
      </c>
      <c r="L9" s="6">
        <f>L4*VLOOKUP(Massachussets!$A9,Assumptions!$B$9:$N$11,Massachussets!L$2)</f>
        <v>90000</v>
      </c>
      <c r="M9" s="6">
        <f>M4*VLOOKUP(Massachussets!$A9,Assumptions!$B$9:$N$11,Massachussets!M$2)</f>
        <v>90000</v>
      </c>
      <c r="N9" s="6">
        <f>N4*VLOOKUP(Massachussets!$A9,Assumptions!$B$9:$N$11,Massachussets!N$2)</f>
        <v>90000</v>
      </c>
      <c r="O9" s="3">
        <f t="shared" si="0"/>
        <v>1080000</v>
      </c>
    </row>
    <row r="10" spans="1:15" x14ac:dyDescent="0.2">
      <c r="A10" t="s">
        <v>13</v>
      </c>
      <c r="B10" t="s">
        <v>20</v>
      </c>
      <c r="C10" s="6">
        <f>C8-C9</f>
        <v>195000</v>
      </c>
      <c r="D10" s="6">
        <f>D8-D9</f>
        <v>81000</v>
      </c>
      <c r="E10" s="6">
        <f t="shared" ref="E10:N10" si="3">E8-E9</f>
        <v>81000</v>
      </c>
      <c r="F10" s="6">
        <f t="shared" si="3"/>
        <v>81000</v>
      </c>
      <c r="G10" s="6">
        <f t="shared" si="3"/>
        <v>81000</v>
      </c>
      <c r="H10" s="6">
        <f t="shared" si="3"/>
        <v>81000</v>
      </c>
      <c r="I10" s="6">
        <f t="shared" si="3"/>
        <v>81000</v>
      </c>
      <c r="J10" s="6">
        <f t="shared" si="3"/>
        <v>81000</v>
      </c>
      <c r="K10" s="6">
        <f t="shared" si="3"/>
        <v>81000</v>
      </c>
      <c r="L10" s="6">
        <f t="shared" si="3"/>
        <v>81000</v>
      </c>
      <c r="M10" s="6">
        <f t="shared" si="3"/>
        <v>81000</v>
      </c>
      <c r="N10" s="6">
        <f t="shared" si="3"/>
        <v>81000</v>
      </c>
      <c r="O10" s="3">
        <f t="shared" si="0"/>
        <v>1086000</v>
      </c>
    </row>
    <row r="11" spans="1:15" x14ac:dyDescent="0.2">
      <c r="A11" t="s">
        <v>13</v>
      </c>
      <c r="B11" t="s">
        <v>21</v>
      </c>
      <c r="C11" s="8">
        <f>C10/C8</f>
        <v>0.68421052631578949</v>
      </c>
      <c r="D11" s="8">
        <f>D10/D8</f>
        <v>0.47368421052631576</v>
      </c>
      <c r="E11" s="8">
        <f t="shared" ref="E11:O11" si="4">E10/E8</f>
        <v>0.47368421052631576</v>
      </c>
      <c r="F11" s="8">
        <f t="shared" si="4"/>
        <v>0.47368421052631576</v>
      </c>
      <c r="G11" s="8">
        <f t="shared" si="4"/>
        <v>0.47368421052631576</v>
      </c>
      <c r="H11" s="8">
        <f t="shared" si="4"/>
        <v>0.47368421052631576</v>
      </c>
      <c r="I11" s="8">
        <f t="shared" si="4"/>
        <v>0.47368421052631576</v>
      </c>
      <c r="J11" s="8">
        <f t="shared" si="4"/>
        <v>0.47368421052631576</v>
      </c>
      <c r="K11" s="8">
        <f t="shared" si="4"/>
        <v>0.47368421052631576</v>
      </c>
      <c r="L11" s="8">
        <f t="shared" si="4"/>
        <v>0.47368421052631576</v>
      </c>
      <c r="M11" s="8">
        <f t="shared" si="4"/>
        <v>0.47368421052631576</v>
      </c>
      <c r="N11" s="8">
        <f t="shared" si="4"/>
        <v>0.47368421052631576</v>
      </c>
      <c r="O11" s="8">
        <f t="shared" si="4"/>
        <v>0.50138504155124652</v>
      </c>
    </row>
    <row r="12" spans="1:15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t="s">
        <v>22</v>
      </c>
      <c r="B13" t="s">
        <v>14</v>
      </c>
      <c r="C13" s="1">
        <v>4000</v>
      </c>
      <c r="D13" s="1">
        <v>4400</v>
      </c>
      <c r="E13" s="1">
        <v>4840</v>
      </c>
      <c r="F13" s="1">
        <v>5324</v>
      </c>
      <c r="G13" s="1">
        <v>5856.4</v>
      </c>
      <c r="H13" s="1">
        <v>6442.04</v>
      </c>
      <c r="I13" s="1">
        <v>7086.2439999999997</v>
      </c>
      <c r="J13" s="1">
        <v>7794.8683999999994</v>
      </c>
      <c r="K13" s="1">
        <v>8574.355239999999</v>
      </c>
      <c r="L13" s="1">
        <v>9431.7907639999994</v>
      </c>
      <c r="M13" s="1">
        <v>10374.969840399999</v>
      </c>
      <c r="N13" s="1">
        <v>11412.466824439998</v>
      </c>
      <c r="O13" s="3">
        <f>SUM(C13:N13)</f>
        <v>85537.135068839983</v>
      </c>
    </row>
    <row r="14" spans="1:15" x14ac:dyDescent="0.2">
      <c r="A14" t="s">
        <v>22</v>
      </c>
      <c r="B14" t="s">
        <v>15</v>
      </c>
      <c r="C14" s="6">
        <f>C13*VLOOKUP($A14,Assumptions!$B$4:$N$6,C$2)</f>
        <v>28000</v>
      </c>
      <c r="D14" s="6">
        <f>D13*VLOOKUP($A14,Assumptions!$B$4:$N$6,D$2)</f>
        <v>30800</v>
      </c>
      <c r="E14" s="6">
        <f>E13*VLOOKUP($A14,Assumptions!$B$4:$N$6,E$2)</f>
        <v>33880</v>
      </c>
      <c r="F14" s="6">
        <f>F13*VLOOKUP($A14,Assumptions!$B$4:$N$6,F$2)</f>
        <v>37268</v>
      </c>
      <c r="G14" s="6">
        <f>G13*VLOOKUP($A14,Assumptions!$B$4:$N$6,G$2)</f>
        <v>40994.799999999996</v>
      </c>
      <c r="H14" s="6">
        <f>H13*VLOOKUP($A14,Assumptions!$B$4:$N$6,H$2)</f>
        <v>45094.28</v>
      </c>
      <c r="I14" s="6">
        <f>I13*VLOOKUP($A14,Assumptions!$B$4:$N$6,I$2)</f>
        <v>49603.707999999999</v>
      </c>
      <c r="J14" s="6">
        <f>J13*VLOOKUP($A14,Assumptions!$B$4:$N$6,J$2)</f>
        <v>54564.078799999996</v>
      </c>
      <c r="K14" s="6">
        <f>K13*VLOOKUP($A14,Assumptions!$B$4:$N$6,K$2)</f>
        <v>60020.486679999995</v>
      </c>
      <c r="L14" s="6">
        <f>L13*VLOOKUP($A14,Assumptions!$B$4:$N$6,L$2)</f>
        <v>66022.53534799999</v>
      </c>
      <c r="M14" s="6">
        <f>M13*VLOOKUP($A14,Assumptions!$B$4:$N$6,M$2)</f>
        <v>72624.7888828</v>
      </c>
      <c r="N14" s="6">
        <f>N13*VLOOKUP($A14,Assumptions!$B$4:$N$6,N$2)</f>
        <v>79887.267771079991</v>
      </c>
      <c r="O14" s="3">
        <f t="shared" ref="O14:O19" si="5">SUM(C14:N14)</f>
        <v>598759.94548187999</v>
      </c>
    </row>
    <row r="15" spans="1:15" x14ac:dyDescent="0.2">
      <c r="A15" t="s">
        <v>22</v>
      </c>
      <c r="B15" t="s">
        <v>16</v>
      </c>
      <c r="C15" s="2">
        <v>0.04</v>
      </c>
      <c r="D15" s="2">
        <v>0.04</v>
      </c>
      <c r="E15" s="2">
        <v>0.04</v>
      </c>
      <c r="F15" s="2">
        <v>0.04</v>
      </c>
      <c r="G15" s="2">
        <v>0.04</v>
      </c>
      <c r="H15" s="2">
        <v>0.04</v>
      </c>
      <c r="I15" s="2">
        <v>0.04</v>
      </c>
      <c r="J15" s="2">
        <v>0.04</v>
      </c>
      <c r="K15" s="2">
        <v>0.04</v>
      </c>
      <c r="L15" s="2">
        <v>0.04</v>
      </c>
      <c r="M15" s="2">
        <v>0.04</v>
      </c>
      <c r="N15" s="2">
        <v>0.04</v>
      </c>
      <c r="O15" s="7">
        <f>O16/O14</f>
        <v>3.9999999999999994E-2</v>
      </c>
    </row>
    <row r="16" spans="1:15" x14ac:dyDescent="0.2">
      <c r="A16" t="s">
        <v>22</v>
      </c>
      <c r="B16" t="s">
        <v>17</v>
      </c>
      <c r="C16" s="6">
        <f>C14*C15</f>
        <v>1120</v>
      </c>
      <c r="D16" s="6">
        <f>D14*D15</f>
        <v>1232</v>
      </c>
      <c r="E16" s="6">
        <f t="shared" ref="E16" si="6">E14*E15</f>
        <v>1355.2</v>
      </c>
      <c r="F16" s="6">
        <f t="shared" ref="F16" si="7">F14*F15</f>
        <v>1490.72</v>
      </c>
      <c r="G16" s="6">
        <f t="shared" ref="G16" si="8">G14*G15</f>
        <v>1639.7919999999999</v>
      </c>
      <c r="H16" s="6">
        <f t="shared" ref="H16" si="9">H14*H15</f>
        <v>1803.7711999999999</v>
      </c>
      <c r="I16" s="6">
        <f t="shared" ref="I16" si="10">I14*I15</f>
        <v>1984.14832</v>
      </c>
      <c r="J16" s="6">
        <f t="shared" ref="J16" si="11">J14*J15</f>
        <v>2182.5631519999997</v>
      </c>
      <c r="K16" s="6">
        <f t="shared" ref="K16" si="12">K14*K15</f>
        <v>2400.8194672</v>
      </c>
      <c r="L16" s="6">
        <f t="shared" ref="L16" si="13">L14*L15</f>
        <v>2640.9014139199999</v>
      </c>
      <c r="M16" s="6">
        <f t="shared" ref="M16" si="14">M14*M15</f>
        <v>2904.9915553119999</v>
      </c>
      <c r="N16" s="6">
        <f t="shared" ref="N16" si="15">N14*N15</f>
        <v>3195.4907108431998</v>
      </c>
      <c r="O16" s="3">
        <f t="shared" si="5"/>
        <v>23950.397819275197</v>
      </c>
    </row>
    <row r="17" spans="1:15" x14ac:dyDescent="0.2">
      <c r="A17" t="s">
        <v>22</v>
      </c>
      <c r="B17" t="s">
        <v>18</v>
      </c>
      <c r="C17" s="6">
        <f>C14-C16</f>
        <v>26880</v>
      </c>
      <c r="D17" s="6">
        <f>D14-D16</f>
        <v>29568</v>
      </c>
      <c r="E17" s="6">
        <f t="shared" ref="E17" si="16">E14-E16</f>
        <v>32524.799999999999</v>
      </c>
      <c r="F17" s="6">
        <f t="shared" ref="F17" si="17">F14-F16</f>
        <v>35777.279999999999</v>
      </c>
      <c r="G17" s="6">
        <f t="shared" ref="G17" si="18">G14-G16</f>
        <v>39355.007999999994</v>
      </c>
      <c r="H17" s="6">
        <f t="shared" ref="H17" si="19">H14-H16</f>
        <v>43290.508799999996</v>
      </c>
      <c r="I17" s="6">
        <f t="shared" ref="I17" si="20">I14-I16</f>
        <v>47619.559679999998</v>
      </c>
      <c r="J17" s="6">
        <f t="shared" ref="J17" si="21">J14-J16</f>
        <v>52381.515647999993</v>
      </c>
      <c r="K17" s="6">
        <f t="shared" ref="K17" si="22">K14-K16</f>
        <v>57619.667212799992</v>
      </c>
      <c r="L17" s="6">
        <f t="shared" ref="L17" si="23">L14-L16</f>
        <v>63381.63393407999</v>
      </c>
      <c r="M17" s="6">
        <f t="shared" ref="M17" si="24">M14-M16</f>
        <v>69719.797327488006</v>
      </c>
      <c r="N17" s="6">
        <f t="shared" ref="N17" si="25">N14-N16</f>
        <v>76691.777060236796</v>
      </c>
      <c r="O17" s="3">
        <f t="shared" si="5"/>
        <v>574809.54766260483</v>
      </c>
    </row>
    <row r="18" spans="1:15" x14ac:dyDescent="0.2">
      <c r="A18" t="s">
        <v>22</v>
      </c>
      <c r="B18" t="s">
        <v>19</v>
      </c>
      <c r="C18" s="6">
        <f>C13*VLOOKUP(Massachussets!$A18,Assumptions!$B$9:$N$11,Massachussets!C$2)</f>
        <v>16000</v>
      </c>
      <c r="D18" s="6">
        <f>D13*VLOOKUP(Massachussets!$A18,Assumptions!$B$9:$N$11,Massachussets!D$2)</f>
        <v>17600</v>
      </c>
      <c r="E18" s="6">
        <f>E13*VLOOKUP(Massachussets!$A18,Assumptions!$B$9:$N$11,Massachussets!E$2)</f>
        <v>19360</v>
      </c>
      <c r="F18" s="6">
        <f>F13*VLOOKUP(Massachussets!$A18,Assumptions!$B$9:$N$11,Massachussets!F$2)</f>
        <v>21296</v>
      </c>
      <c r="G18" s="6">
        <f>G13*VLOOKUP(Massachussets!$A18,Assumptions!$B$9:$N$11,Massachussets!G$2)</f>
        <v>23425.599999999999</v>
      </c>
      <c r="H18" s="6">
        <f>H13*VLOOKUP(Massachussets!$A18,Assumptions!$B$9:$N$11,Massachussets!H$2)</f>
        <v>25768.16</v>
      </c>
      <c r="I18" s="6">
        <f>I13*VLOOKUP(Massachussets!$A18,Assumptions!$B$9:$N$11,Massachussets!I$2)</f>
        <v>28344.975999999999</v>
      </c>
      <c r="J18" s="6">
        <f>J13*VLOOKUP(Massachussets!$A18,Assumptions!$B$9:$N$11,Massachussets!J$2)</f>
        <v>31179.473599999998</v>
      </c>
      <c r="K18" s="6">
        <f>K13*VLOOKUP(Massachussets!$A18,Assumptions!$B$9:$N$11,Massachussets!K$2)</f>
        <v>34297.420959999996</v>
      </c>
      <c r="L18" s="6">
        <f>L13*VLOOKUP(Massachussets!$A18,Assumptions!$B$9:$N$11,Massachussets!L$2)</f>
        <v>37727.163055999998</v>
      </c>
      <c r="M18" s="6">
        <f>M13*VLOOKUP(Massachussets!$A18,Assumptions!$B$9:$N$11,Massachussets!M$2)</f>
        <v>41499.879361599997</v>
      </c>
      <c r="N18" s="6">
        <f>N13*VLOOKUP(Massachussets!$A18,Assumptions!$B$9:$N$11,Massachussets!N$2)</f>
        <v>45649.867297759993</v>
      </c>
      <c r="O18" s="3">
        <f t="shared" si="5"/>
        <v>342148.54027535993</v>
      </c>
    </row>
    <row r="19" spans="1:15" x14ac:dyDescent="0.2">
      <c r="A19" t="s">
        <v>22</v>
      </c>
      <c r="B19" t="s">
        <v>20</v>
      </c>
      <c r="C19" s="6">
        <f>C17-C18</f>
        <v>10880</v>
      </c>
      <c r="D19" s="6">
        <f>D17-D18</f>
        <v>11968</v>
      </c>
      <c r="E19" s="6">
        <f t="shared" ref="E19" si="26">E17-E18</f>
        <v>13164.8</v>
      </c>
      <c r="F19" s="6">
        <f t="shared" ref="F19" si="27">F17-F18</f>
        <v>14481.279999999999</v>
      </c>
      <c r="G19" s="6">
        <f t="shared" ref="G19" si="28">G17-G18</f>
        <v>15929.407999999996</v>
      </c>
      <c r="H19" s="6">
        <f t="shared" ref="H19" si="29">H17-H18</f>
        <v>17522.348799999996</v>
      </c>
      <c r="I19" s="6">
        <f t="shared" ref="I19" si="30">I17-I18</f>
        <v>19274.58368</v>
      </c>
      <c r="J19" s="6">
        <f t="shared" ref="J19" si="31">J17-J18</f>
        <v>21202.042047999996</v>
      </c>
      <c r="K19" s="6">
        <f t="shared" ref="K19" si="32">K17-K18</f>
        <v>23322.246252799996</v>
      </c>
      <c r="L19" s="6">
        <f t="shared" ref="L19" si="33">L17-L18</f>
        <v>25654.470878079992</v>
      </c>
      <c r="M19" s="6">
        <f t="shared" ref="M19" si="34">M17-M18</f>
        <v>28219.917965888009</v>
      </c>
      <c r="N19" s="6">
        <f t="shared" ref="N19" si="35">N17-N18</f>
        <v>31041.909762476804</v>
      </c>
      <c r="O19" s="3">
        <f t="shared" si="5"/>
        <v>232661.00738724478</v>
      </c>
    </row>
    <row r="20" spans="1:15" x14ac:dyDescent="0.2">
      <c r="A20" t="s">
        <v>22</v>
      </c>
      <c r="B20" t="s">
        <v>21</v>
      </c>
      <c r="C20" s="8">
        <f>C19/C17</f>
        <v>0.40476190476190477</v>
      </c>
      <c r="D20" s="8">
        <f>D19/D17</f>
        <v>0.40476190476190477</v>
      </c>
      <c r="E20" s="8">
        <f t="shared" ref="E20" si="36">E19/E17</f>
        <v>0.40476190476190477</v>
      </c>
      <c r="F20" s="8">
        <f t="shared" ref="F20" si="37">F19/F17</f>
        <v>0.40476190476190477</v>
      </c>
      <c r="G20" s="8">
        <f t="shared" ref="G20" si="38">G19/G17</f>
        <v>0.40476190476190471</v>
      </c>
      <c r="H20" s="8">
        <f t="shared" ref="H20" si="39">H19/H17</f>
        <v>0.40476190476190471</v>
      </c>
      <c r="I20" s="8">
        <f t="shared" ref="I20" si="40">I19/I17</f>
        <v>0.40476190476190477</v>
      </c>
      <c r="J20" s="8">
        <f t="shared" ref="J20" si="41">J19/J17</f>
        <v>0.40476190476190471</v>
      </c>
      <c r="K20" s="8">
        <f t="shared" ref="K20" si="42">K19/K17</f>
        <v>0.40476190476190477</v>
      </c>
      <c r="L20" s="8">
        <f t="shared" ref="L20" si="43">L19/L17</f>
        <v>0.40476190476190471</v>
      </c>
      <c r="M20" s="8">
        <f t="shared" ref="M20" si="44">M19/M17</f>
        <v>0.40476190476190488</v>
      </c>
      <c r="N20" s="8">
        <f t="shared" ref="N20:O20" si="45">N19/N17</f>
        <v>0.40476190476190482</v>
      </c>
      <c r="O20" s="8">
        <f t="shared" si="45"/>
        <v>0.40476190476190471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">
        <v>23</v>
      </c>
      <c r="B22" t="s">
        <v>14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3">
        <f>SUM(C22:N22)</f>
        <v>12000</v>
      </c>
    </row>
    <row r="23" spans="1:15" x14ac:dyDescent="0.2">
      <c r="A23" t="s">
        <v>23</v>
      </c>
      <c r="B23" t="s">
        <v>15</v>
      </c>
      <c r="C23" s="6">
        <f>C22*VLOOKUP($A23,Assumptions!$B$4:$N$6,C$2)</f>
        <v>8000</v>
      </c>
      <c r="D23" s="6">
        <f>D22*VLOOKUP($A23,Assumptions!$B$4:$N$6,D$2)</f>
        <v>8000</v>
      </c>
      <c r="E23" s="6">
        <f>E22*VLOOKUP($A23,Assumptions!$B$4:$N$6,E$2)</f>
        <v>8000</v>
      </c>
      <c r="F23" s="6">
        <f>F22*VLOOKUP($A23,Assumptions!$B$4:$N$6,F$2)</f>
        <v>8000</v>
      </c>
      <c r="G23" s="6">
        <f>G22*VLOOKUP($A23,Assumptions!$B$4:$N$6,G$2)</f>
        <v>8000</v>
      </c>
      <c r="H23" s="6">
        <f>H22*VLOOKUP($A23,Assumptions!$B$4:$N$6,H$2)</f>
        <v>8000</v>
      </c>
      <c r="I23" s="6">
        <f>I22*VLOOKUP($A23,Assumptions!$B$4:$N$6,I$2)</f>
        <v>8000</v>
      </c>
      <c r="J23" s="6">
        <f>J22*VLOOKUP($A23,Assumptions!$B$4:$N$6,J$2)</f>
        <v>8000</v>
      </c>
      <c r="K23" s="6">
        <f>K22*VLOOKUP($A23,Assumptions!$B$4:$N$6,K$2)</f>
        <v>8000</v>
      </c>
      <c r="L23" s="6">
        <f>L22*VLOOKUP($A23,Assumptions!$B$4:$N$6,L$2)</f>
        <v>8000</v>
      </c>
      <c r="M23" s="6">
        <f>M22*VLOOKUP($A23,Assumptions!$B$4:$N$6,M$2)</f>
        <v>8000</v>
      </c>
      <c r="N23" s="6">
        <f>N22*VLOOKUP($A23,Assumptions!$B$4:$N$6,N$2)</f>
        <v>8000</v>
      </c>
      <c r="O23" s="3">
        <f t="shared" ref="O23:O28" si="46">SUM(C23:N23)</f>
        <v>96000</v>
      </c>
    </row>
    <row r="24" spans="1:15" x14ac:dyDescent="0.2">
      <c r="A24" t="s">
        <v>23</v>
      </c>
      <c r="B24" t="s">
        <v>16</v>
      </c>
      <c r="C24" s="2">
        <v>0.02</v>
      </c>
      <c r="D24" s="2">
        <v>0.02</v>
      </c>
      <c r="E24" s="2">
        <v>0.02</v>
      </c>
      <c r="F24" s="2">
        <v>0.02</v>
      </c>
      <c r="G24" s="2">
        <v>0.02</v>
      </c>
      <c r="H24" s="2">
        <v>0.02</v>
      </c>
      <c r="I24" s="2">
        <v>0.02</v>
      </c>
      <c r="J24" s="2">
        <v>0.02</v>
      </c>
      <c r="K24" s="2">
        <v>0.02</v>
      </c>
      <c r="L24" s="2">
        <v>0.02</v>
      </c>
      <c r="M24" s="2">
        <v>0.02</v>
      </c>
      <c r="N24" s="2">
        <v>0.02</v>
      </c>
      <c r="O24" s="7">
        <f>O25/O23</f>
        <v>0.02</v>
      </c>
    </row>
    <row r="25" spans="1:15" x14ac:dyDescent="0.2">
      <c r="A25" t="s">
        <v>23</v>
      </c>
      <c r="B25" t="s">
        <v>17</v>
      </c>
      <c r="C25" s="6">
        <f>C23*C24</f>
        <v>160</v>
      </c>
      <c r="D25" s="6">
        <f>D23*D24</f>
        <v>160</v>
      </c>
      <c r="E25" s="6">
        <f t="shared" ref="E25" si="47">E23*E24</f>
        <v>160</v>
      </c>
      <c r="F25" s="6">
        <f t="shared" ref="F25" si="48">F23*F24</f>
        <v>160</v>
      </c>
      <c r="G25" s="6">
        <f t="shared" ref="G25" si="49">G23*G24</f>
        <v>160</v>
      </c>
      <c r="H25" s="6">
        <f t="shared" ref="H25" si="50">H23*H24</f>
        <v>160</v>
      </c>
      <c r="I25" s="6">
        <f t="shared" ref="I25" si="51">I23*I24</f>
        <v>160</v>
      </c>
      <c r="J25" s="6">
        <f t="shared" ref="J25" si="52">J23*J24</f>
        <v>160</v>
      </c>
      <c r="K25" s="6">
        <f t="shared" ref="K25" si="53">K23*K24</f>
        <v>160</v>
      </c>
      <c r="L25" s="6">
        <f t="shared" ref="L25" si="54">L23*L24</f>
        <v>160</v>
      </c>
      <c r="M25" s="6">
        <f t="shared" ref="M25" si="55">M23*M24</f>
        <v>160</v>
      </c>
      <c r="N25" s="6">
        <f t="shared" ref="N25" si="56">N23*N24</f>
        <v>160</v>
      </c>
      <c r="O25" s="3">
        <f t="shared" si="46"/>
        <v>1920</v>
      </c>
    </row>
    <row r="26" spans="1:15" x14ac:dyDescent="0.2">
      <c r="A26" t="s">
        <v>23</v>
      </c>
      <c r="B26" t="s">
        <v>18</v>
      </c>
      <c r="C26" s="6">
        <f>C23-C25</f>
        <v>7840</v>
      </c>
      <c r="D26" s="6">
        <f>D23-D25</f>
        <v>7840</v>
      </c>
      <c r="E26" s="6">
        <f t="shared" ref="E26" si="57">E23-E25</f>
        <v>7840</v>
      </c>
      <c r="F26" s="6">
        <f t="shared" ref="F26" si="58">F23-F25</f>
        <v>7840</v>
      </c>
      <c r="G26" s="6">
        <f t="shared" ref="G26" si="59">G23-G25</f>
        <v>7840</v>
      </c>
      <c r="H26" s="6">
        <f t="shared" ref="H26" si="60">H23-H25</f>
        <v>7840</v>
      </c>
      <c r="I26" s="6">
        <f t="shared" ref="I26" si="61">I23-I25</f>
        <v>7840</v>
      </c>
      <c r="J26" s="6">
        <f t="shared" ref="J26" si="62">J23-J25</f>
        <v>7840</v>
      </c>
      <c r="K26" s="6">
        <f t="shared" ref="K26" si="63">K23-K25</f>
        <v>7840</v>
      </c>
      <c r="L26" s="6">
        <f t="shared" ref="L26" si="64">L23-L25</f>
        <v>7840</v>
      </c>
      <c r="M26" s="6">
        <f t="shared" ref="M26" si="65">M23-M25</f>
        <v>7840</v>
      </c>
      <c r="N26" s="6">
        <f t="shared" ref="N26" si="66">N23-N25</f>
        <v>7840</v>
      </c>
      <c r="O26" s="3">
        <f t="shared" si="46"/>
        <v>94080</v>
      </c>
    </row>
    <row r="27" spans="1:15" x14ac:dyDescent="0.2">
      <c r="A27" t="s">
        <v>23</v>
      </c>
      <c r="B27" t="s">
        <v>19</v>
      </c>
      <c r="C27" s="6">
        <f>C22*VLOOKUP(Massachussets!$A27,Assumptions!$B$9:$N$11,Massachussets!C$2)</f>
        <v>5000</v>
      </c>
      <c r="D27" s="6">
        <f>D22*VLOOKUP(Massachussets!$A27,Assumptions!$B$9:$N$11,Massachussets!D$2)</f>
        <v>5000</v>
      </c>
      <c r="E27" s="6">
        <f>E22*VLOOKUP(Massachussets!$A27,Assumptions!$B$9:$N$11,Massachussets!E$2)</f>
        <v>5000</v>
      </c>
      <c r="F27" s="6">
        <f>F22*VLOOKUP(Massachussets!$A27,Assumptions!$B$9:$N$11,Massachussets!F$2)</f>
        <v>5000</v>
      </c>
      <c r="G27" s="6">
        <f>G22*VLOOKUP(Massachussets!$A27,Assumptions!$B$9:$N$11,Massachussets!G$2)</f>
        <v>5000</v>
      </c>
      <c r="H27" s="6">
        <f>H22*VLOOKUP(Massachussets!$A27,Assumptions!$B$9:$N$11,Massachussets!H$2)</f>
        <v>5000</v>
      </c>
      <c r="I27" s="6">
        <f>I22*VLOOKUP(Massachussets!$A27,Assumptions!$B$9:$N$11,Massachussets!I$2)</f>
        <v>5000</v>
      </c>
      <c r="J27" s="6">
        <f>J22*VLOOKUP(Massachussets!$A27,Assumptions!$B$9:$N$11,Massachussets!J$2)</f>
        <v>5000</v>
      </c>
      <c r="K27" s="6">
        <f>K22*VLOOKUP(Massachussets!$A27,Assumptions!$B$9:$N$11,Massachussets!K$2)</f>
        <v>5000</v>
      </c>
      <c r="L27" s="6">
        <f>L22*VLOOKUP(Massachussets!$A27,Assumptions!$B$9:$N$11,Massachussets!L$2)</f>
        <v>5000</v>
      </c>
      <c r="M27" s="6">
        <f>M22*VLOOKUP(Massachussets!$A27,Assumptions!$B$9:$N$11,Massachussets!M$2)</f>
        <v>5000</v>
      </c>
      <c r="N27" s="6">
        <f>N22*VLOOKUP(Massachussets!$A27,Assumptions!$B$9:$N$11,Massachussets!N$2)</f>
        <v>5000</v>
      </c>
      <c r="O27" s="3">
        <f t="shared" si="46"/>
        <v>60000</v>
      </c>
    </row>
    <row r="28" spans="1:15" x14ac:dyDescent="0.2">
      <c r="A28" t="s">
        <v>23</v>
      </c>
      <c r="B28" t="s">
        <v>20</v>
      </c>
      <c r="C28" s="6">
        <f>C26-C27</f>
        <v>2840</v>
      </c>
      <c r="D28" s="6">
        <f>D26-D27</f>
        <v>2840</v>
      </c>
      <c r="E28" s="6">
        <f t="shared" ref="E28" si="67">E26-E27</f>
        <v>2840</v>
      </c>
      <c r="F28" s="6">
        <f t="shared" ref="F28" si="68">F26-F27</f>
        <v>2840</v>
      </c>
      <c r="G28" s="6">
        <f t="shared" ref="G28" si="69">G26-G27</f>
        <v>2840</v>
      </c>
      <c r="H28" s="6">
        <f t="shared" ref="H28" si="70">H26-H27</f>
        <v>2840</v>
      </c>
      <c r="I28" s="6">
        <f t="shared" ref="I28" si="71">I26-I27</f>
        <v>2840</v>
      </c>
      <c r="J28" s="6">
        <f t="shared" ref="J28" si="72">J26-J27</f>
        <v>2840</v>
      </c>
      <c r="K28" s="6">
        <f t="shared" ref="K28" si="73">K26-K27</f>
        <v>2840</v>
      </c>
      <c r="L28" s="6">
        <f t="shared" ref="L28" si="74">L26-L27</f>
        <v>2840</v>
      </c>
      <c r="M28" s="6">
        <f t="shared" ref="M28" si="75">M26-M27</f>
        <v>2840</v>
      </c>
      <c r="N28" s="6">
        <f t="shared" ref="N28" si="76">N26-N27</f>
        <v>2840</v>
      </c>
      <c r="O28" s="3">
        <f t="shared" si="46"/>
        <v>34080</v>
      </c>
    </row>
    <row r="29" spans="1:15" x14ac:dyDescent="0.2">
      <c r="A29" t="s">
        <v>23</v>
      </c>
      <c r="B29" t="s">
        <v>21</v>
      </c>
      <c r="C29" s="8">
        <f>C28/C26</f>
        <v>0.36224489795918369</v>
      </c>
      <c r="D29" s="8">
        <f>D28/D26</f>
        <v>0.36224489795918369</v>
      </c>
      <c r="E29" s="8">
        <f t="shared" ref="E29" si="77">E28/E26</f>
        <v>0.36224489795918369</v>
      </c>
      <c r="F29" s="8">
        <f t="shared" ref="F29" si="78">F28/F26</f>
        <v>0.36224489795918369</v>
      </c>
      <c r="G29" s="8">
        <f t="shared" ref="G29" si="79">G28/G26</f>
        <v>0.36224489795918369</v>
      </c>
      <c r="H29" s="8">
        <f t="shared" ref="H29" si="80">H28/H26</f>
        <v>0.36224489795918369</v>
      </c>
      <c r="I29" s="8">
        <f t="shared" ref="I29" si="81">I28/I26</f>
        <v>0.36224489795918369</v>
      </c>
      <c r="J29" s="8">
        <f t="shared" ref="J29" si="82">J28/J26</f>
        <v>0.36224489795918369</v>
      </c>
      <c r="K29" s="8">
        <f t="shared" ref="K29" si="83">K28/K26</f>
        <v>0.36224489795918369</v>
      </c>
      <c r="L29" s="8">
        <f t="shared" ref="L29" si="84">L28/L26</f>
        <v>0.36224489795918369</v>
      </c>
      <c r="M29" s="8">
        <f t="shared" ref="M29" si="85">M28/M26</f>
        <v>0.36224489795918369</v>
      </c>
      <c r="N29" s="8">
        <f t="shared" ref="N29" si="86">N28/N26</f>
        <v>0.36224489795918369</v>
      </c>
      <c r="O29" s="8">
        <f t="shared" ref="O29" si="87">O28/O26</f>
        <v>0.36224489795918369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">
        <v>24</v>
      </c>
      <c r="B31" t="s">
        <v>14</v>
      </c>
      <c r="C31" s="3">
        <f>C22+C13+C4</f>
        <v>35000</v>
      </c>
      <c r="D31" s="3">
        <f t="shared" ref="D31:N32" si="88">D22+D13+D4</f>
        <v>35400</v>
      </c>
      <c r="E31" s="3">
        <f t="shared" si="88"/>
        <v>35840</v>
      </c>
      <c r="F31" s="3">
        <f t="shared" si="88"/>
        <v>36324</v>
      </c>
      <c r="G31" s="3">
        <f t="shared" si="88"/>
        <v>36856.400000000001</v>
      </c>
      <c r="H31" s="3">
        <f t="shared" si="88"/>
        <v>37442.04</v>
      </c>
      <c r="I31" s="3">
        <f t="shared" si="88"/>
        <v>38086.243999999999</v>
      </c>
      <c r="J31" s="3">
        <f t="shared" si="88"/>
        <v>38794.868399999999</v>
      </c>
      <c r="K31" s="3">
        <f t="shared" si="88"/>
        <v>39574.355239999997</v>
      </c>
      <c r="L31" s="3">
        <f t="shared" si="88"/>
        <v>40431.790763999998</v>
      </c>
      <c r="M31" s="3">
        <f t="shared" si="88"/>
        <v>41374.969840400001</v>
      </c>
      <c r="N31" s="3">
        <f t="shared" si="88"/>
        <v>42412.466824439995</v>
      </c>
      <c r="O31" s="3">
        <v>285384.28376720997</v>
      </c>
    </row>
    <row r="32" spans="1:15" x14ac:dyDescent="0.2">
      <c r="A32" t="s">
        <v>24</v>
      </c>
      <c r="B32" t="s">
        <v>15</v>
      </c>
      <c r="C32" s="3">
        <f>C23+C14+C5</f>
        <v>336000</v>
      </c>
      <c r="D32" s="3">
        <f t="shared" si="88"/>
        <v>218800</v>
      </c>
      <c r="E32" s="3">
        <f t="shared" si="88"/>
        <v>221880</v>
      </c>
      <c r="F32" s="3">
        <f t="shared" si="88"/>
        <v>225268</v>
      </c>
      <c r="G32" s="3">
        <f t="shared" si="88"/>
        <v>228994.8</v>
      </c>
      <c r="H32" s="3">
        <f t="shared" si="88"/>
        <v>233094.28</v>
      </c>
      <c r="I32" s="3">
        <f t="shared" si="88"/>
        <v>237603.70799999998</v>
      </c>
      <c r="J32" s="3">
        <f t="shared" si="88"/>
        <v>242564.07879999999</v>
      </c>
      <c r="K32" s="3">
        <f t="shared" si="88"/>
        <v>248020.48668</v>
      </c>
      <c r="L32" s="3">
        <f t="shared" si="88"/>
        <v>254022.535348</v>
      </c>
      <c r="M32" s="3">
        <f t="shared" si="88"/>
        <v>260624.7888828</v>
      </c>
      <c r="N32" s="3">
        <f t="shared" si="88"/>
        <v>267887.26777108002</v>
      </c>
      <c r="O32" s="3">
        <v>1781689.9863704699</v>
      </c>
    </row>
    <row r="33" spans="1:15" x14ac:dyDescent="0.2">
      <c r="A33" t="s">
        <v>24</v>
      </c>
      <c r="B33" t="s">
        <v>16</v>
      </c>
      <c r="C33" s="7">
        <f t="shared" ref="C33:N33" si="89">C34/C32</f>
        <v>4.8452380952380955E-2</v>
      </c>
      <c r="D33" s="7">
        <f t="shared" si="89"/>
        <v>4.7495429616087749E-2</v>
      </c>
      <c r="E33" s="7">
        <f t="shared" si="89"/>
        <v>4.7391382729403284E-2</v>
      </c>
      <c r="F33" s="7">
        <f t="shared" si="89"/>
        <v>4.7280217341122574E-2</v>
      </c>
      <c r="G33" s="7">
        <f t="shared" si="89"/>
        <v>4.7161734676944629E-2</v>
      </c>
      <c r="H33" s="7">
        <f t="shared" si="89"/>
        <v>4.7035779685370226E-2</v>
      </c>
      <c r="I33" s="7">
        <f t="shared" si="89"/>
        <v>4.6902249185437797E-2</v>
      </c>
      <c r="J33" s="7">
        <f t="shared" si="89"/>
        <v>4.6761100028138214E-2</v>
      </c>
      <c r="K33" s="7">
        <f t="shared" si="89"/>
        <v>4.6612356994992728E-2</v>
      </c>
      <c r="L33" s="7">
        <f t="shared" si="89"/>
        <v>4.6456120114513742E-2</v>
      </c>
      <c r="M33" s="7">
        <f t="shared" si="89"/>
        <v>4.6292571044489132E-2</v>
      </c>
      <c r="N33" s="7">
        <f t="shared" si="89"/>
        <v>4.6121978150157707E-2</v>
      </c>
      <c r="O33" s="7">
        <f>O34/O32</f>
        <v>9.4611857240351677E-2</v>
      </c>
    </row>
    <row r="34" spans="1:15" x14ac:dyDescent="0.2">
      <c r="A34" t="s">
        <v>24</v>
      </c>
      <c r="B34" t="s">
        <v>17</v>
      </c>
      <c r="C34" s="3">
        <f t="shared" ref="C34:N37" si="90">C25+C16+C7</f>
        <v>16280</v>
      </c>
      <c r="D34" s="3">
        <f t="shared" si="90"/>
        <v>10392</v>
      </c>
      <c r="E34" s="3">
        <f t="shared" si="90"/>
        <v>10515.2</v>
      </c>
      <c r="F34" s="3">
        <f t="shared" si="90"/>
        <v>10650.72</v>
      </c>
      <c r="G34" s="3">
        <f t="shared" si="90"/>
        <v>10799.791999999999</v>
      </c>
      <c r="H34" s="3">
        <f t="shared" si="90"/>
        <v>10963.771199999999</v>
      </c>
      <c r="I34" s="3">
        <f t="shared" si="90"/>
        <v>11144.14832</v>
      </c>
      <c r="J34" s="3">
        <f t="shared" si="90"/>
        <v>11342.563151999999</v>
      </c>
      <c r="K34" s="3">
        <f t="shared" si="90"/>
        <v>11560.819467199999</v>
      </c>
      <c r="L34" s="3">
        <f t="shared" si="90"/>
        <v>11800.901413920001</v>
      </c>
      <c r="M34" s="3">
        <f t="shared" si="90"/>
        <v>12064.991555312001</v>
      </c>
      <c r="N34" s="3">
        <f t="shared" si="90"/>
        <v>12355.4907108432</v>
      </c>
      <c r="O34" s="3">
        <v>168568.99863704701</v>
      </c>
    </row>
    <row r="35" spans="1:15" x14ac:dyDescent="0.2">
      <c r="A35" t="s">
        <v>24</v>
      </c>
      <c r="B35" t="s">
        <v>18</v>
      </c>
      <c r="C35" s="3">
        <f t="shared" si="90"/>
        <v>319720</v>
      </c>
      <c r="D35" s="3">
        <f t="shared" si="90"/>
        <v>208408</v>
      </c>
      <c r="E35" s="3">
        <f t="shared" si="90"/>
        <v>211364.8</v>
      </c>
      <c r="F35" s="3">
        <f t="shared" si="90"/>
        <v>214617.28</v>
      </c>
      <c r="G35" s="3">
        <f t="shared" si="90"/>
        <v>218195.008</v>
      </c>
      <c r="H35" s="3">
        <f t="shared" si="90"/>
        <v>222130.50880000001</v>
      </c>
      <c r="I35" s="3">
        <f t="shared" si="90"/>
        <v>226459.55968000001</v>
      </c>
      <c r="J35" s="3">
        <f t="shared" si="90"/>
        <v>231221.515648</v>
      </c>
      <c r="K35" s="3">
        <f t="shared" si="90"/>
        <v>236459.66721280001</v>
      </c>
      <c r="L35" s="3">
        <f t="shared" si="90"/>
        <v>242221.63393407999</v>
      </c>
      <c r="M35" s="3">
        <f t="shared" si="90"/>
        <v>248559.79732748802</v>
      </c>
      <c r="N35" s="3">
        <f t="shared" si="90"/>
        <v>255531.77706023678</v>
      </c>
      <c r="O35" s="3">
        <v>1613120.987733423</v>
      </c>
    </row>
    <row r="36" spans="1:15" x14ac:dyDescent="0.2">
      <c r="A36" t="s">
        <v>24</v>
      </c>
      <c r="B36" t="s">
        <v>19</v>
      </c>
      <c r="C36" s="3">
        <f t="shared" si="90"/>
        <v>111000</v>
      </c>
      <c r="D36" s="3">
        <f t="shared" si="90"/>
        <v>112600</v>
      </c>
      <c r="E36" s="3">
        <f t="shared" si="90"/>
        <v>114360</v>
      </c>
      <c r="F36" s="3">
        <f t="shared" si="90"/>
        <v>116296</v>
      </c>
      <c r="G36" s="3">
        <f t="shared" si="90"/>
        <v>118425.60000000001</v>
      </c>
      <c r="H36" s="3">
        <f t="shared" si="90"/>
        <v>120768.16</v>
      </c>
      <c r="I36" s="3">
        <f t="shared" si="90"/>
        <v>123344.976</v>
      </c>
      <c r="J36" s="3">
        <f t="shared" si="90"/>
        <v>126179.4736</v>
      </c>
      <c r="K36" s="3">
        <f t="shared" si="90"/>
        <v>129297.42095999999</v>
      </c>
      <c r="L36" s="3">
        <f t="shared" si="90"/>
        <v>132727.16305599999</v>
      </c>
      <c r="M36" s="3">
        <f t="shared" si="90"/>
        <v>136499.8793616</v>
      </c>
      <c r="N36" s="3">
        <f t="shared" si="90"/>
        <v>140649.86729775998</v>
      </c>
      <c r="O36" s="3">
        <v>925537.13506884</v>
      </c>
    </row>
    <row r="37" spans="1:15" x14ac:dyDescent="0.2">
      <c r="A37" t="s">
        <v>24</v>
      </c>
      <c r="B37" t="s">
        <v>20</v>
      </c>
      <c r="C37" s="3">
        <f t="shared" si="90"/>
        <v>208720</v>
      </c>
      <c r="D37" s="3">
        <f t="shared" si="90"/>
        <v>95808</v>
      </c>
      <c r="E37" s="3">
        <f t="shared" si="90"/>
        <v>97004.800000000003</v>
      </c>
      <c r="F37" s="3">
        <f t="shared" si="90"/>
        <v>98321.279999999999</v>
      </c>
      <c r="G37" s="3">
        <f t="shared" si="90"/>
        <v>99769.407999999996</v>
      </c>
      <c r="H37" s="3">
        <f t="shared" si="90"/>
        <v>101362.34879999999</v>
      </c>
      <c r="I37" s="3">
        <f t="shared" si="90"/>
        <v>103114.58368</v>
      </c>
      <c r="J37" s="3">
        <f t="shared" si="90"/>
        <v>105042.042048</v>
      </c>
      <c r="K37" s="3">
        <f t="shared" si="90"/>
        <v>107162.24625279999</v>
      </c>
      <c r="L37" s="3">
        <f t="shared" si="90"/>
        <v>109494.47087808</v>
      </c>
      <c r="M37" s="3">
        <f t="shared" si="90"/>
        <v>112059.91796588802</v>
      </c>
      <c r="N37" s="3">
        <f t="shared" si="90"/>
        <v>114881.9097624768</v>
      </c>
      <c r="O37" s="3">
        <v>687583.85266458301</v>
      </c>
    </row>
    <row r="38" spans="1:15" x14ac:dyDescent="0.2">
      <c r="A38" t="s">
        <v>24</v>
      </c>
      <c r="B38" t="s">
        <v>21</v>
      </c>
      <c r="C38" s="8">
        <f t="shared" ref="C38:O38" si="91">C37/C35</f>
        <v>0.65282121856624542</v>
      </c>
      <c r="D38" s="8">
        <f t="shared" si="91"/>
        <v>0.45971363863191433</v>
      </c>
      <c r="E38" s="8">
        <f t="shared" si="91"/>
        <v>0.45894491419574124</v>
      </c>
      <c r="F38" s="8">
        <f t="shared" si="91"/>
        <v>0.45812378201792514</v>
      </c>
      <c r="G38" s="8">
        <f t="shared" si="91"/>
        <v>0.45724881111853849</v>
      </c>
      <c r="H38" s="8">
        <f t="shared" si="91"/>
        <v>0.45631889715457219</v>
      </c>
      <c r="I38" s="8">
        <f t="shared" si="91"/>
        <v>0.45533332231903417</v>
      </c>
      <c r="J38" s="8">
        <f t="shared" si="91"/>
        <v>0.45429181516096762</v>
      </c>
      <c r="K38" s="8">
        <f t="shared" si="91"/>
        <v>0.45319460826425073</v>
      </c>
      <c r="L38" s="8">
        <f t="shared" si="91"/>
        <v>0.45204249141461345</v>
      </c>
      <c r="M38" s="8">
        <f t="shared" si="91"/>
        <v>0.45083685765258469</v>
      </c>
      <c r="N38" s="8">
        <f t="shared" si="91"/>
        <v>0.44957973949124758</v>
      </c>
      <c r="O38" s="8">
        <f t="shared" si="91"/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8"/>
  <sheetViews>
    <sheetView workbookViewId="0">
      <selection activeCell="C4" sqref="C4"/>
    </sheetView>
  </sheetViews>
  <sheetFormatPr baseColWidth="10" defaultRowHeight="15" x14ac:dyDescent="0.2"/>
  <cols>
    <col min="1" max="1" width="11.83203125" bestFit="1" customWidth="1"/>
    <col min="2" max="2" width="20" bestFit="1" customWidth="1"/>
  </cols>
  <sheetData>
    <row r="1" spans="1:15" ht="31" x14ac:dyDescent="0.35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5" x14ac:dyDescent="0.2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5" x14ac:dyDescent="0.2">
      <c r="A4" t="s">
        <v>13</v>
      </c>
      <c r="B4" t="s">
        <v>14</v>
      </c>
      <c r="C4" s="1">
        <v>24000</v>
      </c>
      <c r="D4" s="1">
        <v>25000</v>
      </c>
      <c r="E4" s="1">
        <v>25000</v>
      </c>
      <c r="F4" s="1">
        <v>25000</v>
      </c>
      <c r="G4" s="1">
        <v>25000</v>
      </c>
      <c r="H4" s="1">
        <v>25000</v>
      </c>
      <c r="I4" s="1">
        <v>25000</v>
      </c>
      <c r="J4" s="1">
        <v>25000</v>
      </c>
      <c r="K4" s="1">
        <v>25000</v>
      </c>
      <c r="L4" s="1">
        <v>25000</v>
      </c>
      <c r="M4" s="1">
        <v>25000</v>
      </c>
      <c r="N4" s="1">
        <v>25000</v>
      </c>
      <c r="O4" s="3">
        <f>SUM(C4:N4)</f>
        <v>299000</v>
      </c>
    </row>
    <row r="5" spans="1:15" x14ac:dyDescent="0.2">
      <c r="A5" t="s">
        <v>13</v>
      </c>
      <c r="B5" t="s">
        <v>15</v>
      </c>
      <c r="C5" s="6">
        <f>C4*VLOOKUP($A5,Assumptions!$B$4:$N$6,C$2)</f>
        <v>240000</v>
      </c>
      <c r="D5" s="6">
        <f>D4*VLOOKUP($A5,Assumptions!$B$4:$N$6,D$2)</f>
        <v>150000</v>
      </c>
      <c r="E5" s="6">
        <f>E4*VLOOKUP($A5,Assumptions!$B$4:$N$6,E$2)</f>
        <v>150000</v>
      </c>
      <c r="F5" s="6">
        <f>F4*VLOOKUP($A5,Assumptions!$B$4:$N$6,F$2)</f>
        <v>150000</v>
      </c>
      <c r="G5" s="6">
        <f>G4*VLOOKUP($A5,Assumptions!$B$4:$N$6,G$2)</f>
        <v>150000</v>
      </c>
      <c r="H5" s="6">
        <f>H4*VLOOKUP($A5,Assumptions!$B$4:$N$6,H$2)</f>
        <v>150000</v>
      </c>
      <c r="I5" s="6">
        <f>I4*VLOOKUP($A5,Assumptions!$B$4:$N$6,I$2)</f>
        <v>150000</v>
      </c>
      <c r="J5" s="6">
        <f>J4*VLOOKUP($A5,Assumptions!$B$4:$N$6,J$2)</f>
        <v>150000</v>
      </c>
      <c r="K5" s="6">
        <f>K4*VLOOKUP($A5,Assumptions!$B$4:$N$6,K$2)</f>
        <v>150000</v>
      </c>
      <c r="L5" s="6">
        <f>L4*VLOOKUP($A5,Assumptions!$B$4:$N$6,L$2)</f>
        <v>150000</v>
      </c>
      <c r="M5" s="6">
        <f>M4*VLOOKUP($A5,Assumptions!$B$4:$N$6,M$2)</f>
        <v>150000</v>
      </c>
      <c r="N5" s="6">
        <f>N4*VLOOKUP($A5,Assumptions!$B$4:$N$6,N$2)</f>
        <v>150000</v>
      </c>
      <c r="O5" s="3">
        <f t="shared" ref="O5:O10" si="0">SUM(C5:N5)</f>
        <v>1890000</v>
      </c>
    </row>
    <row r="6" spans="1:15" x14ac:dyDescent="0.2">
      <c r="A6" t="s">
        <v>13</v>
      </c>
      <c r="B6" t="s">
        <v>16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  <c r="H6" s="2">
        <v>0.05</v>
      </c>
      <c r="I6" s="2">
        <v>0.05</v>
      </c>
      <c r="J6" s="2">
        <v>0.05</v>
      </c>
      <c r="K6" s="2">
        <v>0.05</v>
      </c>
      <c r="L6" s="2">
        <v>0.05</v>
      </c>
      <c r="M6" s="2">
        <v>0.05</v>
      </c>
      <c r="N6" s="2">
        <v>0.05</v>
      </c>
      <c r="O6" s="7">
        <f>O7/O5</f>
        <v>0.05</v>
      </c>
    </row>
    <row r="7" spans="1:15" x14ac:dyDescent="0.2">
      <c r="A7" t="s">
        <v>13</v>
      </c>
      <c r="B7" t="s">
        <v>17</v>
      </c>
      <c r="C7" s="6">
        <f>C5*C6</f>
        <v>12000</v>
      </c>
      <c r="D7" s="6">
        <f>D5*D6</f>
        <v>7500</v>
      </c>
      <c r="E7" s="6">
        <f t="shared" ref="E7:N7" si="1">E5*E6</f>
        <v>7500</v>
      </c>
      <c r="F7" s="6">
        <f t="shared" si="1"/>
        <v>7500</v>
      </c>
      <c r="G7" s="6">
        <f t="shared" si="1"/>
        <v>7500</v>
      </c>
      <c r="H7" s="6">
        <f t="shared" si="1"/>
        <v>7500</v>
      </c>
      <c r="I7" s="6">
        <f t="shared" si="1"/>
        <v>7500</v>
      </c>
      <c r="J7" s="6">
        <f t="shared" si="1"/>
        <v>7500</v>
      </c>
      <c r="K7" s="6">
        <f t="shared" si="1"/>
        <v>7500</v>
      </c>
      <c r="L7" s="6">
        <f t="shared" si="1"/>
        <v>7500</v>
      </c>
      <c r="M7" s="6">
        <f t="shared" si="1"/>
        <v>7500</v>
      </c>
      <c r="N7" s="6">
        <f t="shared" si="1"/>
        <v>7500</v>
      </c>
      <c r="O7" s="3">
        <f t="shared" si="0"/>
        <v>94500</v>
      </c>
    </row>
    <row r="8" spans="1:15" x14ac:dyDescent="0.2">
      <c r="A8" t="s">
        <v>13</v>
      </c>
      <c r="B8" t="s">
        <v>18</v>
      </c>
      <c r="C8" s="6">
        <f>C5-C7</f>
        <v>228000</v>
      </c>
      <c r="D8" s="6">
        <f>D5-D7</f>
        <v>142500</v>
      </c>
      <c r="E8" s="6">
        <f t="shared" ref="E8:N8" si="2">E5-E7</f>
        <v>142500</v>
      </c>
      <c r="F8" s="6">
        <f t="shared" si="2"/>
        <v>142500</v>
      </c>
      <c r="G8" s="6">
        <f t="shared" si="2"/>
        <v>142500</v>
      </c>
      <c r="H8" s="6">
        <f t="shared" si="2"/>
        <v>142500</v>
      </c>
      <c r="I8" s="6">
        <f t="shared" si="2"/>
        <v>142500</v>
      </c>
      <c r="J8" s="6">
        <f t="shared" si="2"/>
        <v>142500</v>
      </c>
      <c r="K8" s="6">
        <f t="shared" si="2"/>
        <v>142500</v>
      </c>
      <c r="L8" s="6">
        <f t="shared" si="2"/>
        <v>142500</v>
      </c>
      <c r="M8" s="6">
        <f t="shared" si="2"/>
        <v>142500</v>
      </c>
      <c r="N8" s="6">
        <f t="shared" si="2"/>
        <v>142500</v>
      </c>
      <c r="O8" s="3">
        <f t="shared" si="0"/>
        <v>1795500</v>
      </c>
    </row>
    <row r="9" spans="1:15" x14ac:dyDescent="0.2">
      <c r="A9" t="s">
        <v>13</v>
      </c>
      <c r="B9" t="s">
        <v>19</v>
      </c>
      <c r="C9" s="6">
        <f>C4*VLOOKUP(Massachussets!$A9,Assumptions!$B$9:$N$11,Massachussets!C$2)</f>
        <v>72000</v>
      </c>
      <c r="D9" s="6">
        <f>D4*VLOOKUP(Massachussets!$A9,Assumptions!$B$9:$N$11,Massachussets!D$2)</f>
        <v>75000</v>
      </c>
      <c r="E9" s="6">
        <f>E4*VLOOKUP(Massachussets!$A9,Assumptions!$B$9:$N$11,Massachussets!E$2)</f>
        <v>75000</v>
      </c>
      <c r="F9" s="6">
        <f>F4*VLOOKUP(Massachussets!$A9,Assumptions!$B$9:$N$11,Massachussets!F$2)</f>
        <v>75000</v>
      </c>
      <c r="G9" s="6">
        <f>G4*VLOOKUP(Massachussets!$A9,Assumptions!$B$9:$N$11,Massachussets!G$2)</f>
        <v>75000</v>
      </c>
      <c r="H9" s="6">
        <f>H4*VLOOKUP(Massachussets!$A9,Assumptions!$B$9:$N$11,Massachussets!H$2)</f>
        <v>75000</v>
      </c>
      <c r="I9" s="6">
        <f>I4*VLOOKUP(Massachussets!$A9,Assumptions!$B$9:$N$11,Massachussets!I$2)</f>
        <v>75000</v>
      </c>
      <c r="J9" s="6">
        <f>J4*VLOOKUP(Massachussets!$A9,Assumptions!$B$9:$N$11,Massachussets!J$2)</f>
        <v>75000</v>
      </c>
      <c r="K9" s="6">
        <f>K4*VLOOKUP(Massachussets!$A9,Assumptions!$B$9:$N$11,Massachussets!K$2)</f>
        <v>75000</v>
      </c>
      <c r="L9" s="6">
        <f>L4*VLOOKUP(Massachussets!$A9,Assumptions!$B$9:$N$11,Massachussets!L$2)</f>
        <v>75000</v>
      </c>
      <c r="M9" s="6">
        <f>M4*VLOOKUP(Massachussets!$A9,Assumptions!$B$9:$N$11,Massachussets!M$2)</f>
        <v>75000</v>
      </c>
      <c r="N9" s="6">
        <f>N4*VLOOKUP(Massachussets!$A9,Assumptions!$B$9:$N$11,Massachussets!N$2)</f>
        <v>75000</v>
      </c>
      <c r="O9" s="3">
        <f t="shared" si="0"/>
        <v>897000</v>
      </c>
    </row>
    <row r="10" spans="1:15" x14ac:dyDescent="0.2">
      <c r="A10" t="s">
        <v>13</v>
      </c>
      <c r="B10" t="s">
        <v>20</v>
      </c>
      <c r="C10" s="6">
        <f>C8-C9</f>
        <v>156000</v>
      </c>
      <c r="D10" s="6">
        <f>D8-D9</f>
        <v>67500</v>
      </c>
      <c r="E10" s="6">
        <f t="shared" ref="E10:N10" si="3">E8-E9</f>
        <v>67500</v>
      </c>
      <c r="F10" s="6">
        <f t="shared" si="3"/>
        <v>67500</v>
      </c>
      <c r="G10" s="6">
        <f t="shared" si="3"/>
        <v>67500</v>
      </c>
      <c r="H10" s="6">
        <f t="shared" si="3"/>
        <v>67500</v>
      </c>
      <c r="I10" s="6">
        <f t="shared" si="3"/>
        <v>67500</v>
      </c>
      <c r="J10" s="6">
        <f t="shared" si="3"/>
        <v>67500</v>
      </c>
      <c r="K10" s="6">
        <f t="shared" si="3"/>
        <v>67500</v>
      </c>
      <c r="L10" s="6">
        <f t="shared" si="3"/>
        <v>67500</v>
      </c>
      <c r="M10" s="6">
        <f t="shared" si="3"/>
        <v>67500</v>
      </c>
      <c r="N10" s="6">
        <f t="shared" si="3"/>
        <v>67500</v>
      </c>
      <c r="O10" s="3">
        <f t="shared" si="0"/>
        <v>898500</v>
      </c>
    </row>
    <row r="11" spans="1:15" x14ac:dyDescent="0.2">
      <c r="A11" t="s">
        <v>13</v>
      </c>
      <c r="B11" t="s">
        <v>21</v>
      </c>
      <c r="C11" s="8">
        <f>C10/C8</f>
        <v>0.68421052631578949</v>
      </c>
      <c r="D11" s="8">
        <f>D10/D8</f>
        <v>0.47368421052631576</v>
      </c>
      <c r="E11" s="8">
        <f t="shared" ref="E11:O11" si="4">E10/E8</f>
        <v>0.47368421052631576</v>
      </c>
      <c r="F11" s="8">
        <f t="shared" si="4"/>
        <v>0.47368421052631576</v>
      </c>
      <c r="G11" s="8">
        <f t="shared" si="4"/>
        <v>0.47368421052631576</v>
      </c>
      <c r="H11" s="8">
        <f t="shared" si="4"/>
        <v>0.47368421052631576</v>
      </c>
      <c r="I11" s="8">
        <f t="shared" si="4"/>
        <v>0.47368421052631576</v>
      </c>
      <c r="J11" s="8">
        <f t="shared" si="4"/>
        <v>0.47368421052631576</v>
      </c>
      <c r="K11" s="8">
        <f t="shared" si="4"/>
        <v>0.47368421052631576</v>
      </c>
      <c r="L11" s="8">
        <f t="shared" si="4"/>
        <v>0.47368421052631576</v>
      </c>
      <c r="M11" s="8">
        <f t="shared" si="4"/>
        <v>0.47368421052631576</v>
      </c>
      <c r="N11" s="8">
        <f t="shared" si="4"/>
        <v>0.47368421052631576</v>
      </c>
      <c r="O11" s="8">
        <f t="shared" si="4"/>
        <v>0.50041771094402676</v>
      </c>
    </row>
    <row r="12" spans="1:15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t="s">
        <v>22</v>
      </c>
      <c r="B13" t="s">
        <v>14</v>
      </c>
      <c r="C13" s="1">
        <v>600</v>
      </c>
      <c r="D13" s="1">
        <v>500</v>
      </c>
      <c r="E13" s="1">
        <v>525</v>
      </c>
      <c r="F13" s="1">
        <v>551.25</v>
      </c>
      <c r="G13" s="1">
        <v>578.8125</v>
      </c>
      <c r="H13" s="1">
        <v>607.75312499999995</v>
      </c>
      <c r="I13" s="1">
        <v>638.14078124999992</v>
      </c>
      <c r="J13" s="1">
        <v>670.04782031249988</v>
      </c>
      <c r="K13" s="1">
        <v>703.55021132812487</v>
      </c>
      <c r="L13" s="1">
        <v>738.7277218945311</v>
      </c>
      <c r="M13" s="1">
        <v>775.66410798925767</v>
      </c>
      <c r="N13" s="1">
        <v>814.44731338872054</v>
      </c>
      <c r="O13" s="3">
        <f>SUM(C13:N13)</f>
        <v>7703.3935811631336</v>
      </c>
    </row>
    <row r="14" spans="1:15" x14ac:dyDescent="0.2">
      <c r="A14" t="s">
        <v>22</v>
      </c>
      <c r="B14" t="s">
        <v>15</v>
      </c>
      <c r="C14" s="6">
        <f>C13*VLOOKUP($A14,Assumptions!$B$4:$N$6,C$2)</f>
        <v>4200</v>
      </c>
      <c r="D14" s="6">
        <f>D13*VLOOKUP($A14,Assumptions!$B$4:$N$6,D$2)</f>
        <v>3500</v>
      </c>
      <c r="E14" s="6">
        <f>E13*VLOOKUP($A14,Assumptions!$B$4:$N$6,E$2)</f>
        <v>3675</v>
      </c>
      <c r="F14" s="6">
        <f>F13*VLOOKUP($A14,Assumptions!$B$4:$N$6,F$2)</f>
        <v>3858.75</v>
      </c>
      <c r="G14" s="6">
        <f>G13*VLOOKUP($A14,Assumptions!$B$4:$N$6,G$2)</f>
        <v>4051.6875</v>
      </c>
      <c r="H14" s="6">
        <f>H13*VLOOKUP($A14,Assumptions!$B$4:$N$6,H$2)</f>
        <v>4254.2718749999995</v>
      </c>
      <c r="I14" s="6">
        <f>I13*VLOOKUP($A14,Assumptions!$B$4:$N$6,I$2)</f>
        <v>4466.9854687499992</v>
      </c>
      <c r="J14" s="6">
        <f>J13*VLOOKUP($A14,Assumptions!$B$4:$N$6,J$2)</f>
        <v>4690.3347421874987</v>
      </c>
      <c r="K14" s="6">
        <f>K13*VLOOKUP($A14,Assumptions!$B$4:$N$6,K$2)</f>
        <v>4924.8514792968745</v>
      </c>
      <c r="L14" s="6">
        <f>L13*VLOOKUP($A14,Assumptions!$B$4:$N$6,L$2)</f>
        <v>5171.0940532617178</v>
      </c>
      <c r="M14" s="6">
        <f>M13*VLOOKUP($A14,Assumptions!$B$4:$N$6,M$2)</f>
        <v>5429.6487559248035</v>
      </c>
      <c r="N14" s="6">
        <f>N13*VLOOKUP($A14,Assumptions!$B$4:$N$6,N$2)</f>
        <v>5701.1311937210439</v>
      </c>
      <c r="O14" s="3">
        <f t="shared" ref="O14:O19" si="5">SUM(C14:N14)</f>
        <v>53923.755068141931</v>
      </c>
    </row>
    <row r="15" spans="1:15" x14ac:dyDescent="0.2">
      <c r="A15" t="s">
        <v>22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7">
        <f>O16/O14</f>
        <v>0</v>
      </c>
    </row>
    <row r="16" spans="1:15" x14ac:dyDescent="0.2">
      <c r="A16" t="s">
        <v>22</v>
      </c>
      <c r="B16" t="s">
        <v>17</v>
      </c>
      <c r="C16" s="6">
        <f>C14*C15</f>
        <v>0</v>
      </c>
      <c r="D16" s="6">
        <f>D14*D15</f>
        <v>0</v>
      </c>
      <c r="E16" s="6">
        <f t="shared" ref="E16:N16" si="6">E14*E15</f>
        <v>0</v>
      </c>
      <c r="F16" s="6">
        <f t="shared" si="6"/>
        <v>0</v>
      </c>
      <c r="G16" s="6">
        <f t="shared" si="6"/>
        <v>0</v>
      </c>
      <c r="H16" s="6">
        <f t="shared" si="6"/>
        <v>0</v>
      </c>
      <c r="I16" s="6">
        <f t="shared" si="6"/>
        <v>0</v>
      </c>
      <c r="J16" s="6">
        <f t="shared" si="6"/>
        <v>0</v>
      </c>
      <c r="K16" s="6">
        <f t="shared" si="6"/>
        <v>0</v>
      </c>
      <c r="L16" s="6">
        <f t="shared" si="6"/>
        <v>0</v>
      </c>
      <c r="M16" s="6">
        <f t="shared" si="6"/>
        <v>0</v>
      </c>
      <c r="N16" s="6">
        <f t="shared" si="6"/>
        <v>0</v>
      </c>
      <c r="O16" s="3">
        <f t="shared" si="5"/>
        <v>0</v>
      </c>
    </row>
    <row r="17" spans="1:15" x14ac:dyDescent="0.2">
      <c r="A17" t="s">
        <v>22</v>
      </c>
      <c r="B17" t="s">
        <v>18</v>
      </c>
      <c r="C17" s="6">
        <f>C14-C16</f>
        <v>4200</v>
      </c>
      <c r="D17" s="6">
        <f>D14-D16</f>
        <v>3500</v>
      </c>
      <c r="E17" s="6">
        <f t="shared" ref="E17:N17" si="7">E14-E16</f>
        <v>3675</v>
      </c>
      <c r="F17" s="6">
        <f t="shared" si="7"/>
        <v>3858.75</v>
      </c>
      <c r="G17" s="6">
        <f t="shared" si="7"/>
        <v>4051.6875</v>
      </c>
      <c r="H17" s="6">
        <f t="shared" si="7"/>
        <v>4254.2718749999995</v>
      </c>
      <c r="I17" s="6">
        <f t="shared" si="7"/>
        <v>4466.9854687499992</v>
      </c>
      <c r="J17" s="6">
        <f t="shared" si="7"/>
        <v>4690.3347421874987</v>
      </c>
      <c r="K17" s="6">
        <f t="shared" si="7"/>
        <v>4924.8514792968745</v>
      </c>
      <c r="L17" s="6">
        <f t="shared" si="7"/>
        <v>5171.0940532617178</v>
      </c>
      <c r="M17" s="6">
        <f t="shared" si="7"/>
        <v>5429.6487559248035</v>
      </c>
      <c r="N17" s="6">
        <f t="shared" si="7"/>
        <v>5701.1311937210439</v>
      </c>
      <c r="O17" s="3">
        <f t="shared" si="5"/>
        <v>53923.755068141931</v>
      </c>
    </row>
    <row r="18" spans="1:15" x14ac:dyDescent="0.2">
      <c r="A18" t="s">
        <v>22</v>
      </c>
      <c r="B18" t="s">
        <v>19</v>
      </c>
      <c r="C18" s="6">
        <f>C13*VLOOKUP(Massachussets!$A18,Assumptions!$B$9:$N$11,Massachussets!C$2)</f>
        <v>2400</v>
      </c>
      <c r="D18" s="6">
        <f>D13*VLOOKUP(Massachussets!$A18,Assumptions!$B$9:$N$11,Massachussets!D$2)</f>
        <v>2000</v>
      </c>
      <c r="E18" s="6">
        <f>E13*VLOOKUP(Massachussets!$A18,Assumptions!$B$9:$N$11,Massachussets!E$2)</f>
        <v>2100</v>
      </c>
      <c r="F18" s="6">
        <f>F13*VLOOKUP(Massachussets!$A18,Assumptions!$B$9:$N$11,Massachussets!F$2)</f>
        <v>2205</v>
      </c>
      <c r="G18" s="6">
        <f>G13*VLOOKUP(Massachussets!$A18,Assumptions!$B$9:$N$11,Massachussets!G$2)</f>
        <v>2315.25</v>
      </c>
      <c r="H18" s="6">
        <f>H13*VLOOKUP(Massachussets!$A18,Assumptions!$B$9:$N$11,Massachussets!H$2)</f>
        <v>2431.0124999999998</v>
      </c>
      <c r="I18" s="6">
        <f>I13*VLOOKUP(Massachussets!$A18,Assumptions!$B$9:$N$11,Massachussets!I$2)</f>
        <v>2552.5631249999997</v>
      </c>
      <c r="J18" s="6">
        <f>J13*VLOOKUP(Massachussets!$A18,Assumptions!$B$9:$N$11,Massachussets!J$2)</f>
        <v>2680.1912812499995</v>
      </c>
      <c r="K18" s="6">
        <f>K13*VLOOKUP(Massachussets!$A18,Assumptions!$B$9:$N$11,Massachussets!K$2)</f>
        <v>2814.2008453124995</v>
      </c>
      <c r="L18" s="6">
        <f>L13*VLOOKUP(Massachussets!$A18,Assumptions!$B$9:$N$11,Massachussets!L$2)</f>
        <v>2954.9108875781244</v>
      </c>
      <c r="M18" s="6">
        <f>M13*VLOOKUP(Massachussets!$A18,Assumptions!$B$9:$N$11,Massachussets!M$2)</f>
        <v>3102.6564319570307</v>
      </c>
      <c r="N18" s="6">
        <f>N13*VLOOKUP(Massachussets!$A18,Assumptions!$B$9:$N$11,Massachussets!N$2)</f>
        <v>3257.7892535548822</v>
      </c>
      <c r="O18" s="3">
        <f t="shared" si="5"/>
        <v>30813.574324652534</v>
      </c>
    </row>
    <row r="19" spans="1:15" x14ac:dyDescent="0.2">
      <c r="A19" t="s">
        <v>22</v>
      </c>
      <c r="B19" t="s">
        <v>20</v>
      </c>
      <c r="C19" s="6">
        <f>C17-C18</f>
        <v>1800</v>
      </c>
      <c r="D19" s="6">
        <f>D17-D18</f>
        <v>1500</v>
      </c>
      <c r="E19" s="6">
        <f t="shared" ref="E19:N19" si="8">E17-E18</f>
        <v>1575</v>
      </c>
      <c r="F19" s="6">
        <f t="shared" si="8"/>
        <v>1653.75</v>
      </c>
      <c r="G19" s="6">
        <f t="shared" si="8"/>
        <v>1736.4375</v>
      </c>
      <c r="H19" s="6">
        <f t="shared" si="8"/>
        <v>1823.2593749999996</v>
      </c>
      <c r="I19" s="6">
        <f t="shared" si="8"/>
        <v>1914.4223437499995</v>
      </c>
      <c r="J19" s="6">
        <f t="shared" si="8"/>
        <v>2010.1434609374992</v>
      </c>
      <c r="K19" s="6">
        <f t="shared" si="8"/>
        <v>2110.650633984375</v>
      </c>
      <c r="L19" s="6">
        <f t="shared" si="8"/>
        <v>2216.1831656835934</v>
      </c>
      <c r="M19" s="6">
        <f t="shared" si="8"/>
        <v>2326.9923239677728</v>
      </c>
      <c r="N19" s="6">
        <f t="shared" si="8"/>
        <v>2443.3419401661617</v>
      </c>
      <c r="O19" s="3">
        <f t="shared" si="5"/>
        <v>23110.180743489404</v>
      </c>
    </row>
    <row r="20" spans="1:15" x14ac:dyDescent="0.2">
      <c r="A20" t="s">
        <v>22</v>
      </c>
      <c r="B20" t="s">
        <v>21</v>
      </c>
      <c r="C20" s="8">
        <f>C19/C17</f>
        <v>0.42857142857142855</v>
      </c>
      <c r="D20" s="8">
        <f>D19/D17</f>
        <v>0.42857142857142855</v>
      </c>
      <c r="E20" s="8">
        <f t="shared" ref="E20:O20" si="9">E19/E17</f>
        <v>0.42857142857142855</v>
      </c>
      <c r="F20" s="8">
        <f t="shared" si="9"/>
        <v>0.42857142857142855</v>
      </c>
      <c r="G20" s="8">
        <f t="shared" si="9"/>
        <v>0.42857142857142855</v>
      </c>
      <c r="H20" s="8">
        <f t="shared" si="9"/>
        <v>0.42857142857142855</v>
      </c>
      <c r="I20" s="8">
        <f t="shared" si="9"/>
        <v>0.42857142857142855</v>
      </c>
      <c r="J20" s="8">
        <f t="shared" si="9"/>
        <v>0.42857142857142849</v>
      </c>
      <c r="K20" s="8">
        <f t="shared" si="9"/>
        <v>0.4285714285714286</v>
      </c>
      <c r="L20" s="8">
        <f t="shared" si="9"/>
        <v>0.4285714285714286</v>
      </c>
      <c r="M20" s="8">
        <f t="shared" si="9"/>
        <v>0.42857142857142855</v>
      </c>
      <c r="N20" s="8">
        <f t="shared" si="9"/>
        <v>0.4285714285714286</v>
      </c>
      <c r="O20" s="8">
        <f t="shared" si="9"/>
        <v>0.42857142857142866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">
        <v>23</v>
      </c>
      <c r="B22" t="s">
        <v>14</v>
      </c>
      <c r="C22" s="1">
        <v>2500</v>
      </c>
      <c r="D22" s="1">
        <v>3000</v>
      </c>
      <c r="E22" s="1">
        <v>2970</v>
      </c>
      <c r="F22" s="1">
        <v>2940.3</v>
      </c>
      <c r="G22" s="1">
        <v>2910.8970000000004</v>
      </c>
      <c r="H22" s="1">
        <v>2881.7880300000002</v>
      </c>
      <c r="I22" s="1">
        <v>2852.9701497000001</v>
      </c>
      <c r="J22" s="1">
        <v>2824.440448203</v>
      </c>
      <c r="K22" s="1">
        <v>2796.19604372097</v>
      </c>
      <c r="L22" s="1">
        <v>2768.2340832837604</v>
      </c>
      <c r="M22" s="1">
        <v>2740.5517424509226</v>
      </c>
      <c r="N22" s="1">
        <v>2713.1462250264135</v>
      </c>
      <c r="O22" s="3">
        <f>SUM(C22:N22)</f>
        <v>33898.523722385071</v>
      </c>
    </row>
    <row r="23" spans="1:15" x14ac:dyDescent="0.2">
      <c r="A23" t="s">
        <v>23</v>
      </c>
      <c r="B23" t="s">
        <v>15</v>
      </c>
      <c r="C23" s="6">
        <f>C22*VLOOKUP($A23,Assumptions!$B$4:$N$6,C$2)</f>
        <v>20000</v>
      </c>
      <c r="D23" s="6">
        <f>D22*VLOOKUP($A23,Assumptions!$B$4:$N$6,D$2)</f>
        <v>24000</v>
      </c>
      <c r="E23" s="6">
        <f>E22*VLOOKUP($A23,Assumptions!$B$4:$N$6,E$2)</f>
        <v>23760</v>
      </c>
      <c r="F23" s="6">
        <f>F22*VLOOKUP($A23,Assumptions!$B$4:$N$6,F$2)</f>
        <v>23522.400000000001</v>
      </c>
      <c r="G23" s="6">
        <f>G22*VLOOKUP($A23,Assumptions!$B$4:$N$6,G$2)</f>
        <v>23287.176000000003</v>
      </c>
      <c r="H23" s="6">
        <f>H22*VLOOKUP($A23,Assumptions!$B$4:$N$6,H$2)</f>
        <v>23054.304240000001</v>
      </c>
      <c r="I23" s="6">
        <f>I22*VLOOKUP($A23,Assumptions!$B$4:$N$6,I$2)</f>
        <v>22823.761197600001</v>
      </c>
      <c r="J23" s="6">
        <f>J22*VLOOKUP($A23,Assumptions!$B$4:$N$6,J$2)</f>
        <v>22595.523585624</v>
      </c>
      <c r="K23" s="6">
        <f>K22*VLOOKUP($A23,Assumptions!$B$4:$N$6,K$2)</f>
        <v>22369.56834976776</v>
      </c>
      <c r="L23" s="6">
        <f>L22*VLOOKUP($A23,Assumptions!$B$4:$N$6,L$2)</f>
        <v>22145.872666270083</v>
      </c>
      <c r="M23" s="6">
        <f>M22*VLOOKUP($A23,Assumptions!$B$4:$N$6,M$2)</f>
        <v>21924.413939607381</v>
      </c>
      <c r="N23" s="6">
        <f>N22*VLOOKUP($A23,Assumptions!$B$4:$N$6,N$2)</f>
        <v>21705.169800211308</v>
      </c>
      <c r="O23" s="3">
        <f t="shared" ref="O23:O28" si="10">SUM(C23:N23)</f>
        <v>271188.18977908057</v>
      </c>
    </row>
    <row r="24" spans="1:15" x14ac:dyDescent="0.2">
      <c r="A24" t="s">
        <v>23</v>
      </c>
      <c r="B24" t="s">
        <v>16</v>
      </c>
      <c r="C24" s="2">
        <v>3.9999999999999994E-2</v>
      </c>
      <c r="D24" s="2">
        <v>0.04</v>
      </c>
      <c r="E24" s="2">
        <v>0.04</v>
      </c>
      <c r="F24" s="2">
        <v>0.04</v>
      </c>
      <c r="G24" s="2">
        <v>0.04</v>
      </c>
      <c r="H24" s="2">
        <v>0.04</v>
      </c>
      <c r="I24" s="2">
        <v>0.04</v>
      </c>
      <c r="J24" s="2">
        <v>0.04</v>
      </c>
      <c r="K24" s="2">
        <v>0.04</v>
      </c>
      <c r="L24" s="2">
        <v>0.04</v>
      </c>
      <c r="M24" s="2">
        <v>0.04</v>
      </c>
      <c r="N24" s="2">
        <v>0.04</v>
      </c>
      <c r="O24" s="7">
        <f>O25/O23</f>
        <v>3.9999999999999994E-2</v>
      </c>
    </row>
    <row r="25" spans="1:15" x14ac:dyDescent="0.2">
      <c r="A25" t="s">
        <v>23</v>
      </c>
      <c r="B25" t="s">
        <v>17</v>
      </c>
      <c r="C25" s="6">
        <f>C23*C24</f>
        <v>799.99999999999989</v>
      </c>
      <c r="D25" s="6">
        <f>D23*D24</f>
        <v>960</v>
      </c>
      <c r="E25" s="6">
        <f t="shared" ref="E25:N25" si="11">E23*E24</f>
        <v>950.4</v>
      </c>
      <c r="F25" s="6">
        <f t="shared" si="11"/>
        <v>940.89600000000007</v>
      </c>
      <c r="G25" s="6">
        <f t="shared" si="11"/>
        <v>931.48704000000009</v>
      </c>
      <c r="H25" s="6">
        <f t="shared" si="11"/>
        <v>922.17216960000007</v>
      </c>
      <c r="I25" s="6">
        <f t="shared" si="11"/>
        <v>912.95044790400004</v>
      </c>
      <c r="J25" s="6">
        <f t="shared" si="11"/>
        <v>903.82094342495998</v>
      </c>
      <c r="K25" s="6">
        <f t="shared" si="11"/>
        <v>894.78273399071043</v>
      </c>
      <c r="L25" s="6">
        <f t="shared" si="11"/>
        <v>885.8349066508033</v>
      </c>
      <c r="M25" s="6">
        <f t="shared" si="11"/>
        <v>876.97655758429528</v>
      </c>
      <c r="N25" s="6">
        <f t="shared" si="11"/>
        <v>868.20679200845234</v>
      </c>
      <c r="O25" s="3">
        <f t="shared" si="10"/>
        <v>10847.527591163222</v>
      </c>
    </row>
    <row r="26" spans="1:15" x14ac:dyDescent="0.2">
      <c r="A26" t="s">
        <v>23</v>
      </c>
      <c r="B26" t="s">
        <v>18</v>
      </c>
      <c r="C26" s="6">
        <f>C23-C25</f>
        <v>19200</v>
      </c>
      <c r="D26" s="6">
        <f>D23-D25</f>
        <v>23040</v>
      </c>
      <c r="E26" s="6">
        <f t="shared" ref="E26:N26" si="12">E23-E25</f>
        <v>22809.599999999999</v>
      </c>
      <c r="F26" s="6">
        <f t="shared" si="12"/>
        <v>22581.504000000001</v>
      </c>
      <c r="G26" s="6">
        <f t="shared" si="12"/>
        <v>22355.688960000003</v>
      </c>
      <c r="H26" s="6">
        <f t="shared" si="12"/>
        <v>22132.132070400003</v>
      </c>
      <c r="I26" s="6">
        <f t="shared" si="12"/>
        <v>21910.810749696</v>
      </c>
      <c r="J26" s="6">
        <f t="shared" si="12"/>
        <v>21691.702642199041</v>
      </c>
      <c r="K26" s="6">
        <f t="shared" si="12"/>
        <v>21474.785615777051</v>
      </c>
      <c r="L26" s="6">
        <f t="shared" si="12"/>
        <v>21260.037759619281</v>
      </c>
      <c r="M26" s="6">
        <f t="shared" si="12"/>
        <v>21047.437382023087</v>
      </c>
      <c r="N26" s="6">
        <f t="shared" si="12"/>
        <v>20836.963008202856</v>
      </c>
      <c r="O26" s="3">
        <f t="shared" si="10"/>
        <v>260340.66218791725</v>
      </c>
    </row>
    <row r="27" spans="1:15" x14ac:dyDescent="0.2">
      <c r="A27" t="s">
        <v>23</v>
      </c>
      <c r="B27" t="s">
        <v>19</v>
      </c>
      <c r="C27" s="6">
        <f>C22*VLOOKUP(Massachussets!$A27,Assumptions!$B$9:$N$11,Massachussets!C$2)</f>
        <v>12500</v>
      </c>
      <c r="D27" s="6">
        <f>D22*VLOOKUP(Massachussets!$A27,Assumptions!$B$9:$N$11,Massachussets!D$2)</f>
        <v>15000</v>
      </c>
      <c r="E27" s="6">
        <f>E22*VLOOKUP(Massachussets!$A27,Assumptions!$B$9:$N$11,Massachussets!E$2)</f>
        <v>14850</v>
      </c>
      <c r="F27" s="6">
        <f>F22*VLOOKUP(Massachussets!$A27,Assumptions!$B$9:$N$11,Massachussets!F$2)</f>
        <v>14701.5</v>
      </c>
      <c r="G27" s="6">
        <f>G22*VLOOKUP(Massachussets!$A27,Assumptions!$B$9:$N$11,Massachussets!G$2)</f>
        <v>14554.485000000002</v>
      </c>
      <c r="H27" s="6">
        <f>H22*VLOOKUP(Massachussets!$A27,Assumptions!$B$9:$N$11,Massachussets!H$2)</f>
        <v>14408.94015</v>
      </c>
      <c r="I27" s="6">
        <f>I22*VLOOKUP(Massachussets!$A27,Assumptions!$B$9:$N$11,Massachussets!I$2)</f>
        <v>14264.850748500001</v>
      </c>
      <c r="J27" s="6">
        <f>J22*VLOOKUP(Massachussets!$A27,Assumptions!$B$9:$N$11,Massachussets!J$2)</f>
        <v>14122.202241015</v>
      </c>
      <c r="K27" s="6">
        <f>K22*VLOOKUP(Massachussets!$A27,Assumptions!$B$9:$N$11,Massachussets!K$2)</f>
        <v>13980.980218604851</v>
      </c>
      <c r="L27" s="6">
        <f>L22*VLOOKUP(Massachussets!$A27,Assumptions!$B$9:$N$11,Massachussets!L$2)</f>
        <v>13841.170416418801</v>
      </c>
      <c r="M27" s="6">
        <f>M22*VLOOKUP(Massachussets!$A27,Assumptions!$B$9:$N$11,Massachussets!M$2)</f>
        <v>13702.758712254614</v>
      </c>
      <c r="N27" s="6">
        <f>N22*VLOOKUP(Massachussets!$A27,Assumptions!$B$9:$N$11,Massachussets!N$2)</f>
        <v>13565.731125132068</v>
      </c>
      <c r="O27" s="3">
        <f t="shared" si="10"/>
        <v>169492.61861192531</v>
      </c>
    </row>
    <row r="28" spans="1:15" x14ac:dyDescent="0.2">
      <c r="A28" t="s">
        <v>23</v>
      </c>
      <c r="B28" t="s">
        <v>20</v>
      </c>
      <c r="C28" s="6">
        <f>C26-C27</f>
        <v>6700</v>
      </c>
      <c r="D28" s="6">
        <f>D26-D27</f>
        <v>8040</v>
      </c>
      <c r="E28" s="6">
        <f t="shared" ref="E28:N28" si="13">E26-E27</f>
        <v>7959.5999999999985</v>
      </c>
      <c r="F28" s="6">
        <f t="shared" si="13"/>
        <v>7880.0040000000008</v>
      </c>
      <c r="G28" s="6">
        <f t="shared" si="13"/>
        <v>7801.2039600000007</v>
      </c>
      <c r="H28" s="6">
        <f t="shared" si="13"/>
        <v>7723.1919204000023</v>
      </c>
      <c r="I28" s="6">
        <f t="shared" si="13"/>
        <v>7645.9600011959992</v>
      </c>
      <c r="J28" s="6">
        <f t="shared" si="13"/>
        <v>7569.500401184041</v>
      </c>
      <c r="K28" s="6">
        <f t="shared" si="13"/>
        <v>7493.8053971722002</v>
      </c>
      <c r="L28" s="6">
        <f t="shared" si="13"/>
        <v>7418.8673432004798</v>
      </c>
      <c r="M28" s="6">
        <f t="shared" si="13"/>
        <v>7344.6786697684729</v>
      </c>
      <c r="N28" s="6">
        <f t="shared" si="13"/>
        <v>7271.2318830707882</v>
      </c>
      <c r="O28" s="3">
        <f t="shared" si="10"/>
        <v>90848.043575991964</v>
      </c>
    </row>
    <row r="29" spans="1:15" x14ac:dyDescent="0.2">
      <c r="A29" t="s">
        <v>23</v>
      </c>
      <c r="B29" t="s">
        <v>21</v>
      </c>
      <c r="C29" s="8">
        <f>C28/C26</f>
        <v>0.34895833333333331</v>
      </c>
      <c r="D29" s="8">
        <f>D28/D26</f>
        <v>0.34895833333333331</v>
      </c>
      <c r="E29" s="8">
        <f t="shared" ref="E29:O29" si="14">E28/E26</f>
        <v>0.34895833333333331</v>
      </c>
      <c r="F29" s="8">
        <f t="shared" si="14"/>
        <v>0.34895833333333337</v>
      </c>
      <c r="G29" s="8">
        <f t="shared" si="14"/>
        <v>0.34895833333333331</v>
      </c>
      <c r="H29" s="8">
        <f t="shared" si="14"/>
        <v>0.34895833333333337</v>
      </c>
      <c r="I29" s="8">
        <f t="shared" si="14"/>
        <v>0.34895833333333331</v>
      </c>
      <c r="J29" s="8">
        <f t="shared" si="14"/>
        <v>0.34895833333333337</v>
      </c>
      <c r="K29" s="8">
        <f t="shared" si="14"/>
        <v>0.34895833333333331</v>
      </c>
      <c r="L29" s="8">
        <f t="shared" si="14"/>
        <v>0.34895833333333343</v>
      </c>
      <c r="M29" s="8">
        <f t="shared" si="14"/>
        <v>0.34895833333333331</v>
      </c>
      <c r="N29" s="8">
        <f t="shared" si="14"/>
        <v>0.34895833333333331</v>
      </c>
      <c r="O29" s="8">
        <f t="shared" si="14"/>
        <v>0.34895833333333337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">
        <v>24</v>
      </c>
      <c r="B31" t="s">
        <v>14</v>
      </c>
      <c r="C31" s="3">
        <f>C22+C13+C4</f>
        <v>27100</v>
      </c>
      <c r="D31" s="3">
        <f t="shared" ref="D31:N32" si="15">D22+D13+D4</f>
        <v>28500</v>
      </c>
      <c r="E31" s="3">
        <f t="shared" si="15"/>
        <v>28495</v>
      </c>
      <c r="F31" s="3">
        <f t="shared" si="15"/>
        <v>28491.55</v>
      </c>
      <c r="G31" s="3">
        <f t="shared" si="15"/>
        <v>28489.709500000001</v>
      </c>
      <c r="H31" s="3">
        <f t="shared" si="15"/>
        <v>28489.541154999999</v>
      </c>
      <c r="I31" s="3">
        <f t="shared" si="15"/>
        <v>28491.110930949999</v>
      </c>
      <c r="J31" s="3">
        <f t="shared" si="15"/>
        <v>28494.488268515499</v>
      </c>
      <c r="K31" s="3">
        <f t="shared" si="15"/>
        <v>28499.746255049096</v>
      </c>
      <c r="L31" s="3">
        <f t="shared" si="15"/>
        <v>28506.961805178293</v>
      </c>
      <c r="M31" s="3">
        <f t="shared" si="15"/>
        <v>28516.215850440181</v>
      </c>
      <c r="N31" s="3">
        <f t="shared" si="15"/>
        <v>28527.593538415134</v>
      </c>
      <c r="O31" s="3">
        <v>285384.28376720997</v>
      </c>
    </row>
    <row r="32" spans="1:15" x14ac:dyDescent="0.2">
      <c r="A32" t="s">
        <v>24</v>
      </c>
      <c r="B32" t="s">
        <v>15</v>
      </c>
      <c r="C32" s="3">
        <f>C23+C14+C5</f>
        <v>264200</v>
      </c>
      <c r="D32" s="3">
        <f t="shared" si="15"/>
        <v>177500</v>
      </c>
      <c r="E32" s="3">
        <f t="shared" si="15"/>
        <v>177435</v>
      </c>
      <c r="F32" s="3">
        <f t="shared" si="15"/>
        <v>177381.15</v>
      </c>
      <c r="G32" s="3">
        <f t="shared" si="15"/>
        <v>177338.86350000001</v>
      </c>
      <c r="H32" s="3">
        <f t="shared" si="15"/>
        <v>177308.576115</v>
      </c>
      <c r="I32" s="3">
        <f t="shared" si="15"/>
        <v>177290.74666634999</v>
      </c>
      <c r="J32" s="3">
        <f t="shared" si="15"/>
        <v>177285.8583278115</v>
      </c>
      <c r="K32" s="3">
        <f t="shared" si="15"/>
        <v>177294.41982906463</v>
      </c>
      <c r="L32" s="3">
        <f t="shared" si="15"/>
        <v>177316.9667195318</v>
      </c>
      <c r="M32" s="3">
        <f t="shared" si="15"/>
        <v>177354.06269553219</v>
      </c>
      <c r="N32" s="3">
        <f t="shared" si="15"/>
        <v>177406.30099393235</v>
      </c>
      <c r="O32" s="3">
        <v>1781689.9863704699</v>
      </c>
    </row>
    <row r="33" spans="1:15" x14ac:dyDescent="0.2">
      <c r="A33" t="s">
        <v>24</v>
      </c>
      <c r="B33" t="s">
        <v>16</v>
      </c>
      <c r="C33" s="7">
        <f t="shared" ref="C33:N33" si="16">C34/C32</f>
        <v>4.8448145344436033E-2</v>
      </c>
      <c r="D33" s="7">
        <f t="shared" si="16"/>
        <v>4.7661971830985916E-2</v>
      </c>
      <c r="E33" s="7">
        <f t="shared" si="16"/>
        <v>4.7625327584749341E-2</v>
      </c>
      <c r="F33" s="7">
        <f t="shared" si="16"/>
        <v>4.7586206313354043E-2</v>
      </c>
      <c r="G33" s="7">
        <f t="shared" si="16"/>
        <v>4.7544496866587849E-2</v>
      </c>
      <c r="H33" s="7">
        <f t="shared" si="16"/>
        <v>4.7500083493634798E-2</v>
      </c>
      <c r="I33" s="7">
        <f t="shared" si="16"/>
        <v>4.7452845713017625E-2</v>
      </c>
      <c r="J33" s="7">
        <f t="shared" si="16"/>
        <v>4.7402658185436451E-2</v>
      </c>
      <c r="K33" s="7">
        <f t="shared" si="16"/>
        <v>4.7349390590433679E-2</v>
      </c>
      <c r="L33" s="7">
        <f t="shared" si="16"/>
        <v>4.7292907507914685E-2</v>
      </c>
      <c r="M33" s="7">
        <f t="shared" si="16"/>
        <v>4.7233068305659535E-2</v>
      </c>
      <c r="N33" s="7">
        <f t="shared" si="16"/>
        <v>4.7169727034073392E-2</v>
      </c>
      <c r="O33" s="7">
        <f>O34/O32</f>
        <v>9.4611857240351677E-2</v>
      </c>
    </row>
    <row r="34" spans="1:15" x14ac:dyDescent="0.2">
      <c r="A34" t="s">
        <v>24</v>
      </c>
      <c r="B34" t="s">
        <v>17</v>
      </c>
      <c r="C34" s="3">
        <f t="shared" ref="C34:N37" si="17">C25+C16+C7</f>
        <v>12800</v>
      </c>
      <c r="D34" s="3">
        <f t="shared" si="17"/>
        <v>8460</v>
      </c>
      <c r="E34" s="3">
        <f t="shared" si="17"/>
        <v>8450.4</v>
      </c>
      <c r="F34" s="3">
        <f t="shared" si="17"/>
        <v>8440.8960000000006</v>
      </c>
      <c r="G34" s="3">
        <f t="shared" si="17"/>
        <v>8431.48704</v>
      </c>
      <c r="H34" s="3">
        <f t="shared" si="17"/>
        <v>8422.1721696000004</v>
      </c>
      <c r="I34" s="3">
        <f t="shared" si="17"/>
        <v>8412.9504479040006</v>
      </c>
      <c r="J34" s="3">
        <f t="shared" si="17"/>
        <v>8403.8209434249602</v>
      </c>
      <c r="K34" s="3">
        <f t="shared" si="17"/>
        <v>8394.7827339907108</v>
      </c>
      <c r="L34" s="3">
        <f t="shared" si="17"/>
        <v>8385.8349066508035</v>
      </c>
      <c r="M34" s="3">
        <f t="shared" si="17"/>
        <v>8376.9765575842957</v>
      </c>
      <c r="N34" s="3">
        <f t="shared" si="17"/>
        <v>8368.2067920084519</v>
      </c>
      <c r="O34" s="3">
        <v>168568.99863704701</v>
      </c>
    </row>
    <row r="35" spans="1:15" x14ac:dyDescent="0.2">
      <c r="A35" t="s">
        <v>24</v>
      </c>
      <c r="B35" t="s">
        <v>18</v>
      </c>
      <c r="C35" s="3">
        <f t="shared" si="17"/>
        <v>251400</v>
      </c>
      <c r="D35" s="3">
        <f t="shared" si="17"/>
        <v>169040</v>
      </c>
      <c r="E35" s="3">
        <f t="shared" si="17"/>
        <v>168984.6</v>
      </c>
      <c r="F35" s="3">
        <f t="shared" si="17"/>
        <v>168940.25400000002</v>
      </c>
      <c r="G35" s="3">
        <f t="shared" si="17"/>
        <v>168907.37646</v>
      </c>
      <c r="H35" s="3">
        <f t="shared" si="17"/>
        <v>168886.4039454</v>
      </c>
      <c r="I35" s="3">
        <f t="shared" si="17"/>
        <v>168877.79621844599</v>
      </c>
      <c r="J35" s="3">
        <f t="shared" si="17"/>
        <v>168882.03738438652</v>
      </c>
      <c r="K35" s="3">
        <f t="shared" si="17"/>
        <v>168899.63709507394</v>
      </c>
      <c r="L35" s="3">
        <f t="shared" si="17"/>
        <v>168931.13181288101</v>
      </c>
      <c r="M35" s="3">
        <f t="shared" si="17"/>
        <v>168977.08613794789</v>
      </c>
      <c r="N35" s="3">
        <f t="shared" si="17"/>
        <v>169038.0942019239</v>
      </c>
      <c r="O35" s="3">
        <v>1613120.987733423</v>
      </c>
    </row>
    <row r="36" spans="1:15" x14ac:dyDescent="0.2">
      <c r="A36" t="s">
        <v>24</v>
      </c>
      <c r="B36" t="s">
        <v>19</v>
      </c>
      <c r="C36" s="3">
        <f t="shared" si="17"/>
        <v>86900</v>
      </c>
      <c r="D36" s="3">
        <f t="shared" si="17"/>
        <v>92000</v>
      </c>
      <c r="E36" s="3">
        <f t="shared" si="17"/>
        <v>91950</v>
      </c>
      <c r="F36" s="3">
        <f t="shared" si="17"/>
        <v>91906.5</v>
      </c>
      <c r="G36" s="3">
        <f t="shared" si="17"/>
        <v>91869.735000000001</v>
      </c>
      <c r="H36" s="3">
        <f t="shared" si="17"/>
        <v>91839.952649999992</v>
      </c>
      <c r="I36" s="3">
        <f t="shared" si="17"/>
        <v>91817.413873500002</v>
      </c>
      <c r="J36" s="3">
        <f t="shared" si="17"/>
        <v>91802.393522265003</v>
      </c>
      <c r="K36" s="3">
        <f t="shared" si="17"/>
        <v>91795.181063917349</v>
      </c>
      <c r="L36" s="3">
        <f t="shared" si="17"/>
        <v>91796.081303996922</v>
      </c>
      <c r="M36" s="3">
        <f t="shared" si="17"/>
        <v>91805.415144211642</v>
      </c>
      <c r="N36" s="3">
        <f t="shared" si="17"/>
        <v>91823.520378686953</v>
      </c>
      <c r="O36" s="3">
        <v>925537.13506884</v>
      </c>
    </row>
    <row r="37" spans="1:15" x14ac:dyDescent="0.2">
      <c r="A37" t="s">
        <v>24</v>
      </c>
      <c r="B37" t="s">
        <v>20</v>
      </c>
      <c r="C37" s="3">
        <f t="shared" si="17"/>
        <v>164500</v>
      </c>
      <c r="D37" s="3">
        <f t="shared" si="17"/>
        <v>77040</v>
      </c>
      <c r="E37" s="3">
        <f t="shared" si="17"/>
        <v>77034.600000000006</v>
      </c>
      <c r="F37" s="3">
        <f t="shared" si="17"/>
        <v>77033.754000000001</v>
      </c>
      <c r="G37" s="3">
        <f t="shared" si="17"/>
        <v>77037.641459999999</v>
      </c>
      <c r="H37" s="3">
        <f t="shared" si="17"/>
        <v>77046.451295400009</v>
      </c>
      <c r="I37" s="3">
        <f t="shared" si="17"/>
        <v>77060.382344946003</v>
      </c>
      <c r="J37" s="3">
        <f t="shared" si="17"/>
        <v>77079.643862121535</v>
      </c>
      <c r="K37" s="3">
        <f t="shared" si="17"/>
        <v>77104.456031156573</v>
      </c>
      <c r="L37" s="3">
        <f t="shared" si="17"/>
        <v>77135.050508884073</v>
      </c>
      <c r="M37" s="3">
        <f t="shared" si="17"/>
        <v>77171.670993736247</v>
      </c>
      <c r="N37" s="3">
        <f t="shared" si="17"/>
        <v>77214.573823236948</v>
      </c>
      <c r="O37" s="3">
        <v>687583.85266458301</v>
      </c>
    </row>
    <row r="38" spans="1:15" x14ac:dyDescent="0.2">
      <c r="A38" t="s">
        <v>24</v>
      </c>
      <c r="B38" t="s">
        <v>21</v>
      </c>
      <c r="C38" s="8">
        <f t="shared" ref="C38:O38" si="18">C37/C35</f>
        <v>0.65433571996817819</v>
      </c>
      <c r="D38" s="8">
        <f t="shared" si="18"/>
        <v>0.45575011831519169</v>
      </c>
      <c r="E38" s="8">
        <f t="shared" si="18"/>
        <v>0.45586757609865042</v>
      </c>
      <c r="F38" s="8">
        <f t="shared" si="18"/>
        <v>0.45598223144615369</v>
      </c>
      <c r="G38" s="8">
        <f t="shared" si="18"/>
        <v>0.45609400296525093</v>
      </c>
      <c r="H38" s="8">
        <f t="shared" si="18"/>
        <v>0.45620280552784276</v>
      </c>
      <c r="I38" s="8">
        <f t="shared" si="18"/>
        <v>0.45630855014988014</v>
      </c>
      <c r="J38" s="8">
        <f t="shared" si="18"/>
        <v>0.45641114387247261</v>
      </c>
      <c r="K38" s="8">
        <f t="shared" si="18"/>
        <v>0.45651048964512769</v>
      </c>
      <c r="L38" s="8">
        <f t="shared" si="18"/>
        <v>0.45660648621193056</v>
      </c>
      <c r="M38" s="8">
        <f t="shared" si="18"/>
        <v>0.45669902800155743</v>
      </c>
      <c r="N38" s="8">
        <f t="shared" si="18"/>
        <v>0.4567880050221137</v>
      </c>
      <c r="O38" s="8">
        <f t="shared" si="18"/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8"/>
  <sheetViews>
    <sheetView workbookViewId="0">
      <selection activeCell="C4" sqref="C4"/>
    </sheetView>
  </sheetViews>
  <sheetFormatPr baseColWidth="10" defaultRowHeight="15" x14ac:dyDescent="0.2"/>
  <cols>
    <col min="1" max="1" width="11.83203125" bestFit="1" customWidth="1"/>
    <col min="2" max="2" width="20" bestFit="1" customWidth="1"/>
    <col min="3" max="15" width="13.33203125" customWidth="1"/>
    <col min="16" max="16" width="37.33203125" customWidth="1"/>
    <col min="17" max="17" width="47.83203125" bestFit="1" customWidth="1"/>
  </cols>
  <sheetData>
    <row r="1" spans="1:18" ht="31" x14ac:dyDescent="0.35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18" x14ac:dyDescent="0.2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8" x14ac:dyDescent="0.2">
      <c r="A4" t="s">
        <v>13</v>
      </c>
      <c r="B4" t="s">
        <v>14</v>
      </c>
      <c r="C4" s="3">
        <f>Massachussets!C4+Florida!C4+Connecticut!C4</f>
        <v>79000</v>
      </c>
      <c r="D4" s="3">
        <f>Massachussets!D4+Florida!D4+Connecticut!D4</f>
        <v>75000</v>
      </c>
      <c r="E4" s="3">
        <f>Massachussets!E4+Florida!E4+Connecticut!E4</f>
        <v>75000</v>
      </c>
      <c r="F4" s="3">
        <f>Massachussets!F4+Florida!F4+Connecticut!F4</f>
        <v>75000</v>
      </c>
      <c r="G4" s="3">
        <f>Massachussets!G4+Florida!G4+Connecticut!G4</f>
        <v>75000</v>
      </c>
      <c r="H4" s="3">
        <f>Massachussets!H4+Florida!H4+Connecticut!H4</f>
        <v>75000</v>
      </c>
      <c r="I4" s="3">
        <f>Massachussets!I4+Florida!I4+Connecticut!I4</f>
        <v>75000</v>
      </c>
      <c r="J4" s="3">
        <f>Massachussets!J4+Florida!J4+Connecticut!J4</f>
        <v>75000</v>
      </c>
      <c r="K4" s="3">
        <f>Massachussets!K4+Florida!K4+Connecticut!K4</f>
        <v>75000</v>
      </c>
      <c r="L4" s="3">
        <f>Massachussets!L4+Florida!L4+Connecticut!L4</f>
        <v>75000</v>
      </c>
      <c r="M4" s="3">
        <f>Massachussets!M4+Florida!M4+Connecticut!M4</f>
        <v>75000</v>
      </c>
      <c r="N4" s="3">
        <f>Massachussets!N4+Florida!N4+Connecticut!N4</f>
        <v>75000</v>
      </c>
      <c r="O4" s="3">
        <f>Massachussets!O4+Florida!O4+Connecticut!O4</f>
        <v>904000</v>
      </c>
      <c r="Q4" t="s">
        <v>33</v>
      </c>
      <c r="R4">
        <f>Massachussets!R6*3</f>
        <v>288</v>
      </c>
    </row>
    <row r="5" spans="1:18" x14ac:dyDescent="0.2">
      <c r="A5" t="s">
        <v>13</v>
      </c>
      <c r="B5" t="s">
        <v>15</v>
      </c>
      <c r="C5" s="3">
        <f>Massachussets!C5+Florida!C5+Connecticut!C5</f>
        <v>790000</v>
      </c>
      <c r="D5" s="3">
        <f>Massachussets!D5+Florida!D5+Connecticut!D5</f>
        <v>450000</v>
      </c>
      <c r="E5" s="3">
        <f>Massachussets!E5+Florida!E5+Connecticut!E5</f>
        <v>450000</v>
      </c>
      <c r="F5" s="3">
        <f>Massachussets!F5+Florida!F5+Connecticut!F5</f>
        <v>450000</v>
      </c>
      <c r="G5" s="3">
        <f>Massachussets!G5+Florida!G5+Connecticut!G5</f>
        <v>450000</v>
      </c>
      <c r="H5" s="3">
        <f>Massachussets!H5+Florida!H5+Connecticut!H5</f>
        <v>450000</v>
      </c>
      <c r="I5" s="3">
        <f>Massachussets!I5+Florida!I5+Connecticut!I5</f>
        <v>450000</v>
      </c>
      <c r="J5" s="3">
        <f>Massachussets!J5+Florida!J5+Connecticut!J5</f>
        <v>450000</v>
      </c>
      <c r="K5" s="3">
        <f>Massachussets!K5+Florida!K5+Connecticut!K5</f>
        <v>450000</v>
      </c>
      <c r="L5" s="3">
        <f>Massachussets!L5+Florida!L5+Connecticut!L5</f>
        <v>450000</v>
      </c>
      <c r="M5" s="3">
        <f>Massachussets!M5+Florida!M5+Connecticut!M5</f>
        <v>450000</v>
      </c>
      <c r="N5" s="3">
        <f>Massachussets!N5+Florida!N5+Connecticut!N5</f>
        <v>450000</v>
      </c>
      <c r="O5" s="3">
        <f>Massachussets!O5+Florida!O5+Connecticut!O5</f>
        <v>5740000</v>
      </c>
      <c r="Q5" t="s">
        <v>34</v>
      </c>
      <c r="R5">
        <f>6*13*4</f>
        <v>312</v>
      </c>
    </row>
    <row r="6" spans="1:18" x14ac:dyDescent="0.2">
      <c r="A6" t="s">
        <v>13</v>
      </c>
      <c r="B6" t="s">
        <v>16</v>
      </c>
      <c r="C6" s="7">
        <f t="shared" ref="C6:O6" si="0">C7/C5</f>
        <v>6.5822784810126586E-2</v>
      </c>
      <c r="D6" s="7">
        <f t="shared" si="0"/>
        <v>6.3333333333333339E-2</v>
      </c>
      <c r="E6" s="7">
        <f t="shared" si="0"/>
        <v>6.3333333333333339E-2</v>
      </c>
      <c r="F6" s="7">
        <f t="shared" si="0"/>
        <v>6.3333333333333339E-2</v>
      </c>
      <c r="G6" s="7">
        <f t="shared" si="0"/>
        <v>6.3333333333333339E-2</v>
      </c>
      <c r="H6" s="7">
        <f t="shared" si="0"/>
        <v>6.3333333333333339E-2</v>
      </c>
      <c r="I6" s="7">
        <f t="shared" si="0"/>
        <v>6.3333333333333339E-2</v>
      </c>
      <c r="J6" s="7">
        <f t="shared" si="0"/>
        <v>6.3333333333333339E-2</v>
      </c>
      <c r="K6" s="7">
        <f t="shared" si="0"/>
        <v>6.3333333333333339E-2</v>
      </c>
      <c r="L6" s="7">
        <f t="shared" si="0"/>
        <v>6.3333333333333339E-2</v>
      </c>
      <c r="M6" s="7">
        <f t="shared" si="0"/>
        <v>6.3333333333333339E-2</v>
      </c>
      <c r="N6" s="7">
        <f t="shared" si="0"/>
        <v>6.3333333333333339E-2</v>
      </c>
      <c r="O6" s="7">
        <f t="shared" si="0"/>
        <v>6.3675958188153303E-2</v>
      </c>
      <c r="Q6" t="s">
        <v>35</v>
      </c>
      <c r="R6">
        <f>R4+R5</f>
        <v>600</v>
      </c>
    </row>
    <row r="7" spans="1:18" x14ac:dyDescent="0.2">
      <c r="A7" t="s">
        <v>13</v>
      </c>
      <c r="B7" t="s">
        <v>17</v>
      </c>
      <c r="C7" s="3">
        <f>Massachussets!C7+Florida!C7+Connecticut!C7</f>
        <v>52000</v>
      </c>
      <c r="D7" s="3">
        <f>Massachussets!D7+Florida!D7+Connecticut!D7</f>
        <v>28500</v>
      </c>
      <c r="E7" s="3">
        <f>Massachussets!E7+Florida!E7+Connecticut!E7</f>
        <v>28500</v>
      </c>
      <c r="F7" s="3">
        <f>Massachussets!F7+Florida!F7+Connecticut!F7</f>
        <v>28500</v>
      </c>
      <c r="G7" s="3">
        <f>Massachussets!G7+Florida!G7+Connecticut!G7</f>
        <v>28500</v>
      </c>
      <c r="H7" s="3">
        <f>Massachussets!H7+Florida!H7+Connecticut!H7</f>
        <v>28500</v>
      </c>
      <c r="I7" s="3">
        <f>Massachussets!I7+Florida!I7+Connecticut!I7</f>
        <v>28500</v>
      </c>
      <c r="J7" s="3">
        <f>Massachussets!J7+Florida!J7+Connecticut!J7</f>
        <v>28500</v>
      </c>
      <c r="K7" s="3">
        <f>Massachussets!K7+Florida!K7+Connecticut!K7</f>
        <v>28500</v>
      </c>
      <c r="L7" s="3">
        <f>Massachussets!L7+Florida!L7+Connecticut!L7</f>
        <v>28500</v>
      </c>
      <c r="M7" s="3">
        <f>Massachussets!M7+Florida!M7+Connecticut!M7</f>
        <v>28500</v>
      </c>
      <c r="N7" s="3">
        <f>Massachussets!N7+Florida!N7+Connecticut!N7</f>
        <v>28500</v>
      </c>
      <c r="O7" s="3">
        <f>Massachussets!O7+Florida!O7+Connecticut!O7</f>
        <v>365500</v>
      </c>
    </row>
    <row r="8" spans="1:18" x14ac:dyDescent="0.2">
      <c r="A8" t="s">
        <v>13</v>
      </c>
      <c r="B8" t="s">
        <v>18</v>
      </c>
      <c r="C8" s="3">
        <f>Massachussets!C8+Florida!C8+Connecticut!C8</f>
        <v>738000</v>
      </c>
      <c r="D8" s="3">
        <f>Massachussets!D8+Florida!D8+Connecticut!D8</f>
        <v>421500</v>
      </c>
      <c r="E8" s="3">
        <f>Massachussets!E8+Florida!E8+Connecticut!E8</f>
        <v>421500</v>
      </c>
      <c r="F8" s="3">
        <f>Massachussets!F8+Florida!F8+Connecticut!F8</f>
        <v>421500</v>
      </c>
      <c r="G8" s="3">
        <f>Massachussets!G8+Florida!G8+Connecticut!G8</f>
        <v>421500</v>
      </c>
      <c r="H8" s="3">
        <f>Massachussets!H8+Florida!H8+Connecticut!H8</f>
        <v>421500</v>
      </c>
      <c r="I8" s="3">
        <f>Massachussets!I8+Florida!I8+Connecticut!I8</f>
        <v>421500</v>
      </c>
      <c r="J8" s="3">
        <f>Massachussets!J8+Florida!J8+Connecticut!J8</f>
        <v>421500</v>
      </c>
      <c r="K8" s="3">
        <f>Massachussets!K8+Florida!K8+Connecticut!K8</f>
        <v>421500</v>
      </c>
      <c r="L8" s="3">
        <f>Massachussets!L8+Florida!L8+Connecticut!L8</f>
        <v>421500</v>
      </c>
      <c r="M8" s="3">
        <f>Massachussets!M8+Florida!M8+Connecticut!M8</f>
        <v>421500</v>
      </c>
      <c r="N8" s="3">
        <f>Massachussets!N8+Florida!N8+Connecticut!N8</f>
        <v>421500</v>
      </c>
      <c r="O8" s="3">
        <f>Massachussets!O8+Florida!O8+Connecticut!O8</f>
        <v>5374500</v>
      </c>
      <c r="Q8" t="s">
        <v>42</v>
      </c>
      <c r="R8">
        <f>Massachussets!R11*3</f>
        <v>744</v>
      </c>
    </row>
    <row r="9" spans="1:18" x14ac:dyDescent="0.2">
      <c r="A9" t="s">
        <v>13</v>
      </c>
      <c r="B9" t="s">
        <v>19</v>
      </c>
      <c r="C9" s="3">
        <f>Massachussets!C9+Florida!C9+Connecticut!C9</f>
        <v>237000</v>
      </c>
      <c r="D9" s="3">
        <f>Massachussets!D9+Florida!D9+Connecticut!D9</f>
        <v>225000</v>
      </c>
      <c r="E9" s="3">
        <f>Massachussets!E9+Florida!E9+Connecticut!E9</f>
        <v>225000</v>
      </c>
      <c r="F9" s="3">
        <f>Massachussets!F9+Florida!F9+Connecticut!F9</f>
        <v>225000</v>
      </c>
      <c r="G9" s="3">
        <f>Massachussets!G9+Florida!G9+Connecticut!G9</f>
        <v>225000</v>
      </c>
      <c r="H9" s="3">
        <f>Massachussets!H9+Florida!H9+Connecticut!H9</f>
        <v>225000</v>
      </c>
      <c r="I9" s="3">
        <f>Massachussets!I9+Florida!I9+Connecticut!I9</f>
        <v>225000</v>
      </c>
      <c r="J9" s="3">
        <f>Massachussets!J9+Florida!J9+Connecticut!J9</f>
        <v>225000</v>
      </c>
      <c r="K9" s="3">
        <f>Massachussets!K9+Florida!K9+Connecticut!K9</f>
        <v>225000</v>
      </c>
      <c r="L9" s="3">
        <f>Massachussets!L9+Florida!L9+Connecticut!L9</f>
        <v>225000</v>
      </c>
      <c r="M9" s="3">
        <f>Massachussets!M9+Florida!M9+Connecticut!M9</f>
        <v>225000</v>
      </c>
      <c r="N9" s="3">
        <f>Massachussets!N9+Florida!N9+Connecticut!N9</f>
        <v>225000</v>
      </c>
      <c r="O9" s="3">
        <f>Massachussets!O9+Florida!O9+Connecticut!O9</f>
        <v>2712000</v>
      </c>
      <c r="Q9" t="s">
        <v>43</v>
      </c>
      <c r="R9">
        <f>2*13*4</f>
        <v>104</v>
      </c>
    </row>
    <row r="10" spans="1:18" x14ac:dyDescent="0.2">
      <c r="A10" t="s">
        <v>13</v>
      </c>
      <c r="B10" t="s">
        <v>20</v>
      </c>
      <c r="C10" s="3">
        <f>Massachussets!C10+Florida!C10+Connecticut!C10</f>
        <v>501000</v>
      </c>
      <c r="D10" s="3">
        <f>Massachussets!D10+Florida!D10+Connecticut!D10</f>
        <v>196500</v>
      </c>
      <c r="E10" s="3">
        <f>Massachussets!E10+Florida!E10+Connecticut!E10</f>
        <v>196500</v>
      </c>
      <c r="F10" s="3">
        <f>Massachussets!F10+Florida!F10+Connecticut!F10</f>
        <v>196500</v>
      </c>
      <c r="G10" s="3">
        <f>Massachussets!G10+Florida!G10+Connecticut!G10</f>
        <v>196500</v>
      </c>
      <c r="H10" s="3">
        <f>Massachussets!H10+Florida!H10+Connecticut!H10</f>
        <v>196500</v>
      </c>
      <c r="I10" s="3">
        <f>Massachussets!I10+Florida!I10+Connecticut!I10</f>
        <v>196500</v>
      </c>
      <c r="J10" s="3">
        <f>Massachussets!J10+Florida!J10+Connecticut!J10</f>
        <v>196500</v>
      </c>
      <c r="K10" s="3">
        <f>Massachussets!K10+Florida!K10+Connecticut!K10</f>
        <v>196500</v>
      </c>
      <c r="L10" s="3">
        <f>Massachussets!L10+Florida!L10+Connecticut!L10</f>
        <v>196500</v>
      </c>
      <c r="M10" s="3">
        <f>Massachussets!M10+Florida!M10+Connecticut!M10</f>
        <v>196500</v>
      </c>
      <c r="N10" s="3">
        <f>Massachussets!N10+Florida!N10+Connecticut!N10</f>
        <v>196500</v>
      </c>
      <c r="O10" s="3">
        <f>Massachussets!O10+Florida!O10+Connecticut!O10</f>
        <v>2662500</v>
      </c>
      <c r="Q10" t="s">
        <v>44</v>
      </c>
      <c r="R10">
        <f>R8+R9</f>
        <v>848</v>
      </c>
    </row>
    <row r="11" spans="1:18" x14ac:dyDescent="0.2">
      <c r="A11" t="s">
        <v>13</v>
      </c>
      <c r="B11" t="s">
        <v>21</v>
      </c>
      <c r="C11" s="8">
        <f t="shared" ref="C11:O11" si="1">C10/C8</f>
        <v>0.67886178861788615</v>
      </c>
      <c r="D11" s="8">
        <f t="shared" si="1"/>
        <v>0.46619217081850534</v>
      </c>
      <c r="E11" s="8">
        <f t="shared" si="1"/>
        <v>0.46619217081850534</v>
      </c>
      <c r="F11" s="8">
        <f t="shared" si="1"/>
        <v>0.46619217081850534</v>
      </c>
      <c r="G11" s="8">
        <f t="shared" si="1"/>
        <v>0.46619217081850534</v>
      </c>
      <c r="H11" s="8">
        <f t="shared" si="1"/>
        <v>0.46619217081850534</v>
      </c>
      <c r="I11" s="8">
        <f t="shared" si="1"/>
        <v>0.46619217081850534</v>
      </c>
      <c r="J11" s="8">
        <f t="shared" si="1"/>
        <v>0.46619217081850534</v>
      </c>
      <c r="K11" s="8">
        <f t="shared" si="1"/>
        <v>0.46619217081850534</v>
      </c>
      <c r="L11" s="8">
        <f t="shared" si="1"/>
        <v>0.46619217081850534</v>
      </c>
      <c r="M11" s="8">
        <f t="shared" si="1"/>
        <v>0.46619217081850534</v>
      </c>
      <c r="N11" s="8">
        <f t="shared" si="1"/>
        <v>0.46619217081850534</v>
      </c>
      <c r="O11" s="8">
        <f t="shared" si="1"/>
        <v>0.49539492045771699</v>
      </c>
    </row>
    <row r="12" spans="1:18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Q12" t="s">
        <v>45</v>
      </c>
      <c r="R12">
        <f>R10+R6</f>
        <v>1448</v>
      </c>
    </row>
    <row r="13" spans="1:18" x14ac:dyDescent="0.2">
      <c r="A13" t="s">
        <v>22</v>
      </c>
      <c r="B13" t="s">
        <v>14</v>
      </c>
      <c r="C13" s="3">
        <f>Massachussets!C13+Florida!C13+Connecticut!C13</f>
        <v>5600</v>
      </c>
      <c r="D13" s="3">
        <f>Massachussets!D13+Florida!D13+Connecticut!D13</f>
        <v>6000</v>
      </c>
      <c r="E13" s="3">
        <f>Massachussets!E13+Florida!E13+Connecticut!E13</f>
        <v>6575</v>
      </c>
      <c r="F13" s="3">
        <f>Massachussets!F13+Florida!F13+Connecticut!F13</f>
        <v>7206.25</v>
      </c>
      <c r="G13" s="3">
        <f>Massachussets!G13+Florida!G13+Connecticut!G13</f>
        <v>7899.3125</v>
      </c>
      <c r="H13" s="3">
        <f>Massachussets!H13+Florida!H13+Connecticut!H13</f>
        <v>8660.3031250000004</v>
      </c>
      <c r="I13" s="3">
        <f>Massachussets!I13+Florida!I13+Connecticut!I13</f>
        <v>9495.9457812500004</v>
      </c>
      <c r="J13" s="3">
        <f>Massachussets!J13+Florida!J13+Connecticut!J13</f>
        <v>10413.6333203125</v>
      </c>
      <c r="K13" s="3">
        <f>Massachussets!K13+Florida!K13+Connecticut!K13</f>
        <v>11421.494261328124</v>
      </c>
      <c r="L13" s="3">
        <f>Massachussets!L13+Florida!L13+Connecticut!L13</f>
        <v>12528.46617689453</v>
      </c>
      <c r="M13" s="3">
        <f>Massachussets!M13+Florida!M13+Connecticut!M13</f>
        <v>13744.376408489257</v>
      </c>
      <c r="N13" s="3">
        <f>Massachussets!N13+Florida!N13+Connecticut!N13</f>
        <v>15080.030843938717</v>
      </c>
      <c r="O13" s="3">
        <f>Massachussets!O13+Florida!O13+Connecticut!O13</f>
        <v>114624.81241721312</v>
      </c>
    </row>
    <row r="14" spans="1:18" x14ac:dyDescent="0.2">
      <c r="A14" t="s">
        <v>22</v>
      </c>
      <c r="B14" t="s">
        <v>15</v>
      </c>
      <c r="C14" s="3">
        <f>Massachussets!C14+Florida!C14+Connecticut!C14</f>
        <v>39200</v>
      </c>
      <c r="D14" s="3">
        <f>Massachussets!D14+Florida!D14+Connecticut!D14</f>
        <v>42000</v>
      </c>
      <c r="E14" s="3">
        <f>Massachussets!E14+Florida!E14+Connecticut!E14</f>
        <v>46025</v>
      </c>
      <c r="F14" s="3">
        <f>Massachussets!F14+Florida!F14+Connecticut!F14</f>
        <v>50443.75</v>
      </c>
      <c r="G14" s="3">
        <f>Massachussets!G14+Florida!G14+Connecticut!G14</f>
        <v>55295.187499999993</v>
      </c>
      <c r="H14" s="3">
        <f>Massachussets!H14+Florida!H14+Connecticut!H14</f>
        <v>60622.121874999997</v>
      </c>
      <c r="I14" s="3">
        <f>Massachussets!I14+Florida!I14+Connecticut!I14</f>
        <v>66471.620468749999</v>
      </c>
      <c r="J14" s="3">
        <f>Massachussets!J14+Florida!J14+Connecticut!J14</f>
        <v>72895.433242187486</v>
      </c>
      <c r="K14" s="3">
        <f>Massachussets!K14+Florida!K14+Connecticut!K14</f>
        <v>79950.459829296873</v>
      </c>
      <c r="L14" s="3">
        <f>Massachussets!L14+Florida!L14+Connecticut!L14</f>
        <v>87699.263238261716</v>
      </c>
      <c r="M14" s="3">
        <f>Massachussets!M14+Florida!M14+Connecticut!M14</f>
        <v>96210.634859424812</v>
      </c>
      <c r="N14" s="3">
        <f>Massachussets!N14+Florida!N14+Connecticut!N14</f>
        <v>105560.21590757104</v>
      </c>
      <c r="O14" s="3">
        <f>Massachussets!O14+Florida!O14+Connecticut!O14</f>
        <v>802373.68692049198</v>
      </c>
    </row>
    <row r="15" spans="1:18" x14ac:dyDescent="0.2">
      <c r="A15" t="s">
        <v>22</v>
      </c>
      <c r="B15" t="s">
        <v>16</v>
      </c>
      <c r="C15" s="7">
        <f t="shared" ref="C15:O15" si="2">C16/C14</f>
        <v>4.642857142857143E-2</v>
      </c>
      <c r="D15" s="7">
        <f t="shared" si="2"/>
        <v>4.766666666666667E-2</v>
      </c>
      <c r="E15" s="7">
        <f t="shared" si="2"/>
        <v>4.7847908745247143E-2</v>
      </c>
      <c r="F15" s="7">
        <f t="shared" si="2"/>
        <v>4.802220294882914E-2</v>
      </c>
      <c r="G15" s="7">
        <f t="shared" si="2"/>
        <v>4.8189763349658597E-2</v>
      </c>
      <c r="H15" s="7">
        <f t="shared" si="2"/>
        <v>4.8350801808683806E-2</v>
      </c>
      <c r="I15" s="7">
        <f t="shared" si="2"/>
        <v>4.8505527580989215E-2</v>
      </c>
      <c r="J15" s="7">
        <f t="shared" si="2"/>
        <v>4.8654146964413725E-2</v>
      </c>
      <c r="K15" s="7">
        <f t="shared" si="2"/>
        <v>4.8796862989028168E-2</v>
      </c>
      <c r="L15" s="7">
        <f t="shared" si="2"/>
        <v>4.8933875145118724E-2</v>
      </c>
      <c r="M15" s="7">
        <f t="shared" si="2"/>
        <v>4.9065379147319579E-2</v>
      </c>
      <c r="N15" s="7">
        <f t="shared" si="2"/>
        <v>4.919156673255505E-2</v>
      </c>
      <c r="O15" s="7">
        <f t="shared" si="2"/>
        <v>4.850532500099141E-2</v>
      </c>
    </row>
    <row r="16" spans="1:18" x14ac:dyDescent="0.2">
      <c r="A16" t="s">
        <v>22</v>
      </c>
      <c r="B16" t="s">
        <v>17</v>
      </c>
      <c r="C16" s="3">
        <f>Massachussets!C16+Florida!C16+Connecticut!C16</f>
        <v>1820</v>
      </c>
      <c r="D16" s="3">
        <f>Massachussets!D16+Florida!D16+Connecticut!D16</f>
        <v>2002</v>
      </c>
      <c r="E16" s="3">
        <f>Massachussets!E16+Florida!E16+Connecticut!E16</f>
        <v>2202.1999999999998</v>
      </c>
      <c r="F16" s="3">
        <f>Massachussets!F16+Florida!F16+Connecticut!F16</f>
        <v>2422.42</v>
      </c>
      <c r="G16" s="3">
        <f>Massachussets!G16+Florida!G16+Connecticut!G16</f>
        <v>2664.6619999999998</v>
      </c>
      <c r="H16" s="3">
        <f>Massachussets!H16+Florida!H16+Connecticut!H16</f>
        <v>2931.1282000000001</v>
      </c>
      <c r="I16" s="3">
        <f>Massachussets!I16+Florida!I16+Connecticut!I16</f>
        <v>3224.2410200000004</v>
      </c>
      <c r="J16" s="3">
        <f>Massachussets!J16+Florida!J16+Connecticut!J16</f>
        <v>3546.6651219999994</v>
      </c>
      <c r="K16" s="3">
        <f>Massachussets!K16+Florida!K16+Connecticut!K16</f>
        <v>3901.3316341999998</v>
      </c>
      <c r="L16" s="3">
        <f>Massachussets!L16+Florida!L16+Connecticut!L16</f>
        <v>4291.4647976199994</v>
      </c>
      <c r="M16" s="3">
        <f>Massachussets!M16+Florida!M16+Connecticut!M16</f>
        <v>4720.6112773820005</v>
      </c>
      <c r="N16" s="3">
        <f>Massachussets!N16+Florida!N16+Connecticut!N16</f>
        <v>5192.6724051202</v>
      </c>
      <c r="O16" s="3">
        <f>Massachussets!O16+Florida!O16+Connecticut!O16</f>
        <v>38919.396456322196</v>
      </c>
    </row>
    <row r="17" spans="1:15" x14ac:dyDescent="0.2">
      <c r="A17" t="s">
        <v>22</v>
      </c>
      <c r="B17" t="s">
        <v>18</v>
      </c>
      <c r="C17" s="3">
        <f>Massachussets!C17+Florida!C17+Connecticut!C17</f>
        <v>37380</v>
      </c>
      <c r="D17" s="3">
        <f>Massachussets!D17+Florida!D17+Connecticut!D17</f>
        <v>39998</v>
      </c>
      <c r="E17" s="3">
        <f>Massachussets!E17+Florida!E17+Connecticut!E17</f>
        <v>43822.8</v>
      </c>
      <c r="F17" s="3">
        <f>Massachussets!F17+Florida!F17+Connecticut!F17</f>
        <v>48021.33</v>
      </c>
      <c r="G17" s="3">
        <f>Massachussets!G17+Florida!G17+Connecticut!G17</f>
        <v>52630.525499999989</v>
      </c>
      <c r="H17" s="3">
        <f>Massachussets!H17+Florida!H17+Connecticut!H17</f>
        <v>57690.993674999998</v>
      </c>
      <c r="I17" s="3">
        <f>Massachussets!I17+Florida!I17+Connecticut!I17</f>
        <v>63247.379448749991</v>
      </c>
      <c r="J17" s="3">
        <f>Massachussets!J17+Florida!J17+Connecticut!J17</f>
        <v>69348.768120187495</v>
      </c>
      <c r="K17" s="3">
        <f>Massachussets!K17+Florida!K17+Connecticut!K17</f>
        <v>76049.12819509687</v>
      </c>
      <c r="L17" s="3">
        <f>Massachussets!L17+Florida!L17+Connecticut!L17</f>
        <v>83407.798440641709</v>
      </c>
      <c r="M17" s="3">
        <f>Massachussets!M17+Florida!M17+Connecticut!M17</f>
        <v>91490.023582042806</v>
      </c>
      <c r="N17" s="3">
        <f>Massachussets!N17+Florida!N17+Connecticut!N17</f>
        <v>100367.54350245083</v>
      </c>
      <c r="O17" s="3">
        <f>Massachussets!O17+Florida!O17+Connecticut!O17</f>
        <v>763454.29046416981</v>
      </c>
    </row>
    <row r="18" spans="1:15" x14ac:dyDescent="0.2">
      <c r="A18" t="s">
        <v>22</v>
      </c>
      <c r="B18" t="s">
        <v>19</v>
      </c>
      <c r="C18" s="3">
        <f>Massachussets!C18+Florida!C18+Connecticut!C18</f>
        <v>22400</v>
      </c>
      <c r="D18" s="3">
        <f>Massachussets!D18+Florida!D18+Connecticut!D18</f>
        <v>24000</v>
      </c>
      <c r="E18" s="3">
        <f>Massachussets!E18+Florida!E18+Connecticut!E18</f>
        <v>26300</v>
      </c>
      <c r="F18" s="3">
        <f>Massachussets!F18+Florida!F18+Connecticut!F18</f>
        <v>28825</v>
      </c>
      <c r="G18" s="3">
        <f>Massachussets!G18+Florida!G18+Connecticut!G18</f>
        <v>31597.25</v>
      </c>
      <c r="H18" s="3">
        <f>Massachussets!H18+Florida!H18+Connecticut!H18</f>
        <v>34641.212500000001</v>
      </c>
      <c r="I18" s="3">
        <f>Massachussets!I18+Florida!I18+Connecticut!I18</f>
        <v>37983.783125000002</v>
      </c>
      <c r="J18" s="3">
        <f>Massachussets!J18+Florida!J18+Connecticut!J18</f>
        <v>41654.533281249998</v>
      </c>
      <c r="K18" s="3">
        <f>Massachussets!K18+Florida!K18+Connecticut!K18</f>
        <v>45685.977045312495</v>
      </c>
      <c r="L18" s="3">
        <f>Massachussets!L18+Florida!L18+Connecticut!L18</f>
        <v>50113.864707578119</v>
      </c>
      <c r="M18" s="3">
        <f>Massachussets!M18+Florida!M18+Connecticut!M18</f>
        <v>54977.505633957029</v>
      </c>
      <c r="N18" s="3">
        <f>Massachussets!N18+Florida!N18+Connecticut!N18</f>
        <v>60320.123375754869</v>
      </c>
      <c r="O18" s="3">
        <f>Massachussets!O18+Florida!O18+Connecticut!O18</f>
        <v>458499.24966885248</v>
      </c>
    </row>
    <row r="19" spans="1:15" x14ac:dyDescent="0.2">
      <c r="A19" t="s">
        <v>22</v>
      </c>
      <c r="B19" t="s">
        <v>20</v>
      </c>
      <c r="C19" s="3">
        <f>Massachussets!C19+Florida!C19+Connecticut!C19</f>
        <v>14980</v>
      </c>
      <c r="D19" s="3">
        <f>Massachussets!D19+Florida!D19+Connecticut!D19</f>
        <v>15998</v>
      </c>
      <c r="E19" s="3">
        <f>Massachussets!E19+Florida!E19+Connecticut!E19</f>
        <v>17522.8</v>
      </c>
      <c r="F19" s="3">
        <f>Massachussets!F19+Florida!F19+Connecticut!F19</f>
        <v>19196.329999999998</v>
      </c>
      <c r="G19" s="3">
        <f>Massachussets!G19+Florida!G19+Connecticut!G19</f>
        <v>21033.275499999996</v>
      </c>
      <c r="H19" s="3">
        <f>Massachussets!H19+Florida!H19+Connecticut!H19</f>
        <v>23049.781174999996</v>
      </c>
      <c r="I19" s="3">
        <f>Massachussets!I19+Florida!I19+Connecticut!I19</f>
        <v>25263.59632375</v>
      </c>
      <c r="J19" s="3">
        <f>Massachussets!J19+Florida!J19+Connecticut!J19</f>
        <v>27694.234838937497</v>
      </c>
      <c r="K19" s="3">
        <f>Massachussets!K19+Florida!K19+Connecticut!K19</f>
        <v>30363.151149784375</v>
      </c>
      <c r="L19" s="3">
        <f>Massachussets!L19+Florida!L19+Connecticut!L19</f>
        <v>33293.933733063583</v>
      </c>
      <c r="M19" s="3">
        <f>Massachussets!M19+Florida!M19+Connecticut!M19</f>
        <v>36512.517948085784</v>
      </c>
      <c r="N19" s="3">
        <f>Massachussets!N19+Florida!N19+Connecticut!N19</f>
        <v>40047.420126695964</v>
      </c>
      <c r="O19" s="3">
        <f>Massachussets!O19+Florida!O19+Connecticut!O19</f>
        <v>304955.04079531721</v>
      </c>
    </row>
    <row r="20" spans="1:15" x14ac:dyDescent="0.2">
      <c r="A20" t="s">
        <v>22</v>
      </c>
      <c r="B20" t="s">
        <v>21</v>
      </c>
      <c r="C20" s="8">
        <f t="shared" ref="C20" si="3">C19/C17</f>
        <v>0.40074906367041196</v>
      </c>
      <c r="D20" s="8">
        <f t="shared" ref="D20" si="4">D19/D17</f>
        <v>0.39996999849992498</v>
      </c>
      <c r="E20" s="8">
        <f t="shared" ref="E20" si="5">E19/E17</f>
        <v>0.39985578283450618</v>
      </c>
      <c r="F20" s="8">
        <f t="shared" ref="F20" si="6">F19/F17</f>
        <v>0.39974590458031872</v>
      </c>
      <c r="G20" s="8">
        <f t="shared" ref="G20" si="7">G19/G17</f>
        <v>0.39964023349909361</v>
      </c>
      <c r="H20" s="8">
        <f t="shared" ref="H20" si="8">H19/H17</f>
        <v>0.39953864037860148</v>
      </c>
      <c r="I20" s="8">
        <f t="shared" ref="I20" si="9">I19/I17</f>
        <v>0.39944099730205196</v>
      </c>
      <c r="J20" s="8">
        <f t="shared" ref="J20" si="10">J19/J17</f>
        <v>0.3993471778898936</v>
      </c>
      <c r="K20" s="8">
        <f t="shared" ref="K20" si="11">K19/K17</f>
        <v>0.39925705751538104</v>
      </c>
      <c r="L20" s="8">
        <f t="shared" ref="L20" si="12">L19/L17</f>
        <v>0.3991705134953018</v>
      </c>
      <c r="M20" s="8">
        <f t="shared" ref="M20" si="13">M19/M17</f>
        <v>0.39908742525728536</v>
      </c>
      <c r="N20" s="8">
        <f t="shared" ref="N20" si="14">N19/N17</f>
        <v>0.39900767448510943</v>
      </c>
      <c r="O20" s="8">
        <f t="shared" ref="O20" si="15">O19/O17</f>
        <v>0.3994411251653438</v>
      </c>
    </row>
    <row r="21" spans="1:15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t="s">
        <v>23</v>
      </c>
      <c r="B22" t="s">
        <v>14</v>
      </c>
      <c r="C22" s="3">
        <f>Massachussets!C22+Florida!C22+Connecticut!C22</f>
        <v>5500</v>
      </c>
      <c r="D22" s="3">
        <f>Massachussets!D22+Florida!D22+Connecticut!D22</f>
        <v>6000</v>
      </c>
      <c r="E22" s="3">
        <f>Massachussets!E22+Florida!E22+Connecticut!E22</f>
        <v>5970</v>
      </c>
      <c r="F22" s="3">
        <f>Massachussets!F22+Florida!F22+Connecticut!F22</f>
        <v>5940.3</v>
      </c>
      <c r="G22" s="3">
        <f>Massachussets!G22+Florida!G22+Connecticut!G22</f>
        <v>5910.8970000000008</v>
      </c>
      <c r="H22" s="3">
        <f>Massachussets!H22+Florida!H22+Connecticut!H22</f>
        <v>5881.7880299999997</v>
      </c>
      <c r="I22" s="3">
        <f>Massachussets!I22+Florida!I22+Connecticut!I22</f>
        <v>5852.9701497000005</v>
      </c>
      <c r="J22" s="3">
        <f>Massachussets!J22+Florida!J22+Connecticut!J22</f>
        <v>5824.4404482030004</v>
      </c>
      <c r="K22" s="3">
        <f>Massachussets!K22+Florida!K22+Connecticut!K22</f>
        <v>5796.19604372097</v>
      </c>
      <c r="L22" s="3">
        <f>Massachussets!L22+Florida!L22+Connecticut!L22</f>
        <v>5768.2340832837599</v>
      </c>
      <c r="M22" s="3">
        <f>Massachussets!M22+Florida!M22+Connecticut!M22</f>
        <v>5740.5517424509226</v>
      </c>
      <c r="N22" s="3">
        <f>Massachussets!N22+Florida!N22+Connecticut!N22</f>
        <v>5713.146225026414</v>
      </c>
      <c r="O22" s="3">
        <f>Massachussets!O22+Florida!O22+Connecticut!O22</f>
        <v>69898.523722385071</v>
      </c>
    </row>
    <row r="23" spans="1:15" x14ac:dyDescent="0.2">
      <c r="A23" t="s">
        <v>23</v>
      </c>
      <c r="B23" t="s">
        <v>15</v>
      </c>
      <c r="C23" s="3">
        <f>Massachussets!C23+Florida!C23+Connecticut!C23</f>
        <v>44000</v>
      </c>
      <c r="D23" s="3">
        <f>Massachussets!D23+Florida!D23+Connecticut!D23</f>
        <v>48000</v>
      </c>
      <c r="E23" s="3">
        <f>Massachussets!E23+Florida!E23+Connecticut!E23</f>
        <v>47760</v>
      </c>
      <c r="F23" s="3">
        <f>Massachussets!F23+Florida!F23+Connecticut!F23</f>
        <v>47522.400000000001</v>
      </c>
      <c r="G23" s="3">
        <f>Massachussets!G23+Florida!G23+Connecticut!G23</f>
        <v>47287.176000000007</v>
      </c>
      <c r="H23" s="3">
        <f>Massachussets!H23+Florida!H23+Connecticut!H23</f>
        <v>47054.304239999998</v>
      </c>
      <c r="I23" s="3">
        <f>Massachussets!I23+Florida!I23+Connecticut!I23</f>
        <v>46823.761197600004</v>
      </c>
      <c r="J23" s="3">
        <f>Massachussets!J23+Florida!J23+Connecticut!J23</f>
        <v>46595.523585624003</v>
      </c>
      <c r="K23" s="3">
        <f>Massachussets!K23+Florida!K23+Connecticut!K23</f>
        <v>46369.56834976776</v>
      </c>
      <c r="L23" s="3">
        <f>Massachussets!L23+Florida!L23+Connecticut!L23</f>
        <v>46145.872666270079</v>
      </c>
      <c r="M23" s="3">
        <f>Massachussets!M23+Florida!M23+Connecticut!M23</f>
        <v>45924.413939607381</v>
      </c>
      <c r="N23" s="3">
        <f>Massachussets!N23+Florida!N23+Connecticut!N23</f>
        <v>45705.169800211312</v>
      </c>
      <c r="O23" s="3">
        <f>Massachussets!O23+Florida!O23+Connecticut!O23</f>
        <v>559188.18977908057</v>
      </c>
    </row>
    <row r="24" spans="1:15" x14ac:dyDescent="0.2">
      <c r="A24" t="s">
        <v>23</v>
      </c>
      <c r="B24" t="s">
        <v>16</v>
      </c>
      <c r="C24" s="7">
        <f t="shared" ref="C24:O24" si="16">C25/C23</f>
        <v>0.04</v>
      </c>
      <c r="D24" s="7">
        <f t="shared" si="16"/>
        <v>0.04</v>
      </c>
      <c r="E24" s="7">
        <f t="shared" si="16"/>
        <v>0.04</v>
      </c>
      <c r="F24" s="7">
        <f t="shared" si="16"/>
        <v>0.04</v>
      </c>
      <c r="G24" s="7">
        <f t="shared" si="16"/>
        <v>3.9999999999999994E-2</v>
      </c>
      <c r="H24" s="7">
        <f t="shared" si="16"/>
        <v>0.04</v>
      </c>
      <c r="I24" s="7">
        <f t="shared" si="16"/>
        <v>0.04</v>
      </c>
      <c r="J24" s="7">
        <f t="shared" si="16"/>
        <v>3.9999999999999994E-2</v>
      </c>
      <c r="K24" s="7">
        <f t="shared" si="16"/>
        <v>0.04</v>
      </c>
      <c r="L24" s="7">
        <f t="shared" si="16"/>
        <v>0.04</v>
      </c>
      <c r="M24" s="7">
        <f t="shared" si="16"/>
        <v>0.04</v>
      </c>
      <c r="N24" s="7">
        <f t="shared" si="16"/>
        <v>3.9999999999999994E-2</v>
      </c>
      <c r="O24" s="7">
        <f t="shared" si="16"/>
        <v>3.9999999999999994E-2</v>
      </c>
    </row>
    <row r="25" spans="1:15" x14ac:dyDescent="0.2">
      <c r="A25" t="s">
        <v>23</v>
      </c>
      <c r="B25" t="s">
        <v>17</v>
      </c>
      <c r="C25" s="3">
        <f>Massachussets!C25+Florida!C25+Connecticut!C25</f>
        <v>1760</v>
      </c>
      <c r="D25" s="3">
        <f>Massachussets!D25+Florida!D25+Connecticut!D25</f>
        <v>1920</v>
      </c>
      <c r="E25" s="3">
        <f>Massachussets!E25+Florida!E25+Connecticut!E25</f>
        <v>1910.4</v>
      </c>
      <c r="F25" s="3">
        <f>Massachussets!F25+Florida!F25+Connecticut!F25</f>
        <v>1900.8960000000002</v>
      </c>
      <c r="G25" s="3">
        <f>Massachussets!G25+Florida!G25+Connecticut!G25</f>
        <v>1891.48704</v>
      </c>
      <c r="H25" s="3">
        <f>Massachussets!H25+Florida!H25+Connecticut!H25</f>
        <v>1882.1721696</v>
      </c>
      <c r="I25" s="3">
        <f>Massachussets!I25+Florida!I25+Connecticut!I25</f>
        <v>1872.9504479040002</v>
      </c>
      <c r="J25" s="3">
        <f>Massachussets!J25+Florida!J25+Connecticut!J25</f>
        <v>1863.82094342496</v>
      </c>
      <c r="K25" s="3">
        <f>Massachussets!K25+Florida!K25+Connecticut!K25</f>
        <v>1854.7827339907103</v>
      </c>
      <c r="L25" s="3">
        <f>Massachussets!L25+Florida!L25+Connecticut!L25</f>
        <v>1845.8349066508033</v>
      </c>
      <c r="M25" s="3">
        <f>Massachussets!M25+Florida!M25+Connecticut!M25</f>
        <v>1836.9765575842953</v>
      </c>
      <c r="N25" s="3">
        <f>Massachussets!N25+Florida!N25+Connecticut!N25</f>
        <v>1828.2067920084523</v>
      </c>
      <c r="O25" s="3">
        <f>Massachussets!O25+Florida!O25+Connecticut!O25</f>
        <v>22367.52759116322</v>
      </c>
    </row>
    <row r="26" spans="1:15" x14ac:dyDescent="0.2">
      <c r="A26" t="s">
        <v>23</v>
      </c>
      <c r="B26" t="s">
        <v>18</v>
      </c>
      <c r="C26" s="3">
        <f>Massachussets!C26+Florida!C26+Connecticut!C26</f>
        <v>42240</v>
      </c>
      <c r="D26" s="3">
        <f>Massachussets!D26+Florida!D26+Connecticut!D26</f>
        <v>46080</v>
      </c>
      <c r="E26" s="3">
        <f>Massachussets!E26+Florida!E26+Connecticut!E26</f>
        <v>45849.599999999999</v>
      </c>
      <c r="F26" s="3">
        <f>Massachussets!F26+Florida!F26+Connecticut!F26</f>
        <v>45621.504000000001</v>
      </c>
      <c r="G26" s="3">
        <f>Massachussets!G26+Florida!G26+Connecticut!G26</f>
        <v>45395.688959999999</v>
      </c>
      <c r="H26" s="3">
        <f>Massachussets!H26+Florida!H26+Connecticut!H26</f>
        <v>45172.132070400003</v>
      </c>
      <c r="I26" s="3">
        <f>Massachussets!I26+Florida!I26+Connecticut!I26</f>
        <v>44950.810749696</v>
      </c>
      <c r="J26" s="3">
        <f>Massachussets!J26+Florida!J26+Connecticut!J26</f>
        <v>44731.702642199045</v>
      </c>
      <c r="K26" s="3">
        <f>Massachussets!K26+Florida!K26+Connecticut!K26</f>
        <v>44514.785615777051</v>
      </c>
      <c r="L26" s="3">
        <f>Massachussets!L26+Florida!L26+Connecticut!L26</f>
        <v>44300.037759619285</v>
      </c>
      <c r="M26" s="3">
        <f>Massachussets!M26+Florida!M26+Connecticut!M26</f>
        <v>44087.437382023083</v>
      </c>
      <c r="N26" s="3">
        <f>Massachussets!N26+Florida!N26+Connecticut!N26</f>
        <v>43876.96300820286</v>
      </c>
      <c r="O26" s="3">
        <f>Massachussets!O26+Florida!O26+Connecticut!O26</f>
        <v>536820.66218791727</v>
      </c>
    </row>
    <row r="27" spans="1:15" x14ac:dyDescent="0.2">
      <c r="A27" t="s">
        <v>23</v>
      </c>
      <c r="B27" t="s">
        <v>19</v>
      </c>
      <c r="C27" s="3">
        <f>Massachussets!C27+Florida!C27+Connecticut!C27</f>
        <v>27500</v>
      </c>
      <c r="D27" s="3">
        <f>Massachussets!D27+Florida!D27+Connecticut!D27</f>
        <v>30000</v>
      </c>
      <c r="E27" s="3">
        <f>Massachussets!E27+Florida!E27+Connecticut!E27</f>
        <v>29850</v>
      </c>
      <c r="F27" s="3">
        <f>Massachussets!F27+Florida!F27+Connecticut!F27</f>
        <v>29701.5</v>
      </c>
      <c r="G27" s="3">
        <f>Massachussets!G27+Florida!G27+Connecticut!G27</f>
        <v>29554.485000000001</v>
      </c>
      <c r="H27" s="3">
        <f>Massachussets!H27+Florida!H27+Connecticut!H27</f>
        <v>29408.940150000002</v>
      </c>
      <c r="I27" s="3">
        <f>Massachussets!I27+Florida!I27+Connecticut!I27</f>
        <v>29264.850748500001</v>
      </c>
      <c r="J27" s="3">
        <f>Massachussets!J27+Florida!J27+Connecticut!J27</f>
        <v>29122.202241015002</v>
      </c>
      <c r="K27" s="3">
        <f>Massachussets!K27+Florida!K27+Connecticut!K27</f>
        <v>28980.980218604851</v>
      </c>
      <c r="L27" s="3">
        <f>Massachussets!L27+Florida!L27+Connecticut!L27</f>
        <v>28841.170416418801</v>
      </c>
      <c r="M27" s="3">
        <f>Massachussets!M27+Florida!M27+Connecticut!M27</f>
        <v>28702.758712254614</v>
      </c>
      <c r="N27" s="3">
        <f>Massachussets!N27+Florida!N27+Connecticut!N27</f>
        <v>28565.731125132068</v>
      </c>
      <c r="O27" s="3">
        <f>Massachussets!O27+Florida!O27+Connecticut!O27</f>
        <v>349492.61861192528</v>
      </c>
    </row>
    <row r="28" spans="1:15" x14ac:dyDescent="0.2">
      <c r="A28" t="s">
        <v>23</v>
      </c>
      <c r="B28" t="s">
        <v>20</v>
      </c>
      <c r="C28" s="3">
        <f>Massachussets!C28+Florida!C28+Connecticut!C28</f>
        <v>14740</v>
      </c>
      <c r="D28" s="3">
        <f>Massachussets!D28+Florida!D28+Connecticut!D28</f>
        <v>16080</v>
      </c>
      <c r="E28" s="3">
        <f>Massachussets!E28+Florida!E28+Connecticut!E28</f>
        <v>15999.599999999999</v>
      </c>
      <c r="F28" s="3">
        <f>Massachussets!F28+Florida!F28+Connecticut!F28</f>
        <v>15920.004000000001</v>
      </c>
      <c r="G28" s="3">
        <f>Massachussets!G28+Florida!G28+Connecticut!G28</f>
        <v>15841.203960000001</v>
      </c>
      <c r="H28" s="3">
        <f>Massachussets!H28+Florida!H28+Connecticut!H28</f>
        <v>15763.191920400002</v>
      </c>
      <c r="I28" s="3">
        <f>Massachussets!I28+Florida!I28+Connecticut!I28</f>
        <v>15685.960001195999</v>
      </c>
      <c r="J28" s="3">
        <f>Massachussets!J28+Florida!J28+Connecticut!J28</f>
        <v>15609.500401184041</v>
      </c>
      <c r="K28" s="3">
        <f>Massachussets!K28+Florida!K28+Connecticut!K28</f>
        <v>15533.8053971722</v>
      </c>
      <c r="L28" s="3">
        <f>Massachussets!L28+Florida!L28+Connecticut!L28</f>
        <v>15458.86734320048</v>
      </c>
      <c r="M28" s="3">
        <f>Massachussets!M28+Florida!M28+Connecticut!M28</f>
        <v>15384.678669768473</v>
      </c>
      <c r="N28" s="3">
        <f>Massachussets!N28+Florida!N28+Connecticut!N28</f>
        <v>15311.231883070788</v>
      </c>
      <c r="O28" s="3">
        <f>Massachussets!O28+Florida!O28+Connecticut!O28</f>
        <v>187328.04357599196</v>
      </c>
    </row>
    <row r="29" spans="1:15" x14ac:dyDescent="0.2">
      <c r="A29" t="s">
        <v>23</v>
      </c>
      <c r="B29" t="s">
        <v>21</v>
      </c>
      <c r="C29" s="8">
        <f t="shared" ref="C29" si="17">C28/C26</f>
        <v>0.34895833333333331</v>
      </c>
      <c r="D29" s="8">
        <f t="shared" ref="D29" si="18">D28/D26</f>
        <v>0.34895833333333331</v>
      </c>
      <c r="E29" s="8">
        <f t="shared" ref="E29" si="19">E28/E26</f>
        <v>0.34895833333333331</v>
      </c>
      <c r="F29" s="8">
        <f t="shared" ref="F29" si="20">F28/F26</f>
        <v>0.34895833333333337</v>
      </c>
      <c r="G29" s="8">
        <f t="shared" ref="G29" si="21">G28/G26</f>
        <v>0.34895833333333337</v>
      </c>
      <c r="H29" s="8">
        <f t="shared" ref="H29" si="22">H28/H26</f>
        <v>0.34895833333333337</v>
      </c>
      <c r="I29" s="8">
        <f t="shared" ref="I29" si="23">I28/I26</f>
        <v>0.34895833333333331</v>
      </c>
      <c r="J29" s="8">
        <f t="shared" ref="J29" si="24">J28/J26</f>
        <v>0.34895833333333331</v>
      </c>
      <c r="K29" s="8">
        <f t="shared" ref="K29" si="25">K28/K26</f>
        <v>0.34895833333333331</v>
      </c>
      <c r="L29" s="8">
        <f t="shared" ref="L29" si="26">L28/L26</f>
        <v>0.34895833333333331</v>
      </c>
      <c r="M29" s="8">
        <f t="shared" ref="M29" si="27">M28/M26</f>
        <v>0.34895833333333337</v>
      </c>
      <c r="N29" s="8">
        <f t="shared" ref="N29" si="28">N28/N26</f>
        <v>0.34895833333333331</v>
      </c>
      <c r="O29" s="8">
        <f t="shared" ref="O29" si="29">O28/O26</f>
        <v>0.34895833333333331</v>
      </c>
    </row>
    <row r="30" spans="1:15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t="s">
        <v>24</v>
      </c>
      <c r="B31" t="s">
        <v>14</v>
      </c>
      <c r="C31" s="3">
        <f>Massachussets!C31+Florida!C31+Connecticut!C31</f>
        <v>90100</v>
      </c>
      <c r="D31" s="3">
        <f>Massachussets!D31+Florida!D31+Connecticut!D31</f>
        <v>87000</v>
      </c>
      <c r="E31" s="3">
        <f>Massachussets!E31+Florida!E31+Connecticut!E31</f>
        <v>87545</v>
      </c>
      <c r="F31" s="3">
        <f>Massachussets!F31+Florida!F31+Connecticut!F31</f>
        <v>88146.55</v>
      </c>
      <c r="G31" s="3">
        <f>Massachussets!G31+Florida!G31+Connecticut!G31</f>
        <v>88810.209499999997</v>
      </c>
      <c r="H31" s="3">
        <f>Massachussets!H31+Florida!H31+Connecticut!H31</f>
        <v>89542.091155000002</v>
      </c>
      <c r="I31" s="3">
        <f>Massachussets!I31+Florida!I31+Connecticut!I31</f>
        <v>90348.915930949996</v>
      </c>
      <c r="J31" s="3">
        <f>Massachussets!J31+Florida!J31+Connecticut!J31</f>
        <v>91238.073768515504</v>
      </c>
      <c r="K31" s="3">
        <f>Massachussets!K31+Florida!K31+Connecticut!K31</f>
        <v>92217.690305049095</v>
      </c>
      <c r="L31" s="3">
        <f>Massachussets!L31+Florida!L31+Connecticut!L31</f>
        <v>93296.700260178288</v>
      </c>
      <c r="M31" s="3">
        <f>Massachussets!M31+Florida!M31+Connecticut!M31</f>
        <v>94484.928150940192</v>
      </c>
      <c r="N31" s="3">
        <f>Massachussets!N31+Florida!N31+Connecticut!N31</f>
        <v>95793.177068965131</v>
      </c>
      <c r="O31" s="3">
        <f>Massachussets!O31+Florida!O31+Connecticut!O31</f>
        <v>856152.85130162991</v>
      </c>
    </row>
    <row r="32" spans="1:15" x14ac:dyDescent="0.2">
      <c r="A32" t="s">
        <v>24</v>
      </c>
      <c r="B32" t="s">
        <v>15</v>
      </c>
      <c r="C32" s="3">
        <f>Massachussets!C32+Florida!C32+Connecticut!C32</f>
        <v>873200</v>
      </c>
      <c r="D32" s="3">
        <f>Massachussets!D32+Florida!D32+Connecticut!D32</f>
        <v>540000</v>
      </c>
      <c r="E32" s="3">
        <f>Massachussets!E32+Florida!E32+Connecticut!E32</f>
        <v>543785</v>
      </c>
      <c r="F32" s="3">
        <f>Massachussets!F32+Florida!F32+Connecticut!F32</f>
        <v>547966.15</v>
      </c>
      <c r="G32" s="3">
        <f>Massachussets!G32+Florida!G32+Connecticut!G32</f>
        <v>552582.36349999998</v>
      </c>
      <c r="H32" s="3">
        <f>Massachussets!H32+Florida!H32+Connecticut!H32</f>
        <v>557676.42611499992</v>
      </c>
      <c r="I32" s="3">
        <f>Massachussets!I32+Florida!I32+Connecticut!I32</f>
        <v>563295.38166634995</v>
      </c>
      <c r="J32" s="3">
        <f>Massachussets!J32+Florida!J32+Connecticut!J32</f>
        <v>569490.95682781143</v>
      </c>
      <c r="K32" s="3">
        <f>Massachussets!K32+Florida!K32+Connecticut!K32</f>
        <v>576320.02817906463</v>
      </c>
      <c r="L32" s="3">
        <f>Massachussets!L32+Florida!L32+Connecticut!L32</f>
        <v>583845.13590453181</v>
      </c>
      <c r="M32" s="3">
        <f>Massachussets!M32+Florida!M32+Connecticut!M32</f>
        <v>592135.04879903223</v>
      </c>
      <c r="N32" s="3">
        <f>Massachussets!N32+Florida!N32+Connecticut!N32</f>
        <v>601265.38570778235</v>
      </c>
      <c r="O32" s="3">
        <f>Massachussets!O32+Florida!O32+Connecticut!O32</f>
        <v>5345069.9591114093</v>
      </c>
    </row>
    <row r="33" spans="1:15" x14ac:dyDescent="0.2">
      <c r="A33" t="s">
        <v>24</v>
      </c>
      <c r="B33" t="s">
        <v>16</v>
      </c>
      <c r="C33" s="7">
        <f t="shared" ref="C33:O33" si="30">C34/C32</f>
        <v>6.3650939074667887E-2</v>
      </c>
      <c r="D33" s="7">
        <f t="shared" si="30"/>
        <v>6.0040740740740742E-2</v>
      </c>
      <c r="E33" s="7">
        <f t="shared" si="30"/>
        <v>5.997333504969795E-2</v>
      </c>
      <c r="F33" s="7">
        <f t="shared" si="30"/>
        <v>5.9900262087357034E-2</v>
      </c>
      <c r="G33" s="7">
        <f t="shared" si="30"/>
        <v>5.9821216208613213E-2</v>
      </c>
      <c r="H33" s="7">
        <f t="shared" si="30"/>
        <v>5.9735894883837855E-2</v>
      </c>
      <c r="I33" s="7">
        <f t="shared" si="30"/>
        <v>5.9644003060199471E-2</v>
      </c>
      <c r="J33" s="7">
        <f t="shared" si="30"/>
        <v>5.9545258197450129E-2</v>
      </c>
      <c r="K33" s="7">
        <f t="shared" si="30"/>
        <v>5.9439395983557977E-2</v>
      </c>
      <c r="L33" s="7">
        <f t="shared" si="30"/>
        <v>5.9326176710555935E-2</v>
      </c>
      <c r="M33" s="7">
        <f t="shared" si="30"/>
        <v>5.920539225987393E-2</v>
      </c>
      <c r="N33" s="7">
        <f t="shared" si="30"/>
        <v>5.9076873609338228E-2</v>
      </c>
      <c r="O33" s="7">
        <f t="shared" si="30"/>
        <v>9.4611857240351677E-2</v>
      </c>
    </row>
    <row r="34" spans="1:15" x14ac:dyDescent="0.2">
      <c r="A34" t="s">
        <v>24</v>
      </c>
      <c r="B34" t="s">
        <v>17</v>
      </c>
      <c r="C34" s="3">
        <f>Massachussets!C34+Florida!C34+Connecticut!C34</f>
        <v>55580</v>
      </c>
      <c r="D34" s="3">
        <f>Massachussets!D34+Florida!D34+Connecticut!D34</f>
        <v>32422</v>
      </c>
      <c r="E34" s="3">
        <f>Massachussets!E34+Florida!E34+Connecticut!E34</f>
        <v>32612.6</v>
      </c>
      <c r="F34" s="3">
        <f>Massachussets!F34+Florida!F34+Connecticut!F34</f>
        <v>32823.315999999999</v>
      </c>
      <c r="G34" s="3">
        <f>Massachussets!G34+Florida!G34+Connecticut!G34</f>
        <v>33056.149039999997</v>
      </c>
      <c r="H34" s="3">
        <f>Massachussets!H34+Florida!H34+Connecticut!H34</f>
        <v>33313.300369600001</v>
      </c>
      <c r="I34" s="3">
        <f>Massachussets!I34+Florida!I34+Connecticut!I34</f>
        <v>33597.191467904006</v>
      </c>
      <c r="J34" s="3">
        <f>Massachussets!J34+Florida!J34+Connecticut!J34</f>
        <v>33910.486065424957</v>
      </c>
      <c r="K34" s="3">
        <f>Massachussets!K34+Florida!K34+Connecticut!K34</f>
        <v>34256.114368190712</v>
      </c>
      <c r="L34" s="3">
        <f>Massachussets!L34+Florida!L34+Connecticut!L34</f>
        <v>34637.299704270801</v>
      </c>
      <c r="M34" s="3">
        <f>Massachussets!M34+Florida!M34+Connecticut!M34</f>
        <v>35057.587834966296</v>
      </c>
      <c r="N34" s="3">
        <f>Massachussets!N34+Florida!N34+Connecticut!N34</f>
        <v>35520.879197128656</v>
      </c>
      <c r="O34" s="3">
        <f>Massachussets!O34+Florida!O34+Connecticut!O34</f>
        <v>505706.99591114104</v>
      </c>
    </row>
    <row r="35" spans="1:15" x14ac:dyDescent="0.2">
      <c r="A35" t="s">
        <v>24</v>
      </c>
      <c r="B35" t="s">
        <v>18</v>
      </c>
      <c r="C35" s="3">
        <f>Massachussets!C35+Florida!C35+Connecticut!C35</f>
        <v>817620</v>
      </c>
      <c r="D35" s="3">
        <f>Massachussets!D35+Florida!D35+Connecticut!D35</f>
        <v>507578</v>
      </c>
      <c r="E35" s="3">
        <f>Massachussets!E35+Florida!E35+Connecticut!E35</f>
        <v>511172.4</v>
      </c>
      <c r="F35" s="3">
        <f>Massachussets!F35+Florida!F35+Connecticut!F35</f>
        <v>515142.83399999997</v>
      </c>
      <c r="G35" s="3">
        <f>Massachussets!G35+Florida!G35+Connecticut!G35</f>
        <v>519526.21445999999</v>
      </c>
      <c r="H35" s="3">
        <f>Massachussets!H35+Florida!H35+Connecticut!H35</f>
        <v>524363.12574539997</v>
      </c>
      <c r="I35" s="3">
        <f>Massachussets!I35+Florida!I35+Connecticut!I35</f>
        <v>529698.19019844593</v>
      </c>
      <c r="J35" s="3">
        <f>Massachussets!J35+Florida!J35+Connecticut!J35</f>
        <v>535580.47076238645</v>
      </c>
      <c r="K35" s="3">
        <f>Massachussets!K35+Florida!K35+Connecticut!K35</f>
        <v>542063.91381087387</v>
      </c>
      <c r="L35" s="3">
        <f>Massachussets!L35+Florida!L35+Connecticut!L35</f>
        <v>549207.83620026102</v>
      </c>
      <c r="M35" s="3">
        <f>Massachussets!M35+Florida!M35+Connecticut!M35</f>
        <v>557077.46096406586</v>
      </c>
      <c r="N35" s="3">
        <f>Massachussets!N35+Florida!N35+Connecticut!N35</f>
        <v>565744.50651065365</v>
      </c>
      <c r="O35" s="3">
        <f>Massachussets!O35+Florida!O35+Connecticut!O35</f>
        <v>4839362.9632002693</v>
      </c>
    </row>
    <row r="36" spans="1:15" x14ac:dyDescent="0.2">
      <c r="A36" t="s">
        <v>24</v>
      </c>
      <c r="B36" t="s">
        <v>19</v>
      </c>
      <c r="C36" s="3">
        <f>Massachussets!C36+Florida!C36+Connecticut!C36</f>
        <v>286900</v>
      </c>
      <c r="D36" s="3">
        <f>Massachussets!D36+Florida!D36+Connecticut!D36</f>
        <v>279000</v>
      </c>
      <c r="E36" s="3">
        <f>Massachussets!E36+Florida!E36+Connecticut!E36</f>
        <v>281150</v>
      </c>
      <c r="F36" s="3">
        <f>Massachussets!F36+Florida!F36+Connecticut!F36</f>
        <v>283526.5</v>
      </c>
      <c r="G36" s="3">
        <f>Massachussets!G36+Florida!G36+Connecticut!G36</f>
        <v>286151.73499999999</v>
      </c>
      <c r="H36" s="3">
        <f>Massachussets!H36+Florida!H36+Connecticut!H36</f>
        <v>289050.15265</v>
      </c>
      <c r="I36" s="3">
        <f>Massachussets!I36+Florida!I36+Connecticut!I36</f>
        <v>292248.63387349999</v>
      </c>
      <c r="J36" s="3">
        <f>Massachussets!J36+Florida!J36+Connecticut!J36</f>
        <v>295776.73552226502</v>
      </c>
      <c r="K36" s="3">
        <f>Massachussets!K36+Florida!K36+Connecticut!K36</f>
        <v>299666.95726391731</v>
      </c>
      <c r="L36" s="3">
        <f>Massachussets!L36+Florida!L36+Connecticut!L36</f>
        <v>303955.0351239969</v>
      </c>
      <c r="M36" s="3">
        <f>Massachussets!M36+Florida!M36+Connecticut!M36</f>
        <v>308680.26434621168</v>
      </c>
      <c r="N36" s="3">
        <f>Massachussets!N36+Florida!N36+Connecticut!N36</f>
        <v>313885.85450088693</v>
      </c>
      <c r="O36" s="3">
        <f>Massachussets!O36+Florida!O36+Connecticut!O36</f>
        <v>2776611.4052065201</v>
      </c>
    </row>
    <row r="37" spans="1:15" x14ac:dyDescent="0.2">
      <c r="A37" t="s">
        <v>24</v>
      </c>
      <c r="B37" t="s">
        <v>20</v>
      </c>
      <c r="C37" s="3">
        <f>Massachussets!C37+Florida!C37+Connecticut!C37</f>
        <v>530720</v>
      </c>
      <c r="D37" s="3">
        <f>Massachussets!D37+Florida!D37+Connecticut!D37</f>
        <v>228578</v>
      </c>
      <c r="E37" s="3">
        <f>Massachussets!E37+Florida!E37+Connecticut!E37</f>
        <v>230022.39999999999</v>
      </c>
      <c r="F37" s="3">
        <f>Massachussets!F37+Florida!F37+Connecticut!F37</f>
        <v>231616.33400000003</v>
      </c>
      <c r="G37" s="3">
        <f>Massachussets!G37+Florida!G37+Connecticut!G37</f>
        <v>233374.47946</v>
      </c>
      <c r="H37" s="3">
        <f>Massachussets!H37+Florida!H37+Connecticut!H37</f>
        <v>235312.9730954</v>
      </c>
      <c r="I37" s="3">
        <f>Massachussets!I37+Florida!I37+Connecticut!I37</f>
        <v>237449.556324946</v>
      </c>
      <c r="J37" s="3">
        <f>Massachussets!J37+Florida!J37+Connecticut!J37</f>
        <v>239803.73524012155</v>
      </c>
      <c r="K37" s="3">
        <f>Massachussets!K37+Florida!K37+Connecticut!K37</f>
        <v>242396.95654695656</v>
      </c>
      <c r="L37" s="3">
        <f>Massachussets!L37+Florida!L37+Connecticut!L37</f>
        <v>245252.80107626406</v>
      </c>
      <c r="M37" s="3">
        <f>Massachussets!M37+Florida!M37+Connecticut!M37</f>
        <v>248397.19661785426</v>
      </c>
      <c r="N37" s="3">
        <f>Massachussets!N37+Florida!N37+Connecticut!N37</f>
        <v>251858.65200976675</v>
      </c>
      <c r="O37" s="3">
        <f>Massachussets!O37+Florida!O37+Connecticut!O37</f>
        <v>2062751.5579937492</v>
      </c>
    </row>
    <row r="38" spans="1:15" x14ac:dyDescent="0.2">
      <c r="A38" t="s">
        <v>24</v>
      </c>
      <c r="B38" t="s">
        <v>21</v>
      </c>
      <c r="C38" s="8">
        <f t="shared" ref="C38" si="31">C37/C35</f>
        <v>0.64910349551136226</v>
      </c>
      <c r="D38" s="8">
        <f t="shared" ref="D38" si="32">D37/D35</f>
        <v>0.45033078659831594</v>
      </c>
      <c r="E38" s="8">
        <f t="shared" ref="E38" si="33">E37/E35</f>
        <v>0.44998986643253819</v>
      </c>
      <c r="F38" s="8">
        <f t="shared" ref="F38" si="34">F37/F35</f>
        <v>0.4496157545307134</v>
      </c>
      <c r="G38" s="8">
        <f t="shared" ref="G38" si="35">G37/G35</f>
        <v>0.44920635949539417</v>
      </c>
      <c r="H38" s="8">
        <f t="shared" ref="H38" si="36">H37/H35</f>
        <v>0.44875957431387764</v>
      </c>
      <c r="I38" s="8">
        <f t="shared" ref="I38" si="37">I37/I35</f>
        <v>0.44827330113396835</v>
      </c>
      <c r="J38" s="8">
        <f t="shared" ref="J38" si="38">J37/J35</f>
        <v>0.44774548052278018</v>
      </c>
      <c r="K38" s="8">
        <f t="shared" ref="K38" si="39">K37/K35</f>
        <v>0.44717412535882045</v>
      </c>
      <c r="L38" s="8">
        <f t="shared" ref="L38" si="40">L37/L35</f>
        <v>0.44655735936520036</v>
      </c>
      <c r="M38" s="8">
        <f t="shared" ref="M38" si="41">M37/M35</f>
        <v>0.44589346010873177</v>
      </c>
      <c r="N38" s="8">
        <f t="shared" ref="N38" si="42">N37/N35</f>
        <v>0.44518090606510191</v>
      </c>
      <c r="O38" s="8">
        <f t="shared" ref="O38" si="43">O37/O35</f>
        <v>0.42624444036941017</v>
      </c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C1" sqref="C1:C3"/>
    </sheetView>
  </sheetViews>
  <sheetFormatPr baseColWidth="10" defaultRowHeight="15" x14ac:dyDescent="0.2"/>
  <sheetData>
    <row r="1" spans="1:3" x14ac:dyDescent="0.2">
      <c r="A1">
        <v>1</v>
      </c>
      <c r="C1" t="s">
        <v>46</v>
      </c>
    </row>
    <row r="2" spans="1:3" x14ac:dyDescent="0.2">
      <c r="A2">
        <v>2</v>
      </c>
      <c r="C2" t="s">
        <v>47</v>
      </c>
    </row>
    <row r="3" spans="1:3" x14ac:dyDescent="0.2">
      <c r="A3">
        <v>3</v>
      </c>
      <c r="C3" t="s">
        <v>48</v>
      </c>
    </row>
    <row r="4" spans="1:3" x14ac:dyDescent="0.2">
      <c r="A4">
        <v>4</v>
      </c>
    </row>
    <row r="5" spans="1:3" x14ac:dyDescent="0.2">
      <c r="A5">
        <v>5</v>
      </c>
    </row>
    <row r="6" spans="1:3" x14ac:dyDescent="0.2">
      <c r="A6">
        <v>6</v>
      </c>
    </row>
    <row r="7" spans="1:3" x14ac:dyDescent="0.2">
      <c r="A7">
        <v>7</v>
      </c>
    </row>
    <row r="8" spans="1:3" x14ac:dyDescent="0.2">
      <c r="A8">
        <v>8</v>
      </c>
    </row>
    <row r="9" spans="1:3" x14ac:dyDescent="0.2">
      <c r="A9">
        <v>9</v>
      </c>
    </row>
    <row r="10" spans="1:3" x14ac:dyDescent="0.2">
      <c r="A10">
        <v>10</v>
      </c>
    </row>
    <row r="11" spans="1:3" x14ac:dyDescent="0.2">
      <c r="A11">
        <v>11</v>
      </c>
    </row>
    <row r="12" spans="1:3" x14ac:dyDescent="0.2">
      <c r="A12">
        <v>12</v>
      </c>
    </row>
    <row r="13" spans="1:3" x14ac:dyDescent="0.2">
      <c r="A13">
        <v>13</v>
      </c>
    </row>
    <row r="14" spans="1:3" x14ac:dyDescent="0.2">
      <c r="A14">
        <v>14</v>
      </c>
    </row>
    <row r="15" spans="1:3" x14ac:dyDescent="0.2">
      <c r="A15">
        <v>15</v>
      </c>
    </row>
    <row r="16" spans="1:3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Massachussets</vt:lpstr>
      <vt:lpstr>Florida</vt:lpstr>
      <vt:lpstr>Connecticut</vt:lpstr>
      <vt:lpstr>All Regions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 Komninos</cp:lastModifiedBy>
  <dcterms:created xsi:type="dcterms:W3CDTF">2018-03-15T08:16:48Z</dcterms:created>
  <dcterms:modified xsi:type="dcterms:W3CDTF">2018-08-20T09:58:33Z</dcterms:modified>
</cp:coreProperties>
</file>