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0"/>
  <workbookPr defaultThemeVersion="166925"/>
  <mc:AlternateContent xmlns:mc="http://schemas.openxmlformats.org/markup-compatibility/2006">
    <mc:Choice Requires="x15">
      <x15ac:absPath xmlns:x15ac="http://schemas.microsoft.com/office/spreadsheetml/2010/11/ac" url="C:\Users\iveta.muceniece\Desktop\Aija_projekts\Aprekins\Algoritms\FINAL_022024\Final_16042024\Apkure_14042024_unlock_ENG\"/>
    </mc:Choice>
  </mc:AlternateContent>
  <xr:revisionPtr revIDLastSave="0" documentId="8_{B8E8E452-24D1-4BA6-92AE-382717F69A3A}" xr6:coauthVersionLast="47" xr6:coauthVersionMax="47" xr10:uidLastSave="{00000000-0000-0000-0000-000000000000}"/>
  <bookViews>
    <workbookView xWindow="-108" yWindow="-108" windowWidth="23256" windowHeight="12456" firstSheet="1" activeTab="1" xr2:uid="{2A7E507F-7945-48D8-913E-FDC6DB1D1D87}"/>
  </bookViews>
  <sheets>
    <sheet name="Conversion to kWh" sheetId="6" r:id="rId1"/>
    <sheet name="Calculation" sheetId="7" r:id="rId2"/>
  </sheets>
  <definedNames>
    <definedName name="DH">#REF!</definedName>
    <definedName name="Fosil">#REF!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5" i="7" l="1"/>
  <c r="D44" i="7"/>
  <c r="E44" i="7"/>
  <c r="M12" i="7" l="1"/>
  <c r="L11" i="7" l="1"/>
  <c r="G24" i="7"/>
  <c r="N24" i="7" s="1"/>
  <c r="N27" i="7"/>
  <c r="M27" i="7"/>
  <c r="L27" i="7"/>
  <c r="K27" i="7"/>
  <c r="J27" i="7"/>
  <c r="I27" i="7"/>
  <c r="G27" i="7"/>
  <c r="F27" i="7"/>
  <c r="D27" i="7"/>
  <c r="N26" i="7"/>
  <c r="M26" i="7"/>
  <c r="L26" i="7"/>
  <c r="K26" i="7"/>
  <c r="J26" i="7"/>
  <c r="I26" i="7"/>
  <c r="G26" i="7"/>
  <c r="F26" i="7"/>
  <c r="D26" i="7"/>
  <c r="N25" i="7"/>
  <c r="M25" i="7"/>
  <c r="L25" i="7"/>
  <c r="K25" i="7"/>
  <c r="J25" i="7"/>
  <c r="I25" i="7"/>
  <c r="G25" i="7"/>
  <c r="F25" i="7"/>
  <c r="D25" i="7"/>
  <c r="K24" i="7"/>
  <c r="J24" i="7"/>
  <c r="I24" i="7"/>
  <c r="F24" i="7"/>
  <c r="D24" i="7"/>
  <c r="K23" i="7"/>
  <c r="J23" i="7"/>
  <c r="I23" i="7"/>
  <c r="G23" i="7"/>
  <c r="M23" i="7" s="1"/>
  <c r="F23" i="7"/>
  <c r="D23" i="7"/>
  <c r="N15" i="7"/>
  <c r="N14" i="7"/>
  <c r="N13" i="7"/>
  <c r="N12" i="7"/>
  <c r="M15" i="7"/>
  <c r="M14" i="7"/>
  <c r="M13" i="7"/>
  <c r="L15" i="7"/>
  <c r="L14" i="7"/>
  <c r="L13" i="7"/>
  <c r="L12" i="7"/>
  <c r="K15" i="7"/>
  <c r="J15" i="7"/>
  <c r="I15" i="7"/>
  <c r="K14" i="7"/>
  <c r="J14" i="7"/>
  <c r="K13" i="7"/>
  <c r="J13" i="7"/>
  <c r="I13" i="7"/>
  <c r="K12" i="7"/>
  <c r="J12" i="7"/>
  <c r="I12" i="7"/>
  <c r="K11" i="7"/>
  <c r="J11" i="7"/>
  <c r="I11" i="7"/>
  <c r="F11" i="7"/>
  <c r="G15" i="7"/>
  <c r="G14" i="7"/>
  <c r="G13" i="7"/>
  <c r="G12" i="7"/>
  <c r="F15" i="7"/>
  <c r="F14" i="7"/>
  <c r="F13" i="7"/>
  <c r="F12" i="7"/>
  <c r="D11" i="7"/>
  <c r="D15" i="7"/>
  <c r="D14" i="7"/>
  <c r="D13" i="7"/>
  <c r="D12" i="7"/>
  <c r="G28" i="7" l="1"/>
  <c r="L24" i="7"/>
  <c r="M24" i="7"/>
  <c r="M28" i="7" s="1"/>
  <c r="N11" i="7"/>
  <c r="N16" i="7" s="1"/>
  <c r="M11" i="7"/>
  <c r="M16" i="7" s="1"/>
  <c r="L16" i="7"/>
  <c r="L23" i="7"/>
  <c r="N23" i="7"/>
  <c r="N28" i="7" s="1"/>
  <c r="L28" i="7" l="1"/>
  <c r="F35" i="7"/>
  <c r="E35" i="7"/>
  <c r="H35" i="7"/>
  <c r="G35" i="7"/>
  <c r="C35" i="7"/>
  <c r="D35" i="7"/>
  <c r="O9" i="6" l="1"/>
  <c r="P9" i="6" s="1"/>
  <c r="F13" i="6" s="1"/>
  <c r="O6" i="6"/>
  <c r="P6" i="6" s="1"/>
  <c r="F10" i="6" s="1"/>
  <c r="O4" i="6"/>
  <c r="P4" i="6" s="1"/>
  <c r="F8" i="6" s="1"/>
  <c r="G11" i="7" s="1"/>
  <c r="G16" i="7" s="1"/>
  <c r="P7" i="6"/>
  <c r="F11" i="6" s="1"/>
  <c r="P5" i="6"/>
  <c r="F9" i="6" s="1"/>
  <c r="P10" i="6"/>
  <c r="F14" i="6" s="1"/>
  <c r="P8" i="6"/>
  <c r="F12" i="6" s="1"/>
  <c r="P11" i="6"/>
  <c r="F15" i="6" s="1"/>
  <c r="P12" i="6"/>
  <c r="F16" i="6" s="1"/>
  <c r="P13" i="6"/>
  <c r="F17" i="6" s="1"/>
  <c r="P14" i="6"/>
  <c r="F18" i="6" s="1"/>
  <c r="P15" i="6"/>
  <c r="F19" i="6" s="1"/>
  <c r="P16" i="6"/>
  <c r="F20" i="6" s="1"/>
  <c r="P17" i="6"/>
  <c r="F21" i="6" s="1"/>
  <c r="P18" i="6"/>
  <c r="F22" i="6" s="1"/>
  <c r="P19" i="6"/>
  <c r="F23" i="6" s="1"/>
  <c r="P20" i="6"/>
  <c r="F24" i="6" s="1"/>
  <c r="P3" i="6"/>
  <c r="F7" i="6" s="1"/>
  <c r="P2" i="6"/>
  <c r="F6" i="6" s="1"/>
</calcChain>
</file>

<file path=xl/sharedStrings.xml><?xml version="1.0" encoding="utf-8"?>
<sst xmlns="http://schemas.openxmlformats.org/spreadsheetml/2006/main" count="204" uniqueCount="124">
  <si>
    <t>Conversion of energy consumption to kWh</t>
  </si>
  <si>
    <t>Energy carrier</t>
  </si>
  <si>
    <t>Lower heating value MJ/unit</t>
  </si>
  <si>
    <t>Lower heating value kWh/kg</t>
  </si>
  <si>
    <t>Fossil fuel</t>
  </si>
  <si>
    <t>Hard coal (anthracite)</t>
  </si>
  <si>
    <t>Please find your energy source below and indicate your current annual consumption:</t>
  </si>
  <si>
    <t>Brown coal (lignite)</t>
  </si>
  <si>
    <t>Diesel fuel, l</t>
  </si>
  <si>
    <t>No.</t>
  </si>
  <si>
    <t>source of energy</t>
  </si>
  <si>
    <t>Known units</t>
  </si>
  <si>
    <t>type</t>
  </si>
  <si>
    <t>Amount of consumption</t>
  </si>
  <si>
    <t>Conversion factor to kWh</t>
  </si>
  <si>
    <t>fPnren</t>
  </si>
  <si>
    <t>fPren</t>
  </si>
  <si>
    <t>fPtot</t>
  </si>
  <si>
    <r>
      <t>K</t>
    </r>
    <r>
      <rPr>
        <sz val="8"/>
        <color theme="1"/>
        <rFont val="Calibri"/>
        <family val="2"/>
        <charset val="204"/>
        <scheme val="minor"/>
      </rPr>
      <t xml:space="preserve">CO2e
</t>
    </r>
    <r>
      <rPr>
        <sz val="11"/>
        <color theme="1"/>
        <rFont val="Calibri"/>
        <family val="2"/>
        <charset val="204"/>
        <scheme val="minor"/>
      </rPr>
      <t>(g/kWh)</t>
    </r>
  </si>
  <si>
    <t>Diesel fuel, t</t>
  </si>
  <si>
    <t>coal (anthracite)</t>
  </si>
  <si>
    <t>tons</t>
  </si>
  <si>
    <t>Fossil</t>
  </si>
  <si>
    <t>Fuel oil (mazut), l</t>
  </si>
  <si>
    <t>brown coal (lignite)</t>
  </si>
  <si>
    <t>Fuel oil (mazut), t</t>
  </si>
  <si>
    <t>diesel fuel, liters</t>
  </si>
  <si>
    <t>liters</t>
  </si>
  <si>
    <t>Natural gas, m3</t>
  </si>
  <si>
    <t>diesel fuel, tons</t>
  </si>
  <si>
    <t>Liquefied petroleum gas (LPG), l</t>
  </si>
  <si>
    <t>fuel oil (fuel oil), liters</t>
  </si>
  <si>
    <t>Liquefied petroleum gas (LPG), t</t>
  </si>
  <si>
    <t>fuel oil (fuel oil), tons</t>
  </si>
  <si>
    <t>Wood</t>
  </si>
  <si>
    <t xml:space="preserve">Firewood (Moisture 10%) </t>
  </si>
  <si>
    <t>natural gas</t>
  </si>
  <si>
    <t>m3</t>
  </si>
  <si>
    <t xml:space="preserve">Firewood (Moisture 20%) </t>
  </si>
  <si>
    <t>liquefied petroleum gas, liters</t>
  </si>
  <si>
    <t xml:space="preserve">Firewood (Moisture 30%) </t>
  </si>
  <si>
    <t>liquefied petroleum gas, tons</t>
  </si>
  <si>
    <t xml:space="preserve">Firewood (Moisture 40%) </t>
  </si>
  <si>
    <t>firewood (moisture 10%)</t>
  </si>
  <si>
    <t>m3 (stacked)</t>
  </si>
  <si>
    <t>Renewable</t>
  </si>
  <si>
    <t xml:space="preserve">Firewood (Moisture 51%) </t>
  </si>
  <si>
    <t>firewood (moisture 20%)</t>
  </si>
  <si>
    <t xml:space="preserve">Firewood (Moisture 55%) </t>
  </si>
  <si>
    <t>firewood (moisture 30%)</t>
  </si>
  <si>
    <t>Wood residues</t>
  </si>
  <si>
    <t>firewood (moisture 40%)</t>
  </si>
  <si>
    <t>"Fuel chips</t>
  </si>
  <si>
    <t>firewood (moisture 51%)</t>
  </si>
  <si>
    <t>Wood briquettes</t>
  </si>
  <si>
    <t>firewood (moisture 55%)</t>
  </si>
  <si>
    <t>Wood pellets</t>
  </si>
  <si>
    <t>wood residues</t>
  </si>
  <si>
    <t>chipped</t>
  </si>
  <si>
    <t>briquettes</t>
  </si>
  <si>
    <t>tonnas</t>
  </si>
  <si>
    <t>granules</t>
  </si>
  <si>
    <t>solar energy</t>
  </si>
  <si>
    <t>kWh</t>
  </si>
  <si>
    <t>wind energy, aerothermal, geothermal, hydrothermal and marine energy, hydropower</t>
  </si>
  <si>
    <t>Thermal energy from the centralized heat supply system, produced from fossil fuels without cogeneration</t>
  </si>
  <si>
    <t>Thermal energy from the centralized heat supply system, produced from renewable fuels without cogeneration</t>
  </si>
  <si>
    <t>Thermal energy from the centralized heat supply system, produced in cogeneration from fossil fuels</t>
  </si>
  <si>
    <t>Thermal energy from the centralized heat supply system, produced in cogeneration from renewable fuels</t>
  </si>
  <si>
    <t>bioethanol</t>
  </si>
  <si>
    <t>biodiesel fuel</t>
  </si>
  <si>
    <t>bio oil</t>
  </si>
  <si>
    <t>biogas</t>
  </si>
  <si>
    <t>hydrogen</t>
  </si>
  <si>
    <t>electricity from the grid</t>
  </si>
  <si>
    <t>other gases</t>
  </si>
  <si>
    <t>filled in by the tool user</t>
  </si>
  <si>
    <t>CALCULATION OF THE REDUCTION OF PRIMARY ENERGY AND GREENHOUSE GAS EMISSIONS
IN THE CASE OF INSTALLATION OF HEAT ENERGY PRODUCTION TECHNOLOGIES</t>
  </si>
  <si>
    <t>1. General information about the building</t>
  </si>
  <si>
    <t>Cadastre number</t>
  </si>
  <si>
    <t>Street, house Number or name</t>
  </si>
  <si>
    <t>City/ parish</t>
  </si>
  <si>
    <t>County/city</t>
  </si>
  <si>
    <t>Postcode</t>
  </si>
  <si>
    <t>2. EXISTING SITUATION
Information on all existing heat energy generating facilities</t>
  </si>
  <si>
    <t>Type of energy resource used for thermal energy production*</t>
  </si>
  <si>
    <t>Fossil or renewable energy resource</t>
  </si>
  <si>
    <t>The average existing energy resource consumption for heat energy production, per year</t>
  </si>
  <si>
    <t>Average efficiency (efficiency) coefficient of heat energy production equipment, %**</t>
  </si>
  <si>
    <t>Total primary energy factor</t>
  </si>
  <si>
    <t>Primary energy factor for the share of non-renewable energy resources</t>
  </si>
  <si>
    <t>Carbon dioxide emission factor</t>
  </si>
  <si>
    <t>Total primary energy consumption in kWh per year</t>
  </si>
  <si>
    <t>Primary consumption of non-renewable energy in kWh per year</t>
  </si>
  <si>
    <t>Amount of greenhouse gas emissions in kg CO2 eq. Year</t>
  </si>
  <si>
    <t>Average consumption</t>
  </si>
  <si>
    <t>The unit of average consumption entered</t>
  </si>
  <si>
    <t>Unit conversion to kWh</t>
  </si>
  <si>
    <t>TOTAL</t>
  </si>
  <si>
    <t>Notes</t>
  </si>
  <si>
    <t>*Indicates all types of fuel by energy resources, which are consumed during the year for heat energy production.
**Indicates the average efficiency coefficient of the heating boiler, which is determined by the lowest calorific value of the fuel (applies only to heating boilers, in other cases (for example, if electricity or centralized heat supply is used for heating) - 100%.
The information is specified in the data sheet of the heating equipment, in the technical specification or in the information table attached to the equipment.</t>
  </si>
  <si>
    <t>3. THE PLANNED
Information about existing heat energy equipment that is planned to be used in the future (if applicable)* and additional heat energy producing equipment that is planned to be installed</t>
  </si>
  <si>
    <t>Piezīmes</t>
  </si>
  <si>
    <t>4. Calculation of primary energy and greenhouse gas reduction</t>
  </si>
  <si>
    <t>Total reduction in primary energy</t>
  </si>
  <si>
    <t>Primary reduction of non-renewable energy</t>
  </si>
  <si>
    <t>Estimated reduction of greenhouse gas emissions</t>
  </si>
  <si>
    <t>kWh per year</t>
  </si>
  <si>
    <t>%</t>
  </si>
  <si>
    <t>kg CO2 eq. Year</t>
  </si>
  <si>
    <t>5. Calculation of financial savings per year</t>
  </si>
  <si>
    <t>Expenditure position for the year</t>
  </si>
  <si>
    <t>Current situation</t>
  </si>
  <si>
    <t>Planned</t>
  </si>
  <si>
    <t>Costs for energy resources (including delivery), EUR</t>
  </si>
  <si>
    <t>Equipment maintenance costs (maintenance), EUR</t>
  </si>
  <si>
    <t>Expenses for repairs, EUR</t>
  </si>
  <si>
    <t>Equipment purchase costs (including delivery, installation), EUR</t>
  </si>
  <si>
    <t>N/A</t>
  </si>
  <si>
    <t>Equipment dismantling costs when switching to the planned new equipment, EUR</t>
  </si>
  <si>
    <t>Other expenses, EUR</t>
  </si>
  <si>
    <t>TOTAL, EUR</t>
  </si>
  <si>
    <t>Payback period, years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</si>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</sst>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29">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8"/>
      <color theme="1"/>
      <name val="Calibri"/>
      <family val="2"/>
      <charset val="204"/>
      <scheme val="minor"/>
    </font>
    <font>
      <sz val="11"/>
      <color rgb="FF0F0F0F"/>
      <name val="Calibri"/>
      <family val="2"/>
      <charset val="204"/>
      <scheme val="minor"/>
    </font>
    <font>
      <b/>
      <sz val="14"/>
      <color theme="1"/>
      <name val="Calibri"/>
      <family val="2"/>
      <charset val="204"/>
      <scheme val="minor"/>
    </font>
    <font>
      <sz val="8"/>
      <name val="Calibri"/>
      <family val="2"/>
      <charset val="204"/>
      <scheme val="minor"/>
    </font>
    <font>
      <sz val="10"/>
      <color rgb="FF0D0D0D"/>
      <name val="Segoe UI"/>
      <family val="2"/>
      <charset val="186"/>
    </font>
    <font>
      <sz val="11"/>
      <color theme="4" tint="-0.499984740745262"/>
      <name val="Century Gothic"/>
      <family val="2"/>
      <charset val="186"/>
    </font>
    <font>
      <b/>
      <sz val="16"/>
      <color theme="4" tint="-0.499984740745262"/>
      <name val="Century Gothic"/>
      <family val="2"/>
      <charset val="186"/>
    </font>
    <font>
      <sz val="11"/>
      <color rgb="FF002060"/>
      <name val="Century Gothic"/>
      <family val="2"/>
      <charset val="186"/>
    </font>
    <font>
      <sz val="11"/>
      <color rgb="FF002060"/>
      <name val="Calibri"/>
      <family val="2"/>
      <charset val="186"/>
      <scheme val="minor"/>
    </font>
    <font>
      <sz val="11"/>
      <color theme="2" tint="-0.499984740745262"/>
      <name val="Century Gothic"/>
      <family val="2"/>
      <charset val="186"/>
    </font>
    <font>
      <sz val="11"/>
      <color theme="2" tint="-0.499984740745262"/>
      <name val="Calibri"/>
      <family val="2"/>
      <charset val="186"/>
      <scheme val="minor"/>
    </font>
    <font>
      <sz val="11"/>
      <color theme="2" tint="-0.249977111117893"/>
      <name val="Century Gothic"/>
      <family val="2"/>
      <charset val="186"/>
    </font>
    <font>
      <sz val="11"/>
      <color theme="2" tint="-0.249977111117893"/>
      <name val="Calibri"/>
      <family val="2"/>
      <charset val="186"/>
      <scheme val="minor"/>
    </font>
    <font>
      <b/>
      <i/>
      <sz val="14"/>
      <color rgb="FF002060"/>
      <name val="Century Gothic"/>
      <family val="2"/>
      <charset val="186"/>
    </font>
    <font>
      <sz val="12"/>
      <color rgb="FF002060"/>
      <name val="Century Gothic"/>
      <family val="2"/>
      <charset val="186"/>
    </font>
    <font>
      <sz val="12"/>
      <color theme="4" tint="-0.499984740745262"/>
      <name val="Century Gothic"/>
      <family val="2"/>
      <charset val="186"/>
    </font>
    <font>
      <b/>
      <sz val="12"/>
      <color theme="2" tint="-0.749992370372631"/>
      <name val="Century Gothic"/>
      <family val="2"/>
      <charset val="186"/>
    </font>
    <font>
      <b/>
      <sz val="12"/>
      <name val="Century Gothic"/>
      <family val="2"/>
      <charset val="186"/>
    </font>
    <font>
      <b/>
      <i/>
      <sz val="11"/>
      <color theme="4" tint="-0.499984740745262"/>
      <name val="Century Gothic"/>
      <family val="2"/>
      <charset val="186"/>
    </font>
    <font>
      <b/>
      <sz val="12"/>
      <color theme="1"/>
      <name val="Calibri"/>
      <family val="2"/>
      <charset val="186"/>
      <scheme val="minor"/>
    </font>
    <font>
      <b/>
      <sz val="12"/>
      <color theme="1" tint="0.499984740745262"/>
      <name val="Century Gothic"/>
      <family val="2"/>
      <charset val="186"/>
    </font>
    <font>
      <sz val="12"/>
      <color theme="1" tint="0.499984740745262"/>
      <name val="Century Gothic"/>
      <family val="2"/>
      <charset val="186"/>
    </font>
    <font>
      <b/>
      <sz val="11"/>
      <name val="Century Gothic"/>
      <family val="2"/>
      <charset val="186"/>
    </font>
    <font>
      <b/>
      <sz val="11"/>
      <color theme="4" tint="-0.499984740745262"/>
      <name val="Century Gothic"/>
      <family val="2"/>
      <charset val="186"/>
    </font>
    <font>
      <sz val="12"/>
      <color rgb="FFFF0000"/>
      <name val="Century Gothic"/>
      <family val="2"/>
      <charset val="186"/>
    </font>
    <font>
      <b/>
      <i/>
      <sz val="14"/>
      <color rgb="FFFF0000"/>
      <name val="Century Gothic"/>
      <family val="2"/>
      <charset val="186"/>
    </font>
  </fonts>
  <fills count="7">
    <fill>
      <patternFill patternType="none"/>
    </fill>
    <fill>
      <patternFill patternType="gray125"/>
    </fill>
    <fill>
      <patternFill patternType="solid">
        <fgColor theme="9"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7"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bottom style="medium">
        <color rgb="FF002060"/>
      </bottom>
      <diagonal/>
    </border>
    <border>
      <left style="thin">
        <color rgb="FF002060"/>
      </left>
      <right/>
      <top style="thin">
        <color rgb="FF002060"/>
      </top>
      <bottom style="thin">
        <color rgb="FF002060"/>
      </bottom>
      <diagonal/>
    </border>
    <border>
      <left/>
      <right/>
      <top style="thin">
        <color rgb="FF002060"/>
      </top>
      <bottom style="thin">
        <color rgb="FF002060"/>
      </bottom>
      <diagonal/>
    </border>
    <border>
      <left/>
      <right style="thin">
        <color rgb="FF002060"/>
      </right>
      <top style="thin">
        <color rgb="FF002060"/>
      </top>
      <bottom style="thin">
        <color rgb="FF002060"/>
      </bottom>
      <diagonal/>
    </border>
    <border>
      <left/>
      <right/>
      <top style="thin">
        <color rgb="FF002060"/>
      </top>
      <bottom/>
      <diagonal/>
    </border>
    <border>
      <left style="thin">
        <color rgb="FF002060"/>
      </left>
      <right style="thin">
        <color rgb="FF002060"/>
      </right>
      <top style="thin">
        <color rgb="FF002060"/>
      </top>
      <bottom style="thin">
        <color rgb="FF002060"/>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21">
    <xf numFmtId="0" fontId="0" fillId="0" borderId="0" xfId="0"/>
    <xf numFmtId="0" fontId="0" fillId="0" borderId="1" xfId="0" applyBorder="1"/>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5" xfId="0" applyBorder="1" applyAlignment="1">
      <alignment horizontal="center" vertical="center"/>
    </xf>
    <xf numFmtId="164" fontId="0" fillId="0" borderId="8" xfId="0" applyNumberFormat="1" applyBorder="1" applyAlignment="1">
      <alignment horizontal="center" vertical="center"/>
    </xf>
    <xf numFmtId="0" fontId="0" fillId="0" borderId="11" xfId="0" applyBorder="1" applyAlignment="1">
      <alignment horizontal="center" vertical="center" wrapText="1"/>
    </xf>
    <xf numFmtId="1" fontId="0" fillId="0" borderId="6" xfId="0" applyNumberFormat="1" applyBorder="1" applyAlignment="1">
      <alignment horizontal="center" vertical="center"/>
    </xf>
    <xf numFmtId="1" fontId="0" fillId="0" borderId="9" xfId="0" applyNumberFormat="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wrapText="1"/>
    </xf>
    <xf numFmtId="0" fontId="0" fillId="0" borderId="1" xfId="0" applyBorder="1" applyAlignment="1">
      <alignment horizontal="center"/>
    </xf>
    <xf numFmtId="164" fontId="0" fillId="0" borderId="1" xfId="0" applyNumberFormat="1" applyBorder="1" applyAlignment="1">
      <alignment horizontal="center"/>
    </xf>
    <xf numFmtId="2" fontId="0" fillId="0" borderId="1" xfId="0" applyNumberFormat="1" applyBorder="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7" fillId="0" borderId="1" xfId="0" applyFont="1" applyBorder="1"/>
    <xf numFmtId="0" fontId="8" fillId="0" borderId="0" xfId="0" applyFont="1"/>
    <xf numFmtId="0" fontId="8" fillId="5" borderId="0" xfId="0" applyFont="1" applyFill="1"/>
    <xf numFmtId="0" fontId="16" fillId="0" borderId="19" xfId="0" applyFont="1" applyBorder="1"/>
    <xf numFmtId="0" fontId="0" fillId="5" borderId="19" xfId="0" applyFill="1" applyBorder="1"/>
    <xf numFmtId="0" fontId="15" fillId="5" borderId="0" xfId="0" applyFont="1" applyFill="1"/>
    <xf numFmtId="0" fontId="11" fillId="5" borderId="0" xfId="0" applyFont="1" applyFill="1"/>
    <xf numFmtId="0" fontId="0" fillId="5" borderId="0" xfId="0" applyFill="1"/>
    <xf numFmtId="0" fontId="13" fillId="5" borderId="0" xfId="0" applyFont="1" applyFill="1"/>
    <xf numFmtId="0" fontId="14" fillId="5" borderId="0" xfId="0" applyFont="1" applyFill="1" applyAlignment="1">
      <alignment vertical="top"/>
    </xf>
    <xf numFmtId="0" fontId="15" fillId="0" borderId="0" xfId="0" applyFont="1"/>
    <xf numFmtId="0" fontId="12" fillId="5" borderId="0" xfId="0" applyFont="1" applyFill="1" applyAlignment="1">
      <alignment vertical="top"/>
    </xf>
    <xf numFmtId="0" fontId="12" fillId="5" borderId="0" xfId="0" applyFont="1" applyFill="1" applyAlignment="1">
      <alignment horizontal="center" vertical="top"/>
    </xf>
    <xf numFmtId="0" fontId="8" fillId="5" borderId="25" xfId="0" applyFont="1" applyFill="1" applyBorder="1"/>
    <xf numFmtId="0" fontId="18" fillId="5" borderId="0" xfId="0" applyFont="1" applyFill="1" applyAlignment="1">
      <alignment horizontal="center" vertical="center" wrapText="1"/>
    </xf>
    <xf numFmtId="0" fontId="18" fillId="0" borderId="0" xfId="0" applyFont="1"/>
    <xf numFmtId="0" fontId="19" fillId="3" borderId="8" xfId="0" applyFont="1" applyFill="1" applyBorder="1" applyAlignment="1">
      <alignment horizontal="center" vertical="center" wrapText="1"/>
    </xf>
    <xf numFmtId="0" fontId="18" fillId="5" borderId="0" xfId="0" applyFont="1" applyFill="1"/>
    <xf numFmtId="1" fontId="22" fillId="0" borderId="12" xfId="0" applyNumberFormat="1" applyFont="1" applyBorder="1" applyAlignment="1">
      <alignment horizontal="center" vertical="center"/>
    </xf>
    <xf numFmtId="165" fontId="17" fillId="0" borderId="13" xfId="0" applyNumberFormat="1" applyFont="1" applyBorder="1" applyAlignment="1">
      <alignment horizontal="center" vertical="center"/>
    </xf>
    <xf numFmtId="0" fontId="18" fillId="0" borderId="0" xfId="0" applyFont="1" applyAlignment="1">
      <alignment horizontal="center" vertical="center" wrapText="1"/>
    </xf>
    <xf numFmtId="1" fontId="22" fillId="0" borderId="5" xfId="0" applyNumberFormat="1" applyFont="1" applyBorder="1" applyAlignment="1">
      <alignment horizontal="center" vertical="center"/>
    </xf>
    <xf numFmtId="165" fontId="17" fillId="0" borderId="1" xfId="0" applyNumberFormat="1" applyFont="1" applyBorder="1" applyAlignment="1">
      <alignment horizontal="center" vertical="center"/>
    </xf>
    <xf numFmtId="1" fontId="22" fillId="0" borderId="7" xfId="0" applyNumberFormat="1" applyFont="1" applyBorder="1" applyAlignment="1">
      <alignment horizontal="center" vertical="center"/>
    </xf>
    <xf numFmtId="165" fontId="17" fillId="0" borderId="8" xfId="0" applyNumberFormat="1" applyFont="1" applyBorder="1" applyAlignment="1">
      <alignment horizontal="center" vertical="center"/>
    </xf>
    <xf numFmtId="0" fontId="21" fillId="5" borderId="0" xfId="0" applyFont="1" applyFill="1"/>
    <xf numFmtId="0" fontId="16" fillId="5" borderId="0" xfId="0" applyFont="1" applyFill="1"/>
    <xf numFmtId="0" fontId="19" fillId="2" borderId="5"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9" fillId="2" borderId="6" xfId="0" applyFont="1" applyFill="1" applyBorder="1" applyAlignment="1">
      <alignment horizontal="center" vertical="center" wrapText="1"/>
    </xf>
    <xf numFmtId="9" fontId="17" fillId="0" borderId="8" xfId="1" applyFont="1" applyBorder="1" applyAlignment="1" applyProtection="1">
      <alignment horizontal="center" vertical="center"/>
    </xf>
    <xf numFmtId="9" fontId="17" fillId="0" borderId="9" xfId="1" applyFont="1" applyBorder="1" applyAlignment="1" applyProtection="1">
      <alignment horizontal="center" vertical="center"/>
    </xf>
    <xf numFmtId="166" fontId="24" fillId="0" borderId="13" xfId="0" applyNumberFormat="1" applyFont="1" applyBorder="1" applyAlignment="1">
      <alignment horizontal="center" vertical="center"/>
    </xf>
    <xf numFmtId="166" fontId="24" fillId="0" borderId="1" xfId="0" applyNumberFormat="1" applyFont="1" applyBorder="1" applyAlignment="1">
      <alignment horizontal="center" vertical="center"/>
    </xf>
    <xf numFmtId="166" fontId="24" fillId="0" borderId="8" xfId="0" applyNumberFormat="1" applyFont="1" applyBorder="1" applyAlignment="1">
      <alignment horizontal="center" vertical="center"/>
    </xf>
    <xf numFmtId="3" fontId="24" fillId="0" borderId="13" xfId="0" applyNumberFormat="1" applyFont="1" applyBorder="1" applyAlignment="1">
      <alignment horizontal="center" vertical="center"/>
    </xf>
    <xf numFmtId="3" fontId="24" fillId="0" borderId="1" xfId="0" applyNumberFormat="1" applyFont="1" applyBorder="1" applyAlignment="1">
      <alignment horizontal="center" vertical="center"/>
    </xf>
    <xf numFmtId="3" fontId="24" fillId="0" borderId="8" xfId="0" applyNumberFormat="1" applyFont="1" applyBorder="1" applyAlignment="1">
      <alignment horizontal="center" vertical="center"/>
    </xf>
    <xf numFmtId="165" fontId="10" fillId="0" borderId="13" xfId="0" applyNumberFormat="1" applyFont="1" applyBorder="1" applyAlignment="1" applyProtection="1">
      <alignment horizontal="center" vertical="center" wrapText="1"/>
      <protection locked="0"/>
    </xf>
    <xf numFmtId="165" fontId="10" fillId="0" borderId="1" xfId="0" applyNumberFormat="1" applyFont="1" applyBorder="1" applyAlignment="1" applyProtection="1">
      <alignment horizontal="center" vertical="center" wrapText="1"/>
      <protection locked="0"/>
    </xf>
    <xf numFmtId="165" fontId="10" fillId="0" borderId="8" xfId="0" applyNumberFormat="1" applyFont="1" applyBorder="1" applyAlignment="1" applyProtection="1">
      <alignment horizontal="center" vertical="center" wrapText="1"/>
      <protection locked="0"/>
    </xf>
    <xf numFmtId="4" fontId="10" fillId="4" borderId="1" xfId="0" applyNumberFormat="1" applyFont="1" applyFill="1" applyBorder="1" applyAlignment="1" applyProtection="1">
      <alignment vertical="center"/>
      <protection locked="0"/>
    </xf>
    <xf numFmtId="0" fontId="19" fillId="3" borderId="2" xfId="0" applyFont="1" applyFill="1" applyBorder="1" applyAlignment="1">
      <alignment horizontal="center" vertical="center" wrapText="1"/>
    </xf>
    <xf numFmtId="4" fontId="17" fillId="0" borderId="13" xfId="0" applyNumberFormat="1" applyFont="1" applyBorder="1" applyAlignment="1" applyProtection="1">
      <alignment horizontal="center" vertical="center"/>
      <protection locked="0"/>
    </xf>
    <xf numFmtId="4" fontId="17" fillId="0" borderId="1" xfId="0" applyNumberFormat="1" applyFont="1" applyBorder="1" applyAlignment="1" applyProtection="1">
      <alignment horizontal="center" vertical="center"/>
      <protection locked="0"/>
    </xf>
    <xf numFmtId="4" fontId="17" fillId="0" borderId="8" xfId="0" applyNumberFormat="1" applyFont="1" applyBorder="1" applyAlignment="1" applyProtection="1">
      <alignment horizontal="center" vertical="center"/>
      <protection locked="0"/>
    </xf>
    <xf numFmtId="4" fontId="17" fillId="0" borderId="13" xfId="0" applyNumberFormat="1" applyFont="1" applyBorder="1" applyAlignment="1">
      <alignment horizontal="center" vertical="center"/>
    </xf>
    <xf numFmtId="4" fontId="17" fillId="0" borderId="1" xfId="0" applyNumberFormat="1" applyFont="1" applyBorder="1" applyAlignment="1">
      <alignment horizontal="center" vertical="center"/>
    </xf>
    <xf numFmtId="4" fontId="17" fillId="0" borderId="8" xfId="0" applyNumberFormat="1" applyFont="1" applyBorder="1" applyAlignment="1">
      <alignment horizontal="center" vertical="center"/>
    </xf>
    <xf numFmtId="4" fontId="17" fillId="0" borderId="10" xfId="0" applyNumberFormat="1" applyFont="1" applyBorder="1" applyAlignment="1">
      <alignment horizontal="center" vertical="center"/>
    </xf>
    <xf numFmtId="3" fontId="17" fillId="0" borderId="13" xfId="0" applyNumberFormat="1" applyFont="1" applyBorder="1" applyAlignment="1" applyProtection="1">
      <alignment horizontal="center" vertical="center"/>
      <protection locked="0"/>
    </xf>
    <xf numFmtId="3" fontId="17" fillId="0" borderId="1" xfId="0" applyNumberFormat="1" applyFont="1" applyBorder="1" applyAlignment="1" applyProtection="1">
      <alignment horizontal="center" vertical="center"/>
      <protection locked="0"/>
    </xf>
    <xf numFmtId="3" fontId="17" fillId="0" borderId="8" xfId="0" applyNumberFormat="1" applyFont="1" applyBorder="1" applyAlignment="1" applyProtection="1">
      <alignment horizontal="center" vertical="center"/>
      <protection locked="0"/>
    </xf>
    <xf numFmtId="4" fontId="26" fillId="2" borderId="1" xfId="0" applyNumberFormat="1" applyFont="1" applyFill="1" applyBorder="1" applyAlignment="1">
      <alignment horizontal="center" vertical="center"/>
    </xf>
    <xf numFmtId="4" fontId="17" fillId="0" borderId="7" xfId="0" applyNumberFormat="1" applyFont="1" applyBorder="1" applyAlignment="1">
      <alignment horizontal="center" vertical="center"/>
    </xf>
    <xf numFmtId="0" fontId="25" fillId="5" borderId="0" xfId="0" applyFont="1" applyFill="1" applyAlignment="1">
      <alignment horizontal="right" vertical="center"/>
    </xf>
    <xf numFmtId="0" fontId="8" fillId="5" borderId="0" xfId="0" applyFont="1" applyFill="1" applyAlignment="1">
      <alignment horizontal="right"/>
    </xf>
    <xf numFmtId="0" fontId="8" fillId="5" borderId="1" xfId="0" applyFont="1" applyFill="1" applyBorder="1" applyAlignment="1">
      <alignment horizontal="center"/>
    </xf>
    <xf numFmtId="0" fontId="8" fillId="5" borderId="1" xfId="0" applyFont="1" applyFill="1" applyBorder="1" applyAlignment="1">
      <alignment horizontal="right" indent="1"/>
    </xf>
    <xf numFmtId="0" fontId="8" fillId="5" borderId="1" xfId="0" applyFont="1" applyFill="1" applyBorder="1" applyAlignment="1">
      <alignment horizontal="right" wrapText="1" indent="1"/>
    </xf>
    <xf numFmtId="0" fontId="8" fillId="5" borderId="0" xfId="0" applyFont="1" applyFill="1" applyAlignment="1">
      <alignment horizontal="center" vertical="center"/>
    </xf>
    <xf numFmtId="0" fontId="25" fillId="5" borderId="0" xfId="0" applyFont="1" applyFill="1" applyAlignment="1">
      <alignment horizontal="right"/>
    </xf>
    <xf numFmtId="0" fontId="12" fillId="5" borderId="23" xfId="0" applyFont="1" applyFill="1" applyBorder="1" applyAlignment="1">
      <alignment horizontal="center" vertical="top"/>
    </xf>
    <xf numFmtId="0" fontId="0" fillId="5" borderId="1" xfId="0" applyFill="1" applyBorder="1" applyAlignment="1">
      <alignment horizontal="center" vertical="center"/>
    </xf>
    <xf numFmtId="2" fontId="0" fillId="5" borderId="1" xfId="0" applyNumberFormat="1" applyFill="1" applyBorder="1" applyAlignment="1">
      <alignment horizontal="center" vertical="center"/>
    </xf>
    <xf numFmtId="0" fontId="8" fillId="6" borderId="1" xfId="0" applyFont="1" applyFill="1" applyBorder="1" applyAlignment="1" applyProtection="1">
      <alignment horizontal="center"/>
      <protection locked="0"/>
    </xf>
    <xf numFmtId="0" fontId="8" fillId="6" borderId="1" xfId="0" applyFont="1" applyFill="1" applyBorder="1" applyAlignment="1">
      <alignment horizontal="center"/>
    </xf>
    <xf numFmtId="4" fontId="27" fillId="0" borderId="13" xfId="0" applyNumberFormat="1" applyFont="1" applyBorder="1" applyAlignment="1" applyProtection="1">
      <alignment horizontal="center" vertical="center"/>
      <protection locked="0"/>
    </xf>
    <xf numFmtId="0" fontId="0" fillId="0" borderId="1" xfId="0" applyBorder="1" applyAlignment="1">
      <alignment horizontal="left" vertical="center"/>
    </xf>
    <xf numFmtId="0" fontId="4" fillId="0" borderId="1" xfId="0" applyFont="1" applyBorder="1" applyAlignment="1">
      <alignment horizontal="center" vertical="center"/>
    </xf>
    <xf numFmtId="0" fontId="5" fillId="0" borderId="0" xfId="0" applyFont="1" applyAlignment="1">
      <alignment horizontal="center" vertical="center"/>
    </xf>
    <xf numFmtId="0" fontId="0" fillId="0" borderId="1" xfId="0" applyBorder="1" applyAlignment="1">
      <alignment horizontal="center" vertical="center"/>
    </xf>
    <xf numFmtId="0" fontId="0" fillId="0" borderId="0" xfId="0" applyAlignment="1">
      <alignment horizontal="left" wrapText="1"/>
    </xf>
    <xf numFmtId="0" fontId="19" fillId="3" borderId="28" xfId="0" applyFont="1" applyFill="1" applyBorder="1" applyAlignment="1">
      <alignment horizontal="center" vertical="center" wrapText="1"/>
    </xf>
    <xf numFmtId="0" fontId="19" fillId="3" borderId="29" xfId="0" applyFont="1" applyFill="1" applyBorder="1" applyAlignment="1">
      <alignment horizontal="center" vertical="center" wrapText="1"/>
    </xf>
    <xf numFmtId="0" fontId="23" fillId="3" borderId="4" xfId="0" applyFont="1" applyFill="1" applyBorder="1" applyAlignment="1">
      <alignment horizontal="center" vertical="center" wrapText="1"/>
    </xf>
    <xf numFmtId="0" fontId="23" fillId="3" borderId="9" xfId="0" applyFont="1" applyFill="1" applyBorder="1" applyAlignment="1">
      <alignment horizontal="center" vertical="center" wrapText="1"/>
    </xf>
    <xf numFmtId="0" fontId="9" fillId="3" borderId="0" xfId="0" applyFont="1" applyFill="1" applyAlignment="1">
      <alignment horizontal="left" vertical="center" wrapText="1"/>
    </xf>
    <xf numFmtId="0" fontId="19" fillId="3" borderId="2"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3" borderId="26"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27" xfId="0" applyFont="1" applyFill="1" applyBorder="1" applyAlignment="1">
      <alignment horizontal="center" vertical="center" wrapText="1"/>
    </xf>
    <xf numFmtId="0" fontId="12" fillId="5" borderId="23" xfId="0" applyFont="1" applyFill="1" applyBorder="1" applyAlignment="1">
      <alignment horizontal="center" vertical="top"/>
    </xf>
    <xf numFmtId="0" fontId="19" fillId="3" borderId="3" xfId="0" applyFont="1" applyFill="1" applyBorder="1" applyAlignment="1">
      <alignment horizontal="center" vertical="center" wrapText="1"/>
    </xf>
    <xf numFmtId="0" fontId="19" fillId="3" borderId="8" xfId="0" applyFont="1" applyFill="1" applyBorder="1" applyAlignment="1">
      <alignment horizontal="center" vertical="center" wrapText="1"/>
    </xf>
    <xf numFmtId="0" fontId="10" fillId="4" borderId="20" xfId="0" applyFont="1" applyFill="1" applyBorder="1" applyAlignment="1" applyProtection="1">
      <alignment horizontal="center" vertical="center"/>
      <protection locked="0"/>
    </xf>
    <xf numFmtId="0" fontId="10" fillId="4" borderId="21" xfId="0" applyFont="1" applyFill="1" applyBorder="1" applyAlignment="1" applyProtection="1">
      <alignment horizontal="center" vertical="center"/>
      <protection locked="0"/>
    </xf>
    <xf numFmtId="0" fontId="10" fillId="4" borderId="22" xfId="0" applyFont="1" applyFill="1" applyBorder="1" applyAlignment="1" applyProtection="1">
      <alignment horizontal="center" vertical="center"/>
      <protection locked="0"/>
    </xf>
    <xf numFmtId="0" fontId="12" fillId="0" borderId="21" xfId="0" applyFont="1" applyBorder="1" applyAlignment="1">
      <alignment horizontal="center" vertical="top"/>
    </xf>
    <xf numFmtId="0" fontId="12" fillId="0" borderId="23" xfId="0" applyFont="1" applyBorder="1" applyAlignment="1">
      <alignment horizontal="center" vertical="top"/>
    </xf>
    <xf numFmtId="0" fontId="8" fillId="5" borderId="14" xfId="0" applyFont="1" applyFill="1" applyBorder="1" applyAlignment="1">
      <alignment horizontal="center"/>
    </xf>
    <xf numFmtId="0" fontId="8" fillId="5" borderId="15" xfId="0" applyFont="1" applyFill="1" applyBorder="1" applyAlignment="1">
      <alignment horizontal="center"/>
    </xf>
    <xf numFmtId="0" fontId="10" fillId="4" borderId="14" xfId="0" applyFont="1" applyFill="1" applyBorder="1" applyAlignment="1">
      <alignment horizontal="left" vertical="top" wrapText="1"/>
    </xf>
    <xf numFmtId="0" fontId="10" fillId="4" borderId="16" xfId="0" applyFont="1" applyFill="1" applyBorder="1" applyAlignment="1">
      <alignment horizontal="left" vertical="top" wrapText="1"/>
    </xf>
    <xf numFmtId="0" fontId="10" fillId="4" borderId="15" xfId="0" applyFont="1" applyFill="1" applyBorder="1" applyAlignment="1">
      <alignment horizontal="left" vertical="top" wrapText="1"/>
    </xf>
    <xf numFmtId="0" fontId="20" fillId="2" borderId="4"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19" fillId="2" borderId="17" xfId="0" applyFont="1" applyFill="1" applyBorder="1" applyAlignment="1">
      <alignment horizontal="center" vertical="top" wrapText="1"/>
    </xf>
    <xf numFmtId="0" fontId="19" fillId="2" borderId="27" xfId="0" applyFont="1" applyFill="1" applyBorder="1" applyAlignment="1">
      <alignment horizontal="center" vertical="top" wrapText="1"/>
    </xf>
    <xf numFmtId="0" fontId="19" fillId="2" borderId="3"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6" fillId="5" borderId="25" xfId="0" applyFont="1" applyFill="1" applyBorder="1" applyAlignment="1">
      <alignment horizontal="left" wrapText="1"/>
    </xf>
    <xf numFmtId="0" fontId="28" fillId="5" borderId="25" xfId="0" applyFont="1" applyFill="1" applyBorder="1" applyAlignment="1">
      <alignment horizontal="left" wrapText="1"/>
    </xf>
    <xf numFmtId="0" fontId="10" fillId="4" borderId="24" xfId="0" applyFont="1" applyFill="1" applyBorder="1" applyAlignment="1" applyProtection="1">
      <alignment horizontal="center" vertical="center"/>
      <protection locked="0"/>
    </xf>
  </cellXfs>
  <cellStyles count="2">
    <cellStyle name="Normal" xfId="0" builtinId="0"/>
    <cellStyle name="Percent" xfId="1" builtinId="5"/>
  </cellStyles>
  <dxfs count="9">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A9636-A798-440C-A53C-AE4BAA8BC3FF}">
  <dimension ref="A1:P37"/>
  <sheetViews>
    <sheetView topLeftCell="A22" workbookViewId="0">
      <selection activeCell="F14" sqref="F14"/>
    </sheetView>
  </sheetViews>
  <sheetFormatPr defaultRowHeight="14.45"/>
  <cols>
    <col min="1" max="1" width="5.85546875" customWidth="1"/>
    <col min="2" max="2" width="28" customWidth="1"/>
    <col min="3" max="3" width="13.28515625" customWidth="1"/>
    <col min="4" max="4" width="16.7109375" customWidth="1"/>
    <col min="5" max="5" width="14.85546875" customWidth="1"/>
    <col min="6" max="6" width="31.28515625" customWidth="1"/>
    <col min="13" max="13" width="19.7109375" customWidth="1"/>
    <col min="14" max="14" width="29.140625" customWidth="1"/>
    <col min="15" max="15" width="18.5703125" customWidth="1"/>
    <col min="16" max="16" width="21" customWidth="1"/>
  </cols>
  <sheetData>
    <row r="1" spans="1:16" ht="28.9">
      <c r="A1" s="86" t="s">
        <v>0</v>
      </c>
      <c r="B1" s="86"/>
      <c r="C1" s="86"/>
      <c r="D1" s="86"/>
      <c r="E1" s="86"/>
      <c r="F1" s="86"/>
      <c r="M1" s="87" t="s">
        <v>1</v>
      </c>
      <c r="N1" s="87"/>
      <c r="O1" s="10" t="s">
        <v>2</v>
      </c>
      <c r="P1" s="10" t="s">
        <v>3</v>
      </c>
    </row>
    <row r="2" spans="1:16">
      <c r="M2" s="85" t="s">
        <v>4</v>
      </c>
      <c r="N2" s="1" t="s">
        <v>5</v>
      </c>
      <c r="O2" s="12">
        <v>26.7</v>
      </c>
      <c r="P2" s="13">
        <f>O2*0.277777777778</f>
        <v>7.4166666666726</v>
      </c>
    </row>
    <row r="3" spans="1:16" ht="25.15" customHeight="1">
      <c r="A3" s="88" t="s">
        <v>6</v>
      </c>
      <c r="B3" s="88"/>
      <c r="C3" s="88"/>
      <c r="D3" s="88"/>
      <c r="E3" s="88"/>
      <c r="F3" s="88"/>
      <c r="M3" s="85"/>
      <c r="N3" s="1" t="s">
        <v>7</v>
      </c>
      <c r="O3" s="12">
        <v>11.9</v>
      </c>
      <c r="P3" s="13">
        <f>O3*0.277777777778</f>
        <v>3.3055555555581999</v>
      </c>
    </row>
    <row r="4" spans="1:16" ht="16.5" customHeight="1">
      <c r="M4" s="85"/>
      <c r="N4" s="1" t="s">
        <v>8</v>
      </c>
      <c r="O4" s="12">
        <f>O5*0.84/1000</f>
        <v>3.6119999999999999E-2</v>
      </c>
      <c r="P4" s="13">
        <f t="shared" ref="P4:P5" si="0">O4*0.277777777778</f>
        <v>1.003333333334136E-2</v>
      </c>
    </row>
    <row r="5" spans="1:16" ht="28.9">
      <c r="A5" s="14" t="s">
        <v>9</v>
      </c>
      <c r="B5" s="15" t="s">
        <v>10</v>
      </c>
      <c r="C5" s="15" t="s">
        <v>11</v>
      </c>
      <c r="D5" s="15" t="s">
        <v>12</v>
      </c>
      <c r="E5" s="15" t="s">
        <v>13</v>
      </c>
      <c r="F5" s="15" t="s">
        <v>14</v>
      </c>
      <c r="G5" s="4" t="s">
        <v>15</v>
      </c>
      <c r="H5" s="4" t="s">
        <v>16</v>
      </c>
      <c r="I5" s="4" t="s">
        <v>17</v>
      </c>
      <c r="J5" s="6" t="s">
        <v>18</v>
      </c>
      <c r="M5" s="85"/>
      <c r="N5" s="1" t="s">
        <v>19</v>
      </c>
      <c r="O5" s="12">
        <v>43</v>
      </c>
      <c r="P5" s="13">
        <f t="shared" si="0"/>
        <v>11.944444444454</v>
      </c>
    </row>
    <row r="6" spans="1:16">
      <c r="A6" s="11">
        <v>1</v>
      </c>
      <c r="B6" s="1" t="s">
        <v>20</v>
      </c>
      <c r="C6" s="2" t="s">
        <v>21</v>
      </c>
      <c r="D6" s="2" t="s">
        <v>22</v>
      </c>
      <c r="E6" s="79"/>
      <c r="F6" s="80">
        <f t="shared" ref="F6:F24" si="1">P2</f>
        <v>7.4166666666726</v>
      </c>
      <c r="G6" s="3">
        <v>1.1000000000000001</v>
      </c>
      <c r="H6" s="3">
        <v>0</v>
      </c>
      <c r="I6" s="3">
        <v>1.1000000000000001</v>
      </c>
      <c r="J6" s="7">
        <v>354</v>
      </c>
      <c r="M6" s="85"/>
      <c r="N6" s="1" t="s">
        <v>23</v>
      </c>
      <c r="O6" s="12">
        <f>O7*0.00097</f>
        <v>3.9188000000000001E-2</v>
      </c>
      <c r="P6" s="13">
        <f t="shared" ref="P6:P20" si="2">O6*0.277777777778</f>
        <v>1.0885555555564265E-2</v>
      </c>
    </row>
    <row r="7" spans="1:16">
      <c r="A7" s="11">
        <v>2</v>
      </c>
      <c r="B7" s="1" t="s">
        <v>24</v>
      </c>
      <c r="C7" s="2" t="s">
        <v>21</v>
      </c>
      <c r="D7" s="2" t="s">
        <v>22</v>
      </c>
      <c r="E7" s="79"/>
      <c r="F7" s="80">
        <f t="shared" si="1"/>
        <v>3.3055555555581999</v>
      </c>
      <c r="G7" s="3">
        <v>1.1000000000000001</v>
      </c>
      <c r="H7" s="3">
        <v>0</v>
      </c>
      <c r="I7" s="3">
        <v>1.1000000000000001</v>
      </c>
      <c r="J7" s="7">
        <v>364</v>
      </c>
      <c r="M7" s="85"/>
      <c r="N7" s="1" t="s">
        <v>25</v>
      </c>
      <c r="O7" s="12">
        <v>40.4</v>
      </c>
      <c r="P7" s="13">
        <f t="shared" si="2"/>
        <v>11.222222222231199</v>
      </c>
    </row>
    <row r="8" spans="1:16">
      <c r="A8" s="11">
        <v>3</v>
      </c>
      <c r="B8" s="1" t="s">
        <v>26</v>
      </c>
      <c r="C8" s="2" t="s">
        <v>27</v>
      </c>
      <c r="D8" s="2" t="s">
        <v>22</v>
      </c>
      <c r="E8" s="79"/>
      <c r="F8" s="80">
        <f t="shared" si="1"/>
        <v>1.003333333334136E-2</v>
      </c>
      <c r="G8" s="3">
        <v>1.1000000000000001</v>
      </c>
      <c r="H8" s="3">
        <v>0</v>
      </c>
      <c r="I8" s="3">
        <v>1.1000000000000001</v>
      </c>
      <c r="J8" s="7">
        <v>267</v>
      </c>
      <c r="M8" s="85"/>
      <c r="N8" s="1" t="s">
        <v>28</v>
      </c>
      <c r="O8" s="12">
        <v>48</v>
      </c>
      <c r="P8" s="13">
        <f t="shared" si="2"/>
        <v>13.333333333344001</v>
      </c>
    </row>
    <row r="9" spans="1:16">
      <c r="A9" s="11">
        <v>4</v>
      </c>
      <c r="B9" s="1" t="s">
        <v>29</v>
      </c>
      <c r="C9" s="2" t="s">
        <v>21</v>
      </c>
      <c r="D9" s="2" t="s">
        <v>22</v>
      </c>
      <c r="E9" s="79"/>
      <c r="F9" s="80">
        <f t="shared" si="1"/>
        <v>11.944444444454</v>
      </c>
      <c r="G9" s="3">
        <v>1.1000000000000001</v>
      </c>
      <c r="H9" s="3">
        <v>0</v>
      </c>
      <c r="I9" s="3">
        <v>1.1000000000000001</v>
      </c>
      <c r="J9" s="7">
        <v>267</v>
      </c>
      <c r="M9" s="85"/>
      <c r="N9" s="1" t="s">
        <v>30</v>
      </c>
      <c r="O9" s="12">
        <f>O10*0.00052</f>
        <v>2.4595999999999996E-2</v>
      </c>
      <c r="P9" s="13">
        <f t="shared" si="2"/>
        <v>6.8322222222276874E-3</v>
      </c>
    </row>
    <row r="10" spans="1:16">
      <c r="A10" s="11">
        <v>5</v>
      </c>
      <c r="B10" s="1" t="s">
        <v>31</v>
      </c>
      <c r="C10" s="2" t="s">
        <v>27</v>
      </c>
      <c r="D10" s="2" t="s">
        <v>22</v>
      </c>
      <c r="E10" s="79"/>
      <c r="F10" s="80">
        <f t="shared" si="1"/>
        <v>1.0885555555564265E-2</v>
      </c>
      <c r="G10" s="3">
        <v>1.1000000000000001</v>
      </c>
      <c r="H10" s="3">
        <v>0</v>
      </c>
      <c r="I10" s="3">
        <v>1.1000000000000001</v>
      </c>
      <c r="J10" s="7">
        <v>279</v>
      </c>
      <c r="M10" s="85"/>
      <c r="N10" s="1" t="s">
        <v>32</v>
      </c>
      <c r="O10" s="12">
        <v>47.3</v>
      </c>
      <c r="P10" s="13">
        <f t="shared" si="2"/>
        <v>13.1388888888994</v>
      </c>
    </row>
    <row r="11" spans="1:16">
      <c r="A11" s="11">
        <v>6</v>
      </c>
      <c r="B11" s="1" t="s">
        <v>33</v>
      </c>
      <c r="C11" s="2" t="s">
        <v>21</v>
      </c>
      <c r="D11" s="2" t="s">
        <v>22</v>
      </c>
      <c r="E11" s="79"/>
      <c r="F11" s="80">
        <f t="shared" si="1"/>
        <v>11.222222222231199</v>
      </c>
      <c r="G11" s="3">
        <v>1.1000000000000001</v>
      </c>
      <c r="H11" s="3">
        <v>0</v>
      </c>
      <c r="I11" s="3">
        <v>1.1000000000000001</v>
      </c>
      <c r="J11" s="7">
        <v>279</v>
      </c>
      <c r="M11" s="84" t="s">
        <v>34</v>
      </c>
      <c r="N11" s="1" t="s">
        <v>35</v>
      </c>
      <c r="O11" s="12">
        <v>16.239999999999998</v>
      </c>
      <c r="P11" s="13">
        <f t="shared" si="2"/>
        <v>4.5111111111147197</v>
      </c>
    </row>
    <row r="12" spans="1:16">
      <c r="A12" s="11">
        <v>7</v>
      </c>
      <c r="B12" s="1" t="s">
        <v>36</v>
      </c>
      <c r="C12" s="2" t="s">
        <v>37</v>
      </c>
      <c r="D12" s="2" t="s">
        <v>22</v>
      </c>
      <c r="E12" s="79"/>
      <c r="F12" s="80">
        <f t="shared" si="1"/>
        <v>13.333333333344001</v>
      </c>
      <c r="G12" s="3">
        <v>1.1000000000000001</v>
      </c>
      <c r="H12" s="3">
        <v>0</v>
      </c>
      <c r="I12" s="3">
        <v>1.1000000000000001</v>
      </c>
      <c r="J12" s="7">
        <v>202</v>
      </c>
      <c r="M12" s="84"/>
      <c r="N12" s="1" t="s">
        <v>38</v>
      </c>
      <c r="O12" s="12">
        <v>14.16</v>
      </c>
      <c r="P12" s="13">
        <f t="shared" si="2"/>
        <v>3.9333333333364799</v>
      </c>
    </row>
    <row r="13" spans="1:16">
      <c r="A13" s="11">
        <v>8</v>
      </c>
      <c r="B13" s="1" t="s">
        <v>39</v>
      </c>
      <c r="C13" s="2" t="s">
        <v>27</v>
      </c>
      <c r="D13" s="2" t="s">
        <v>22</v>
      </c>
      <c r="E13" s="79"/>
      <c r="F13" s="80">
        <f t="shared" si="1"/>
        <v>6.8322222222276874E-3</v>
      </c>
      <c r="G13" s="3">
        <v>1.1000000000000001</v>
      </c>
      <c r="H13" s="3">
        <v>0</v>
      </c>
      <c r="I13" s="3">
        <v>1.1000000000000001</v>
      </c>
      <c r="J13" s="7">
        <v>227</v>
      </c>
      <c r="M13" s="84"/>
      <c r="N13" s="1" t="s">
        <v>40</v>
      </c>
      <c r="O13" s="12">
        <v>12.09</v>
      </c>
      <c r="P13" s="13">
        <f t="shared" si="2"/>
        <v>3.3583333333360201</v>
      </c>
    </row>
    <row r="14" spans="1:16">
      <c r="A14" s="11">
        <v>9</v>
      </c>
      <c r="B14" s="1" t="s">
        <v>41</v>
      </c>
      <c r="C14" s="2" t="s">
        <v>21</v>
      </c>
      <c r="D14" s="2" t="s">
        <v>22</v>
      </c>
      <c r="E14" s="79"/>
      <c r="F14" s="80">
        <f t="shared" si="1"/>
        <v>13.1388888888994</v>
      </c>
      <c r="G14" s="3">
        <v>1.1000000000000001</v>
      </c>
      <c r="H14" s="3">
        <v>0</v>
      </c>
      <c r="I14" s="3">
        <v>1.1000000000000001</v>
      </c>
      <c r="J14" s="7">
        <v>227</v>
      </c>
      <c r="M14" s="84"/>
      <c r="N14" s="1" t="s">
        <v>42</v>
      </c>
      <c r="O14" s="12">
        <v>10.01</v>
      </c>
      <c r="P14" s="13">
        <f t="shared" si="2"/>
        <v>2.7805555555577799</v>
      </c>
    </row>
    <row r="15" spans="1:16">
      <c r="A15" s="11">
        <v>10</v>
      </c>
      <c r="B15" s="1" t="s">
        <v>43</v>
      </c>
      <c r="C15" s="2" t="s">
        <v>44</v>
      </c>
      <c r="D15" s="2" t="s">
        <v>45</v>
      </c>
      <c r="E15" s="79"/>
      <c r="F15" s="80">
        <f t="shared" si="1"/>
        <v>4.5111111111147197</v>
      </c>
      <c r="G15" s="3">
        <v>0.2</v>
      </c>
      <c r="H15" s="3">
        <v>1</v>
      </c>
      <c r="I15" s="3">
        <v>1.2</v>
      </c>
      <c r="J15" s="7">
        <v>40</v>
      </c>
      <c r="M15" s="84"/>
      <c r="N15" s="1" t="s">
        <v>46</v>
      </c>
      <c r="O15" s="12">
        <v>7.73</v>
      </c>
      <c r="P15" s="13">
        <f t="shared" si="2"/>
        <v>2.1472222222239403</v>
      </c>
    </row>
    <row r="16" spans="1:16">
      <c r="A16" s="11">
        <v>11</v>
      </c>
      <c r="B16" s="1" t="s">
        <v>47</v>
      </c>
      <c r="C16" s="2" t="s">
        <v>44</v>
      </c>
      <c r="D16" s="2" t="s">
        <v>45</v>
      </c>
      <c r="E16" s="79"/>
      <c r="F16" s="80">
        <f t="shared" si="1"/>
        <v>3.9333333333364799</v>
      </c>
      <c r="G16" s="3">
        <v>0.2</v>
      </c>
      <c r="H16" s="3">
        <v>1</v>
      </c>
      <c r="I16" s="3">
        <v>1.2</v>
      </c>
      <c r="J16" s="7">
        <v>40</v>
      </c>
      <c r="M16" s="84"/>
      <c r="N16" s="1" t="s">
        <v>48</v>
      </c>
      <c r="O16" s="12">
        <v>6.9</v>
      </c>
      <c r="P16" s="13">
        <f t="shared" si="2"/>
        <v>1.9166666666682002</v>
      </c>
    </row>
    <row r="17" spans="1:16">
      <c r="A17" s="11">
        <v>12</v>
      </c>
      <c r="B17" s="1" t="s">
        <v>49</v>
      </c>
      <c r="C17" s="2" t="s">
        <v>44</v>
      </c>
      <c r="D17" s="2" t="s">
        <v>45</v>
      </c>
      <c r="E17" s="79"/>
      <c r="F17" s="80">
        <f t="shared" si="1"/>
        <v>3.3583333333360201</v>
      </c>
      <c r="G17" s="3">
        <v>0.2</v>
      </c>
      <c r="H17" s="3">
        <v>1</v>
      </c>
      <c r="I17" s="3">
        <v>1.2</v>
      </c>
      <c r="J17" s="7">
        <v>40</v>
      </c>
      <c r="M17" s="84"/>
      <c r="N17" s="1" t="s">
        <v>50</v>
      </c>
      <c r="O17" s="12">
        <v>2.69</v>
      </c>
      <c r="P17" s="13">
        <f t="shared" si="2"/>
        <v>0.74722222222281998</v>
      </c>
    </row>
    <row r="18" spans="1:16">
      <c r="A18" s="11">
        <v>13</v>
      </c>
      <c r="B18" s="1" t="s">
        <v>51</v>
      </c>
      <c r="C18" s="2" t="s">
        <v>44</v>
      </c>
      <c r="D18" s="2" t="s">
        <v>45</v>
      </c>
      <c r="E18" s="79"/>
      <c r="F18" s="80">
        <f t="shared" si="1"/>
        <v>2.7805555555577799</v>
      </c>
      <c r="G18" s="3">
        <v>0.2</v>
      </c>
      <c r="H18" s="3">
        <v>1</v>
      </c>
      <c r="I18" s="3">
        <v>1.2</v>
      </c>
      <c r="J18" s="7">
        <v>40</v>
      </c>
      <c r="M18" s="84"/>
      <c r="N18" s="1" t="s">
        <v>52</v>
      </c>
      <c r="O18" s="12">
        <v>3.26</v>
      </c>
      <c r="P18" s="13">
        <f t="shared" si="2"/>
        <v>0.90555555555627998</v>
      </c>
    </row>
    <row r="19" spans="1:16">
      <c r="A19" s="11">
        <v>14</v>
      </c>
      <c r="B19" s="1" t="s">
        <v>53</v>
      </c>
      <c r="C19" s="2" t="s">
        <v>44</v>
      </c>
      <c r="D19" s="2" t="s">
        <v>45</v>
      </c>
      <c r="E19" s="79"/>
      <c r="F19" s="80">
        <f t="shared" si="1"/>
        <v>2.1472222222239403</v>
      </c>
      <c r="G19" s="3">
        <v>0.2</v>
      </c>
      <c r="H19" s="3">
        <v>1</v>
      </c>
      <c r="I19" s="3">
        <v>1.2</v>
      </c>
      <c r="J19" s="7">
        <v>40</v>
      </c>
      <c r="M19" s="84"/>
      <c r="N19" s="1" t="s">
        <v>54</v>
      </c>
      <c r="O19" s="12">
        <v>16.78</v>
      </c>
      <c r="P19" s="13">
        <f t="shared" si="2"/>
        <v>4.66111111111484</v>
      </c>
    </row>
    <row r="20" spans="1:16">
      <c r="A20" s="11">
        <v>15</v>
      </c>
      <c r="B20" s="1" t="s">
        <v>55</v>
      </c>
      <c r="C20" s="2" t="s">
        <v>44</v>
      </c>
      <c r="D20" s="2" t="s">
        <v>45</v>
      </c>
      <c r="E20" s="79"/>
      <c r="F20" s="80">
        <f t="shared" si="1"/>
        <v>1.9166666666682002</v>
      </c>
      <c r="G20" s="3">
        <v>0.2</v>
      </c>
      <c r="H20" s="3">
        <v>1</v>
      </c>
      <c r="I20" s="3">
        <v>1.2</v>
      </c>
      <c r="J20" s="7">
        <v>40</v>
      </c>
      <c r="M20" s="84"/>
      <c r="N20" s="1" t="s">
        <v>56</v>
      </c>
      <c r="O20" s="12">
        <v>17.5</v>
      </c>
      <c r="P20" s="13">
        <f t="shared" si="2"/>
        <v>4.861111111115</v>
      </c>
    </row>
    <row r="21" spans="1:16">
      <c r="A21" s="11">
        <v>16</v>
      </c>
      <c r="B21" s="1" t="s">
        <v>57</v>
      </c>
      <c r="C21" s="2" t="s">
        <v>37</v>
      </c>
      <c r="D21" s="2" t="s">
        <v>45</v>
      </c>
      <c r="E21" s="79"/>
      <c r="F21" s="80">
        <f t="shared" si="1"/>
        <v>0.74722222222281998</v>
      </c>
      <c r="G21" s="3">
        <v>0.2</v>
      </c>
      <c r="H21" s="3">
        <v>1</v>
      </c>
      <c r="I21" s="3">
        <v>1.2</v>
      </c>
      <c r="J21" s="7">
        <v>40</v>
      </c>
    </row>
    <row r="22" spans="1:16">
      <c r="A22" s="11">
        <v>17</v>
      </c>
      <c r="B22" s="1" t="s">
        <v>58</v>
      </c>
      <c r="C22" s="2" t="s">
        <v>37</v>
      </c>
      <c r="D22" s="2" t="s">
        <v>45</v>
      </c>
      <c r="E22" s="79"/>
      <c r="F22" s="80">
        <f t="shared" si="1"/>
        <v>0.90555555555627998</v>
      </c>
      <c r="G22" s="3">
        <v>0.2</v>
      </c>
      <c r="H22" s="3">
        <v>1</v>
      </c>
      <c r="I22" s="3">
        <v>1.2</v>
      </c>
      <c r="J22" s="7">
        <v>40</v>
      </c>
    </row>
    <row r="23" spans="1:16">
      <c r="A23" s="11">
        <v>18</v>
      </c>
      <c r="B23" s="1" t="s">
        <v>59</v>
      </c>
      <c r="C23" s="2" t="s">
        <v>60</v>
      </c>
      <c r="D23" s="2" t="s">
        <v>45</v>
      </c>
      <c r="E23" s="79"/>
      <c r="F23" s="80">
        <f t="shared" si="1"/>
        <v>4.66111111111484</v>
      </c>
      <c r="G23" s="3">
        <v>0.2</v>
      </c>
      <c r="H23" s="3">
        <v>1</v>
      </c>
      <c r="I23" s="3">
        <v>1.2</v>
      </c>
      <c r="J23" s="7">
        <v>40</v>
      </c>
    </row>
    <row r="24" spans="1:16">
      <c r="A24" s="11">
        <v>19</v>
      </c>
      <c r="B24" s="1" t="s">
        <v>61</v>
      </c>
      <c r="C24" s="2" t="s">
        <v>60</v>
      </c>
      <c r="D24" s="2" t="s">
        <v>45</v>
      </c>
      <c r="E24" s="79"/>
      <c r="F24" s="80">
        <f t="shared" si="1"/>
        <v>4.861111111115</v>
      </c>
      <c r="G24" s="3">
        <v>0.2</v>
      </c>
      <c r="H24" s="3">
        <v>1</v>
      </c>
      <c r="I24" s="3">
        <v>1.2</v>
      </c>
      <c r="J24" s="7">
        <v>40</v>
      </c>
    </row>
    <row r="25" spans="1:16" ht="15">
      <c r="A25" s="11">
        <v>20</v>
      </c>
      <c r="B25" s="16" t="s">
        <v>62</v>
      </c>
      <c r="C25" s="2" t="s">
        <v>63</v>
      </c>
      <c r="D25" s="2" t="s">
        <v>45</v>
      </c>
      <c r="E25" s="1"/>
      <c r="F25" s="13">
        <v>1</v>
      </c>
      <c r="G25" s="3">
        <v>0</v>
      </c>
      <c r="H25" s="3">
        <v>1</v>
      </c>
      <c r="I25" s="3">
        <v>1</v>
      </c>
      <c r="J25" s="7">
        <v>0</v>
      </c>
    </row>
    <row r="26" spans="1:16" ht="15.6" thickBot="1">
      <c r="A26" s="11">
        <v>21</v>
      </c>
      <c r="B26" s="16" t="s">
        <v>64</v>
      </c>
      <c r="C26" s="2" t="s">
        <v>63</v>
      </c>
      <c r="D26" s="2" t="s">
        <v>45</v>
      </c>
      <c r="E26" s="1"/>
      <c r="F26" s="13">
        <v>1</v>
      </c>
      <c r="G26" s="5">
        <v>0</v>
      </c>
      <c r="H26" s="5">
        <v>1</v>
      </c>
      <c r="I26" s="5">
        <v>1</v>
      </c>
      <c r="J26" s="8">
        <v>0</v>
      </c>
    </row>
    <row r="27" spans="1:16">
      <c r="A27" s="11">
        <v>22</v>
      </c>
      <c r="B27" s="9" t="s">
        <v>65</v>
      </c>
      <c r="C27" s="2" t="s">
        <v>63</v>
      </c>
      <c r="D27" s="2" t="s">
        <v>45</v>
      </c>
      <c r="E27" s="1"/>
      <c r="F27" s="13">
        <v>1</v>
      </c>
      <c r="G27" s="3">
        <v>1.3</v>
      </c>
      <c r="H27" s="3">
        <v>0</v>
      </c>
      <c r="I27" s="3">
        <v>1.3</v>
      </c>
      <c r="J27" s="7">
        <v>264</v>
      </c>
    </row>
    <row r="28" spans="1:16">
      <c r="A28" s="11">
        <v>23</v>
      </c>
      <c r="B28" s="9" t="s">
        <v>66</v>
      </c>
      <c r="C28" s="2" t="s">
        <v>63</v>
      </c>
      <c r="D28" s="2" t="s">
        <v>45</v>
      </c>
      <c r="E28" s="1"/>
      <c r="F28" s="13">
        <v>1</v>
      </c>
      <c r="G28" s="3">
        <v>0.2</v>
      </c>
      <c r="H28" s="3">
        <v>1.1000000000000001</v>
      </c>
      <c r="I28" s="3">
        <v>1.3</v>
      </c>
      <c r="J28" s="7">
        <v>50</v>
      </c>
    </row>
    <row r="29" spans="1:16">
      <c r="A29" s="11">
        <v>24</v>
      </c>
      <c r="B29" s="9" t="s">
        <v>67</v>
      </c>
      <c r="C29" s="2" t="s">
        <v>63</v>
      </c>
      <c r="D29" s="2" t="s">
        <v>45</v>
      </c>
      <c r="E29" s="1"/>
      <c r="F29" s="13">
        <v>1</v>
      </c>
      <c r="G29" s="3">
        <v>0.7</v>
      </c>
      <c r="H29" s="3">
        <v>0</v>
      </c>
      <c r="I29" s="3">
        <v>0.7</v>
      </c>
      <c r="J29" s="7">
        <v>185</v>
      </c>
    </row>
    <row r="30" spans="1:16" ht="15" thickBot="1">
      <c r="A30" s="11">
        <v>25</v>
      </c>
      <c r="B30" s="9" t="s">
        <v>68</v>
      </c>
      <c r="C30" s="2" t="s">
        <v>63</v>
      </c>
      <c r="D30" s="2" t="s">
        <v>45</v>
      </c>
      <c r="E30" s="1"/>
      <c r="F30" s="13">
        <v>1</v>
      </c>
      <c r="G30" s="5">
        <v>0.1</v>
      </c>
      <c r="H30" s="5">
        <v>0.6</v>
      </c>
      <c r="I30" s="5">
        <v>0.7</v>
      </c>
      <c r="J30" s="8">
        <v>25</v>
      </c>
    </row>
    <row r="31" spans="1:16" ht="15">
      <c r="A31" s="11">
        <v>26</v>
      </c>
      <c r="B31" s="16" t="s">
        <v>69</v>
      </c>
      <c r="C31" s="2" t="s">
        <v>63</v>
      </c>
      <c r="D31" s="2" t="s">
        <v>45</v>
      </c>
      <c r="E31" s="1"/>
      <c r="F31" s="13">
        <v>1</v>
      </c>
      <c r="G31" s="3">
        <v>0.5</v>
      </c>
      <c r="H31" s="3">
        <v>1</v>
      </c>
      <c r="I31" s="3">
        <v>1.5</v>
      </c>
      <c r="J31" s="7">
        <v>70</v>
      </c>
    </row>
    <row r="32" spans="1:16" ht="15">
      <c r="A32" s="11">
        <v>27</v>
      </c>
      <c r="B32" s="16" t="s">
        <v>70</v>
      </c>
      <c r="C32" s="2" t="s">
        <v>63</v>
      </c>
      <c r="D32" s="2" t="s">
        <v>45</v>
      </c>
      <c r="E32" s="1"/>
      <c r="F32" s="13">
        <v>1</v>
      </c>
      <c r="G32" s="3">
        <v>0.5</v>
      </c>
      <c r="H32" s="3">
        <v>1</v>
      </c>
      <c r="I32" s="3">
        <v>1.5</v>
      </c>
      <c r="J32" s="7">
        <v>70</v>
      </c>
    </row>
    <row r="33" spans="1:10" ht="15">
      <c r="A33" s="11">
        <v>28</v>
      </c>
      <c r="B33" s="16" t="s">
        <v>71</v>
      </c>
      <c r="C33" s="2" t="s">
        <v>63</v>
      </c>
      <c r="D33" s="2" t="s">
        <v>45</v>
      </c>
      <c r="E33" s="1"/>
      <c r="F33" s="13">
        <v>1</v>
      </c>
      <c r="G33" s="3">
        <v>0.5</v>
      </c>
      <c r="H33" s="3">
        <v>1</v>
      </c>
      <c r="I33" s="3">
        <v>1.5</v>
      </c>
      <c r="J33" s="7">
        <v>70</v>
      </c>
    </row>
    <row r="34" spans="1:10" ht="15">
      <c r="A34" s="11">
        <v>29</v>
      </c>
      <c r="B34" s="16" t="s">
        <v>72</v>
      </c>
      <c r="C34" s="2" t="s">
        <v>63</v>
      </c>
      <c r="D34" s="2" t="s">
        <v>45</v>
      </c>
      <c r="E34" s="1"/>
      <c r="F34" s="13">
        <v>1</v>
      </c>
      <c r="G34" s="3">
        <v>0.4</v>
      </c>
      <c r="H34" s="3">
        <v>1</v>
      </c>
      <c r="I34" s="3">
        <v>1.4</v>
      </c>
      <c r="J34" s="7">
        <v>100</v>
      </c>
    </row>
    <row r="35" spans="1:10" ht="15">
      <c r="A35" s="11">
        <v>30</v>
      </c>
      <c r="B35" s="16" t="s">
        <v>73</v>
      </c>
      <c r="C35" s="2" t="s">
        <v>63</v>
      </c>
      <c r="D35" s="2" t="s">
        <v>45</v>
      </c>
      <c r="E35" s="1"/>
      <c r="F35" s="13">
        <v>1</v>
      </c>
      <c r="G35" s="3">
        <v>0.4</v>
      </c>
      <c r="H35" s="3">
        <v>1</v>
      </c>
      <c r="I35" s="3">
        <v>1.4</v>
      </c>
      <c r="J35" s="7">
        <v>100</v>
      </c>
    </row>
    <row r="36" spans="1:10" ht="15">
      <c r="A36" s="11">
        <v>31</v>
      </c>
      <c r="B36" s="16" t="s">
        <v>74</v>
      </c>
      <c r="C36" s="2" t="s">
        <v>63</v>
      </c>
      <c r="D36" s="2" t="s">
        <v>45</v>
      </c>
      <c r="E36" s="1"/>
      <c r="F36" s="13">
        <v>1</v>
      </c>
      <c r="G36" s="3">
        <v>1.9</v>
      </c>
      <c r="H36" s="3">
        <v>0.6</v>
      </c>
      <c r="I36" s="3">
        <v>2.5</v>
      </c>
      <c r="J36" s="7">
        <v>109</v>
      </c>
    </row>
    <row r="37" spans="1:10" ht="15">
      <c r="A37" s="11">
        <v>32</v>
      </c>
      <c r="B37" s="16" t="s">
        <v>75</v>
      </c>
      <c r="C37" s="2" t="s">
        <v>63</v>
      </c>
      <c r="D37" s="2" t="s">
        <v>45</v>
      </c>
      <c r="E37" s="1"/>
      <c r="F37" s="13">
        <v>1</v>
      </c>
      <c r="G37" s="3">
        <v>0.4</v>
      </c>
      <c r="H37" s="3">
        <v>1</v>
      </c>
      <c r="I37" s="3">
        <v>1.4</v>
      </c>
      <c r="J37" s="7">
        <v>100</v>
      </c>
    </row>
  </sheetData>
  <mergeCells count="5">
    <mergeCell ref="M11:M20"/>
    <mergeCell ref="M2:M10"/>
    <mergeCell ref="A1:F1"/>
    <mergeCell ref="M1:N1"/>
    <mergeCell ref="A3:F3"/>
  </mergeCells>
  <phoneticPr fontId="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8FAD9-8104-4DA5-8EB7-2E4347237D8A}">
  <dimension ref="A1:S55"/>
  <sheetViews>
    <sheetView showGridLines="0" tabSelected="1" zoomScale="85" zoomScaleNormal="85" workbookViewId="0">
      <selection activeCell="A2" sqref="A2:XFD2"/>
    </sheetView>
  </sheetViews>
  <sheetFormatPr defaultColWidth="0" defaultRowHeight="13.9" zeroHeight="1"/>
  <cols>
    <col min="1" max="1" width="2.7109375" style="18" customWidth="1"/>
    <col min="2" max="2" width="8.140625" style="17" customWidth="1"/>
    <col min="3" max="3" width="48" style="17" customWidth="1"/>
    <col min="4" max="4" width="18.7109375" style="17" customWidth="1"/>
    <col min="5" max="5" width="21.28515625" style="17" customWidth="1"/>
    <col min="6" max="6" width="18.85546875" style="17" customWidth="1"/>
    <col min="7" max="7" width="20.28515625" style="17" customWidth="1"/>
    <col min="8" max="8" width="21" style="17" customWidth="1"/>
    <col min="9" max="9" width="22.42578125" style="17" customWidth="1"/>
    <col min="10" max="10" width="23.7109375" style="17" customWidth="1"/>
    <col min="11" max="11" width="20.28515625" style="17" customWidth="1"/>
    <col min="12" max="14" width="21.7109375" style="17" customWidth="1"/>
    <col min="15" max="15" width="4" style="18" customWidth="1"/>
    <col min="16" max="19" width="0" style="17" hidden="1" customWidth="1"/>
    <col min="20" max="16384" width="18.7109375" style="17" hidden="1"/>
  </cols>
  <sheetData>
    <row r="1" spans="1:15" ht="34.5" customHeight="1" thickBot="1">
      <c r="B1" s="83"/>
      <c r="C1" s="119" t="s">
        <v>76</v>
      </c>
      <c r="D1" s="119"/>
      <c r="E1" s="119"/>
      <c r="F1" s="119"/>
      <c r="G1" s="119"/>
      <c r="H1" s="119"/>
      <c r="I1" s="119"/>
      <c r="J1" s="119"/>
      <c r="K1" s="119"/>
      <c r="L1" s="119"/>
      <c r="M1" s="18"/>
      <c r="N1" s="18"/>
      <c r="O1" s="17"/>
    </row>
    <row r="2" spans="1:15" ht="55.5" customHeight="1">
      <c r="B2" s="93" t="s">
        <v>77</v>
      </c>
      <c r="C2" s="93"/>
      <c r="D2" s="93"/>
      <c r="E2" s="93"/>
      <c r="F2" s="93"/>
      <c r="G2" s="93"/>
      <c r="H2" s="93"/>
      <c r="I2" s="93"/>
      <c r="J2" s="93"/>
      <c r="K2" s="93"/>
      <c r="L2" s="93"/>
      <c r="M2" s="93"/>
      <c r="N2" s="93"/>
    </row>
    <row r="3" spans="1:15" ht="30" customHeight="1" thickBot="1">
      <c r="B3" s="19" t="s">
        <v>78</v>
      </c>
      <c r="C3" s="20"/>
      <c r="D3" s="20"/>
      <c r="E3" s="20"/>
      <c r="F3" s="20"/>
      <c r="G3" s="20"/>
      <c r="H3" s="20"/>
      <c r="I3" s="20"/>
      <c r="J3" s="20"/>
      <c r="K3" s="20"/>
      <c r="L3" s="20"/>
      <c r="M3" s="20"/>
      <c r="N3" s="20"/>
      <c r="O3" s="21"/>
    </row>
    <row r="4" spans="1:15" ht="30" customHeight="1">
      <c r="B4" s="102"/>
      <c r="C4" s="103"/>
      <c r="D4" s="103"/>
      <c r="E4" s="103"/>
      <c r="F4" s="104"/>
      <c r="G4" s="22"/>
      <c r="H4" s="102"/>
      <c r="I4" s="103"/>
      <c r="J4" s="104"/>
      <c r="K4" s="23"/>
      <c r="L4" s="23"/>
      <c r="M4" s="23"/>
      <c r="N4" s="23"/>
      <c r="O4" s="21"/>
    </row>
    <row r="5" spans="1:15" ht="30" customHeight="1">
      <c r="B5" s="105" t="s">
        <v>79</v>
      </c>
      <c r="C5" s="105"/>
      <c r="D5" s="105"/>
      <c r="E5" s="105"/>
      <c r="F5" s="105"/>
      <c r="G5" s="24"/>
      <c r="H5" s="106" t="s">
        <v>80</v>
      </c>
      <c r="I5" s="106"/>
      <c r="J5" s="106"/>
      <c r="K5" s="25"/>
      <c r="L5" s="21"/>
      <c r="M5" s="21"/>
      <c r="N5" s="21"/>
    </row>
    <row r="6" spans="1:15" ht="30" customHeight="1">
      <c r="B6" s="120"/>
      <c r="C6" s="120"/>
      <c r="D6" s="120"/>
      <c r="E6" s="120"/>
      <c r="F6" s="120"/>
      <c r="G6" s="21"/>
      <c r="H6" s="102"/>
      <c r="I6" s="103"/>
      <c r="J6" s="104"/>
      <c r="K6" s="26"/>
      <c r="L6" s="57"/>
      <c r="M6" s="21"/>
      <c r="N6" s="21"/>
    </row>
    <row r="7" spans="1:15" ht="30" customHeight="1">
      <c r="B7" s="99" t="s">
        <v>81</v>
      </c>
      <c r="C7" s="99"/>
      <c r="D7" s="99"/>
      <c r="E7" s="99"/>
      <c r="F7" s="99"/>
      <c r="G7" s="27"/>
      <c r="H7" s="99" t="s">
        <v>82</v>
      </c>
      <c r="I7" s="99"/>
      <c r="J7" s="99"/>
      <c r="K7" s="24"/>
      <c r="L7" s="78" t="s">
        <v>83</v>
      </c>
      <c r="M7" s="28"/>
      <c r="N7" s="28"/>
    </row>
    <row r="8" spans="1:15" ht="41.45" customHeight="1" thickBot="1">
      <c r="B8" s="118" t="s">
        <v>84</v>
      </c>
      <c r="C8" s="118"/>
      <c r="D8" s="118"/>
      <c r="E8" s="118"/>
      <c r="F8" s="118"/>
      <c r="G8" s="118"/>
      <c r="H8" s="118"/>
      <c r="I8" s="118"/>
      <c r="J8" s="118"/>
      <c r="K8" s="118"/>
      <c r="L8" s="29"/>
      <c r="M8" s="29"/>
      <c r="N8" s="29"/>
      <c r="O8" s="21"/>
    </row>
    <row r="9" spans="1:15" s="31" customFormat="1" ht="32.450000000000003" customHeight="1">
      <c r="A9" s="30"/>
      <c r="B9" s="94" t="s">
        <v>9</v>
      </c>
      <c r="C9" s="100" t="s">
        <v>85</v>
      </c>
      <c r="D9" s="89" t="s">
        <v>86</v>
      </c>
      <c r="E9" s="96" t="s">
        <v>87</v>
      </c>
      <c r="F9" s="97"/>
      <c r="G9" s="98"/>
      <c r="H9" s="89" t="s">
        <v>88</v>
      </c>
      <c r="I9" s="91" t="s">
        <v>89</v>
      </c>
      <c r="J9" s="91" t="s">
        <v>90</v>
      </c>
      <c r="K9" s="91" t="s">
        <v>91</v>
      </c>
      <c r="L9" s="112" t="s">
        <v>92</v>
      </c>
      <c r="M9" s="112" t="s">
        <v>93</v>
      </c>
      <c r="N9" s="112" t="s">
        <v>94</v>
      </c>
      <c r="O9" s="21"/>
    </row>
    <row r="10" spans="1:15" s="31" customFormat="1" ht="65.45" customHeight="1" thickBot="1">
      <c r="A10" s="30"/>
      <c r="B10" s="95"/>
      <c r="C10" s="101"/>
      <c r="D10" s="90"/>
      <c r="E10" s="32" t="s">
        <v>95</v>
      </c>
      <c r="F10" s="32" t="s">
        <v>96</v>
      </c>
      <c r="G10" s="32" t="s">
        <v>97</v>
      </c>
      <c r="H10" s="90"/>
      <c r="I10" s="92"/>
      <c r="J10" s="92"/>
      <c r="K10" s="92"/>
      <c r="L10" s="113"/>
      <c r="M10" s="113"/>
      <c r="N10" s="113"/>
      <c r="O10" s="33"/>
    </row>
    <row r="11" spans="1:15" s="36" customFormat="1" ht="43.15" customHeight="1">
      <c r="A11" s="33"/>
      <c r="B11" s="34">
        <v>1</v>
      </c>
      <c r="C11" s="54"/>
      <c r="D11" s="35" t="str">
        <f>IF(C11="","",VLOOKUP(C11,'Conversion to kWh'!$B$5:$J$37,3,FALSE))</f>
        <v/>
      </c>
      <c r="E11" s="59"/>
      <c r="F11" s="35" t="str">
        <f>IF(C11="","",VLOOKUP(C11,'Conversion to kWh'!$B$5:$J$37,2,FALSE))</f>
        <v/>
      </c>
      <c r="G11" s="62" t="str">
        <f>IF(OR(C11="",E11=""),"",VLOOKUP(C11,'Conversion to kWh'!$B$5:$J$37,5,FALSE)*E11)</f>
        <v/>
      </c>
      <c r="H11" s="66"/>
      <c r="I11" s="48" t="str">
        <f>IF(C11="","",VLOOKUP(C11,'Conversion to kWh'!$B$5:$J$37,8,FALSE))</f>
        <v/>
      </c>
      <c r="J11" s="48" t="str">
        <f>IF(C11="","",VLOOKUP(C11,'Conversion to kWh'!$B$5:$J$37,6,FALSE))</f>
        <v/>
      </c>
      <c r="K11" s="51" t="str">
        <f>IF(C11="","",VLOOKUP(C11,'Conversion to kWh'!$B$5:$J$37,9,FALSE))</f>
        <v/>
      </c>
      <c r="L11" s="62" t="str">
        <f>IF(OR(C11="",E11="",H11=""),"",G11/H11*I11)</f>
        <v/>
      </c>
      <c r="M11" s="62" t="str">
        <f>IF(OR(C11="",E11="",H11=""),"",G11/H11*J11)</f>
        <v/>
      </c>
      <c r="N11" s="62" t="str">
        <f>IF(OR(C11="",E11="",H11=""),"",G11/H11*K11/1000)</f>
        <v/>
      </c>
      <c r="O11" s="30"/>
    </row>
    <row r="12" spans="1:15" ht="45" customHeight="1">
      <c r="B12" s="37">
        <v>2</v>
      </c>
      <c r="C12" s="55"/>
      <c r="D12" s="38" t="str">
        <f>IF(C12="","",VLOOKUP(C12,'Conversion to kWh'!$B$5:$J$37,3,FALSE))</f>
        <v/>
      </c>
      <c r="E12" s="60"/>
      <c r="F12" s="38" t="str">
        <f>IF(C12="","",VLOOKUP(C12,'Conversion to kWh'!$B$5:$J$37,2,FALSE))</f>
        <v/>
      </c>
      <c r="G12" s="63" t="str">
        <f>IF(OR(C12="",E12=""),"",VLOOKUP(C12,'Conversion to kWh'!$B$5:$J$37,5,FALSE)*E12)</f>
        <v/>
      </c>
      <c r="H12" s="67"/>
      <c r="I12" s="49" t="str">
        <f>IF(C12="","",VLOOKUP(C12,'Conversion to kWh'!$B$5:$J$37,8,FALSE))</f>
        <v/>
      </c>
      <c r="J12" s="49" t="str">
        <f>IF(C12="","",VLOOKUP(C12,'Conversion to kWh'!$B$5:$J$37,6,FALSE))</f>
        <v/>
      </c>
      <c r="K12" s="52" t="str">
        <f>IF(C12="","",VLOOKUP(C12,'Conversion to kWh'!$B$5:$J$37,9,FALSE))</f>
        <v/>
      </c>
      <c r="L12" s="63" t="str">
        <f t="shared" ref="L12:L15" si="0">IF(OR(C12="",E12="",H12=""),"",G12/H12*I12)</f>
        <v/>
      </c>
      <c r="M12" s="63" t="str">
        <f>IF(OR(C12="",E12="",H12=""),"",G12/H12*J12)</f>
        <v/>
      </c>
      <c r="N12" s="63" t="str">
        <f t="shared" ref="N12:N15" si="1">IF(OR(C12="",E12="",H12=""),"",G12/H12*K12/1000)</f>
        <v/>
      </c>
    </row>
    <row r="13" spans="1:15" ht="40.9" customHeight="1">
      <c r="B13" s="37">
        <v>3</v>
      </c>
      <c r="C13" s="55"/>
      <c r="D13" s="38" t="str">
        <f>IF(C13="","",VLOOKUP(C13,'Conversion to kWh'!$B$5:$J$37,3,FALSE))</f>
        <v/>
      </c>
      <c r="E13" s="60"/>
      <c r="F13" s="38" t="str">
        <f>IF(C13="","",VLOOKUP(C13,'Conversion to kWh'!$B$5:$J$37,2,FALSE))</f>
        <v/>
      </c>
      <c r="G13" s="63" t="str">
        <f>IF(OR(C13="",E13=""),"",VLOOKUP(C13,'Conversion to kWh'!$B$5:$J$37,5,FALSE)*E13)</f>
        <v/>
      </c>
      <c r="H13" s="67"/>
      <c r="I13" s="49" t="str">
        <f>IF(C13="","",VLOOKUP(C13,'Conversion to kWh'!$B$5:$J$37,8,FALSE))</f>
        <v/>
      </c>
      <c r="J13" s="49" t="str">
        <f>IF(C13="","",VLOOKUP(C13,'Conversion to kWh'!$B$5:$J$37,6,FALSE))</f>
        <v/>
      </c>
      <c r="K13" s="52" t="str">
        <f>IF(C13="","",VLOOKUP(C13,'Conversion to kWh'!$B$5:$J$37,9,FALSE))</f>
        <v/>
      </c>
      <c r="L13" s="63" t="str">
        <f t="shared" si="0"/>
        <v/>
      </c>
      <c r="M13" s="63" t="str">
        <f t="shared" ref="M13:M15" si="2">IF(OR(C13="",E13="",H13=""),"",G13/H13*J13)</f>
        <v/>
      </c>
      <c r="N13" s="63" t="str">
        <f t="shared" si="1"/>
        <v/>
      </c>
    </row>
    <row r="14" spans="1:15" ht="43.9" customHeight="1">
      <c r="B14" s="37">
        <v>4</v>
      </c>
      <c r="C14" s="55"/>
      <c r="D14" s="38" t="str">
        <f>IF(C14="","",VLOOKUP(C14,'Conversion to kWh'!$B$5:$J$37,3,FALSE))</f>
        <v/>
      </c>
      <c r="E14" s="60"/>
      <c r="F14" s="38" t="str">
        <f>IF(C14="","",VLOOKUP(C14,'Conversion to kWh'!$B$5:$J$37,2,FALSE))</f>
        <v/>
      </c>
      <c r="G14" s="63" t="str">
        <f>IF(OR(C14="",E14=""),"",VLOOKUP(C14,'Conversion to kWh'!$B$5:$J$37,5,FALSE)*E14)</f>
        <v/>
      </c>
      <c r="H14" s="67"/>
      <c r="I14" s="49"/>
      <c r="J14" s="49" t="str">
        <f>IF(C14="","",VLOOKUP(C14,'Conversion to kWh'!$B$5:$J$37,6,FALSE))</f>
        <v/>
      </c>
      <c r="K14" s="52" t="str">
        <f>IF(C14="","",VLOOKUP(C14,'Conversion to kWh'!$B$5:$J$37,9,FALSE))</f>
        <v/>
      </c>
      <c r="L14" s="63" t="str">
        <f t="shared" si="0"/>
        <v/>
      </c>
      <c r="M14" s="63" t="str">
        <f t="shared" si="2"/>
        <v/>
      </c>
      <c r="N14" s="63" t="str">
        <f t="shared" si="1"/>
        <v/>
      </c>
    </row>
    <row r="15" spans="1:15" ht="44.45" customHeight="1" thickBot="1">
      <c r="B15" s="39">
        <v>5</v>
      </c>
      <c r="C15" s="56"/>
      <c r="D15" s="40" t="str">
        <f>IF(C15="","",VLOOKUP(C15,'Conversion to kWh'!$B$5:$J$37,3,FALSE))</f>
        <v/>
      </c>
      <c r="E15" s="61"/>
      <c r="F15" s="40" t="str">
        <f>IF(C15="","",VLOOKUP(C15,'Conversion to kWh'!$B$5:$J$37,2,FALSE))</f>
        <v/>
      </c>
      <c r="G15" s="64" t="str">
        <f>IF(OR(C15="",E15=""),"",VLOOKUP(C15,'Conversion to kWh'!$B$5:$J$37,5,FALSE)*E15)</f>
        <v/>
      </c>
      <c r="H15" s="68"/>
      <c r="I15" s="50" t="str">
        <f>IF(C15="","",VLOOKUP(C15,'Conversion to kWh'!$B$5:$J$37,8,FALSE))</f>
        <v/>
      </c>
      <c r="J15" s="50" t="str">
        <f>IF(C15="","",VLOOKUP(C15,'Conversion to kWh'!$B$5:$J$37,6,FALSE))</f>
        <v/>
      </c>
      <c r="K15" s="53" t="str">
        <f>IF(C15="","",VLOOKUP(C15,'Conversion to kWh'!$B$5:$J$37,9,FALSE))</f>
        <v/>
      </c>
      <c r="L15" s="65" t="str">
        <f t="shared" si="0"/>
        <v/>
      </c>
      <c r="M15" s="65" t="str">
        <f t="shared" si="2"/>
        <v/>
      </c>
      <c r="N15" s="65" t="str">
        <f t="shared" si="1"/>
        <v/>
      </c>
    </row>
    <row r="16" spans="1:15" ht="24" customHeight="1">
      <c r="B16" s="18"/>
      <c r="C16" s="18"/>
      <c r="D16" s="18"/>
      <c r="E16" s="18"/>
      <c r="F16" s="71" t="s">
        <v>98</v>
      </c>
      <c r="G16" s="69">
        <f>SUM(G11:G15)</f>
        <v>0</v>
      </c>
      <c r="H16" s="18"/>
      <c r="I16" s="18"/>
      <c r="J16" s="18"/>
      <c r="K16" s="71" t="s">
        <v>98</v>
      </c>
      <c r="L16" s="69">
        <f>SUM(L11:L15)</f>
        <v>0</v>
      </c>
      <c r="M16" s="69">
        <f t="shared" ref="M16:N16" si="3">SUM(M11:M15)</f>
        <v>0</v>
      </c>
      <c r="N16" s="69">
        <f t="shared" si="3"/>
        <v>0</v>
      </c>
    </row>
    <row r="17" spans="2:15" s="18" customFormat="1" ht="24" customHeight="1">
      <c r="B17" s="41" t="s">
        <v>99</v>
      </c>
    </row>
    <row r="18" spans="2:15" ht="54.6" customHeight="1">
      <c r="B18" s="109" t="s">
        <v>100</v>
      </c>
      <c r="C18" s="110"/>
      <c r="D18" s="110"/>
      <c r="E18" s="110"/>
      <c r="F18" s="110"/>
      <c r="G18" s="110"/>
      <c r="H18" s="110"/>
      <c r="I18" s="110"/>
      <c r="J18" s="110"/>
      <c r="K18" s="110"/>
      <c r="L18" s="110"/>
      <c r="M18" s="110"/>
      <c r="N18" s="110"/>
      <c r="O18" s="111"/>
    </row>
    <row r="19" spans="2:15" s="18" customFormat="1" ht="24" customHeight="1"/>
    <row r="20" spans="2:15" s="18" customFormat="1" ht="42.6" customHeight="1" thickBot="1">
      <c r="B20" s="118" t="s">
        <v>101</v>
      </c>
      <c r="C20" s="118"/>
      <c r="D20" s="118"/>
      <c r="E20" s="118"/>
      <c r="F20" s="118"/>
      <c r="G20" s="118"/>
      <c r="H20" s="118"/>
      <c r="I20" s="118"/>
      <c r="J20" s="118"/>
      <c r="K20" s="118"/>
      <c r="L20" s="118"/>
      <c r="M20" s="118"/>
      <c r="N20" s="118"/>
    </row>
    <row r="21" spans="2:15" ht="48" customHeight="1">
      <c r="B21" s="94" t="s">
        <v>9</v>
      </c>
      <c r="C21" s="100" t="s">
        <v>85</v>
      </c>
      <c r="D21" s="89" t="s">
        <v>86</v>
      </c>
      <c r="E21" s="96" t="s">
        <v>87</v>
      </c>
      <c r="F21" s="97"/>
      <c r="G21" s="98"/>
      <c r="H21" s="89" t="s">
        <v>88</v>
      </c>
      <c r="I21" s="91" t="s">
        <v>89</v>
      </c>
      <c r="J21" s="91" t="s">
        <v>90</v>
      </c>
      <c r="K21" s="91" t="s">
        <v>91</v>
      </c>
      <c r="L21" s="112" t="s">
        <v>92</v>
      </c>
      <c r="M21" s="112" t="s">
        <v>93</v>
      </c>
      <c r="N21" s="112" t="s">
        <v>94</v>
      </c>
    </row>
    <row r="22" spans="2:15" ht="55.15" customHeight="1" thickBot="1">
      <c r="B22" s="95"/>
      <c r="C22" s="101"/>
      <c r="D22" s="90"/>
      <c r="E22" s="32" t="s">
        <v>95</v>
      </c>
      <c r="F22" s="32" t="s">
        <v>96</v>
      </c>
      <c r="G22" s="32" t="s">
        <v>97</v>
      </c>
      <c r="H22" s="90"/>
      <c r="I22" s="92"/>
      <c r="J22" s="92"/>
      <c r="K22" s="92"/>
      <c r="L22" s="113"/>
      <c r="M22" s="113"/>
      <c r="N22" s="113"/>
    </row>
    <row r="23" spans="2:15" ht="59.45" customHeight="1">
      <c r="B23" s="34">
        <v>1</v>
      </c>
      <c r="C23" s="54"/>
      <c r="D23" s="35" t="str">
        <f>IF(C23="","",VLOOKUP(C23,'Conversion to kWh'!$B$5:$J$37,3,FALSE))</f>
        <v/>
      </c>
      <c r="E23" s="59"/>
      <c r="F23" s="35" t="str">
        <f>IF(C23="","",VLOOKUP(C23,'Conversion to kWh'!$B$5:$J$37,2,FALSE))</f>
        <v/>
      </c>
      <c r="G23" s="62" t="str">
        <f>IF(OR(C23="",E23=""),"",VLOOKUP(C23,'Conversion to kWh'!$B$5:$J$37,5,FALSE)*E23)</f>
        <v/>
      </c>
      <c r="H23" s="66"/>
      <c r="I23" s="48" t="str">
        <f>IF(C23="","",VLOOKUP(C23,'Conversion to kWh'!$B$5:$J$37,8,FALSE))</f>
        <v/>
      </c>
      <c r="J23" s="48" t="str">
        <f>IF(C23="","",VLOOKUP(C23,'Conversion to kWh'!$B$5:$J$37,6,FALSE))</f>
        <v/>
      </c>
      <c r="K23" s="51" t="str">
        <f>IF(C23="","",VLOOKUP(C23,'Conversion to kWh'!$B$5:$J$37,9,FALSE))</f>
        <v/>
      </c>
      <c r="L23" s="62" t="str">
        <f>IF(OR(C23="",E23="",H23=""),"",G23/H23*I23)</f>
        <v/>
      </c>
      <c r="M23" s="62" t="str">
        <f>IF(OR(C23="",E23="",H23=""),"",G23/H23*J23)</f>
        <v/>
      </c>
      <c r="N23" s="62" t="str">
        <f>IF(OR(C23="",E23="",H23=""),"",G23/H23*K23/1000)</f>
        <v/>
      </c>
    </row>
    <row r="24" spans="2:15" ht="45.6" customHeight="1">
      <c r="B24" s="37">
        <v>2</v>
      </c>
      <c r="C24" s="55"/>
      <c r="D24" s="38" t="str">
        <f>IF(C24="","",VLOOKUP(C24,'Conversion to kWh'!$B$5:$J$37,3,FALSE))</f>
        <v/>
      </c>
      <c r="E24" s="60"/>
      <c r="F24" s="38" t="str">
        <f>IF(C24="","",VLOOKUP(C24,'Conversion to kWh'!$B$5:$J$37,2,FALSE))</f>
        <v/>
      </c>
      <c r="G24" s="63" t="str">
        <f>IF(OR(C24="",E24=""),"",VLOOKUP(C24,'Conversion to kWh'!$B$5:$J$37,5,FALSE)*E24)</f>
        <v/>
      </c>
      <c r="H24" s="67"/>
      <c r="I24" s="49" t="str">
        <f>IF(C24="","",VLOOKUP(C24,'Conversion to kWh'!$B$5:$J$37,8,FALSE))</f>
        <v/>
      </c>
      <c r="J24" s="49" t="str">
        <f>IF(C24="","",VLOOKUP(C24,'Conversion to kWh'!$B$5:$J$37,6,FALSE))</f>
        <v/>
      </c>
      <c r="K24" s="52" t="str">
        <f>IF(C24="","",VLOOKUP(C24,'Conversion to kWh'!$B$5:$J$37,9,FALSE))</f>
        <v/>
      </c>
      <c r="L24" s="63" t="str">
        <f t="shared" ref="L24:L27" si="4">IF(OR(C24="",E24="",H24=""),"",G24/H24*I24)</f>
        <v/>
      </c>
      <c r="M24" s="63" t="str">
        <f t="shared" ref="M24:M27" si="5">IF(OR(C24="",E24="",H24=""),"",G24/H24*J24)</f>
        <v/>
      </c>
      <c r="N24" s="63" t="str">
        <f t="shared" ref="N24:N27" si="6">IF(OR(C24="",E24="",H24=""),"",G24/H24*K24/1000)</f>
        <v/>
      </c>
    </row>
    <row r="25" spans="2:15" ht="44.45" customHeight="1">
      <c r="B25" s="37">
        <v>3</v>
      </c>
      <c r="C25" s="55"/>
      <c r="D25" s="38" t="str">
        <f>IF(C25="","",VLOOKUP(C25,'Conversion to kWh'!$B$5:$J$37,3,FALSE))</f>
        <v/>
      </c>
      <c r="E25" s="60"/>
      <c r="F25" s="38" t="str">
        <f>IF(C25="","",VLOOKUP(C25,'Conversion to kWh'!$B$5:$J$37,2,FALSE))</f>
        <v/>
      </c>
      <c r="G25" s="63" t="str">
        <f>IF(OR(C25="",E25=""),"",VLOOKUP(C25,'Conversion to kWh'!$B$5:$J$37,5,FALSE)*E25)</f>
        <v/>
      </c>
      <c r="H25" s="67"/>
      <c r="I25" s="49" t="str">
        <f>IF(C25="","",VLOOKUP(C25,'Conversion to kWh'!$B$5:$J$37,8,FALSE))</f>
        <v/>
      </c>
      <c r="J25" s="49" t="str">
        <f>IF(C25="","",VLOOKUP(C25,'Conversion to kWh'!$B$5:$J$37,6,FALSE))</f>
        <v/>
      </c>
      <c r="K25" s="52" t="str">
        <f>IF(C25="","",VLOOKUP(C25,'Conversion to kWh'!$B$5:$J$37,9,FALSE))</f>
        <v/>
      </c>
      <c r="L25" s="63" t="str">
        <f t="shared" si="4"/>
        <v/>
      </c>
      <c r="M25" s="63" t="str">
        <f t="shared" si="5"/>
        <v/>
      </c>
      <c r="N25" s="63" t="str">
        <f t="shared" si="6"/>
        <v/>
      </c>
    </row>
    <row r="26" spans="2:15" ht="45.6" customHeight="1">
      <c r="B26" s="37">
        <v>4</v>
      </c>
      <c r="C26" s="55"/>
      <c r="D26" s="38" t="str">
        <f>IF(C26="","",VLOOKUP(C26,'Conversion to kWh'!$B$5:$J$37,3,FALSE))</f>
        <v/>
      </c>
      <c r="E26" s="60"/>
      <c r="F26" s="38" t="str">
        <f>IF(C26="","",VLOOKUP(C26,'Conversion to kWh'!$B$5:$J$37,2,FALSE))</f>
        <v/>
      </c>
      <c r="G26" s="63" t="str">
        <f>IF(OR(C26="",E26=""),"",VLOOKUP(C26,'Conversion to kWh'!$B$5:$J$37,5,FALSE)*E26)</f>
        <v/>
      </c>
      <c r="H26" s="67"/>
      <c r="I26" s="49" t="str">
        <f>IF(C26="","",VLOOKUP(C26,'Conversion to kWh'!$B$5:$J$37,8,FALSE))</f>
        <v/>
      </c>
      <c r="J26" s="49" t="str">
        <f>IF(C26="","",VLOOKUP(C26,'Conversion to kWh'!$B$5:$J$37,6,FALSE))</f>
        <v/>
      </c>
      <c r="K26" s="52" t="str">
        <f>IF(C26="","",VLOOKUP(C26,'Conversion to kWh'!$B$5:$J$37,9,FALSE))</f>
        <v/>
      </c>
      <c r="L26" s="63" t="str">
        <f t="shared" si="4"/>
        <v/>
      </c>
      <c r="M26" s="63" t="str">
        <f t="shared" si="5"/>
        <v/>
      </c>
      <c r="N26" s="63" t="str">
        <f t="shared" si="6"/>
        <v/>
      </c>
    </row>
    <row r="27" spans="2:15" ht="43.9" customHeight="1" thickBot="1">
      <c r="B27" s="39">
        <v>5</v>
      </c>
      <c r="C27" s="56"/>
      <c r="D27" s="40" t="str">
        <f>IF(C27="","",VLOOKUP(C27,'Conversion to kWh'!$B$5:$J$37,3,FALSE))</f>
        <v/>
      </c>
      <c r="E27" s="61"/>
      <c r="F27" s="40" t="str">
        <f>IF(C27="","",VLOOKUP(C27,'Conversion to kWh'!$B$5:$J$37,2,FALSE))</f>
        <v/>
      </c>
      <c r="G27" s="64" t="str">
        <f>IF(OR(C27="",E27=""),"",VLOOKUP(C27,'Conversion to kWh'!$B$5:$J$37,5,FALSE)*E27)</f>
        <v/>
      </c>
      <c r="H27" s="68"/>
      <c r="I27" s="50" t="str">
        <f>IF(C27="","",VLOOKUP(C27,'Conversion to kWh'!$B$5:$J$37,8,FALSE))</f>
        <v/>
      </c>
      <c r="J27" s="50" t="str">
        <f>IF(C27="","",VLOOKUP(C27,'Conversion to kWh'!$B$5:$J$37,6,FALSE))</f>
        <v/>
      </c>
      <c r="K27" s="53" t="str">
        <f>IF(C27="","",VLOOKUP(C27,'Conversion to kWh'!$B$5:$J$37,9,FALSE))</f>
        <v/>
      </c>
      <c r="L27" s="65" t="str">
        <f t="shared" si="4"/>
        <v/>
      </c>
      <c r="M27" s="65" t="str">
        <f t="shared" si="5"/>
        <v/>
      </c>
      <c r="N27" s="65" t="str">
        <f t="shared" si="6"/>
        <v/>
      </c>
    </row>
    <row r="28" spans="2:15" ht="24" customHeight="1">
      <c r="B28" s="18"/>
      <c r="C28" s="18"/>
      <c r="D28" s="18"/>
      <c r="E28" s="18"/>
      <c r="F28" s="71" t="s">
        <v>98</v>
      </c>
      <c r="G28" s="69">
        <f>SUM(G23:G27)</f>
        <v>0</v>
      </c>
      <c r="H28" s="18"/>
      <c r="I28" s="18"/>
      <c r="J28" s="18"/>
      <c r="K28" s="71" t="s">
        <v>98</v>
      </c>
      <c r="L28" s="69">
        <f>SUM(L23:L27)</f>
        <v>0</v>
      </c>
      <c r="M28" s="69">
        <f t="shared" ref="M28" si="7">SUM(M23:M27)</f>
        <v>0</v>
      </c>
      <c r="N28" s="69">
        <f t="shared" ref="N28" si="8">SUM(N23:N27)</f>
        <v>0</v>
      </c>
    </row>
    <row r="29" spans="2:15" s="18" customFormat="1" ht="24" customHeight="1">
      <c r="B29" s="41" t="s">
        <v>102</v>
      </c>
    </row>
    <row r="30" spans="2:15" ht="54.6" customHeight="1">
      <c r="B30" s="109" t="s">
        <v>100</v>
      </c>
      <c r="C30" s="110"/>
      <c r="D30" s="110"/>
      <c r="E30" s="110"/>
      <c r="F30" s="110"/>
      <c r="G30" s="110"/>
      <c r="H30" s="110"/>
      <c r="I30" s="110"/>
      <c r="J30" s="110"/>
      <c r="K30" s="110"/>
      <c r="L30" s="110"/>
      <c r="M30" s="110"/>
      <c r="N30" s="110"/>
      <c r="O30" s="111"/>
    </row>
    <row r="31" spans="2:15" s="18" customFormat="1" ht="24" customHeight="1"/>
    <row r="32" spans="2:15" s="18" customFormat="1" ht="24" customHeight="1" thickBot="1">
      <c r="B32" s="42" t="s">
        <v>103</v>
      </c>
    </row>
    <row r="33" spans="2:11" s="18" customFormat="1" ht="35.450000000000003" customHeight="1">
      <c r="C33" s="114" t="s">
        <v>104</v>
      </c>
      <c r="D33" s="115"/>
      <c r="E33" s="116" t="s">
        <v>105</v>
      </c>
      <c r="F33" s="116"/>
      <c r="G33" s="116" t="s">
        <v>106</v>
      </c>
      <c r="H33" s="117"/>
    </row>
    <row r="34" spans="2:11" s="18" customFormat="1" ht="37.15" customHeight="1">
      <c r="C34" s="43" t="s">
        <v>107</v>
      </c>
      <c r="D34" s="44" t="s">
        <v>108</v>
      </c>
      <c r="E34" s="44" t="s">
        <v>107</v>
      </c>
      <c r="F34" s="44" t="s">
        <v>108</v>
      </c>
      <c r="G34" s="44" t="s">
        <v>109</v>
      </c>
      <c r="H34" s="45" t="s">
        <v>108</v>
      </c>
    </row>
    <row r="35" spans="2:11" s="18" customFormat="1" ht="45.6" customHeight="1" thickBot="1">
      <c r="C35" s="70">
        <f>IF(OR(L16=0,L28=0),0,L16-L28)</f>
        <v>0</v>
      </c>
      <c r="D35" s="46" t="str">
        <f>IF(OR(L16=0,L28=0),"",1-L28/L16)</f>
        <v/>
      </c>
      <c r="E35" s="64">
        <f>IF(OR(M16=0,M28=0),0,M16-M28)</f>
        <v>0</v>
      </c>
      <c r="F35" s="46" t="str">
        <f>IF(OR(M16=0,M28=0),"",1-M28/M16)</f>
        <v/>
      </c>
      <c r="G35" s="64">
        <f>IF(OR(N16=0,N28=0),0,N16-N28)</f>
        <v>0</v>
      </c>
      <c r="H35" s="47" t="str">
        <f>IF(OR(N16=0,N28=0),"",1-N28/N16)</f>
        <v/>
      </c>
    </row>
    <row r="36" spans="2:11" s="18" customFormat="1" ht="45.6" customHeight="1" thickBot="1">
      <c r="B36" s="42" t="s">
        <v>110</v>
      </c>
    </row>
    <row r="37" spans="2:11" s="18" customFormat="1" ht="29.45" customHeight="1">
      <c r="B37" s="58" t="s">
        <v>9</v>
      </c>
      <c r="C37" s="58" t="s">
        <v>111</v>
      </c>
      <c r="D37" s="58" t="s">
        <v>112</v>
      </c>
      <c r="E37" s="58" t="s">
        <v>113</v>
      </c>
    </row>
    <row r="38" spans="2:11" s="18" customFormat="1" ht="33" customHeight="1">
      <c r="B38" s="34">
        <v>1</v>
      </c>
      <c r="C38" s="75" t="s">
        <v>114</v>
      </c>
      <c r="D38" s="81"/>
      <c r="E38" s="81"/>
    </row>
    <row r="39" spans="2:11" s="18" customFormat="1" ht="29.45" customHeight="1">
      <c r="B39" s="37">
        <v>2</v>
      </c>
      <c r="C39" s="75" t="s">
        <v>115</v>
      </c>
      <c r="D39" s="81"/>
      <c r="E39" s="81"/>
    </row>
    <row r="40" spans="2:11" s="18" customFormat="1" ht="29.45" customHeight="1">
      <c r="B40" s="37">
        <v>3</v>
      </c>
      <c r="C40" s="74" t="s">
        <v>116</v>
      </c>
      <c r="D40" s="81"/>
      <c r="E40" s="81"/>
    </row>
    <row r="41" spans="2:11" s="18" customFormat="1" ht="29.45" customHeight="1">
      <c r="B41" s="37">
        <v>4</v>
      </c>
      <c r="C41" s="75" t="s">
        <v>117</v>
      </c>
      <c r="D41" s="82" t="s">
        <v>118</v>
      </c>
      <c r="E41" s="81"/>
    </row>
    <row r="42" spans="2:11" s="18" customFormat="1" ht="29.45" customHeight="1">
      <c r="B42" s="34">
        <v>5</v>
      </c>
      <c r="C42" s="75" t="s">
        <v>119</v>
      </c>
      <c r="D42" s="81"/>
      <c r="E42" s="82" t="s">
        <v>118</v>
      </c>
    </row>
    <row r="43" spans="2:11" s="18" customFormat="1" ht="29.45" customHeight="1">
      <c r="B43" s="34">
        <v>6</v>
      </c>
      <c r="C43" s="75" t="s">
        <v>120</v>
      </c>
      <c r="D43" s="81"/>
      <c r="E43" s="81"/>
    </row>
    <row r="44" spans="2:11" s="18" customFormat="1" ht="29.45" customHeight="1">
      <c r="C44" s="77" t="s">
        <v>121</v>
      </c>
      <c r="D44" s="73">
        <f>SUM(D38:D43)</f>
        <v>0</v>
      </c>
      <c r="E44" s="73">
        <f>SUM(E38:E43)</f>
        <v>0</v>
      </c>
    </row>
    <row r="45" spans="2:11" ht="27" customHeight="1">
      <c r="B45" s="18"/>
      <c r="C45" s="77" t="s">
        <v>122</v>
      </c>
      <c r="D45" s="107" t="e">
        <f>E44/D44</f>
        <v>#DIV/0!</v>
      </c>
      <c r="E45" s="108"/>
      <c r="F45" s="18"/>
      <c r="G45" s="18"/>
      <c r="H45" s="18"/>
      <c r="I45" s="18"/>
      <c r="J45" s="18"/>
      <c r="K45" s="18"/>
    </row>
    <row r="46" spans="2:11" s="18" customFormat="1" ht="29.45" customHeight="1">
      <c r="B46" s="72"/>
      <c r="C46" s="71"/>
      <c r="D46" s="76"/>
      <c r="E46" s="76"/>
    </row>
    <row r="47" spans="2:11" s="18" customFormat="1" ht="24" hidden="1" customHeight="1">
      <c r="J47" s="18" t="s">
        <v>123</v>
      </c>
    </row>
    <row r="48" spans="2:11" s="18" customFormat="1" hidden="1"/>
    <row r="49" s="18" customFormat="1" hidden="1"/>
    <row r="50" s="18" customFormat="1" hidden="1"/>
    <row r="51" s="18" customFormat="1" hidden="1"/>
    <row r="52" s="18" customFormat="1" hidden="1"/>
    <row r="53" s="18" customFormat="1" hidden="1"/>
    <row r="54" s="18" customFormat="1" hidden="1"/>
    <row r="55"/>
  </sheetData>
  <mergeCells count="40">
    <mergeCell ref="C1:L1"/>
    <mergeCell ref="K9:K10"/>
    <mergeCell ref="L9:L10"/>
    <mergeCell ref="M9:M10"/>
    <mergeCell ref="N9:N10"/>
    <mergeCell ref="B6:F6"/>
    <mergeCell ref="H6:J6"/>
    <mergeCell ref="B8:K8"/>
    <mergeCell ref="D45:E45"/>
    <mergeCell ref="B18:O18"/>
    <mergeCell ref="D9:D10"/>
    <mergeCell ref="D21:D22"/>
    <mergeCell ref="K21:K22"/>
    <mergeCell ref="L21:L22"/>
    <mergeCell ref="M21:M22"/>
    <mergeCell ref="C33:D33"/>
    <mergeCell ref="E33:F33"/>
    <mergeCell ref="G33:H33"/>
    <mergeCell ref="N21:N22"/>
    <mergeCell ref="B30:O30"/>
    <mergeCell ref="B20:N20"/>
    <mergeCell ref="B21:B22"/>
    <mergeCell ref="C21:C22"/>
    <mergeCell ref="E21:G21"/>
    <mergeCell ref="H21:H22"/>
    <mergeCell ref="I21:I22"/>
    <mergeCell ref="J21:J22"/>
    <mergeCell ref="B2:N2"/>
    <mergeCell ref="B9:B10"/>
    <mergeCell ref="I9:I10"/>
    <mergeCell ref="E9:G9"/>
    <mergeCell ref="H9:H10"/>
    <mergeCell ref="J9:J10"/>
    <mergeCell ref="B7:F7"/>
    <mergeCell ref="H7:J7"/>
    <mergeCell ref="C9:C10"/>
    <mergeCell ref="B4:F4"/>
    <mergeCell ref="H4:J4"/>
    <mergeCell ref="B5:F5"/>
    <mergeCell ref="H5:J5"/>
  </mergeCells>
  <conditionalFormatting sqref="B11:C15 H11:H15 E11:E15 B38:B43">
    <cfRule type="containsBlanks" dxfId="8" priority="23">
      <formula>LEN(TRIM(B11))=0</formula>
    </cfRule>
  </conditionalFormatting>
  <conditionalFormatting sqref="B7">
    <cfRule type="containsBlanks" dxfId="7" priority="17">
      <formula>LEN(TRIM(B7))=0</formula>
    </cfRule>
  </conditionalFormatting>
  <conditionalFormatting sqref="B6:F6">
    <cfRule type="containsBlanks" dxfId="6" priority="18">
      <formula>LEN(TRIM(B6))=0</formula>
    </cfRule>
  </conditionalFormatting>
  <conditionalFormatting sqref="H4 B4:B5">
    <cfRule type="containsBlanks" dxfId="5" priority="20">
      <formula>LEN(TRIM(B4))=0</formula>
    </cfRule>
  </conditionalFormatting>
  <conditionalFormatting sqref="H6">
    <cfRule type="containsBlanks" dxfId="4" priority="16">
      <formula>LEN(TRIM(H6))=0</formula>
    </cfRule>
  </conditionalFormatting>
  <conditionalFormatting sqref="L6">
    <cfRule type="containsBlanks" dxfId="3" priority="19">
      <formula>LEN(TRIM(L6))=0</formula>
    </cfRule>
  </conditionalFormatting>
  <conditionalFormatting sqref="B23:B27">
    <cfRule type="containsBlanks" dxfId="2" priority="7">
      <formula>LEN(TRIM(B23))=0</formula>
    </cfRule>
  </conditionalFormatting>
  <conditionalFormatting sqref="C23:C27 H23:H27 E23:E27">
    <cfRule type="containsBlanks" dxfId="1" priority="4">
      <formula>LEN(TRIM(C23))=0</formula>
    </cfRule>
  </conditionalFormatting>
  <conditionalFormatting sqref="B1">
    <cfRule type="containsBlanks" dxfId="0" priority="1">
      <formula>LEN(TRIM(B1))=0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801CABF-FBD9-481E-A950-13C56AA050C0}">
          <x14:formula1>
            <xm:f>'Conversion to kWh'!$B$6:$B$37</xm:f>
          </x14:formula1>
          <xm:sqref>C11:C15 C23:C27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Έγγραφο" ma:contentTypeID="0x0101000FAEC1411C835849A9952C74FB536602" ma:contentTypeVersion="17" ma:contentTypeDescription="Δημιουργία νέου εγγράφου" ma:contentTypeScope="" ma:versionID="c07f3ef86da8a889a8340bd2f4164e75">
  <xsd:schema xmlns:xsd="http://www.w3.org/2001/XMLSchema" xmlns:xs="http://www.w3.org/2001/XMLSchema" xmlns:p="http://schemas.microsoft.com/office/2006/metadata/properties" xmlns:ns2="85843e9e-ef62-4859-bcce-8da2c526ddbf" xmlns:ns3="041949bd-fef5-4810-b520-ae1a471c2253" targetNamespace="http://schemas.microsoft.com/office/2006/metadata/properties" ma:root="true" ma:fieldsID="0d1a967ad349bd3a8c6282297916afa4" ns2:_="" ns3:_="">
    <xsd:import namespace="85843e9e-ef62-4859-bcce-8da2c526ddbf"/>
    <xsd:import namespace="041949bd-fef5-4810-b520-ae1a471c225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Location" minOccurs="0"/>
                <xsd:element ref="ns2:MediaServiceGenerationTime" minOccurs="0"/>
                <xsd:element ref="ns2:MediaServiceEventHashCode" minOccurs="0"/>
                <xsd:element ref="ns3:SharedWithUsers" minOccurs="0"/>
                <xsd:element ref="ns3:SharedWithDetails" minOccurs="0"/>
                <xsd:element ref="ns2:MediaServiceOCR"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843e9e-ef62-4859-bcce-8da2c526dd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Ετικέτες εικόνας" ma:readOnly="false" ma:fieldId="{5cf76f15-5ced-4ddc-b409-7134ff3c332f}" ma:taxonomyMulti="true" ma:sspId="fed25f8e-50e6-4137-9d04-02130354ac1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1949bd-fef5-4810-b520-ae1a471c225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ce734d2-44e9-47cd-8a1d-2fb182de9821}" ma:internalName="TaxCatchAll" ma:showField="CatchAllData" ma:web="041949bd-fef5-4810-b520-ae1a471c225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Κοινή χρήση με λεπτομέρειες"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5843e9e-ef62-4859-bcce-8da2c526ddbf">
      <Terms xmlns="http://schemas.microsoft.com/office/infopath/2007/PartnerControls"/>
    </lcf76f155ced4ddcb4097134ff3c332f>
    <TaxCatchAll xmlns="041949bd-fef5-4810-b520-ae1a471c2253" xsi:nil="true"/>
  </documentManagement>
</p:properties>
</file>

<file path=customXml/itemProps1.xml><?xml version="1.0" encoding="utf-8"?>
<ds:datastoreItem xmlns:ds="http://schemas.openxmlformats.org/officeDocument/2006/customXml" ds:itemID="{61B67A1A-25EB-44E2-9B2D-0C2407F4B449}"/>
</file>

<file path=customXml/itemProps2.xml><?xml version="1.0" encoding="utf-8"?>
<ds:datastoreItem xmlns:ds="http://schemas.openxmlformats.org/officeDocument/2006/customXml" ds:itemID="{0E3D0466-02BB-4F51-9E04-0AB8E835A158}"/>
</file>

<file path=customXml/itemProps3.xml><?xml version="1.0" encoding="utf-8"?>
<ds:datastoreItem xmlns:ds="http://schemas.openxmlformats.org/officeDocument/2006/customXml" ds:itemID="{B9477366-71AA-4C0E-B1E7-633657DA13E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Iveta.Muceniece@altum.lv</dc:creator>
  <cp:keywords/>
  <dc:description/>
  <cp:lastModifiedBy/>
  <cp:revision/>
  <dcterms:created xsi:type="dcterms:W3CDTF">2023-11-26T15:40:55Z</dcterms:created>
  <dcterms:modified xsi:type="dcterms:W3CDTF">2024-05-28T10:26:32Z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0x010100435624CAAD367449923D95E93C11A687</vt:lpwstr>
  </property>
  <property fmtid="{D5CDD505-2E9C-101B-9397-08002B2CF9AE}" pid="3" name="MediaServiceImageTags">
    <vt:lpwstr/>
  </property>
</Properties>
</file>