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taliepong/Desktop/"/>
    </mc:Choice>
  </mc:AlternateContent>
  <xr:revisionPtr revIDLastSave="0" documentId="8_{B9D4A0A4-EE53-6841-B9D1-751C6D3C4B11}" xr6:coauthVersionLast="47" xr6:coauthVersionMax="47" xr10:uidLastSave="{00000000-0000-0000-0000-000000000000}"/>
  <bookViews>
    <workbookView xWindow="3260" yWindow="760" windowWidth="26080" windowHeight="16520" xr2:uid="{74D0FB3F-9C10-4A4E-8CAD-151D753B6083}"/>
  </bookViews>
  <sheets>
    <sheet name="Employees" sheetId="1" r:id="rId1"/>
    <sheet name="Target Bonus" sheetId="3" r:id="rId2"/>
    <sheet name="Performance Multipliers" sheetId="2" r:id="rId3"/>
    <sheet name="Market Multipliers" sheetId="4" r:id="rId4"/>
    <sheet name="Level Multipliers" sheetId="6" r:id="rId5"/>
  </sheets>
  <definedNames>
    <definedName name="_xlnm._FilterDatabase" localSheetId="0" hidden="1">Employees!$A$1:$I$10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K3" i="1"/>
  <c r="K4" i="1"/>
  <c r="K5" i="1"/>
  <c r="K6" i="1"/>
  <c r="K7" i="1"/>
  <c r="K8" i="1"/>
  <c r="K9" i="1"/>
  <c r="K10" i="1"/>
  <c r="K2" i="1"/>
  <c r="J2" i="1"/>
  <c r="J4" i="1"/>
  <c r="J5" i="1"/>
  <c r="J6" i="1"/>
  <c r="J7" i="1"/>
  <c r="J8" i="1"/>
  <c r="J9" i="1"/>
  <c r="J10" i="1"/>
  <c r="J3" i="1"/>
  <c r="G5" i="1"/>
  <c r="H5" i="1" s="1"/>
  <c r="G4" i="1"/>
  <c r="H4" i="1" s="1"/>
  <c r="G3" i="1"/>
  <c r="H3" i="1" s="1"/>
  <c r="G6" i="1"/>
  <c r="H6" i="1" s="1"/>
  <c r="G7" i="1"/>
  <c r="H7" i="1" s="1"/>
  <c r="G8" i="1"/>
  <c r="H8" i="1" s="1"/>
  <c r="G9" i="1"/>
  <c r="H9" i="1" s="1"/>
  <c r="G10" i="1"/>
  <c r="H10" i="1" s="1"/>
  <c r="G2" i="1"/>
  <c r="H2" i="1" s="1"/>
  <c r="N10" i="1" l="1"/>
  <c r="N5" i="1"/>
  <c r="N9" i="1"/>
  <c r="N7" i="1"/>
  <c r="N4" i="1"/>
  <c r="N8" i="1"/>
  <c r="N6" i="1"/>
  <c r="N2" i="1"/>
  <c r="N11" i="1" s="1"/>
  <c r="N12" i="1" s="1"/>
  <c r="N3" i="1"/>
</calcChain>
</file>

<file path=xl/sharedStrings.xml><?xml version="1.0" encoding="utf-8"?>
<sst xmlns="http://schemas.openxmlformats.org/spreadsheetml/2006/main" count="51" uniqueCount="39">
  <si>
    <t>Current Annual Base Salary</t>
  </si>
  <si>
    <t>Compa-Ratio</t>
  </si>
  <si>
    <t>Employee ID</t>
  </si>
  <si>
    <t>Performance Rating</t>
  </si>
  <si>
    <t>Employee Level</t>
  </si>
  <si>
    <t>Software Engineer</t>
  </si>
  <si>
    <t>Product Manager</t>
  </si>
  <si>
    <t>Product Designer</t>
  </si>
  <si>
    <t>HR Manager</t>
  </si>
  <si>
    <t>Level (1 = Junior; 5 = Executive)</t>
  </si>
  <si>
    <t>Market Median Salary For Role &amp; Level</t>
  </si>
  <si>
    <t>Department</t>
  </si>
  <si>
    <t>Engineering</t>
  </si>
  <si>
    <t>HR</t>
  </si>
  <si>
    <t>Product</t>
  </si>
  <si>
    <t>E-Staff</t>
  </si>
  <si>
    <t>Underpaid</t>
  </si>
  <si>
    <t>CEO Co-Founder</t>
  </si>
  <si>
    <t>CTO Co-Founder</t>
  </si>
  <si>
    <t>Performance Rating (1 = Unsatisfactory; 5 = Stellar)</t>
  </si>
  <si>
    <t>Market Position</t>
  </si>
  <si>
    <t>Category</t>
  </si>
  <si>
    <t>Performance Multiplier</t>
  </si>
  <si>
    <t>Stellar outlier</t>
  </si>
  <si>
    <t>Exceeds expectations</t>
  </si>
  <si>
    <t>Meets expectations</t>
  </si>
  <si>
    <t>Below Expectations</t>
  </si>
  <si>
    <t>Unsatisfactory</t>
  </si>
  <si>
    <t>Level</t>
  </si>
  <si>
    <t>Target Bonus (Based on Industry Practice)</t>
  </si>
  <si>
    <t>Market Adjustment</t>
  </si>
  <si>
    <t>Market Rate</t>
  </si>
  <si>
    <t>Above Market Rate</t>
  </si>
  <si>
    <t>Target Bonus %</t>
  </si>
  <si>
    <t>Market Adjustment Factor</t>
  </si>
  <si>
    <t>Level Multiplier</t>
  </si>
  <si>
    <t>Bonus Amount</t>
  </si>
  <si>
    <t xml:space="preserve">TOTAL </t>
  </si>
  <si>
    <t>% of Bonus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</si>
</sst>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20"/>
      <color theme="1"/>
      <name val="Aptos Display"/>
      <scheme val="major"/>
    </font>
    <font>
      <sz val="20"/>
      <color theme="1"/>
      <name val="Aptos Display"/>
      <scheme val="major"/>
    </font>
    <font>
      <sz val="20"/>
      <color rgb="FF404040"/>
      <name val="Aptos Display"/>
      <scheme val="major"/>
    </font>
    <font>
      <b/>
      <sz val="20"/>
      <color rgb="FF000000"/>
      <name val="Aptos Display"/>
      <scheme val="major"/>
    </font>
    <font>
      <sz val="20"/>
      <color rgb="FF000000"/>
      <name val="Aptos Display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left" vertical="top"/>
    </xf>
    <xf numFmtId="44" fontId="2" fillId="0" borderId="0" xfId="1" applyFont="1" applyAlignment="1">
      <alignment horizontal="left" vertical="top"/>
    </xf>
    <xf numFmtId="9" fontId="2" fillId="0" borderId="0" xfId="2" applyFont="1" applyAlignment="1">
      <alignment horizontal="left" vertical="top"/>
    </xf>
    <xf numFmtId="0" fontId="4" fillId="0" borderId="0" xfId="0" applyFont="1" applyAlignment="1">
      <alignment horizontal="left" vertical="top"/>
    </xf>
    <xf numFmtId="44" fontId="4" fillId="0" borderId="0" xfId="1" applyFont="1" applyAlignment="1">
      <alignment horizontal="left" vertical="top"/>
    </xf>
    <xf numFmtId="44" fontId="3" fillId="0" borderId="0" xfId="1" applyFont="1" applyAlignment="1">
      <alignment horizontal="left" vertical="top"/>
    </xf>
    <xf numFmtId="9" fontId="3" fillId="0" borderId="0" xfId="2" applyFont="1" applyAlignment="1">
      <alignment horizontal="left" vertical="top"/>
    </xf>
    <xf numFmtId="0" fontId="3" fillId="0" borderId="0" xfId="0" applyFont="1" applyAlignment="1">
      <alignment horizontal="left" vertical="top"/>
    </xf>
    <xf numFmtId="44" fontId="3" fillId="0" borderId="0" xfId="0" applyNumberFormat="1" applyFont="1" applyAlignment="1">
      <alignment horizontal="left" vertical="top"/>
    </xf>
    <xf numFmtId="44" fontId="2" fillId="0" borderId="0" xfId="0" applyNumberFormat="1" applyFont="1" applyAlignment="1">
      <alignment horizontal="left" vertical="top"/>
    </xf>
    <xf numFmtId="9" fontId="5" fillId="0" borderId="0" xfId="2" applyFont="1" applyAlignment="1">
      <alignment horizontal="left" vertical="top"/>
    </xf>
    <xf numFmtId="0" fontId="6" fillId="0" borderId="0" xfId="0" applyFont="1" applyAlignment="1">
      <alignment horizontal="left" vertical="top"/>
    </xf>
    <xf numFmtId="9" fontId="6" fillId="0" borderId="0" xfId="2" applyFont="1" applyAlignment="1">
      <alignment horizontal="left" vertical="top"/>
    </xf>
    <xf numFmtId="0" fontId="5" fillId="0" borderId="0" xfId="0" applyFont="1" applyAlignment="1">
      <alignment horizontal="left" vertical="top"/>
    </xf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ACFD0-FC33-B44A-AEA4-C51846BAFCA2}">
  <dimension ref="A1:O12"/>
  <sheetViews>
    <sheetView tabSelected="1" zoomScale="192" zoomScaleNormal="192" workbookViewId="0">
      <selection activeCell="B9" sqref="B9"/>
    </sheetView>
  </sheetViews>
  <sheetFormatPr baseColWidth="10" defaultColWidth="32.33203125" defaultRowHeight="25" x14ac:dyDescent="0.2"/>
  <cols>
    <col min="1" max="1" width="23.6640625" style="1" customWidth="1"/>
    <col min="2" max="2" width="29.83203125" style="1" customWidth="1"/>
    <col min="3" max="3" width="21.5" style="1" customWidth="1"/>
    <col min="4" max="4" width="48.83203125" style="1" customWidth="1"/>
    <col min="5" max="5" width="44.6640625" style="2" customWidth="1"/>
    <col min="6" max="6" width="60.83203125" style="2" customWidth="1"/>
    <col min="7" max="7" width="23.33203125" style="3" customWidth="1"/>
    <col min="8" max="8" width="29.33203125" style="1" customWidth="1"/>
    <col min="9" max="9" width="74.5" style="1" customWidth="1"/>
    <col min="10" max="10" width="32.33203125" style="3"/>
    <col min="11" max="11" width="37" style="1" customWidth="1"/>
    <col min="12" max="12" width="37.5" style="1" customWidth="1"/>
    <col min="13" max="16384" width="32.33203125" style="1"/>
  </cols>
  <sheetData>
    <row r="1" spans="1:15" x14ac:dyDescent="0.2">
      <c r="A1" s="1" t="s">
        <v>2</v>
      </c>
      <c r="B1" s="1" t="s">
        <v>4</v>
      </c>
      <c r="C1" s="1" t="s">
        <v>11</v>
      </c>
      <c r="D1" s="1" t="s">
        <v>9</v>
      </c>
      <c r="E1" s="2" t="s">
        <v>0</v>
      </c>
      <c r="F1" s="2" t="s">
        <v>10</v>
      </c>
      <c r="G1" s="3" t="s">
        <v>1</v>
      </c>
      <c r="H1" s="1" t="s">
        <v>20</v>
      </c>
      <c r="I1" s="1" t="s">
        <v>19</v>
      </c>
      <c r="J1" s="3" t="s">
        <v>33</v>
      </c>
      <c r="K1" s="1" t="s">
        <v>22</v>
      </c>
      <c r="L1" s="1" t="s">
        <v>34</v>
      </c>
      <c r="M1" s="1" t="s">
        <v>35</v>
      </c>
      <c r="N1" s="1" t="s">
        <v>36</v>
      </c>
    </row>
    <row r="2" spans="1:15" s="8" customFormat="1" x14ac:dyDescent="0.2">
      <c r="A2" s="4">
        <v>101</v>
      </c>
      <c r="B2" s="4" t="s">
        <v>5</v>
      </c>
      <c r="C2" s="4" t="s">
        <v>12</v>
      </c>
      <c r="D2" s="4">
        <v>2</v>
      </c>
      <c r="E2" s="5">
        <v>160000</v>
      </c>
      <c r="F2" s="6">
        <v>165000</v>
      </c>
      <c r="G2" s="7">
        <f>E2/F2</f>
        <v>0.96969696969696972</v>
      </c>
      <c r="H2" s="8" t="str">
        <f>IF(G2 &lt; 1, "Underpaid", IF(G2 = 1, "Market Rate", "Above Market Rate"))</f>
        <v>Underpaid</v>
      </c>
      <c r="I2" s="4">
        <v>4</v>
      </c>
      <c r="J2" s="7">
        <f>VLOOKUP(D2, 'Target Bonus'!$A$2:$B$6, 2, FALSE)</f>
        <v>0.08</v>
      </c>
      <c r="K2" s="8">
        <f>VLOOKUP(I2,'Performance Multipliers'!$B$2:$C$6, 2, FALSE)</f>
        <v>0.73</v>
      </c>
      <c r="L2" s="8">
        <f>VLOOKUP(H2,'Market Multipliers'!$A$2:$B$4,2,FALSE)</f>
        <v>0.1</v>
      </c>
      <c r="M2" s="8">
        <f>VLOOKUP(D2,'Level Multipliers'!$A$2:$B$6,2,FALSE)</f>
        <v>0</v>
      </c>
      <c r="N2" s="9">
        <f>E2*J2*(K2+L2+M2)</f>
        <v>10624</v>
      </c>
    </row>
    <row r="3" spans="1:15" s="8" customFormat="1" x14ac:dyDescent="0.2">
      <c r="A3" s="4">
        <v>102</v>
      </c>
      <c r="B3" s="4" t="s">
        <v>5</v>
      </c>
      <c r="C3" s="4" t="s">
        <v>12</v>
      </c>
      <c r="D3" s="4">
        <v>3</v>
      </c>
      <c r="E3" s="5">
        <v>215000</v>
      </c>
      <c r="F3" s="6">
        <v>195000</v>
      </c>
      <c r="G3" s="7">
        <f>E3/F3</f>
        <v>1.1025641025641026</v>
      </c>
      <c r="H3" s="8" t="str">
        <f>IF(G3 &lt; 1, "Underpaid", IF(G3 = 1, "Market Rate", "Above Market Rate"))</f>
        <v>Above Market Rate</v>
      </c>
      <c r="I3" s="4">
        <v>4</v>
      </c>
      <c r="J3" s="7">
        <f>VLOOKUP(D3, 'Target Bonus'!$A$2:$B$6, 2, FALSE)</f>
        <v>0.12</v>
      </c>
      <c r="K3" s="8">
        <f>VLOOKUP(I3,'Performance Multipliers'!$B$2:$C$6, 2, FALSE)</f>
        <v>0.73</v>
      </c>
      <c r="L3" s="8">
        <f>VLOOKUP(H3,'Market Multipliers'!$A$2:$B$4,2,FALSE)</f>
        <v>-0.1</v>
      </c>
      <c r="M3" s="8">
        <f>VLOOKUP(D3,'Level Multipliers'!$A$2:$B$6,2,FALSE)</f>
        <v>0.8</v>
      </c>
      <c r="N3" s="9">
        <f t="shared" ref="N3:N10" si="0">E3*J3*(K3+L3+M3)</f>
        <v>36894.000000000007</v>
      </c>
    </row>
    <row r="4" spans="1:15" s="8" customFormat="1" x14ac:dyDescent="0.2">
      <c r="A4" s="4">
        <v>103</v>
      </c>
      <c r="B4" s="4" t="s">
        <v>6</v>
      </c>
      <c r="C4" s="4" t="s">
        <v>14</v>
      </c>
      <c r="D4" s="4">
        <v>2</v>
      </c>
      <c r="E4" s="5">
        <v>140000</v>
      </c>
      <c r="F4" s="6">
        <v>155000</v>
      </c>
      <c r="G4" s="7">
        <f t="shared" ref="G4:G10" si="1">E4/F4</f>
        <v>0.90322580645161288</v>
      </c>
      <c r="H4" s="8" t="str">
        <f t="shared" ref="H4:H10" si="2">IF(G4 &lt; 1, "Underpaid", IF(G4 = 1, "Market Rate", "Above Market Rate"))</f>
        <v>Underpaid</v>
      </c>
      <c r="I4" s="4">
        <v>3</v>
      </c>
      <c r="J4" s="7">
        <f>VLOOKUP(D4, 'Target Bonus'!$A$2:$B$6, 2, FALSE)</f>
        <v>0.08</v>
      </c>
      <c r="K4" s="8">
        <f>VLOOKUP(I4,'Performance Multipliers'!$B$2:$C$6, 2, FALSE)</f>
        <v>0.5</v>
      </c>
      <c r="L4" s="8">
        <f>VLOOKUP(H4,'Market Multipliers'!$A$2:$B$4,2,FALSE)</f>
        <v>0.1</v>
      </c>
      <c r="M4" s="8">
        <f>VLOOKUP(D4,'Level Multipliers'!$A$2:$B$6,2,FALSE)</f>
        <v>0</v>
      </c>
      <c r="N4" s="9">
        <f t="shared" si="0"/>
        <v>6720</v>
      </c>
    </row>
    <row r="5" spans="1:15" s="8" customFormat="1" x14ac:dyDescent="0.2">
      <c r="A5" s="4">
        <v>104</v>
      </c>
      <c r="B5" s="4" t="s">
        <v>7</v>
      </c>
      <c r="C5" s="4" t="s">
        <v>14</v>
      </c>
      <c r="D5" s="4">
        <v>2</v>
      </c>
      <c r="E5" s="5">
        <v>150000</v>
      </c>
      <c r="F5" s="6">
        <v>158000</v>
      </c>
      <c r="G5" s="7">
        <f t="shared" si="1"/>
        <v>0.94936708860759489</v>
      </c>
      <c r="H5" s="8" t="str">
        <f t="shared" si="2"/>
        <v>Underpaid</v>
      </c>
      <c r="I5" s="4">
        <v>4</v>
      </c>
      <c r="J5" s="7">
        <f>VLOOKUP(D5, 'Target Bonus'!$A$2:$B$6, 2, FALSE)</f>
        <v>0.08</v>
      </c>
      <c r="K5" s="8">
        <f>VLOOKUP(I5,'Performance Multipliers'!$B$2:$C$6, 2, FALSE)</f>
        <v>0.73</v>
      </c>
      <c r="L5" s="8">
        <f>VLOOKUP(H5,'Market Multipliers'!$A$2:$B$4,2,FALSE)</f>
        <v>0.1</v>
      </c>
      <c r="M5" s="8">
        <f>VLOOKUP(D5,'Level Multipliers'!$A$2:$B$6,2,FALSE)</f>
        <v>0</v>
      </c>
      <c r="N5" s="9">
        <f t="shared" si="0"/>
        <v>9960</v>
      </c>
    </row>
    <row r="6" spans="1:15" s="8" customFormat="1" x14ac:dyDescent="0.2">
      <c r="A6" s="4">
        <v>105</v>
      </c>
      <c r="B6" s="4" t="s">
        <v>18</v>
      </c>
      <c r="C6" s="4" t="s">
        <v>15</v>
      </c>
      <c r="D6" s="4">
        <v>5</v>
      </c>
      <c r="E6" s="5">
        <v>300000</v>
      </c>
      <c r="F6" s="6">
        <v>290000</v>
      </c>
      <c r="G6" s="7">
        <f t="shared" si="1"/>
        <v>1.0344827586206897</v>
      </c>
      <c r="H6" s="8" t="str">
        <f t="shared" si="2"/>
        <v>Above Market Rate</v>
      </c>
      <c r="I6" s="4">
        <v>5</v>
      </c>
      <c r="J6" s="7">
        <f>VLOOKUP(D6, 'Target Bonus'!$A$2:$B$6, 2, FALSE)</f>
        <v>0.4</v>
      </c>
      <c r="K6" s="8">
        <f>VLOOKUP(I6,'Performance Multipliers'!$B$2:$C$6, 2, FALSE)</f>
        <v>1</v>
      </c>
      <c r="L6" s="8">
        <f>VLOOKUP(H6,'Market Multipliers'!$A$2:$B$4,2,FALSE)</f>
        <v>-0.1</v>
      </c>
      <c r="M6" s="8">
        <f>VLOOKUP(D6,'Level Multipliers'!$A$2:$B$6,2,FALSE)</f>
        <v>1.5</v>
      </c>
      <c r="N6" s="9">
        <f t="shared" si="0"/>
        <v>288000</v>
      </c>
    </row>
    <row r="7" spans="1:15" s="8" customFormat="1" x14ac:dyDescent="0.2">
      <c r="A7" s="4">
        <v>106</v>
      </c>
      <c r="B7" s="4" t="s">
        <v>17</v>
      </c>
      <c r="C7" s="4" t="s">
        <v>15</v>
      </c>
      <c r="D7" s="4">
        <v>5</v>
      </c>
      <c r="E7" s="5">
        <v>350000</v>
      </c>
      <c r="F7" s="6">
        <v>325000</v>
      </c>
      <c r="G7" s="7">
        <f>E7/F7</f>
        <v>1.0769230769230769</v>
      </c>
      <c r="H7" s="8" t="str">
        <f>IF(G7 &lt; 1, "Underpaid", IF(G7 = 1, "Market Rate", "Above Market Rate"))</f>
        <v>Above Market Rate</v>
      </c>
      <c r="I7" s="4">
        <v>5</v>
      </c>
      <c r="J7" s="7">
        <f>VLOOKUP(D7, 'Target Bonus'!$A$2:$B$6, 2, FALSE)</f>
        <v>0.4</v>
      </c>
      <c r="K7" s="8">
        <f>VLOOKUP(I7,'Performance Multipliers'!$B$2:$C$6, 2, FALSE)</f>
        <v>1</v>
      </c>
      <c r="L7" s="8">
        <f>VLOOKUP(H7,'Market Multipliers'!$A$2:$B$4,2,FALSE)</f>
        <v>-0.1</v>
      </c>
      <c r="M7" s="8">
        <f>VLOOKUP(D7,'Level Multipliers'!$A$2:$B$6,2,FALSE)</f>
        <v>1.5</v>
      </c>
      <c r="N7" s="9">
        <f t="shared" si="0"/>
        <v>336000</v>
      </c>
    </row>
    <row r="8" spans="1:15" s="8" customFormat="1" x14ac:dyDescent="0.2">
      <c r="A8" s="4">
        <v>107</v>
      </c>
      <c r="B8" s="4" t="s">
        <v>8</v>
      </c>
      <c r="C8" s="4" t="s">
        <v>13</v>
      </c>
      <c r="D8" s="4">
        <v>3</v>
      </c>
      <c r="E8" s="5">
        <v>130000</v>
      </c>
      <c r="F8" s="6">
        <v>135000</v>
      </c>
      <c r="G8" s="7">
        <f t="shared" si="1"/>
        <v>0.96296296296296291</v>
      </c>
      <c r="H8" s="8" t="str">
        <f t="shared" si="2"/>
        <v>Underpaid</v>
      </c>
      <c r="I8" s="4">
        <v>4</v>
      </c>
      <c r="J8" s="7">
        <f>VLOOKUP(D8, 'Target Bonus'!$A$2:$B$6, 2, FALSE)</f>
        <v>0.12</v>
      </c>
      <c r="K8" s="8">
        <f>VLOOKUP(I8,'Performance Multipliers'!$B$2:$C$6, 2, FALSE)</f>
        <v>0.73</v>
      </c>
      <c r="L8" s="8">
        <f>VLOOKUP(H8,'Market Multipliers'!$A$2:$B$4,2,FALSE)</f>
        <v>0.1</v>
      </c>
      <c r="M8" s="8">
        <f>VLOOKUP(D8,'Level Multipliers'!$A$2:$B$6,2,FALSE)</f>
        <v>0.8</v>
      </c>
      <c r="N8" s="9">
        <f t="shared" si="0"/>
        <v>25428</v>
      </c>
    </row>
    <row r="9" spans="1:15" s="8" customFormat="1" x14ac:dyDescent="0.2">
      <c r="A9" s="4">
        <v>108</v>
      </c>
      <c r="B9" s="4" t="s">
        <v>5</v>
      </c>
      <c r="C9" s="4" t="s">
        <v>12</v>
      </c>
      <c r="D9" s="4">
        <v>1</v>
      </c>
      <c r="E9" s="5">
        <v>120000</v>
      </c>
      <c r="F9" s="6">
        <v>125000</v>
      </c>
      <c r="G9" s="7">
        <f t="shared" si="1"/>
        <v>0.96</v>
      </c>
      <c r="H9" s="8" t="str">
        <f t="shared" si="2"/>
        <v>Underpaid</v>
      </c>
      <c r="I9" s="4">
        <v>2</v>
      </c>
      <c r="J9" s="7">
        <f>VLOOKUP(D9, 'Target Bonus'!$A$2:$B$6, 2, FALSE)</f>
        <v>0.05</v>
      </c>
      <c r="K9" s="8">
        <f>VLOOKUP(I9,'Performance Multipliers'!$B$2:$C$6, 2, FALSE)</f>
        <v>0</v>
      </c>
      <c r="L9" s="8">
        <f>VLOOKUP(H9,'Market Multipliers'!$A$2:$B$4,2,FALSE)</f>
        <v>0.1</v>
      </c>
      <c r="M9" s="8">
        <f>VLOOKUP(D9,'Level Multipliers'!$A$2:$B$6,2,FALSE)</f>
        <v>0</v>
      </c>
      <c r="N9" s="9">
        <f t="shared" si="0"/>
        <v>600</v>
      </c>
    </row>
    <row r="10" spans="1:15" s="8" customFormat="1" x14ac:dyDescent="0.2">
      <c r="A10" s="4">
        <v>109</v>
      </c>
      <c r="B10" s="4" t="s">
        <v>6</v>
      </c>
      <c r="C10" s="4" t="s">
        <v>14</v>
      </c>
      <c r="D10" s="4">
        <v>3</v>
      </c>
      <c r="E10" s="5">
        <v>180000</v>
      </c>
      <c r="F10" s="6">
        <v>185000</v>
      </c>
      <c r="G10" s="7">
        <f t="shared" si="1"/>
        <v>0.97297297297297303</v>
      </c>
      <c r="H10" s="8" t="str">
        <f t="shared" si="2"/>
        <v>Underpaid</v>
      </c>
      <c r="I10" s="4">
        <v>4</v>
      </c>
      <c r="J10" s="7">
        <f>VLOOKUP(D10, 'Target Bonus'!$A$2:$B$6, 2, FALSE)</f>
        <v>0.12</v>
      </c>
      <c r="K10" s="8">
        <f>VLOOKUP(I10,'Performance Multipliers'!$B$2:$C$6, 2, FALSE)</f>
        <v>0.73</v>
      </c>
      <c r="L10" s="8">
        <f>VLOOKUP(H10,'Market Multipliers'!$A$2:$B$4,2,FALSE)</f>
        <v>0.1</v>
      </c>
      <c r="M10" s="8">
        <f>VLOOKUP(D10,'Level Multipliers'!$A$2:$B$6,2,FALSE)</f>
        <v>0.8</v>
      </c>
      <c r="N10" s="9">
        <f t="shared" si="0"/>
        <v>35208</v>
      </c>
    </row>
    <row r="11" spans="1:15" x14ac:dyDescent="0.2">
      <c r="N11" s="10">
        <f>SUM(N2:N10)</f>
        <v>749434</v>
      </c>
      <c r="O11" s="1" t="s">
        <v>37</v>
      </c>
    </row>
    <row r="12" spans="1:15" x14ac:dyDescent="0.2">
      <c r="N12" s="3">
        <f>N11/750000</f>
        <v>0.99924533333333332</v>
      </c>
      <c r="O12" s="1" t="s">
        <v>38</v>
      </c>
    </row>
  </sheetData>
  <autoFilter ref="A1:I10" xr:uid="{1E7ACFD0-FC33-B44A-AEA4-C51846BAFCA2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7DCC-D79C-3646-818C-FCDE697E0FEE}">
  <dimension ref="A1:B6"/>
  <sheetViews>
    <sheetView workbookViewId="0">
      <selection sqref="A1:XFD1048576"/>
    </sheetView>
  </sheetViews>
  <sheetFormatPr baseColWidth="10" defaultRowHeight="25" x14ac:dyDescent="0.2"/>
  <cols>
    <col min="1" max="1" width="10.83203125" style="8"/>
    <col min="2" max="2" width="62.33203125" style="7" customWidth="1"/>
    <col min="3" max="16384" width="10.83203125" style="8"/>
  </cols>
  <sheetData>
    <row r="1" spans="1:2" x14ac:dyDescent="0.2">
      <c r="A1" s="1" t="s">
        <v>28</v>
      </c>
      <c r="B1" s="11" t="s">
        <v>29</v>
      </c>
    </row>
    <row r="2" spans="1:2" x14ac:dyDescent="0.2">
      <c r="A2" s="12">
        <v>5</v>
      </c>
      <c r="B2" s="13">
        <v>0.4</v>
      </c>
    </row>
    <row r="3" spans="1:2" x14ac:dyDescent="0.2">
      <c r="A3" s="12">
        <v>4</v>
      </c>
      <c r="B3" s="13">
        <v>0.18</v>
      </c>
    </row>
    <row r="4" spans="1:2" x14ac:dyDescent="0.2">
      <c r="A4" s="12">
        <v>3</v>
      </c>
      <c r="B4" s="13">
        <v>0.12</v>
      </c>
    </row>
    <row r="5" spans="1:2" x14ac:dyDescent="0.2">
      <c r="A5" s="12">
        <v>2</v>
      </c>
      <c r="B5" s="13">
        <v>0.08</v>
      </c>
    </row>
    <row r="6" spans="1:2" x14ac:dyDescent="0.2">
      <c r="A6" s="12">
        <v>1</v>
      </c>
      <c r="B6" s="13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9DFE0-7DC3-4C41-ACDB-D946A913C528}">
  <dimension ref="A1:C6"/>
  <sheetViews>
    <sheetView workbookViewId="0">
      <selection sqref="A1:XFD1048576"/>
    </sheetView>
  </sheetViews>
  <sheetFormatPr baseColWidth="10" defaultRowHeight="25" x14ac:dyDescent="0.2"/>
  <cols>
    <col min="1" max="1" width="33" style="8" customWidth="1"/>
    <col min="2" max="2" width="30" style="8" customWidth="1"/>
    <col min="3" max="3" width="35.33203125" style="8" customWidth="1"/>
    <col min="4" max="16384" width="10.83203125" style="8"/>
  </cols>
  <sheetData>
    <row r="1" spans="1:3" x14ac:dyDescent="0.2">
      <c r="A1" s="14" t="s">
        <v>21</v>
      </c>
      <c r="B1" s="14" t="s">
        <v>3</v>
      </c>
      <c r="C1" s="14" t="s">
        <v>22</v>
      </c>
    </row>
    <row r="2" spans="1:3" x14ac:dyDescent="0.2">
      <c r="A2" s="12" t="s">
        <v>23</v>
      </c>
      <c r="B2" s="12">
        <v>5</v>
      </c>
      <c r="C2" s="12">
        <v>1</v>
      </c>
    </row>
    <row r="3" spans="1:3" x14ac:dyDescent="0.2">
      <c r="A3" s="12" t="s">
        <v>24</v>
      </c>
      <c r="B3" s="12">
        <v>4</v>
      </c>
      <c r="C3" s="12">
        <v>0.73</v>
      </c>
    </row>
    <row r="4" spans="1:3" x14ac:dyDescent="0.2">
      <c r="A4" s="12" t="s">
        <v>25</v>
      </c>
      <c r="B4" s="12">
        <v>3</v>
      </c>
      <c r="C4" s="12">
        <v>0.5</v>
      </c>
    </row>
    <row r="5" spans="1:3" x14ac:dyDescent="0.2">
      <c r="A5" s="12" t="s">
        <v>26</v>
      </c>
      <c r="B5" s="12">
        <v>2</v>
      </c>
      <c r="C5" s="12">
        <v>0</v>
      </c>
    </row>
    <row r="6" spans="1:3" x14ac:dyDescent="0.2">
      <c r="A6" s="12" t="s">
        <v>27</v>
      </c>
      <c r="B6" s="12">
        <v>1</v>
      </c>
      <c r="C6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901D-5EA8-7346-8DF7-D5F7487FFA2C}">
  <dimension ref="A1:B4"/>
  <sheetViews>
    <sheetView workbookViewId="0">
      <selection activeCell="D6" sqref="D6"/>
    </sheetView>
  </sheetViews>
  <sheetFormatPr baseColWidth="10" defaultRowHeight="25" x14ac:dyDescent="0.2"/>
  <cols>
    <col min="1" max="1" width="32.83203125" style="8" customWidth="1"/>
    <col min="2" max="2" width="29.33203125" style="7" customWidth="1"/>
    <col min="3" max="16384" width="10.83203125" style="8"/>
  </cols>
  <sheetData>
    <row r="1" spans="1:2" x14ac:dyDescent="0.2">
      <c r="A1" s="14" t="s">
        <v>20</v>
      </c>
      <c r="B1" s="11" t="s">
        <v>30</v>
      </c>
    </row>
    <row r="2" spans="1:2" x14ac:dyDescent="0.2">
      <c r="A2" s="12" t="s">
        <v>16</v>
      </c>
      <c r="B2" s="13">
        <v>0.1</v>
      </c>
    </row>
    <row r="3" spans="1:2" x14ac:dyDescent="0.2">
      <c r="A3" s="12" t="s">
        <v>31</v>
      </c>
      <c r="B3" s="13">
        <v>0</v>
      </c>
    </row>
    <row r="4" spans="1:2" x14ac:dyDescent="0.2">
      <c r="A4" s="12" t="s">
        <v>32</v>
      </c>
      <c r="B4" s="13">
        <v>-0.1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CD1E-8EF2-7243-BBA7-D60F9F5FB83C}">
  <dimension ref="A1:B6"/>
  <sheetViews>
    <sheetView workbookViewId="0">
      <selection activeCell="D8" sqref="D8"/>
    </sheetView>
  </sheetViews>
  <sheetFormatPr baseColWidth="10" defaultRowHeight="25" x14ac:dyDescent="0.2"/>
  <cols>
    <col min="1" max="1" width="10.83203125" style="8"/>
    <col min="2" max="2" width="26.33203125" style="8" customWidth="1"/>
    <col min="3" max="16384" width="10.83203125" style="8"/>
  </cols>
  <sheetData>
    <row r="1" spans="1:2" s="1" customFormat="1" x14ac:dyDescent="0.2">
      <c r="A1" s="1" t="s">
        <v>28</v>
      </c>
      <c r="B1" s="1" t="s">
        <v>35</v>
      </c>
    </row>
    <row r="2" spans="1:2" x14ac:dyDescent="0.2">
      <c r="A2" s="12">
        <v>5</v>
      </c>
      <c r="B2" s="8">
        <v>1.5</v>
      </c>
    </row>
    <row r="3" spans="1:2" x14ac:dyDescent="0.2">
      <c r="A3" s="12">
        <v>4</v>
      </c>
      <c r="B3" s="8">
        <v>1</v>
      </c>
    </row>
    <row r="4" spans="1:2" x14ac:dyDescent="0.2">
      <c r="A4" s="12">
        <v>3</v>
      </c>
      <c r="B4" s="8">
        <v>0.8</v>
      </c>
    </row>
    <row r="5" spans="1:2" x14ac:dyDescent="0.2">
      <c r="A5" s="12">
        <v>2</v>
      </c>
      <c r="B5" s="8">
        <v>0</v>
      </c>
    </row>
    <row r="6" spans="1:2" x14ac:dyDescent="0.2">
      <c r="A6" s="12">
        <v>1</v>
      </c>
      <c r="B6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Employees</vt:lpstr>
      <vt:lpstr>Target Bonus</vt:lpstr>
      <vt:lpstr>Performance Multipliers</vt:lpstr>
      <vt:lpstr>Market Multipliers</vt:lpstr>
      <vt:lpstr>Level Multipliers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Pong</dc:creator>
  <cp:lastModifiedBy>Natalie Pong</cp:lastModifiedBy>
  <dcterms:created xsi:type="dcterms:W3CDTF">2025-04-24T17:20:33Z</dcterms:created>
  <dcterms:modified xsi:type="dcterms:W3CDTF">2025-04-28T23:25:20Z</dcterms:modified>
</cp:coreProperties>
</file>