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P:\Montse\Wolfgang\fets\"/>
    </mc:Choice>
  </mc:AlternateContent>
  <xr:revisionPtr revIDLastSave="0" documentId="8_{11C24CBD-DE32-4DD0-B6E3-3E4F2BC8C397}" xr6:coauthVersionLast="47" xr6:coauthVersionMax="47" xr10:uidLastSave="{00000000-0000-0000-0000-000000000000}"/>
  <bookViews>
    <workbookView xWindow="28680" yWindow="-120" windowWidth="29040" windowHeight="15720" xr2:uid="{00000000-000D-0000-FFFF-FFFF00000000}"/>
  </bookViews>
  <sheets>
    <sheet name="CalcAc(edta)" sheetId="7" r:id="rId1"/>
  </sheets>
  <definedNames>
    <definedName name="_Regression_Out" hidden="1">#REF!</definedName>
    <definedName name="_Regression_X" hidden="1">#REF!</definedName>
    <definedName name="_Regression_Y" hidden="1">#REF!</definedName>
  </definedNames>
  <calcPr calcId="191029" iterate="1" iterateCount="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0" i="7" l="1"/>
  <c r="L40" i="7"/>
  <c r="L45" i="7" s="1"/>
  <c r="M21" i="7"/>
  <c r="L21" i="7"/>
  <c r="I45" i="7"/>
  <c r="J45" i="7"/>
  <c r="I27" i="7"/>
  <c r="J27" i="7"/>
  <c r="I26" i="7"/>
  <c r="J26" i="7"/>
  <c r="G45" i="7"/>
  <c r="B37" i="7"/>
  <c r="K45" i="7" s="1"/>
  <c r="E45" i="7"/>
  <c r="H45" i="7" s="1"/>
  <c r="B38" i="7"/>
  <c r="E26" i="7"/>
  <c r="D27" i="7"/>
  <c r="E27" i="7" s="1"/>
  <c r="H27" i="7" s="1"/>
  <c r="M27" i="7" s="1"/>
  <c r="G27" i="7"/>
  <c r="B18" i="7"/>
  <c r="G26" i="7"/>
  <c r="L26" i="7" s="1"/>
  <c r="B19" i="7"/>
  <c r="H26" i="7"/>
  <c r="L27" i="7"/>
  <c r="K27" i="7"/>
  <c r="M45" i="7" l="1"/>
  <c r="K26" i="7"/>
  <c r="M26" i="7" s="1"/>
  <c r="M29" i="7" s="1"/>
</calcChain>
</file>

<file path=xl/sharedStrings.xml><?xml version="1.0" encoding="utf-8"?>
<sst xmlns="http://schemas.openxmlformats.org/spreadsheetml/2006/main" count="75" uniqueCount="37">
  <si>
    <t>-------------------------------------------</t>
  </si>
  <si>
    <t xml:space="preserve">   Experimental</t>
  </si>
  <si>
    <t>------ Data -------------------------------</t>
  </si>
  <si>
    <t>Reference</t>
  </si>
  <si>
    <t>I</t>
  </si>
  <si>
    <t>log K</t>
  </si>
  <si>
    <t>rho</t>
  </si>
  <si>
    <t>Im</t>
  </si>
  <si>
    <t>log Km</t>
  </si>
  <si>
    <t>s</t>
  </si>
  <si>
    <t>± (95%)</t>
  </si>
  <si>
    <t>±</t>
  </si>
  <si>
    <t>(molar)</t>
  </si>
  <si>
    <t>(molal)</t>
  </si>
  <si>
    <t>Backgrnd</t>
  </si>
  <si>
    <t>Electrolyte</t>
  </si>
  <si>
    <r>
      <t>Sn</t>
    </r>
    <r>
      <rPr>
        <vertAlign val="subscript"/>
        <sz val="10"/>
        <rFont val="Arial"/>
        <family val="2"/>
      </rPr>
      <t>b</t>
    </r>
    <r>
      <rPr>
        <sz val="10"/>
        <rFont val="Arial"/>
      </rPr>
      <t xml:space="preserve"> =</t>
    </r>
  </si>
  <si>
    <r>
      <t>D</t>
    </r>
    <r>
      <rPr>
        <sz val="10"/>
        <rFont val="Arial"/>
      </rPr>
      <t>z</t>
    </r>
    <r>
      <rPr>
        <vertAlign val="superscript"/>
        <sz val="10"/>
        <rFont val="Arial"/>
        <family val="2"/>
      </rPr>
      <t>2</t>
    </r>
    <r>
      <rPr>
        <sz val="10"/>
        <rFont val="Arial"/>
      </rPr>
      <t xml:space="preserve"> =</t>
    </r>
  </si>
  <si>
    <r>
      <t>NaClO</t>
    </r>
    <r>
      <rPr>
        <b/>
        <vertAlign val="subscript"/>
        <sz val="10"/>
        <rFont val="Times New Roman"/>
        <family val="1"/>
      </rPr>
      <t>4</t>
    </r>
  </si>
  <si>
    <t>(reported)</t>
  </si>
  <si>
    <t>De</t>
  </si>
  <si>
    <t>1972MAK</t>
  </si>
  <si>
    <t>K</t>
  </si>
  <si>
    <t>A</t>
  </si>
  <si>
    <r>
      <rPr>
        <sz val="10"/>
        <rFont val="Symbol"/>
        <family val="1"/>
        <charset val="2"/>
      </rPr>
      <t>De</t>
    </r>
    <r>
      <rPr>
        <sz val="10"/>
        <rFont val="Arial"/>
      </rPr>
      <t xml:space="preserve"> Im</t>
    </r>
  </si>
  <si>
    <t>log K0</t>
  </si>
  <si>
    <r>
      <rPr>
        <sz val="10"/>
        <rFont val="Symbol"/>
        <family val="1"/>
        <charset val="2"/>
      </rPr>
      <t>D</t>
    </r>
    <r>
      <rPr>
        <sz val="10"/>
        <rFont val="Arial"/>
        <family val="2"/>
      </rPr>
      <t>z</t>
    </r>
    <r>
      <rPr>
        <vertAlign val="superscript"/>
        <sz val="10"/>
        <rFont val="Arial"/>
        <family val="2"/>
      </rPr>
      <t>2</t>
    </r>
    <r>
      <rPr>
        <sz val="10"/>
        <rFont val="Arial"/>
        <family val="2"/>
      </rPr>
      <t xml:space="preserve"> D</t>
    </r>
  </si>
  <si>
    <r>
      <t xml:space="preserve">Reaction: </t>
    </r>
    <r>
      <rPr>
        <sz val="10"/>
        <rFont val="Arial"/>
      </rPr>
      <t>Ac</t>
    </r>
    <r>
      <rPr>
        <vertAlign val="superscript"/>
        <sz val="10"/>
        <rFont val="Arial"/>
        <family val="2"/>
      </rPr>
      <t>3+</t>
    </r>
    <r>
      <rPr>
        <sz val="10"/>
        <rFont val="Arial"/>
      </rPr>
      <t xml:space="preserve"> + edta</t>
    </r>
    <r>
      <rPr>
        <vertAlign val="superscript"/>
        <sz val="10"/>
        <rFont val="Arial"/>
        <family val="2"/>
      </rPr>
      <t>4-</t>
    </r>
    <r>
      <rPr>
        <sz val="10"/>
        <rFont val="Arial"/>
        <family val="2"/>
      </rPr>
      <t xml:space="preserve"> = Ac(edta)</t>
    </r>
    <r>
      <rPr>
        <vertAlign val="superscript"/>
        <sz val="10"/>
        <rFont val="Arial"/>
        <family val="2"/>
      </rPr>
      <t>-</t>
    </r>
  </si>
  <si>
    <r>
      <t>logK = log[Ac(edta)</t>
    </r>
    <r>
      <rPr>
        <vertAlign val="superscript"/>
        <sz val="10"/>
        <rFont val="Arial"/>
        <family val="2"/>
      </rPr>
      <t>-</t>
    </r>
    <r>
      <rPr>
        <sz val="10"/>
        <rFont val="Arial"/>
        <family val="2"/>
      </rPr>
      <t>] - log[Ac</t>
    </r>
    <r>
      <rPr>
        <vertAlign val="superscript"/>
        <sz val="10"/>
        <rFont val="Arial"/>
        <family val="2"/>
      </rPr>
      <t>3+</t>
    </r>
    <r>
      <rPr>
        <sz val="10"/>
        <rFont val="Arial"/>
        <family val="2"/>
      </rPr>
      <t>] - log[edta</t>
    </r>
    <r>
      <rPr>
        <vertAlign val="superscript"/>
        <sz val="10"/>
        <rFont val="Arial"/>
        <family val="2"/>
      </rPr>
      <t>4-</t>
    </r>
    <r>
      <rPr>
        <sz val="10"/>
        <rFont val="Arial"/>
        <family val="2"/>
      </rPr>
      <t>]</t>
    </r>
  </si>
  <si>
    <r>
      <t>Reaction: Ac(edta)</t>
    </r>
    <r>
      <rPr>
        <vertAlign val="superscript"/>
        <sz val="10"/>
        <rFont val="Arial"/>
        <family val="2"/>
      </rPr>
      <t xml:space="preserve">- </t>
    </r>
    <r>
      <rPr>
        <sz val="10"/>
        <rFont val="Arial"/>
        <family val="2"/>
      </rPr>
      <t>+ H</t>
    </r>
    <r>
      <rPr>
        <vertAlign val="superscript"/>
        <sz val="10"/>
        <rFont val="Arial"/>
        <family val="2"/>
      </rPr>
      <t>+</t>
    </r>
    <r>
      <rPr>
        <sz val="10"/>
        <rFont val="Arial"/>
        <family val="2"/>
      </rPr>
      <t xml:space="preserve"> = AcHedta(aq)</t>
    </r>
  </si>
  <si>
    <r>
      <t>logK = log[AcHedta(aq)] - log[Ac(edta)</t>
    </r>
    <r>
      <rPr>
        <vertAlign val="superscript"/>
        <sz val="10"/>
        <rFont val="Arial"/>
        <family val="2"/>
      </rPr>
      <t>-</t>
    </r>
    <r>
      <rPr>
        <sz val="10"/>
        <rFont val="Arial"/>
        <family val="2"/>
      </rPr>
      <t>] - log[H</t>
    </r>
    <r>
      <rPr>
        <vertAlign val="superscript"/>
        <sz val="10"/>
        <rFont val="Arial"/>
        <family val="2"/>
      </rPr>
      <t>+</t>
    </r>
    <r>
      <rPr>
        <sz val="10"/>
        <rFont val="Arial"/>
        <family val="2"/>
      </rPr>
      <t>]</t>
    </r>
  </si>
  <si>
    <t>Average:</t>
  </si>
  <si>
    <t>Hummel W. &amp; Thoenen T. (2023): The PSI Chemical Thermodynamic Database 2020 (TDB 2020), Nagra Technical Report NTB 21-03</t>
  </si>
  <si>
    <t>Extrapolation of reported stability constants to I = 0 using SIT as described in NTB 21-03 Chapter 1.5 Medium effects</t>
  </si>
  <si>
    <t>References</t>
  </si>
  <si>
    <t>Chapter 2.3.10 Actinium(III) edta complexes</t>
  </si>
  <si>
    <t>Makarova, T.P., Sinitsyna, G.S., Stepanov, A.V., Shestakova, I.A. &amp; Shestakov, B.I. (1972): Investigation of the complex formation of actinium I. Determination of the stability constants of ethylenediaminetetraacetate complexes of actinium and its separation from lanthanum in solutions of edta by the method of electromigration. Soviet Radiochemistry, 14, 555-557 (translated from: Radiokhimiya, 14 (1972), 538-541).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</si>
</sst>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12" x14ac:knownFonts="1">
    <font>
      <sz val="10"/>
      <name val="Arial"/>
    </font>
    <font>
      <vertAlign val="superscript"/>
      <sz val="10"/>
      <name val="Arial"/>
      <family val="2"/>
    </font>
    <font>
      <sz val="10"/>
      <name val="Arial"/>
      <family val="2"/>
    </font>
    <font>
      <sz val="10"/>
      <name val="Symbol"/>
      <family val="1"/>
      <charset val="2"/>
    </font>
    <font>
      <vertAlign val="subscript"/>
      <sz val="10"/>
      <name val="Arial"/>
      <family val="2"/>
    </font>
    <font>
      <sz val="10"/>
      <name val="Courier New"/>
      <family val="3"/>
    </font>
    <font>
      <sz val="8"/>
      <name val="Times New Roman"/>
      <family val="1"/>
    </font>
    <font>
      <sz val="8"/>
      <name val="Arial"/>
    </font>
    <font>
      <b/>
      <sz val="10"/>
      <name val="Arial"/>
      <family val="2"/>
    </font>
    <font>
      <b/>
      <sz val="9"/>
      <name val="Times New Roman"/>
      <family val="1"/>
    </font>
    <font>
      <b/>
      <sz val="10"/>
      <name val="Times New Roman"/>
      <family val="1"/>
    </font>
    <font>
      <b/>
      <vertAlign val="subscript"/>
      <sz val="1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28">
    <xf numFmtId="0" fontId="0" fillId="0" borderId="0" xfId="0"/>
    <xf numFmtId="165" fontId="0" fillId="0" borderId="0" xfId="0" applyNumberFormat="1"/>
    <xf numFmtId="0" fontId="0" fillId="0" borderId="0" xfId="0"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3" fillId="0" borderId="0" xfId="0" applyFont="1" applyAlignment="1">
      <alignment horizontal="center"/>
    </xf>
    <xf numFmtId="0" fontId="0" fillId="0" borderId="0" xfId="0" applyAlignment="1">
      <alignment horizontal="center"/>
    </xf>
    <xf numFmtId="49" fontId="0" fillId="0" borderId="0" xfId="0" applyNumberFormat="1" applyAlignment="1">
      <alignment horizontal="center"/>
    </xf>
    <xf numFmtId="2" fontId="0" fillId="0" borderId="0" xfId="0" applyNumberFormat="1"/>
    <xf numFmtId="0" fontId="6" fillId="0" borderId="0" xfId="0" applyFont="1"/>
    <xf numFmtId="0" fontId="6" fillId="0" borderId="0" xfId="0" applyFont="1" applyAlignment="1">
      <alignment horizontal="center"/>
    </xf>
    <xf numFmtId="2" fontId="7" fillId="0" borderId="0" xfId="0" applyNumberFormat="1" applyFont="1"/>
    <xf numFmtId="2" fontId="6" fillId="0" borderId="0" xfId="0" applyNumberFormat="1" applyFont="1" applyAlignment="1">
      <alignment horizontal="center"/>
    </xf>
    <xf numFmtId="0" fontId="7" fillId="0" borderId="0" xfId="0" applyFont="1"/>
    <xf numFmtId="0" fontId="3" fillId="0" borderId="0" xfId="0" applyFont="1" applyAlignment="1">
      <alignment horizontal="right"/>
    </xf>
    <xf numFmtId="0" fontId="2" fillId="0" borderId="0" xfId="0" applyFont="1" applyAlignment="1">
      <alignment horizontal="left"/>
    </xf>
    <xf numFmtId="0" fontId="5" fillId="0" borderId="0" xfId="0" applyFont="1" applyAlignment="1">
      <alignment horizontal="left" vertical="top"/>
    </xf>
    <xf numFmtId="0" fontId="9" fillId="0" borderId="0" xfId="0" applyFont="1"/>
    <xf numFmtId="0" fontId="10" fillId="0" borderId="0" xfId="0" applyFont="1" applyAlignment="1">
      <alignment horizontal="right"/>
    </xf>
    <xf numFmtId="166" fontId="8" fillId="0" borderId="0" xfId="0" applyNumberFormat="1" applyFont="1"/>
    <xf numFmtId="165" fontId="8" fillId="0" borderId="0" xfId="0" applyNumberFormat="1" applyFont="1" applyAlignment="1">
      <alignment horizontal="center"/>
    </xf>
    <xf numFmtId="165" fontId="8" fillId="0" borderId="0" xfId="0" applyNumberFormat="1" applyFont="1"/>
    <xf numFmtId="0" fontId="2" fillId="0" borderId="0" xfId="0" applyFont="1"/>
    <xf numFmtId="164" fontId="8" fillId="0" borderId="0" xfId="0" applyNumberFormat="1" applyFont="1" applyAlignment="1">
      <alignment horizontal="center"/>
    </xf>
    <xf numFmtId="0" fontId="2" fillId="0" borderId="0" xfId="0" applyFont="1" applyAlignment="1">
      <alignment horizontal="right"/>
    </xf>
    <xf numFmtId="49" fontId="2" fillId="0" borderId="0" xfId="0" applyNumberFormat="1" applyFont="1" applyAlignment="1">
      <alignment horizontal="center"/>
    </xf>
    <xf numFmtId="11" fontId="8" fillId="0" borderId="0" xfId="0" applyNumberFormat="1" applyFont="1"/>
    <xf numFmtId="2" fontId="8"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4"/>
  <sheetViews>
    <sheetView tabSelected="1" workbookViewId="0">
      <selection activeCell="C9" sqref="C9"/>
    </sheetView>
  </sheetViews>
  <sheetFormatPr defaultColWidth="8.77734375" defaultRowHeight="13.2" x14ac:dyDescent="0.25"/>
  <cols>
    <col min="1" max="1" width="12.77734375" customWidth="1"/>
    <col min="2" max="3" width="8.77734375" customWidth="1"/>
    <col min="4" max="4" width="10.5546875" bestFit="1" customWidth="1"/>
    <col min="5" max="8" width="8.77734375" customWidth="1"/>
    <col min="9" max="9" width="9.21875" customWidth="1"/>
    <col min="10" max="22" width="8.77734375" customWidth="1"/>
    <col min="23" max="23" width="9.21875" customWidth="1"/>
  </cols>
  <sheetData>
    <row r="1" spans="1:3" x14ac:dyDescent="0.25">
      <c r="A1" s="22" t="s">
        <v>32</v>
      </c>
    </row>
    <row r="3" spans="1:3" x14ac:dyDescent="0.25">
      <c r="A3" t="s">
        <v>35</v>
      </c>
    </row>
    <row r="6" spans="1:3" x14ac:dyDescent="0.25">
      <c r="A6" t="s">
        <v>33</v>
      </c>
    </row>
    <row r="8" spans="1:3" x14ac:dyDescent="0.25">
      <c r="A8" t="s">
        <v>34</v>
      </c>
    </row>
    <row r="9" spans="1:3" x14ac:dyDescent="0.25">
      <c r="A9" s="17" t="s">
        <v>21</v>
      </c>
      <c r="C9" t="s">
        <v>36</v>
      </c>
    </row>
    <row r="15" spans="1:3" ht="15.6" x14ac:dyDescent="0.25">
      <c r="A15" s="15" t="s">
        <v>27</v>
      </c>
      <c r="B15" s="2"/>
      <c r="C15" s="2"/>
    </row>
    <row r="16" spans="1:3" ht="15.6" x14ac:dyDescent="0.25">
      <c r="A16" s="15" t="s">
        <v>28</v>
      </c>
      <c r="B16" s="2"/>
    </row>
    <row r="17" spans="1:25" x14ac:dyDescent="0.25">
      <c r="C17" s="2"/>
    </row>
    <row r="18" spans="1:25" ht="15.6" x14ac:dyDescent="0.25">
      <c r="A18" s="14" t="s">
        <v>17</v>
      </c>
      <c r="B18" s="16">
        <f>1^2-4^2-3^2</f>
        <v>-24</v>
      </c>
      <c r="R18" s="1"/>
      <c r="S18" s="1"/>
      <c r="T18" s="1"/>
      <c r="U18" s="1"/>
      <c r="V18" s="1"/>
    </row>
    <row r="19" spans="1:25" ht="15.6" x14ac:dyDescent="0.35">
      <c r="A19" s="14" t="s">
        <v>16</v>
      </c>
      <c r="B19" s="16">
        <f>1-1-1</f>
        <v>-1</v>
      </c>
      <c r="R19" s="1"/>
      <c r="S19" s="1"/>
      <c r="T19" s="1"/>
      <c r="U19" s="1"/>
      <c r="V19" s="1"/>
    </row>
    <row r="20" spans="1:25" ht="13.8" x14ac:dyDescent="0.3">
      <c r="C20" s="3" t="s">
        <v>0</v>
      </c>
      <c r="D20" s="4"/>
      <c r="K20" s="24" t="s">
        <v>23</v>
      </c>
      <c r="L20" s="14" t="s">
        <v>20</v>
      </c>
      <c r="M20" s="14" t="s">
        <v>11</v>
      </c>
      <c r="R20" s="1"/>
      <c r="S20" s="1"/>
      <c r="T20" s="1"/>
      <c r="U20" s="1"/>
      <c r="V20" s="1"/>
    </row>
    <row r="21" spans="1:25" x14ac:dyDescent="0.25">
      <c r="C21" s="2" t="s">
        <v>1</v>
      </c>
      <c r="D21" s="2"/>
      <c r="K21">
        <v>0.50900000000000001</v>
      </c>
      <c r="L21" s="27">
        <f>0.01-0.6-0.32</f>
        <v>-0.90999999999999992</v>
      </c>
      <c r="M21" s="27">
        <f>SQRT(0.14^2+0.1^2+0.16^2)</f>
        <v>0.23494680248941463</v>
      </c>
      <c r="R21" s="1"/>
      <c r="S21" s="1"/>
      <c r="T21" s="1"/>
      <c r="U21" s="1"/>
      <c r="V21" s="1"/>
    </row>
    <row r="22" spans="1:25" ht="13.8" x14ac:dyDescent="0.3">
      <c r="C22" s="3" t="s">
        <v>2</v>
      </c>
      <c r="D22" s="4"/>
      <c r="R22" s="1"/>
      <c r="S22" s="1"/>
      <c r="T22" s="1"/>
      <c r="U22" s="1"/>
      <c r="V22" s="1"/>
    </row>
    <row r="23" spans="1:25" ht="15.6" x14ac:dyDescent="0.25">
      <c r="B23" t="s">
        <v>14</v>
      </c>
      <c r="C23" s="6" t="s">
        <v>4</v>
      </c>
      <c r="D23" s="6" t="s">
        <v>22</v>
      </c>
      <c r="E23" s="6" t="s">
        <v>5</v>
      </c>
      <c r="F23" s="6" t="s">
        <v>6</v>
      </c>
      <c r="G23" s="6" t="s">
        <v>7</v>
      </c>
      <c r="H23" s="6" t="s">
        <v>8</v>
      </c>
      <c r="I23" s="5" t="s">
        <v>9</v>
      </c>
      <c r="J23" s="7" t="s">
        <v>10</v>
      </c>
      <c r="K23" s="25" t="s">
        <v>26</v>
      </c>
      <c r="L23" s="24" t="s">
        <v>24</v>
      </c>
      <c r="M23" s="24" t="s">
        <v>25</v>
      </c>
      <c r="R23" s="1"/>
      <c r="S23" s="1"/>
      <c r="T23" s="1"/>
      <c r="U23" s="1"/>
      <c r="V23" s="1"/>
    </row>
    <row r="24" spans="1:25" x14ac:dyDescent="0.25">
      <c r="A24" t="s">
        <v>3</v>
      </c>
      <c r="B24" t="s">
        <v>15</v>
      </c>
      <c r="C24" s="6" t="s">
        <v>12</v>
      </c>
      <c r="D24" s="6" t="s">
        <v>12</v>
      </c>
      <c r="G24" s="6" t="s">
        <v>13</v>
      </c>
      <c r="H24" s="6" t="s">
        <v>13</v>
      </c>
      <c r="R24" s="1"/>
      <c r="S24" s="1"/>
      <c r="T24" s="1"/>
      <c r="U24" s="1"/>
      <c r="V24" s="1"/>
    </row>
    <row r="25" spans="1:25" ht="13.8" x14ac:dyDescent="0.3">
      <c r="C25" s="3" t="s">
        <v>0</v>
      </c>
      <c r="D25" s="22" t="s">
        <v>19</v>
      </c>
      <c r="E25" s="3" t="s">
        <v>0</v>
      </c>
      <c r="R25" s="1"/>
      <c r="S25" s="1"/>
      <c r="T25" s="1"/>
      <c r="U25" s="1"/>
      <c r="V25" s="1"/>
    </row>
    <row r="26" spans="1:25" ht="14.4" x14ac:dyDescent="0.3">
      <c r="A26" s="17" t="s">
        <v>21</v>
      </c>
      <c r="B26" s="18" t="s">
        <v>18</v>
      </c>
      <c r="C26" s="23">
        <v>0.1</v>
      </c>
      <c r="D26" s="26">
        <v>160000000000000</v>
      </c>
      <c r="E26" s="19">
        <f>LOG(D26)</f>
        <v>14.204119982655925</v>
      </c>
      <c r="F26" s="19">
        <v>1.0075000000000001</v>
      </c>
      <c r="G26" s="20">
        <f>C26*F26</f>
        <v>0.10075000000000001</v>
      </c>
      <c r="H26" s="21">
        <f>E26+$B$19*LOG(F26)</f>
        <v>14.200874927842777</v>
      </c>
      <c r="I26" s="1">
        <f>(LOG((1.6+0.4)*10^14)-LOG((1.6-0.4)*10^14))/2</f>
        <v>0.11092437480817807</v>
      </c>
      <c r="J26" s="1">
        <f>2*I26</f>
        <v>0.22184874961635614</v>
      </c>
      <c r="K26" s="21">
        <f>$B$18*($K$21*SQRT(G26)/(1+1.5*SQRT(G26)))</f>
        <v>-2.6268225626984427</v>
      </c>
      <c r="L26" s="21">
        <f>$L$21*G26</f>
        <v>-9.16825E-2</v>
      </c>
      <c r="M26" s="21">
        <f>H26-K26+L26</f>
        <v>16.736014990541218</v>
      </c>
      <c r="R26" s="1"/>
      <c r="S26" s="1"/>
      <c r="T26" s="1"/>
      <c r="U26" s="1"/>
      <c r="V26" s="1"/>
    </row>
    <row r="27" spans="1:25" ht="14.4" x14ac:dyDescent="0.3">
      <c r="A27" s="17" t="s">
        <v>21</v>
      </c>
      <c r="B27" s="18" t="s">
        <v>18</v>
      </c>
      <c r="C27" s="23">
        <v>0.1</v>
      </c>
      <c r="D27" s="26">
        <f>244000000000000</f>
        <v>244000000000000</v>
      </c>
      <c r="E27" s="19">
        <f>LOG(D27)</f>
        <v>14.38738982633873</v>
      </c>
      <c r="F27" s="19">
        <v>1.0075000000000001</v>
      </c>
      <c r="G27" s="20">
        <f>C27*F27</f>
        <v>0.10075000000000001</v>
      </c>
      <c r="H27" s="21">
        <f>E27+$B$19*LOG(F27)</f>
        <v>14.384144771525582</v>
      </c>
      <c r="I27" s="1">
        <f>(LOG((2.44+0.7)*10^14)-LOG((2.44-0.7)*10^14))/2</f>
        <v>0.12819019989530744</v>
      </c>
      <c r="J27" s="1">
        <f>2*I27</f>
        <v>0.25638039979061489</v>
      </c>
      <c r="K27" s="21">
        <f>$B$18*($K$21*SQRT(G27)/(1+1.5*SQRT(G27)))</f>
        <v>-2.6268225626984427</v>
      </c>
      <c r="L27" s="21">
        <f>$L$21*G27</f>
        <v>-9.16825E-2</v>
      </c>
      <c r="M27" s="21">
        <f>H27-K27+L27</f>
        <v>16.919284834224023</v>
      </c>
      <c r="O27" s="1"/>
      <c r="R27" s="1"/>
      <c r="S27" s="1"/>
      <c r="T27" s="1"/>
      <c r="U27" s="1"/>
      <c r="V27" s="1"/>
    </row>
    <row r="28" spans="1:25" x14ac:dyDescent="0.25">
      <c r="J28" s="1"/>
      <c r="K28" s="1"/>
      <c r="L28" s="1"/>
      <c r="R28" s="1"/>
      <c r="S28" s="1"/>
      <c r="T28" s="1"/>
      <c r="U28" s="1"/>
      <c r="V28" s="1"/>
    </row>
    <row r="29" spans="1:25" x14ac:dyDescent="0.25">
      <c r="J29" s="1"/>
      <c r="K29" s="1"/>
      <c r="L29" s="24" t="s">
        <v>31</v>
      </c>
      <c r="M29" s="21">
        <f>AVERAGE(M26:M27)</f>
        <v>16.827649912382618</v>
      </c>
      <c r="N29" s="1"/>
      <c r="R29" s="1"/>
      <c r="S29" s="1"/>
      <c r="T29" s="1"/>
      <c r="U29" s="1"/>
      <c r="V29" s="1"/>
    </row>
    <row r="30" spans="1:25" x14ac:dyDescent="0.25">
      <c r="J30" s="1"/>
      <c r="K30" s="1"/>
      <c r="L30" s="1"/>
      <c r="R30" s="1"/>
      <c r="S30" s="1"/>
      <c r="T30" s="1"/>
      <c r="U30" s="1"/>
      <c r="V30" s="1"/>
    </row>
    <row r="31" spans="1:25" x14ac:dyDescent="0.25">
      <c r="J31" s="1"/>
      <c r="K31" s="1"/>
      <c r="N31" s="1"/>
      <c r="R31" s="1"/>
      <c r="S31" s="1"/>
      <c r="T31" s="1"/>
      <c r="U31" s="1"/>
      <c r="V31" s="1"/>
      <c r="W31" s="8"/>
      <c r="Y31" s="1"/>
    </row>
    <row r="32" spans="1:25" x14ac:dyDescent="0.25">
      <c r="J32" s="1"/>
      <c r="K32" s="1"/>
      <c r="N32" s="1"/>
      <c r="R32" s="1"/>
      <c r="S32" s="1"/>
      <c r="T32" s="1"/>
      <c r="U32" s="1"/>
      <c r="V32" s="1"/>
      <c r="W32" s="8"/>
      <c r="Y32" s="1"/>
    </row>
    <row r="33" spans="1:28" x14ac:dyDescent="0.25">
      <c r="J33" s="1"/>
      <c r="K33" s="1"/>
      <c r="N33" s="1"/>
      <c r="R33" s="1"/>
      <c r="S33" s="1"/>
      <c r="T33" s="1"/>
      <c r="U33" s="1"/>
      <c r="V33" s="1"/>
      <c r="W33" s="8"/>
      <c r="Y33" s="1"/>
    </row>
    <row r="34" spans="1:28" ht="15.6" x14ac:dyDescent="0.25">
      <c r="A34" s="15" t="s">
        <v>29</v>
      </c>
      <c r="B34" s="2"/>
      <c r="C34" s="2"/>
      <c r="N34" s="1"/>
      <c r="R34" s="1"/>
      <c r="S34" s="1"/>
      <c r="T34" s="1"/>
      <c r="U34" s="1"/>
      <c r="V34" s="1"/>
      <c r="W34" s="8"/>
      <c r="Y34" s="1"/>
    </row>
    <row r="35" spans="1:28" ht="15.6" x14ac:dyDescent="0.25">
      <c r="A35" s="15" t="s">
        <v>30</v>
      </c>
      <c r="B35" s="2"/>
      <c r="N35" s="1"/>
      <c r="R35" s="1"/>
      <c r="S35" s="1"/>
      <c r="T35" s="1"/>
      <c r="U35" s="1"/>
      <c r="V35" s="1"/>
      <c r="W35" s="8"/>
      <c r="Y35" s="1"/>
    </row>
    <row r="36" spans="1:28" x14ac:dyDescent="0.25">
      <c r="C36" s="2"/>
      <c r="N36" s="1"/>
      <c r="R36" s="1"/>
      <c r="S36" s="1"/>
      <c r="T36" s="1"/>
      <c r="U36" s="1"/>
      <c r="V36" s="1"/>
      <c r="W36" s="8"/>
      <c r="Y36" s="1"/>
    </row>
    <row r="37" spans="1:28" ht="15.6" x14ac:dyDescent="0.25">
      <c r="A37" s="14" t="s">
        <v>17</v>
      </c>
      <c r="B37" s="16">
        <f>0^2-1^2-1^2</f>
        <v>-2</v>
      </c>
      <c r="N37" s="1"/>
      <c r="R37" s="1"/>
      <c r="S37" s="1"/>
      <c r="T37" s="1"/>
      <c r="U37" s="1"/>
      <c r="V37" s="1"/>
      <c r="W37" s="8"/>
      <c r="Y37" s="1"/>
    </row>
    <row r="38" spans="1:28" ht="15.6" x14ac:dyDescent="0.35">
      <c r="A38" s="14" t="s">
        <v>16</v>
      </c>
      <c r="B38" s="16">
        <f>1-1-1</f>
        <v>-1</v>
      </c>
      <c r="N38" s="1"/>
      <c r="R38" s="1"/>
      <c r="S38" s="1"/>
      <c r="T38" s="1"/>
      <c r="U38" s="1"/>
      <c r="V38" s="1"/>
      <c r="W38" s="8"/>
      <c r="Y38" s="1"/>
    </row>
    <row r="39" spans="1:28" ht="13.8" x14ac:dyDescent="0.3">
      <c r="C39" s="3" t="s">
        <v>0</v>
      </c>
      <c r="D39" s="4"/>
      <c r="K39" s="24" t="s">
        <v>23</v>
      </c>
      <c r="L39" s="14" t="s">
        <v>20</v>
      </c>
      <c r="M39" s="14" t="s">
        <v>11</v>
      </c>
      <c r="N39" s="1"/>
      <c r="R39" s="1"/>
      <c r="S39" s="1"/>
      <c r="T39" s="1"/>
      <c r="U39" s="1"/>
      <c r="V39" s="1"/>
      <c r="W39" s="8"/>
      <c r="Y39" s="1"/>
    </row>
    <row r="40" spans="1:28" x14ac:dyDescent="0.25">
      <c r="C40" s="2" t="s">
        <v>1</v>
      </c>
      <c r="D40" s="2"/>
      <c r="K40">
        <v>0.50900000000000001</v>
      </c>
      <c r="L40" s="27">
        <f>0-0.14-0.01</f>
        <v>-0.15000000000000002</v>
      </c>
      <c r="M40" s="27">
        <f>SQRT(0.1^2+0.02^2+0.16^2)</f>
        <v>0.18973665961010278</v>
      </c>
      <c r="N40" s="1"/>
      <c r="R40" s="1"/>
      <c r="S40" s="1"/>
      <c r="T40" s="1"/>
      <c r="U40" s="1"/>
      <c r="V40" s="1"/>
      <c r="W40" s="8"/>
      <c r="Y40" s="1"/>
    </row>
    <row r="41" spans="1:28" ht="13.8" x14ac:dyDescent="0.3">
      <c r="C41" s="3" t="s">
        <v>2</v>
      </c>
      <c r="D41" s="4"/>
      <c r="R41" s="1"/>
      <c r="S41" s="1"/>
      <c r="T41" s="1"/>
      <c r="U41" s="1"/>
      <c r="V41" s="1"/>
      <c r="W41" s="8"/>
      <c r="Y41" s="1"/>
    </row>
    <row r="42" spans="1:28" ht="15.6" x14ac:dyDescent="0.25">
      <c r="B42" t="s">
        <v>14</v>
      </c>
      <c r="C42" s="6" t="s">
        <v>4</v>
      </c>
      <c r="D42" s="6" t="s">
        <v>22</v>
      </c>
      <c r="E42" s="6" t="s">
        <v>5</v>
      </c>
      <c r="F42" s="6" t="s">
        <v>6</v>
      </c>
      <c r="G42" s="6" t="s">
        <v>7</v>
      </c>
      <c r="H42" s="6" t="s">
        <v>8</v>
      </c>
      <c r="I42" s="5" t="s">
        <v>9</v>
      </c>
      <c r="J42" s="7" t="s">
        <v>10</v>
      </c>
      <c r="K42" s="25" t="s">
        <v>26</v>
      </c>
      <c r="L42" s="24" t="s">
        <v>24</v>
      </c>
      <c r="M42" s="24" t="s">
        <v>25</v>
      </c>
      <c r="N42" s="1"/>
      <c r="R42" s="1"/>
      <c r="S42" s="1"/>
      <c r="T42" s="1"/>
      <c r="U42" s="1"/>
      <c r="V42" s="1"/>
      <c r="W42" s="8"/>
      <c r="Y42" s="1"/>
    </row>
    <row r="43" spans="1:28" x14ac:dyDescent="0.25">
      <c r="A43" t="s">
        <v>3</v>
      </c>
      <c r="B43" t="s">
        <v>15</v>
      </c>
      <c r="C43" s="6" t="s">
        <v>12</v>
      </c>
      <c r="D43" s="6" t="s">
        <v>12</v>
      </c>
      <c r="G43" s="6" t="s">
        <v>13</v>
      </c>
      <c r="H43" s="6" t="s">
        <v>13</v>
      </c>
      <c r="R43" s="1"/>
      <c r="S43" s="1"/>
      <c r="T43" s="1"/>
      <c r="U43" s="1"/>
      <c r="V43" s="1"/>
      <c r="W43" s="8"/>
      <c r="Y43" s="1"/>
    </row>
    <row r="44" spans="1:28" ht="13.8" x14ac:dyDescent="0.3">
      <c r="C44" s="3" t="s">
        <v>0</v>
      </c>
      <c r="D44" s="22" t="s">
        <v>19</v>
      </c>
      <c r="E44" s="3" t="s">
        <v>0</v>
      </c>
      <c r="R44" s="1"/>
      <c r="S44" s="1"/>
      <c r="T44" s="1"/>
      <c r="U44" s="1"/>
      <c r="V44" s="1"/>
      <c r="W44" s="8"/>
      <c r="Z44" s="1"/>
      <c r="AB44" s="1"/>
    </row>
    <row r="45" spans="1:28" ht="14.4" x14ac:dyDescent="0.3">
      <c r="A45" s="17" t="s">
        <v>21</v>
      </c>
      <c r="B45" s="18" t="s">
        <v>18</v>
      </c>
      <c r="C45" s="23">
        <v>0.1</v>
      </c>
      <c r="D45" s="26">
        <v>280</v>
      </c>
      <c r="E45" s="19">
        <f>LOG(D45)</f>
        <v>2.4471580313422194</v>
      </c>
      <c r="F45" s="19">
        <v>1.0075000000000001</v>
      </c>
      <c r="G45" s="20">
        <f>C45*F45</f>
        <v>0.10075000000000001</v>
      </c>
      <c r="H45" s="21">
        <f>E45+$B$19*LOG(F45)</f>
        <v>2.4439129765290724</v>
      </c>
      <c r="I45" s="1">
        <f>(LOG((2.8+2)*10^2)-LOG((2.8-2)*10^2))/2</f>
        <v>0.38907562519182182</v>
      </c>
      <c r="J45" s="1">
        <f>2*I45</f>
        <v>0.77815125038364363</v>
      </c>
      <c r="K45" s="21">
        <f>$B$37*($K$40*SQRT(G45)/(1+1.5*SQRT(G45)))</f>
        <v>-0.21890188022487023</v>
      </c>
      <c r="L45" s="21">
        <f>$L$40*G45</f>
        <v>-1.5112500000000003E-2</v>
      </c>
      <c r="M45" s="21">
        <f>H45-K45+L45</f>
        <v>2.6477023567539426</v>
      </c>
      <c r="R45" s="1"/>
      <c r="S45" s="1"/>
      <c r="T45" s="1"/>
      <c r="U45" s="1"/>
      <c r="V45" s="1"/>
      <c r="W45" s="8"/>
      <c r="Z45" s="1"/>
      <c r="AB45" s="1"/>
    </row>
    <row r="46" spans="1:28" x14ac:dyDescent="0.25">
      <c r="A46" s="9"/>
      <c r="B46" s="9"/>
      <c r="C46" s="10"/>
      <c r="J46" s="1"/>
      <c r="K46" s="1"/>
      <c r="L46" s="1"/>
      <c r="R46" s="1"/>
      <c r="S46" s="1"/>
      <c r="T46" s="1"/>
      <c r="U46" s="1"/>
      <c r="V46" s="1"/>
      <c r="W46" s="8"/>
      <c r="Z46" s="1"/>
      <c r="AB46" s="1"/>
    </row>
    <row r="47" spans="1:28" x14ac:dyDescent="0.25">
      <c r="A47" s="9"/>
      <c r="B47" s="9"/>
      <c r="C47" s="10"/>
      <c r="D47" s="11"/>
      <c r="E47" s="1"/>
      <c r="F47" s="12"/>
      <c r="G47" s="8"/>
      <c r="H47" s="13"/>
      <c r="I47" s="11"/>
      <c r="J47" s="1"/>
      <c r="K47" s="1"/>
      <c r="L47" s="1"/>
      <c r="R47" s="1"/>
      <c r="S47" s="1"/>
      <c r="T47" s="1"/>
      <c r="U47" s="1"/>
      <c r="V47" s="1"/>
      <c r="W47" s="8"/>
      <c r="Z47" s="1"/>
      <c r="AB47" s="1"/>
    </row>
    <row r="48" spans="1:28" x14ac:dyDescent="0.25">
      <c r="A48" s="9"/>
      <c r="B48" s="9"/>
      <c r="C48" s="10"/>
      <c r="D48" s="11"/>
      <c r="E48" s="1"/>
      <c r="F48" s="12"/>
      <c r="G48" s="8"/>
      <c r="H48" s="13"/>
      <c r="I48" s="11"/>
      <c r="J48" s="1"/>
      <c r="K48" s="1"/>
      <c r="L48" s="1"/>
      <c r="R48" s="1"/>
      <c r="S48" s="1"/>
      <c r="T48" s="1"/>
      <c r="U48" s="1"/>
      <c r="V48" s="1"/>
      <c r="W48" s="8"/>
      <c r="Z48" s="1"/>
      <c r="AB48" s="1"/>
    </row>
    <row r="49" spans="1:29" x14ac:dyDescent="0.25">
      <c r="A49" s="9"/>
      <c r="B49" s="9"/>
      <c r="C49" s="10"/>
      <c r="D49" s="11"/>
      <c r="E49" s="1"/>
      <c r="F49" s="12"/>
      <c r="G49" s="8"/>
      <c r="H49" s="13"/>
      <c r="I49" s="11"/>
      <c r="J49" s="1"/>
      <c r="K49" s="1"/>
      <c r="Q49" s="1"/>
      <c r="R49" s="1"/>
      <c r="S49" s="1"/>
      <c r="T49" s="1"/>
      <c r="U49" s="1"/>
      <c r="V49" s="1"/>
      <c r="W49" s="8"/>
      <c r="Z49" s="1"/>
      <c r="AB49" s="1"/>
    </row>
    <row r="50" spans="1:29" x14ac:dyDescent="0.25">
      <c r="A50" s="9"/>
      <c r="B50" s="9"/>
      <c r="C50" s="10"/>
      <c r="D50" s="11"/>
      <c r="E50" s="1"/>
      <c r="F50" s="12"/>
      <c r="G50" s="8"/>
      <c r="H50" s="13"/>
      <c r="I50" s="11"/>
      <c r="J50" s="1"/>
      <c r="K50" s="1"/>
      <c r="N50" s="1"/>
      <c r="R50" s="1"/>
      <c r="S50" s="1"/>
      <c r="T50" s="1"/>
      <c r="U50" s="1"/>
      <c r="V50" s="1"/>
      <c r="W50" s="8"/>
      <c r="Z50" s="1"/>
      <c r="AB50" s="1"/>
    </row>
    <row r="51" spans="1:29" x14ac:dyDescent="0.25">
      <c r="A51" s="9"/>
      <c r="B51" s="9"/>
      <c r="C51" s="10"/>
      <c r="D51" s="11"/>
      <c r="E51" s="1"/>
      <c r="F51" s="12"/>
      <c r="G51" s="8"/>
      <c r="H51" s="13"/>
      <c r="I51" s="11"/>
      <c r="J51" s="1"/>
      <c r="K51" s="1"/>
      <c r="O51" s="1"/>
      <c r="R51" s="1"/>
      <c r="S51" s="1"/>
      <c r="T51" s="1"/>
      <c r="U51" s="1"/>
      <c r="V51" s="1"/>
      <c r="W51" s="8"/>
      <c r="AA51" s="1"/>
      <c r="AC51" s="1"/>
    </row>
    <row r="52" spans="1:29" x14ac:dyDescent="0.25">
      <c r="A52" s="9"/>
      <c r="B52" s="9"/>
      <c r="C52" s="10"/>
      <c r="D52" s="11"/>
      <c r="E52" s="1"/>
      <c r="F52" s="12"/>
      <c r="G52" s="8"/>
      <c r="H52" s="13"/>
      <c r="I52" s="11"/>
      <c r="J52" s="1"/>
      <c r="K52" s="1"/>
      <c r="O52" s="1"/>
      <c r="R52" s="1"/>
      <c r="S52" s="1"/>
      <c r="T52" s="1"/>
      <c r="U52" s="1"/>
      <c r="V52" s="1"/>
      <c r="W52" s="8"/>
      <c r="AA52" s="1"/>
      <c r="AC52" s="1"/>
    </row>
    <row r="53" spans="1:29" x14ac:dyDescent="0.25">
      <c r="A53" s="9"/>
      <c r="B53" s="9"/>
      <c r="C53" s="10"/>
      <c r="D53" s="11"/>
      <c r="E53" s="1"/>
      <c r="F53" s="12"/>
      <c r="G53" s="8"/>
      <c r="H53" s="13"/>
      <c r="I53" s="11"/>
      <c r="J53" s="1"/>
      <c r="K53" s="1"/>
      <c r="O53" s="1"/>
      <c r="R53" s="1"/>
      <c r="S53" s="1"/>
      <c r="T53" s="1"/>
      <c r="U53" s="1"/>
      <c r="V53" s="1"/>
      <c r="W53" s="8"/>
      <c r="AA53" s="1"/>
      <c r="AC53" s="1"/>
    </row>
    <row r="54" spans="1:29" x14ac:dyDescent="0.25">
      <c r="A54" s="9"/>
      <c r="B54" s="9"/>
      <c r="C54" s="10"/>
      <c r="D54" s="11"/>
      <c r="E54" s="1"/>
      <c r="F54" s="12"/>
      <c r="G54" s="8"/>
      <c r="H54" s="13"/>
      <c r="I54" s="11"/>
      <c r="J54" s="1"/>
      <c r="K54" s="1"/>
      <c r="O54" s="1"/>
      <c r="R54" s="1"/>
      <c r="S54" s="1"/>
      <c r="T54" s="1"/>
      <c r="U54" s="1"/>
      <c r="V54" s="1"/>
      <c r="W54" s="8"/>
      <c r="AA54" s="1"/>
      <c r="AC54" s="1"/>
    </row>
  </sheetData>
  <phoneticPr fontId="7" type="noConversion"/>
  <pageMargins left="0.75" right="0.75" top="1" bottom="1" header="0.5" footer="0.5"/>
  <pageSetup paperSize="9" orientation="landscape" horizontalDpi="300" verticalDpi="30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CalcAc(edta)</vt:lpstr>
    </vt:vector>
  </TitlesOfParts>
  <Company>KTH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I.Puigdomenech</dc:creator>
  <cp:lastModifiedBy>Josep Bonet</cp:lastModifiedBy>
  <cp:lastPrinted>2002-08-12T14:38:15Z</cp:lastPrinted>
  <dcterms:created xsi:type="dcterms:W3CDTF">2000-02-23T12:13:48Z</dcterms:created>
  <dcterms:modified xsi:type="dcterms:W3CDTF">2023-11-14T15:57:41Z</dcterms:modified>
</cp:coreProperties>
</file>