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E5B0F32A-B14B-4367-B9F9-05F94F1B04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AcOH" sheetId="7" r:id="rId1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7" l="1"/>
  <c r="E79" i="7" s="1"/>
  <c r="F79" i="7" s="1"/>
  <c r="D74" i="7"/>
  <c r="D75" i="7"/>
  <c r="D76" i="7"/>
  <c r="D80" i="7"/>
  <c r="D81" i="7"/>
  <c r="D82" i="7"/>
  <c r="D83" i="7"/>
  <c r="D84" i="7"/>
  <c r="D85" i="7"/>
  <c r="E85" i="7" s="1"/>
  <c r="F85" i="7" s="1"/>
  <c r="D86" i="7"/>
  <c r="D87" i="7"/>
  <c r="D88" i="7"/>
  <c r="D89" i="7"/>
  <c r="D90" i="7"/>
  <c r="E90" i="7" s="1"/>
  <c r="F90" i="7" s="1"/>
  <c r="D91" i="7"/>
  <c r="D92" i="7"/>
  <c r="E92" i="7" s="1"/>
  <c r="F92" i="7" s="1"/>
  <c r="D93" i="7"/>
  <c r="D94" i="7"/>
  <c r="D95" i="7"/>
  <c r="D96" i="7"/>
  <c r="E96" i="7" s="1"/>
  <c r="F96" i="7" s="1"/>
  <c r="D97" i="7"/>
  <c r="D98" i="7"/>
  <c r="D99" i="7"/>
  <c r="D100" i="7"/>
  <c r="E100" i="7" s="1"/>
  <c r="F100" i="7" s="1"/>
  <c r="D101" i="7"/>
  <c r="E101" i="7" s="1"/>
  <c r="F101" i="7" s="1"/>
  <c r="D102" i="7"/>
  <c r="D103" i="7"/>
  <c r="D104" i="7"/>
  <c r="B68" i="7"/>
  <c r="C68" i="7" s="1"/>
  <c r="D68" i="7" s="1"/>
  <c r="B67" i="7"/>
  <c r="C67" i="7" s="1"/>
  <c r="D67" i="7" s="1"/>
  <c r="B66" i="7"/>
  <c r="C66" i="7" s="1"/>
  <c r="D66" i="7" s="1"/>
  <c r="B65" i="7"/>
  <c r="C65" i="7" s="1"/>
  <c r="D65" i="7" s="1"/>
  <c r="B64" i="7"/>
  <c r="C64" i="7" s="1"/>
  <c r="D64" i="7" s="1"/>
  <c r="B63" i="7"/>
  <c r="C63" i="7" s="1"/>
  <c r="D63" i="7" s="1"/>
  <c r="B62" i="7"/>
  <c r="C62" i="7" s="1"/>
  <c r="D62" i="7" s="1"/>
  <c r="B61" i="7"/>
  <c r="C61" i="7" s="1"/>
  <c r="D61" i="7" s="1"/>
  <c r="B60" i="7"/>
  <c r="C60" i="7" s="1"/>
  <c r="D60" i="7" s="1"/>
  <c r="B59" i="7"/>
  <c r="C59" i="7" s="1"/>
  <c r="D59" i="7" s="1"/>
  <c r="B58" i="7"/>
  <c r="C58" i="7" s="1"/>
  <c r="D58" i="7" s="1"/>
  <c r="B57" i="7"/>
  <c r="C57" i="7" s="1"/>
  <c r="D57" i="7" s="1"/>
  <c r="B56" i="7"/>
  <c r="C56" i="7" s="1"/>
  <c r="D56" i="7" s="1"/>
  <c r="B55" i="7"/>
  <c r="C55" i="7" s="1"/>
  <c r="D55" i="7" s="1"/>
  <c r="B54" i="7"/>
  <c r="C54" i="7" s="1"/>
  <c r="D54" i="7" s="1"/>
  <c r="B53" i="7"/>
  <c r="C53" i="7" s="1"/>
  <c r="D53" i="7" s="1"/>
  <c r="B52" i="7"/>
  <c r="C52" i="7" s="1"/>
  <c r="D52" i="7" s="1"/>
  <c r="B51" i="7"/>
  <c r="C51" i="7" s="1"/>
  <c r="D51" i="7" s="1"/>
  <c r="E86" i="7" l="1"/>
  <c r="F86" i="7" s="1"/>
  <c r="E81" i="7"/>
  <c r="F81" i="7" s="1"/>
  <c r="E103" i="7"/>
  <c r="F103" i="7" s="1"/>
  <c r="E89" i="7"/>
  <c r="F89" i="7" s="1"/>
  <c r="E83" i="7"/>
  <c r="F83" i="7" s="1"/>
  <c r="E80" i="7"/>
  <c r="F80" i="7" s="1"/>
  <c r="E93" i="7"/>
  <c r="F93" i="7" s="1"/>
  <c r="E84" i="7"/>
  <c r="F84" i="7" s="1"/>
  <c r="E97" i="7"/>
  <c r="F97" i="7" s="1"/>
  <c r="E88" i="7"/>
  <c r="F88" i="7" s="1"/>
  <c r="E87" i="7"/>
  <c r="F87" i="7" s="1"/>
  <c r="E82" i="7"/>
  <c r="F82" i="7" s="1"/>
  <c r="E91" i="7"/>
  <c r="F91" i="7" s="1"/>
  <c r="E104" i="7"/>
  <c r="F104" i="7" s="1"/>
  <c r="E95" i="7"/>
  <c r="F95" i="7" s="1"/>
  <c r="E99" i="7"/>
  <c r="F99" i="7" s="1"/>
  <c r="E94" i="7"/>
  <c r="F94" i="7" s="1"/>
  <c r="E102" i="7"/>
  <c r="F102" i="7" s="1"/>
  <c r="E98" i="7"/>
  <c r="F98" i="7" s="1"/>
  <c r="M36" i="7" l="1"/>
  <c r="L36" i="7"/>
  <c r="B34" i="7"/>
  <c r="B33" i="7"/>
  <c r="N41" i="7"/>
  <c r="J41" i="7"/>
  <c r="G41" i="7"/>
  <c r="L41" i="7" s="1"/>
  <c r="N26" i="7"/>
  <c r="M21" i="7"/>
  <c r="L21" i="7"/>
  <c r="B19" i="7"/>
  <c r="H26" i="7" s="1"/>
  <c r="H41" i="7"/>
  <c r="B18" i="7"/>
  <c r="J26" i="7"/>
  <c r="G26" i="7"/>
  <c r="L26" i="7" s="1"/>
  <c r="K26" i="7" l="1"/>
  <c r="M26" i="7"/>
  <c r="K41" i="7"/>
  <c r="M41" i="7" s="1"/>
</calcChain>
</file>

<file path=xl/sharedStrings.xml><?xml version="1.0" encoding="utf-8"?>
<sst xmlns="http://schemas.openxmlformats.org/spreadsheetml/2006/main" count="94" uniqueCount="55">
  <si>
    <t>-------------------------------------------</t>
  </si>
  <si>
    <t xml:space="preserve">   Experimental</t>
  </si>
  <si>
    <t>------ Data -------------------------------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</si>
  <si>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</si>
  <si>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</si>
  <si>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</si>
  <si>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</si>
  <si>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</si>
  <si>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</si>
  <si>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</si>
  <si>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</si>
  <si>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±</t>
  </si>
  <si>
    <t>(molar)</t>
  </si>
  <si>
    <t>(molal)</t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</si>
  <si>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</si>
  <si>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</si>
  <si>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</si>
  <si>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</si>
  <si>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(reported)</t>
  </si>
  <si>
    <t>De</t>
  </si>
  <si>
    <t>K</t>
  </si>
  <si>
    <t>A</t>
  </si>
  <si>
    <r>
      <rPr>
        <sz val="10"/>
        <rFont val="Symbol"/>
        <family val="1"/>
        <charset val="2"/>
      </rPr>
      <t>De</t>
    </r>
    <r>
      <rPr>
        <sz val="10"/>
        <rFont val="Arial"/>
      </rPr>
      <t xml:space="preserve"> Im</t>
    </r>
  </si>
  <si>
    <t>log K0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</si>
  <si>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D</t>
    </r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</si>
  <si>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O(l)</t>
    </r>
    <r>
      <rPr>
        <sz val="10"/>
        <rFont val="Arial"/>
        <family val="2"/>
      </rPr>
      <t xml:space="preserve"> = AcOH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</t>
    </r>
    <r>
      <rPr>
        <vertAlign val="superscript"/>
        <sz val="10"/>
        <rFont val="Arial"/>
        <family val="2"/>
      </rPr>
      <t>+</t>
    </r>
  </si>
  <si>
    <r>
      <t>logK = log[AcOH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] + log[H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</t>
    </r>
  </si>
  <si>
    <r>
      <t>NaClO</t>
    </r>
    <r>
      <rPr>
        <b/>
        <vertAlign val="subscript"/>
        <sz val="10"/>
        <rFont val="Times New Roman"/>
        <family val="1"/>
      </rPr>
      <t>4</t>
    </r>
  </si>
  <si>
    <t>2004ZIE/BIL</t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</si>
  <si>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+ 3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O(l)</t>
    </r>
    <r>
      <rPr>
        <sz val="10"/>
        <rFont val="Arial"/>
        <family val="2"/>
      </rPr>
      <t xml:space="preserve"> = Ac(OH)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(aq) + 3 H</t>
    </r>
    <r>
      <rPr>
        <vertAlign val="superscript"/>
        <sz val="10"/>
        <rFont val="Arial"/>
        <family val="2"/>
      </rPr>
      <t>+</t>
    </r>
  </si>
  <si>
    <r>
      <t>logK = log[Ac(OH)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(aq)] + 3 log[H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</t>
    </r>
  </si>
  <si>
    <t>1992KUL/NOV</t>
  </si>
  <si>
    <t>Hummel W. &amp; Thoenen T. (2023): The PSI Chemical Thermodynamic Database 2020 (TDB 2020), Nagra Technical Report NTB 21-03</t>
  </si>
  <si>
    <t>Extrapolation of reported stability constants to I = 0 using SIT as described in NTB 21-03 Chapter 1.5 Medium effects</t>
  </si>
  <si>
    <t>References</t>
  </si>
  <si>
    <t>Zielińska, B. &amp; Bilewicz, A. (2004): The hydrolysis of actinium. J. Radioanal. Nucl. Chem., 261, 195-198.</t>
  </si>
  <si>
    <t>Chapter 2.3.2.1 Actinium(III) hydroxide complexes</t>
  </si>
  <si>
    <t>Kulikov et al. (1992)</t>
  </si>
  <si>
    <r>
      <t>log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0"/>
        <rFont val="Arial"/>
      </rPr>
      <t xml:space="preserve"> =</t>
    </r>
  </si>
  <si>
    <r>
      <t>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0"/>
        <rFont val="Arial"/>
      </rPr>
      <t xml:space="preserve"> =</t>
    </r>
  </si>
  <si>
    <t>pH</t>
  </si>
  <si>
    <r>
      <t>log</t>
    </r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0"/>
        <rFont val="Arial"/>
      </rPr>
      <t xml:space="preserve"> +3pH</t>
    </r>
  </si>
  <si>
    <r>
      <t>U</t>
    </r>
    <r>
      <rPr>
        <vertAlign val="subscript"/>
        <sz val="11"/>
        <color theme="1"/>
        <rFont val="Calibri"/>
        <family val="2"/>
        <scheme val="minor"/>
      </rPr>
      <t>M</t>
    </r>
  </si>
  <si>
    <t>logKd</t>
  </si>
  <si>
    <r>
      <t>logK</t>
    </r>
    <r>
      <rPr>
        <vertAlign val="subscript"/>
        <sz val="11"/>
        <color theme="1"/>
        <rFont val="Calibri"/>
        <family val="2"/>
        <scheme val="minor"/>
      </rPr>
      <t>1h</t>
    </r>
    <r>
      <rPr>
        <sz val="10"/>
        <rFont val="Arial"/>
      </rPr>
      <t xml:space="preserve"> =</t>
    </r>
  </si>
  <si>
    <r>
      <t>logK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0"/>
        <rFont val="Arial"/>
      </rPr>
      <t>(AcOH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0"/>
        <rFont val="Arial"/>
      </rPr>
      <t>) =</t>
    </r>
  </si>
  <si>
    <r>
      <t>logK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0"/>
        <rFont val="Arial"/>
      </rPr>
      <t>(Ac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0"/>
        <rFont val="Arial"/>
      </rPr>
      <t>) =</t>
    </r>
  </si>
  <si>
    <t>Zielinska &amp; Bilewicz (2004)</t>
  </si>
  <si>
    <t>Electromigration data</t>
  </si>
  <si>
    <t>Ion exchange data</t>
  </si>
  <si>
    <r>
      <t>[H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]</t>
    </r>
  </si>
  <si>
    <t>Kd</t>
  </si>
  <si>
    <r>
      <t xml:space="preserve">Kulikov, E.V., Novgorodov, A.F. &amp;Schumann, D. (1992): Hydrolysis of </t>
    </r>
    <r>
      <rPr>
        <vertAlign val="superscript"/>
        <sz val="10"/>
        <rFont val="Arial"/>
        <family val="2"/>
      </rPr>
      <t>225</t>
    </r>
    <r>
      <rPr>
        <sz val="10"/>
        <rFont val="Arial"/>
      </rPr>
      <t>Actinium trace quantities. J. Radioanal. Nucl. Chem., Letters, 164, 103-108.</t>
    </r>
    <r>
      <rPr>
        <sz val="10"/>
        <rFont val="Arial"/>
        <family val="2"/>
      </rPr>
      <t xml:space="preserve"> </t>
    </r>
  </si>
  <si>
    <t>doi:10.1007/BF02167969</t>
  </si>
  <si>
    <t>doi:10.1023/B:JRNC.0000030956.61947.c5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</si>
</sst>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right"/>
    </xf>
    <xf numFmtId="166" fontId="8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2" fillId="0" borderId="0" xfId="0" applyFont="1"/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/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CalcAcOH!$A$51:$A$68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9.6</c:v>
                </c:pt>
                <c:pt idx="4">
                  <c:v>9.8000000000000007</c:v>
                </c:pt>
                <c:pt idx="5">
                  <c:v>10</c:v>
                </c:pt>
                <c:pt idx="6">
                  <c:v>10.199999999999999</c:v>
                </c:pt>
                <c:pt idx="7">
                  <c:v>10.4</c:v>
                </c:pt>
                <c:pt idx="8">
                  <c:v>10.633330000000001</c:v>
                </c:pt>
                <c:pt idx="9">
                  <c:v>10.8</c:v>
                </c:pt>
                <c:pt idx="10">
                  <c:v>10.9</c:v>
                </c:pt>
                <c:pt idx="11">
                  <c:v>11</c:v>
                </c:pt>
                <c:pt idx="12">
                  <c:v>11.1</c:v>
                </c:pt>
                <c:pt idx="13">
                  <c:v>11.2</c:v>
                </c:pt>
                <c:pt idx="14">
                  <c:v>11.3</c:v>
                </c:pt>
                <c:pt idx="15">
                  <c:v>11.4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CalcAcOH!$D$51:$D$68</c:f>
              <c:numCache>
                <c:formatCode>0.00E+00</c:formatCode>
                <c:ptCount val="18"/>
                <c:pt idx="0">
                  <c:v>5.4000000000000001E-4</c:v>
                </c:pt>
                <c:pt idx="1">
                  <c:v>5.3999999999999318E-4</c:v>
                </c:pt>
                <c:pt idx="2">
                  <c:v>5.3999320188835955E-4</c:v>
                </c:pt>
                <c:pt idx="3">
                  <c:v>5.3957140319978864E-4</c:v>
                </c:pt>
                <c:pt idx="4">
                  <c:v>5.3829775304103955E-4</c:v>
                </c:pt>
                <c:pt idx="5">
                  <c:v>5.3328632296260111E-4</c:v>
                </c:pt>
                <c:pt idx="6">
                  <c:v>5.1422757064152993E-4</c:v>
                </c:pt>
                <c:pt idx="7">
                  <c:v>4.5017773335905589E-4</c:v>
                </c:pt>
                <c:pt idx="8">
                  <c:v>2.700031084898742E-4</c:v>
                </c:pt>
                <c:pt idx="9">
                  <c:v>1.2973665961010114E-4</c:v>
                </c:pt>
                <c:pt idx="10">
                  <c:v>7.3875719845732779E-5</c:v>
                </c:pt>
                <c:pt idx="11">
                  <c:v>3.9737280303489569E-5</c:v>
                </c:pt>
                <c:pt idx="12">
                  <c:v>2.0674712096417621E-5</c:v>
                </c:pt>
                <c:pt idx="13">
                  <c:v>1.056364409119304E-5</c:v>
                </c:pt>
                <c:pt idx="14">
                  <c:v>5.3465346534652597E-6</c:v>
                </c:pt>
                <c:pt idx="15">
                  <c:v>2.6929145178114772E-6</c:v>
                </c:pt>
                <c:pt idx="16">
                  <c:v>1.3530200403342922E-6</c:v>
                </c:pt>
                <c:pt idx="17">
                  <c:v>4.2890317776070473E-8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7-414A-854D-65A52352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2256"/>
        <c:axId val="152353792"/>
      </c:scatterChart>
      <c:valAx>
        <c:axId val="152352256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53792"/>
        <c:crosses val="autoZero"/>
        <c:crossBetween val="midCat"/>
      </c:valAx>
      <c:valAx>
        <c:axId val="15235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5235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1-9B44-4B62-9814-EC312E7E21E3}"/>
              </c:ext>
            </c:extLst>
          </c:dPt>
          <c:xVal>
            <c:numRef>
              <c:f>CalcAcOH!$C$79:$C$104</c:f>
              <c:numCache>
                <c:formatCode>General</c:formatCode>
                <c:ptCount val="26"/>
                <c:pt idx="0">
                  <c:v>6.8</c:v>
                </c:pt>
                <c:pt idx="1">
                  <c:v>7</c:v>
                </c:pt>
                <c:pt idx="2">
                  <c:v>7.2</c:v>
                </c:pt>
                <c:pt idx="3">
                  <c:v>7.4</c:v>
                </c:pt>
                <c:pt idx="4">
                  <c:v>7.6</c:v>
                </c:pt>
                <c:pt idx="5">
                  <c:v>7.8</c:v>
                </c:pt>
                <c:pt idx="6">
                  <c:v>8</c:v>
                </c:pt>
                <c:pt idx="7">
                  <c:v>8.1999999999999993</c:v>
                </c:pt>
                <c:pt idx="8">
                  <c:v>8.4</c:v>
                </c:pt>
                <c:pt idx="9">
                  <c:v>8.6</c:v>
                </c:pt>
                <c:pt idx="10">
                  <c:v>8.8000000000000007</c:v>
                </c:pt>
                <c:pt idx="11">
                  <c:v>9</c:v>
                </c:pt>
                <c:pt idx="12">
                  <c:v>9.1999999999999993</c:v>
                </c:pt>
                <c:pt idx="13">
                  <c:v>9.4</c:v>
                </c:pt>
                <c:pt idx="14">
                  <c:v>9.6</c:v>
                </c:pt>
                <c:pt idx="15">
                  <c:v>9.8000000000000007</c:v>
                </c:pt>
                <c:pt idx="16">
                  <c:v>10</c:v>
                </c:pt>
                <c:pt idx="17">
                  <c:v>10.199999999999999</c:v>
                </c:pt>
                <c:pt idx="18">
                  <c:v>10.4</c:v>
                </c:pt>
                <c:pt idx="19">
                  <c:v>10.6</c:v>
                </c:pt>
                <c:pt idx="20">
                  <c:v>11</c:v>
                </c:pt>
                <c:pt idx="21">
                  <c:v>11.2</c:v>
                </c:pt>
                <c:pt idx="22">
                  <c:v>11.4</c:v>
                </c:pt>
                <c:pt idx="23">
                  <c:v>11.6</c:v>
                </c:pt>
                <c:pt idx="24">
                  <c:v>11.8</c:v>
                </c:pt>
                <c:pt idx="25">
                  <c:v>12</c:v>
                </c:pt>
              </c:numCache>
            </c:numRef>
          </c:xVal>
          <c:yVal>
            <c:numRef>
              <c:f>CalcAcOH!$F$79:$F$104</c:f>
              <c:numCache>
                <c:formatCode>General</c:formatCode>
                <c:ptCount val="26"/>
                <c:pt idx="0">
                  <c:v>3.3978147961579186</c:v>
                </c:pt>
                <c:pt idx="1">
                  <c:v>3.3965442943001514</c:v>
                </c:pt>
                <c:pt idx="2">
                  <c:v>3.3945420645202304</c:v>
                </c:pt>
                <c:pt idx="3">
                  <c:v>3.3913969666521884</c:v>
                </c:pt>
                <c:pt idx="4">
                  <c:v>3.3864818054721955</c:v>
                </c:pt>
                <c:pt idx="5">
                  <c:v>3.3788609386239434</c:v>
                </c:pt>
                <c:pt idx="6">
                  <c:v>3.3671873140718112</c:v>
                </c:pt>
                <c:pt idx="7">
                  <c:v>3.3496288879646587</c:v>
                </c:pt>
                <c:pt idx="8">
                  <c:v>3.3239156082055596</c:v>
                </c:pt>
                <c:pt idx="9">
                  <c:v>3.2876551568791346</c:v>
                </c:pt>
                <c:pt idx="10">
                  <c:v>3.2390543392308904</c:v>
                </c:pt>
                <c:pt idx="11">
                  <c:v>3.1779797539885855</c:v>
                </c:pt>
                <c:pt idx="12">
                  <c:v>3.1068884452717551</c:v>
                </c:pt>
                <c:pt idx="13">
                  <c:v>3.0308943993271917</c:v>
                </c:pt>
                <c:pt idx="14">
                  <c:v>2.956579097335172</c:v>
                </c:pt>
                <c:pt idx="15">
                  <c:v>2.8900098569004875</c:v>
                </c:pt>
                <c:pt idx="16">
                  <c:v>2.8350421772782606</c:v>
                </c:pt>
                <c:pt idx="17">
                  <c:v>2.7927586724699922</c:v>
                </c:pt>
                <c:pt idx="18">
                  <c:v>2.7620554603730336</c:v>
                </c:pt>
                <c:pt idx="19">
                  <c:v>2.7407227165132735</c:v>
                </c:pt>
                <c:pt idx="20">
                  <c:v>2.7169170281316131</c:v>
                </c:pt>
                <c:pt idx="21">
                  <c:v>2.7107893177730995</c:v>
                </c:pt>
                <c:pt idx="22">
                  <c:v>2.7068544742012435</c:v>
                </c:pt>
                <c:pt idx="23">
                  <c:v>2.704343783620085</c:v>
                </c:pt>
                <c:pt idx="24">
                  <c:v>2.7027483292574099</c:v>
                </c:pt>
                <c:pt idx="25">
                  <c:v>2.701737114684827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2-4672-98B2-B9C21AD7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8832"/>
        <c:axId val="147290368"/>
      </c:scatterChart>
      <c:valAx>
        <c:axId val="147288832"/>
        <c:scaling>
          <c:orientation val="minMax"/>
          <c:max val="10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90368"/>
        <c:crosses val="autoZero"/>
        <c:crossBetween val="midCat"/>
      </c:valAx>
      <c:valAx>
        <c:axId val="147290368"/>
        <c:scaling>
          <c:orientation val="minMax"/>
          <c:max val="4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logKd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50</xdr:row>
      <xdr:rowOff>57150</xdr:rowOff>
    </xdr:from>
    <xdr:to>
      <xdr:col>13</xdr:col>
      <xdr:colOff>495300</xdr:colOff>
      <xdr:row>67</xdr:row>
      <xdr:rowOff>101600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C914987-A0AE-451F-A6C9-604D33F1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76</xdr:row>
      <xdr:rowOff>82550</xdr:rowOff>
    </xdr:from>
    <xdr:to>
      <xdr:col>14</xdr:col>
      <xdr:colOff>508001</xdr:colOff>
      <xdr:row>104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F698E-2036-4588-A649-6500A055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23/B:JRNC.0000030956.61947.c5" TargetMode="External"/><Relationship Id="rId1" Type="http://schemas.openxmlformats.org/officeDocument/2006/relationships/hyperlink" Target="https://doi.org/10.1007/BF0216796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"/>
  <sheetViews>
    <sheetView tabSelected="1" workbookViewId="0">
      <selection activeCell="H15" sqref="H15"/>
    </sheetView>
  </sheetViews>
  <sheetFormatPr defaultColWidth="8.77734375" defaultRowHeight="13.2" x14ac:dyDescent="0.25"/>
  <cols>
    <col min="1" max="1" width="12.77734375" customWidth="1"/>
    <col min="2" max="3" width="8.77734375" customWidth="1"/>
    <col min="4" max="4" width="10.5546875" bestFit="1" customWidth="1"/>
    <col min="5" max="8" width="8.77734375" customWidth="1"/>
    <col min="9" max="9" width="9.21875" customWidth="1"/>
    <col min="10" max="22" width="8.77734375" customWidth="1"/>
    <col min="23" max="23" width="9.21875" customWidth="1"/>
  </cols>
  <sheetData>
    <row r="1" spans="1:3" x14ac:dyDescent="0.25">
      <c r="A1" s="22" t="s">
        <v>32</v>
      </c>
    </row>
    <row r="3" spans="1:3" x14ac:dyDescent="0.25">
      <c r="A3" t="s">
        <v>36</v>
      </c>
    </row>
    <row r="6" spans="1:3" x14ac:dyDescent="0.25">
      <c r="A6" t="s">
        <v>33</v>
      </c>
    </row>
    <row r="8" spans="1:3" x14ac:dyDescent="0.25">
      <c r="A8" t="s">
        <v>34</v>
      </c>
    </row>
    <row r="9" spans="1:3" ht="15.6" x14ac:dyDescent="0.25">
      <c r="A9" s="17" t="s">
        <v>31</v>
      </c>
      <c r="B9" s="29" t="s">
        <v>53</v>
      </c>
      <c r="C9" s="22" t="s">
        <v>52</v>
      </c>
    </row>
    <row r="10" spans="1:3" x14ac:dyDescent="0.25">
      <c r="A10" s="17" t="s">
        <v>28</v>
      </c>
      <c r="B10" s="29" t="s">
        <v>54</v>
      </c>
      <c r="C10" s="22" t="s">
        <v>35</v>
      </c>
    </row>
    <row r="15" spans="1:3" ht="16.8" x14ac:dyDescent="0.35">
      <c r="A15" s="15" t="s">
        <v>25</v>
      </c>
      <c r="B15" s="2"/>
      <c r="C15" s="2"/>
    </row>
    <row r="16" spans="1:3" ht="15.6" x14ac:dyDescent="0.25">
      <c r="A16" s="15" t="s">
        <v>26</v>
      </c>
      <c r="B16" s="2"/>
    </row>
    <row r="17" spans="1:25" x14ac:dyDescent="0.25">
      <c r="C17" s="2"/>
    </row>
    <row r="18" spans="1:25" ht="15.6" x14ac:dyDescent="0.25">
      <c r="A18" s="14" t="s">
        <v>17</v>
      </c>
      <c r="B18" s="16">
        <f>2^2+1^2-3^2</f>
        <v>-4</v>
      </c>
      <c r="R18" s="1"/>
      <c r="S18" s="1"/>
      <c r="T18" s="1"/>
      <c r="U18" s="1"/>
      <c r="V18" s="1"/>
    </row>
    <row r="19" spans="1:25" ht="15.6" x14ac:dyDescent="0.35">
      <c r="A19" s="14" t="s">
        <v>16</v>
      </c>
      <c r="B19" s="16">
        <f>1+1-1</f>
        <v>1</v>
      </c>
      <c r="R19" s="1"/>
      <c r="S19" s="1"/>
      <c r="T19" s="1"/>
      <c r="U19" s="1"/>
      <c r="V19" s="1"/>
    </row>
    <row r="20" spans="1:25" ht="13.8" x14ac:dyDescent="0.3">
      <c r="C20" s="3" t="s">
        <v>0</v>
      </c>
      <c r="D20" s="4"/>
      <c r="K20" s="24" t="s">
        <v>21</v>
      </c>
      <c r="L20" s="14" t="s">
        <v>19</v>
      </c>
      <c r="M20" s="14" t="s">
        <v>11</v>
      </c>
      <c r="R20" s="1"/>
      <c r="S20" s="1"/>
      <c r="T20" s="1"/>
      <c r="U20" s="1"/>
      <c r="V20" s="1"/>
    </row>
    <row r="21" spans="1:25" x14ac:dyDescent="0.25">
      <c r="C21" s="2" t="s">
        <v>1</v>
      </c>
      <c r="D21" s="2"/>
      <c r="K21">
        <v>0.50900000000000001</v>
      </c>
      <c r="L21" s="26">
        <f>0.4+0.14-0.6</f>
        <v>-5.9999999999999942E-2</v>
      </c>
      <c r="M21" s="26">
        <f>SQRT(0.1^2+0.01^2+0.1^2)</f>
        <v>0.14177446878757827</v>
      </c>
      <c r="R21" s="1"/>
      <c r="S21" s="1"/>
      <c r="T21" s="1"/>
      <c r="U21" s="1"/>
      <c r="V21" s="1"/>
    </row>
    <row r="22" spans="1:25" ht="13.8" x14ac:dyDescent="0.3">
      <c r="C22" s="3" t="s">
        <v>2</v>
      </c>
      <c r="D22" s="4"/>
      <c r="R22" s="1"/>
      <c r="S22" s="1"/>
      <c r="T22" s="1"/>
      <c r="U22" s="1"/>
      <c r="V22" s="1"/>
    </row>
    <row r="23" spans="1:25" ht="15.6" x14ac:dyDescent="0.25">
      <c r="B23" t="s">
        <v>14</v>
      </c>
      <c r="C23" s="6" t="s">
        <v>4</v>
      </c>
      <c r="D23" s="6" t="s">
        <v>20</v>
      </c>
      <c r="E23" s="6" t="s">
        <v>5</v>
      </c>
      <c r="F23" s="6" t="s">
        <v>6</v>
      </c>
      <c r="G23" s="6" t="s">
        <v>7</v>
      </c>
      <c r="H23" s="6" t="s">
        <v>8</v>
      </c>
      <c r="I23" s="5" t="s">
        <v>9</v>
      </c>
      <c r="J23" s="7" t="s">
        <v>10</v>
      </c>
      <c r="K23" s="25" t="s">
        <v>24</v>
      </c>
      <c r="L23" s="24" t="s">
        <v>22</v>
      </c>
      <c r="M23" s="24" t="s">
        <v>23</v>
      </c>
      <c r="N23" s="14" t="s">
        <v>11</v>
      </c>
      <c r="R23" s="1"/>
      <c r="S23" s="1"/>
      <c r="T23" s="1"/>
      <c r="U23" s="1"/>
      <c r="V23" s="1"/>
    </row>
    <row r="24" spans="1:25" x14ac:dyDescent="0.25">
      <c r="A24" t="s">
        <v>3</v>
      </c>
      <c r="B24" t="s">
        <v>15</v>
      </c>
      <c r="C24" s="6" t="s">
        <v>12</v>
      </c>
      <c r="D24" s="6" t="s">
        <v>12</v>
      </c>
      <c r="G24" s="6" t="s">
        <v>13</v>
      </c>
      <c r="H24" s="6" t="s">
        <v>13</v>
      </c>
      <c r="R24" s="1"/>
      <c r="S24" s="1"/>
      <c r="T24" s="1"/>
      <c r="U24" s="1"/>
      <c r="V24" s="1"/>
    </row>
    <row r="25" spans="1:25" ht="13.8" x14ac:dyDescent="0.3">
      <c r="C25" s="3" t="s">
        <v>0</v>
      </c>
      <c r="D25" s="22" t="s">
        <v>18</v>
      </c>
      <c r="E25" s="3" t="s">
        <v>0</v>
      </c>
      <c r="R25" s="1"/>
      <c r="S25" s="1"/>
      <c r="T25" s="1"/>
      <c r="U25" s="1"/>
      <c r="V25" s="1"/>
    </row>
    <row r="26" spans="1:25" ht="14.4" x14ac:dyDescent="0.3">
      <c r="A26" s="17" t="s">
        <v>28</v>
      </c>
      <c r="B26" s="18" t="s">
        <v>27</v>
      </c>
      <c r="C26" s="23">
        <v>1</v>
      </c>
      <c r="E26" s="19">
        <v>-9.4</v>
      </c>
      <c r="F26" s="19">
        <v>1.0515000000000001</v>
      </c>
      <c r="G26" s="20">
        <f>C26*F26</f>
        <v>1.0515000000000001</v>
      </c>
      <c r="H26" s="21">
        <f>E26+$B$19*LOG(F26)</f>
        <v>-9.37819072297766</v>
      </c>
      <c r="I26" s="1">
        <v>0.1</v>
      </c>
      <c r="J26" s="1">
        <f>2*I26</f>
        <v>0.2</v>
      </c>
      <c r="K26" s="21">
        <f>$B$18*($K$21*SQRT(G26)/(1+1.5*SQRT(G26)))</f>
        <v>-0.82255854779792814</v>
      </c>
      <c r="L26" s="21">
        <f>$L$21*G26</f>
        <v>-6.3089999999999952E-2</v>
      </c>
      <c r="M26" s="21">
        <f>H26-K26+L26</f>
        <v>-8.618722175179732</v>
      </c>
      <c r="N26" s="1">
        <f>SQRT(0.2^2+0.14^2)</f>
        <v>0.24413111231467408</v>
      </c>
      <c r="R26" s="1"/>
      <c r="S26" s="1"/>
      <c r="T26" s="1"/>
      <c r="U26" s="1"/>
      <c r="V26" s="1"/>
    </row>
    <row r="27" spans="1:25" x14ac:dyDescent="0.25">
      <c r="J27" s="1"/>
      <c r="K27" s="1"/>
      <c r="O27" s="1"/>
      <c r="R27" s="1"/>
      <c r="S27" s="1"/>
      <c r="T27" s="1"/>
      <c r="U27" s="1"/>
      <c r="V27" s="1"/>
    </row>
    <row r="28" spans="1:25" x14ac:dyDescent="0.25">
      <c r="J28" s="1"/>
      <c r="K28" s="1"/>
      <c r="L28" s="1"/>
      <c r="R28" s="1"/>
      <c r="S28" s="1"/>
      <c r="T28" s="1"/>
      <c r="U28" s="1"/>
      <c r="V28" s="1"/>
    </row>
    <row r="29" spans="1:25" x14ac:dyDescent="0.25">
      <c r="J29" s="1"/>
      <c r="K29" s="1"/>
      <c r="N29" s="1"/>
      <c r="R29" s="1"/>
      <c r="S29" s="1"/>
      <c r="T29" s="1"/>
      <c r="U29" s="1"/>
      <c r="V29" s="1"/>
    </row>
    <row r="30" spans="1:25" ht="16.8" x14ac:dyDescent="0.35">
      <c r="A30" s="15" t="s">
        <v>29</v>
      </c>
      <c r="B30" s="2"/>
      <c r="C30" s="2"/>
      <c r="R30" s="1"/>
      <c r="S30" s="1"/>
      <c r="T30" s="1"/>
      <c r="U30" s="1"/>
      <c r="V30" s="1"/>
    </row>
    <row r="31" spans="1:25" ht="16.8" x14ac:dyDescent="0.35">
      <c r="A31" s="15" t="s">
        <v>30</v>
      </c>
      <c r="B31" s="2"/>
      <c r="R31" s="1"/>
      <c r="S31" s="1"/>
      <c r="T31" s="1"/>
      <c r="U31" s="1"/>
      <c r="V31" s="1"/>
      <c r="W31" s="8"/>
      <c r="Y31" s="1"/>
    </row>
    <row r="32" spans="1:25" x14ac:dyDescent="0.25">
      <c r="C32" s="2"/>
      <c r="R32" s="1"/>
      <c r="S32" s="1"/>
      <c r="T32" s="1"/>
      <c r="U32" s="1"/>
      <c r="V32" s="1"/>
      <c r="W32" s="8"/>
      <c r="Y32" s="1"/>
    </row>
    <row r="33" spans="1:28" ht="15.6" x14ac:dyDescent="0.25">
      <c r="A33" s="14" t="s">
        <v>17</v>
      </c>
      <c r="B33" s="16">
        <f>3*1^2-3^2</f>
        <v>-6</v>
      </c>
      <c r="R33" s="1"/>
      <c r="S33" s="1"/>
      <c r="T33" s="1"/>
      <c r="U33" s="1"/>
      <c r="V33" s="1"/>
      <c r="W33" s="8"/>
      <c r="Y33" s="1"/>
    </row>
    <row r="34" spans="1:28" ht="15.6" x14ac:dyDescent="0.35">
      <c r="A34" s="14" t="s">
        <v>16</v>
      </c>
      <c r="B34" s="16">
        <f>3+1-1</f>
        <v>3</v>
      </c>
      <c r="R34" s="1"/>
      <c r="S34" s="1"/>
      <c r="T34" s="1"/>
      <c r="U34" s="1"/>
      <c r="V34" s="1"/>
      <c r="W34" s="8"/>
      <c r="Y34" s="1"/>
    </row>
    <row r="35" spans="1:28" ht="13.8" x14ac:dyDescent="0.3">
      <c r="C35" s="3" t="s">
        <v>0</v>
      </c>
      <c r="D35" s="4"/>
      <c r="K35" s="24" t="s">
        <v>21</v>
      </c>
      <c r="L35" s="14" t="s">
        <v>19</v>
      </c>
      <c r="M35" s="14" t="s">
        <v>11</v>
      </c>
      <c r="R35" s="1"/>
      <c r="S35" s="1"/>
      <c r="T35" s="1"/>
      <c r="U35" s="1"/>
      <c r="V35" s="1"/>
      <c r="W35" s="8"/>
      <c r="Y35" s="1"/>
    </row>
    <row r="36" spans="1:28" x14ac:dyDescent="0.25">
      <c r="C36" s="2" t="s">
        <v>1</v>
      </c>
      <c r="D36" s="2"/>
      <c r="K36">
        <v>0.50900000000000001</v>
      </c>
      <c r="L36" s="26">
        <f>0+3*0.14-0.6</f>
        <v>-0.17999999999999994</v>
      </c>
      <c r="M36" s="26">
        <f>SQRT(0.1^2+3*0.01^2+0.1^2)</f>
        <v>0.1424780684877501</v>
      </c>
      <c r="R36" s="1"/>
      <c r="S36" s="1"/>
      <c r="T36" s="1"/>
      <c r="U36" s="1"/>
      <c r="V36" s="1"/>
      <c r="W36" s="8"/>
      <c r="Y36" s="1"/>
    </row>
    <row r="37" spans="1:28" ht="13.8" x14ac:dyDescent="0.3">
      <c r="C37" s="3" t="s">
        <v>2</v>
      </c>
      <c r="D37" s="4"/>
      <c r="R37" s="1"/>
      <c r="S37" s="1"/>
      <c r="T37" s="1"/>
      <c r="U37" s="1"/>
      <c r="V37" s="1"/>
      <c r="W37" s="8"/>
      <c r="Y37" s="1"/>
    </row>
    <row r="38" spans="1:28" ht="15.6" x14ac:dyDescent="0.25">
      <c r="B38" t="s">
        <v>14</v>
      </c>
      <c r="C38" s="6" t="s">
        <v>4</v>
      </c>
      <c r="D38" s="6" t="s">
        <v>20</v>
      </c>
      <c r="E38" s="6" t="s">
        <v>5</v>
      </c>
      <c r="F38" s="6" t="s">
        <v>6</v>
      </c>
      <c r="G38" s="6" t="s">
        <v>7</v>
      </c>
      <c r="H38" s="6" t="s">
        <v>8</v>
      </c>
      <c r="I38" s="5" t="s">
        <v>9</v>
      </c>
      <c r="J38" s="7" t="s">
        <v>10</v>
      </c>
      <c r="K38" s="25" t="s">
        <v>24</v>
      </c>
      <c r="L38" s="24" t="s">
        <v>22</v>
      </c>
      <c r="M38" s="24" t="s">
        <v>23</v>
      </c>
      <c r="N38" s="14" t="s">
        <v>11</v>
      </c>
      <c r="R38" s="1"/>
      <c r="S38" s="1"/>
      <c r="T38" s="1"/>
      <c r="U38" s="1"/>
      <c r="V38" s="1"/>
      <c r="W38" s="8"/>
      <c r="Y38" s="1"/>
    </row>
    <row r="39" spans="1:28" x14ac:dyDescent="0.25">
      <c r="A39" t="s">
        <v>3</v>
      </c>
      <c r="B39" t="s">
        <v>15</v>
      </c>
      <c r="C39" s="6" t="s">
        <v>12</v>
      </c>
      <c r="D39" s="6" t="s">
        <v>12</v>
      </c>
      <c r="G39" s="6" t="s">
        <v>13</v>
      </c>
      <c r="H39" s="6" t="s">
        <v>13</v>
      </c>
      <c r="R39" s="1"/>
      <c r="S39" s="1"/>
      <c r="T39" s="1"/>
      <c r="U39" s="1"/>
      <c r="V39" s="1"/>
      <c r="W39" s="8"/>
      <c r="Y39" s="1"/>
    </row>
    <row r="40" spans="1:28" ht="13.8" x14ac:dyDescent="0.3">
      <c r="C40" s="3" t="s">
        <v>0</v>
      </c>
      <c r="D40" s="22" t="s">
        <v>18</v>
      </c>
      <c r="E40" s="3" t="s">
        <v>0</v>
      </c>
      <c r="R40" s="1"/>
      <c r="S40" s="1"/>
      <c r="T40" s="1"/>
      <c r="U40" s="1"/>
      <c r="V40" s="1"/>
      <c r="W40" s="8"/>
      <c r="Y40" s="1"/>
    </row>
    <row r="41" spans="1:28" ht="14.4" x14ac:dyDescent="0.3">
      <c r="A41" s="17" t="s">
        <v>31</v>
      </c>
      <c r="B41" s="18" t="s">
        <v>27</v>
      </c>
      <c r="C41" s="23">
        <v>0.1</v>
      </c>
      <c r="E41" s="19">
        <v>-31.9</v>
      </c>
      <c r="F41" s="19">
        <v>1.0075000000000001</v>
      </c>
      <c r="G41" s="20">
        <f>C41*F41</f>
        <v>0.10075000000000001</v>
      </c>
      <c r="H41" s="21">
        <f>E41+$B$19*LOG(F41)</f>
        <v>-31.896754945186853</v>
      </c>
      <c r="I41" s="1">
        <v>0.1</v>
      </c>
      <c r="J41" s="1">
        <f>2*I41</f>
        <v>0.2</v>
      </c>
      <c r="K41" s="21">
        <f>$B$33*($K$36*SQRT(G41)/(1+1.5*SQRT(G41)))</f>
        <v>-0.65670564067461068</v>
      </c>
      <c r="L41" s="21">
        <f>$L$21*G41</f>
        <v>-6.0449999999999948E-3</v>
      </c>
      <c r="M41" s="21">
        <f>H41-K41+L41</f>
        <v>-31.246094304512244</v>
      </c>
      <c r="N41" s="1">
        <f>SQRT(0.2^2+0.14^2)</f>
        <v>0.24413111231467408</v>
      </c>
      <c r="R41" s="1"/>
      <c r="S41" s="1"/>
      <c r="T41" s="1"/>
      <c r="U41" s="1"/>
      <c r="V41" s="1"/>
      <c r="W41" s="8"/>
      <c r="Y41" s="1"/>
    </row>
    <row r="42" spans="1:28" x14ac:dyDescent="0.25">
      <c r="A42" s="9"/>
      <c r="B42" s="9"/>
      <c r="C42" s="10"/>
      <c r="J42" s="1"/>
      <c r="K42" s="1"/>
      <c r="N42" s="1"/>
      <c r="R42" s="1"/>
      <c r="S42" s="1"/>
      <c r="T42" s="1"/>
      <c r="U42" s="1"/>
      <c r="V42" s="1"/>
      <c r="W42" s="8"/>
      <c r="Y42" s="1"/>
    </row>
    <row r="43" spans="1:28" x14ac:dyDescent="0.25">
      <c r="A43" s="9"/>
      <c r="B43" s="9"/>
      <c r="C43" s="10"/>
      <c r="J43" s="1"/>
      <c r="K43" s="1"/>
      <c r="L43" s="1"/>
      <c r="R43" s="1"/>
      <c r="S43" s="1"/>
      <c r="T43" s="1"/>
      <c r="U43" s="1"/>
      <c r="V43" s="1"/>
      <c r="W43" s="8"/>
      <c r="Y43" s="1"/>
    </row>
    <row r="44" spans="1:28" x14ac:dyDescent="0.25">
      <c r="A44" s="9"/>
      <c r="B44" s="9"/>
      <c r="C44" s="10"/>
      <c r="J44" s="1"/>
      <c r="K44" s="1"/>
      <c r="L44" s="1"/>
      <c r="R44" s="1"/>
      <c r="S44" s="1"/>
      <c r="T44" s="1"/>
      <c r="U44" s="1"/>
      <c r="V44" s="1"/>
      <c r="W44" s="8"/>
      <c r="Z44" s="1"/>
      <c r="AB44" s="1"/>
    </row>
    <row r="45" spans="1:28" x14ac:dyDescent="0.25">
      <c r="A45" s="9"/>
      <c r="B45" s="9"/>
      <c r="C45" s="10"/>
      <c r="J45" s="1"/>
      <c r="K45" s="1"/>
      <c r="L45" s="1"/>
      <c r="R45" s="1"/>
      <c r="S45" s="1"/>
      <c r="T45" s="1"/>
      <c r="U45" s="1"/>
      <c r="V45" s="1"/>
      <c r="W45" s="8"/>
      <c r="Z45" s="1"/>
      <c r="AB45" s="1"/>
    </row>
    <row r="46" spans="1:28" x14ac:dyDescent="0.25">
      <c r="A46" t="s">
        <v>37</v>
      </c>
      <c r="C46" t="s">
        <v>48</v>
      </c>
      <c r="J46" s="1"/>
      <c r="K46" s="1"/>
      <c r="L46" s="1"/>
      <c r="R46" s="1"/>
      <c r="S46" s="1"/>
      <c r="T46" s="1"/>
      <c r="U46" s="1"/>
      <c r="V46" s="1"/>
      <c r="W46" s="8"/>
      <c r="Z46" s="1"/>
      <c r="AB46" s="1"/>
    </row>
    <row r="47" spans="1:28" x14ac:dyDescent="0.25">
      <c r="E47" s="1"/>
      <c r="F47" s="11"/>
      <c r="G47" s="8"/>
      <c r="H47" s="12"/>
      <c r="I47" s="13"/>
      <c r="J47" s="1"/>
      <c r="K47" s="1"/>
      <c r="L47" s="1"/>
      <c r="R47" s="1"/>
      <c r="S47" s="1"/>
      <c r="T47" s="1"/>
      <c r="U47" s="1"/>
      <c r="V47" s="1"/>
      <c r="W47" s="8"/>
      <c r="Z47" s="1"/>
      <c r="AB47" s="1"/>
    </row>
    <row r="48" spans="1:28" ht="15.6" x14ac:dyDescent="0.35">
      <c r="A48" s="27" t="s">
        <v>38</v>
      </c>
      <c r="B48">
        <v>-31.9</v>
      </c>
      <c r="D48">
        <v>-10.6333</v>
      </c>
      <c r="E48" s="1"/>
      <c r="F48" s="11"/>
      <c r="G48" s="8"/>
      <c r="H48" s="12"/>
      <c r="I48" s="13"/>
      <c r="J48" s="1"/>
      <c r="K48" s="1"/>
      <c r="L48" s="1"/>
      <c r="R48" s="1"/>
      <c r="S48" s="1"/>
      <c r="T48" s="1"/>
      <c r="U48" s="1"/>
      <c r="V48" s="1"/>
      <c r="W48" s="8"/>
      <c r="Z48" s="1"/>
      <c r="AB48" s="1"/>
    </row>
    <row r="49" spans="1:29" ht="15.6" x14ac:dyDescent="0.35">
      <c r="A49" s="27" t="s">
        <v>39</v>
      </c>
      <c r="B49" s="28">
        <v>5.4000000000000001E-4</v>
      </c>
      <c r="E49" s="1"/>
      <c r="F49" s="11"/>
      <c r="G49" s="8"/>
      <c r="H49" s="12"/>
      <c r="I49" s="13"/>
      <c r="J49" s="1"/>
      <c r="K49" s="1"/>
      <c r="Q49" s="1"/>
      <c r="R49" s="1"/>
      <c r="S49" s="1"/>
      <c r="T49" s="1"/>
      <c r="U49" s="1"/>
      <c r="V49" s="1"/>
      <c r="W49" s="8"/>
      <c r="Z49" s="1"/>
      <c r="AB49" s="1"/>
    </row>
    <row r="50" spans="1:29" ht="15.6" x14ac:dyDescent="0.35">
      <c r="A50" s="27" t="s">
        <v>40</v>
      </c>
      <c r="B50" s="2" t="s">
        <v>41</v>
      </c>
      <c r="D50" s="6" t="s">
        <v>42</v>
      </c>
      <c r="E50" s="1"/>
      <c r="F50" s="11"/>
      <c r="G50" s="8"/>
      <c r="H50" s="12"/>
      <c r="I50" s="13"/>
      <c r="J50" s="1"/>
      <c r="K50" s="1"/>
      <c r="N50" s="1"/>
      <c r="R50" s="1"/>
      <c r="S50" s="1"/>
      <c r="T50" s="1"/>
      <c r="U50" s="1"/>
      <c r="V50" s="1"/>
      <c r="W50" s="8"/>
      <c r="Z50" s="1"/>
      <c r="AB50" s="1"/>
    </row>
    <row r="51" spans="1:29" x14ac:dyDescent="0.25">
      <c r="A51">
        <v>4</v>
      </c>
      <c r="B51">
        <f t="shared" ref="B51:B68" si="0">$B$48+3*$A51</f>
        <v>-19.899999999999999</v>
      </c>
      <c r="C51" s="28">
        <f t="shared" ref="C51:C68" si="1">10^B51</f>
        <v>1.2589254117941651E-20</v>
      </c>
      <c r="D51" s="28">
        <f t="shared" ref="D51:D68" si="2">$B$49/(1+$C51)</f>
        <v>5.4000000000000001E-4</v>
      </c>
      <c r="E51" s="1"/>
      <c r="F51" s="11"/>
      <c r="G51" s="8"/>
      <c r="H51" s="12"/>
      <c r="I51" s="13"/>
      <c r="J51" s="1"/>
      <c r="K51" s="1"/>
      <c r="O51" s="1"/>
      <c r="R51" s="1"/>
      <c r="S51" s="1"/>
      <c r="T51" s="1"/>
      <c r="U51" s="1"/>
      <c r="V51" s="1"/>
      <c r="W51" s="8"/>
      <c r="AA51" s="1"/>
      <c r="AC51" s="1"/>
    </row>
    <row r="52" spans="1:29" x14ac:dyDescent="0.25">
      <c r="A52">
        <v>6</v>
      </c>
      <c r="B52">
        <f t="shared" si="0"/>
        <v>-13.899999999999999</v>
      </c>
      <c r="C52" s="28">
        <f t="shared" si="1"/>
        <v>1.2589254117941644E-14</v>
      </c>
      <c r="D52" s="28">
        <f t="shared" si="2"/>
        <v>5.3999999999999318E-4</v>
      </c>
      <c r="E52" s="1"/>
      <c r="F52" s="11"/>
      <c r="G52" s="8"/>
      <c r="H52" s="12"/>
      <c r="I52" s="13"/>
      <c r="J52" s="1"/>
      <c r="K52" s="1"/>
      <c r="O52" s="1"/>
      <c r="R52" s="1"/>
      <c r="S52" s="1"/>
      <c r="T52" s="1"/>
      <c r="U52" s="1"/>
      <c r="V52" s="1"/>
      <c r="W52" s="8"/>
      <c r="AA52" s="1"/>
      <c r="AC52" s="1"/>
    </row>
    <row r="53" spans="1:29" x14ac:dyDescent="0.25">
      <c r="A53">
        <v>9</v>
      </c>
      <c r="B53">
        <f t="shared" si="0"/>
        <v>-4.8999999999999986</v>
      </c>
      <c r="C53" s="28">
        <f t="shared" si="1"/>
        <v>1.2589254117941702E-5</v>
      </c>
      <c r="D53" s="28">
        <f t="shared" si="2"/>
        <v>5.3999320188835955E-4</v>
      </c>
      <c r="E53" s="1"/>
      <c r="F53" s="11"/>
      <c r="G53" s="8"/>
      <c r="H53" s="12"/>
      <c r="I53" s="13"/>
      <c r="J53" s="1"/>
      <c r="K53" s="1"/>
      <c r="O53" s="1"/>
      <c r="R53" s="1"/>
      <c r="S53" s="1"/>
      <c r="T53" s="1"/>
      <c r="U53" s="1"/>
      <c r="V53" s="1"/>
      <c r="W53" s="8"/>
      <c r="AA53" s="1"/>
      <c r="AC53" s="1"/>
    </row>
    <row r="54" spans="1:29" x14ac:dyDescent="0.25">
      <c r="A54">
        <v>9.6</v>
      </c>
      <c r="B54">
        <f t="shared" si="0"/>
        <v>-3.1000000000000014</v>
      </c>
      <c r="C54" s="28">
        <f t="shared" si="1"/>
        <v>7.9432823472427828E-4</v>
      </c>
      <c r="D54" s="28">
        <f t="shared" si="2"/>
        <v>5.3957140319978864E-4</v>
      </c>
      <c r="E54" s="1"/>
      <c r="F54" s="11"/>
      <c r="G54" s="8"/>
      <c r="H54" s="12"/>
      <c r="I54" s="13"/>
      <c r="J54" s="1"/>
      <c r="K54" s="1"/>
      <c r="O54" s="1"/>
      <c r="R54" s="1"/>
      <c r="S54" s="1"/>
      <c r="T54" s="1"/>
      <c r="U54" s="1"/>
      <c r="V54" s="1"/>
      <c r="W54" s="8"/>
      <c r="AA54" s="1"/>
      <c r="AC54" s="1"/>
    </row>
    <row r="55" spans="1:29" x14ac:dyDescent="0.25">
      <c r="A55">
        <v>9.8000000000000007</v>
      </c>
      <c r="B55">
        <f t="shared" si="0"/>
        <v>-2.4999999999999964</v>
      </c>
      <c r="C55" s="28">
        <f t="shared" si="1"/>
        <v>3.1622776601684041E-3</v>
      </c>
      <c r="D55" s="28">
        <f t="shared" si="2"/>
        <v>5.3829775304103955E-4</v>
      </c>
    </row>
    <row r="56" spans="1:29" x14ac:dyDescent="0.25">
      <c r="A56">
        <v>10</v>
      </c>
      <c r="B56">
        <f t="shared" si="0"/>
        <v>-1.8999999999999986</v>
      </c>
      <c r="C56" s="28">
        <f t="shared" si="1"/>
        <v>1.258925411794171E-2</v>
      </c>
      <c r="D56" s="28">
        <f t="shared" si="2"/>
        <v>5.3328632296260111E-4</v>
      </c>
    </row>
    <row r="57" spans="1:29" x14ac:dyDescent="0.25">
      <c r="A57">
        <v>10.199999999999999</v>
      </c>
      <c r="B57">
        <f t="shared" si="0"/>
        <v>-1.3000000000000007</v>
      </c>
      <c r="C57" s="28">
        <f t="shared" si="1"/>
        <v>5.0118723362727137E-2</v>
      </c>
      <c r="D57" s="28">
        <f t="shared" si="2"/>
        <v>5.1422757064152993E-4</v>
      </c>
    </row>
    <row r="58" spans="1:29" x14ac:dyDescent="0.25">
      <c r="A58">
        <v>10.4</v>
      </c>
      <c r="B58">
        <f t="shared" si="0"/>
        <v>-0.69999999999999574</v>
      </c>
      <c r="C58" s="28">
        <f t="shared" si="1"/>
        <v>0.19952623149688986</v>
      </c>
      <c r="D58" s="28">
        <f t="shared" si="2"/>
        <v>4.5017773335905589E-4</v>
      </c>
    </row>
    <row r="59" spans="1:29" x14ac:dyDescent="0.25">
      <c r="A59">
        <v>10.633330000000001</v>
      </c>
      <c r="B59">
        <f t="shared" si="0"/>
        <v>-9.9999999960687092E-6</v>
      </c>
      <c r="C59" s="28">
        <f t="shared" si="1"/>
        <v>0.99997697441417188</v>
      </c>
      <c r="D59" s="28">
        <f t="shared" si="2"/>
        <v>2.700031084898742E-4</v>
      </c>
    </row>
    <row r="60" spans="1:29" x14ac:dyDescent="0.25">
      <c r="A60">
        <v>10.8</v>
      </c>
      <c r="B60">
        <f t="shared" si="0"/>
        <v>0.50000000000000711</v>
      </c>
      <c r="C60" s="28">
        <f t="shared" si="1"/>
        <v>3.1622776601684315</v>
      </c>
      <c r="D60" s="28">
        <f t="shared" si="2"/>
        <v>1.2973665961010114E-4</v>
      </c>
    </row>
    <row r="61" spans="1:29" x14ac:dyDescent="0.25">
      <c r="A61">
        <v>10.9</v>
      </c>
      <c r="B61">
        <f t="shared" si="0"/>
        <v>0.80000000000000426</v>
      </c>
      <c r="C61" s="28">
        <f t="shared" si="1"/>
        <v>6.3095734448019947</v>
      </c>
      <c r="D61" s="28">
        <f t="shared" si="2"/>
        <v>7.3875719845732779E-5</v>
      </c>
    </row>
    <row r="62" spans="1:29" x14ac:dyDescent="0.25">
      <c r="A62">
        <v>11</v>
      </c>
      <c r="B62">
        <f t="shared" si="0"/>
        <v>1.1000000000000014</v>
      </c>
      <c r="C62" s="28">
        <f t="shared" si="1"/>
        <v>12.589254117941719</v>
      </c>
      <c r="D62" s="28">
        <f t="shared" si="2"/>
        <v>3.9737280303489569E-5</v>
      </c>
    </row>
    <row r="63" spans="1:29" x14ac:dyDescent="0.25">
      <c r="A63">
        <v>11.1</v>
      </c>
      <c r="B63">
        <f t="shared" si="0"/>
        <v>1.3999999999999986</v>
      </c>
      <c r="C63" s="28">
        <f t="shared" si="1"/>
        <v>25.11886431509572</v>
      </c>
      <c r="D63" s="28">
        <f t="shared" si="2"/>
        <v>2.0674712096417621E-5</v>
      </c>
    </row>
    <row r="64" spans="1:29" x14ac:dyDescent="0.25">
      <c r="A64">
        <v>11.2</v>
      </c>
      <c r="B64">
        <f t="shared" si="0"/>
        <v>1.6999999999999957</v>
      </c>
      <c r="C64" s="28">
        <f t="shared" si="1"/>
        <v>50.118723362726747</v>
      </c>
      <c r="D64" s="28">
        <f t="shared" si="2"/>
        <v>1.056364409119304E-5</v>
      </c>
    </row>
    <row r="65" spans="1:6" x14ac:dyDescent="0.25">
      <c r="A65">
        <v>11.3</v>
      </c>
      <c r="B65">
        <f t="shared" si="0"/>
        <v>2.0000000000000071</v>
      </c>
      <c r="C65" s="28">
        <f t="shared" si="1"/>
        <v>100.00000000000165</v>
      </c>
      <c r="D65" s="28">
        <f t="shared" si="2"/>
        <v>5.3465346534652597E-6</v>
      </c>
    </row>
    <row r="66" spans="1:6" x14ac:dyDescent="0.25">
      <c r="A66">
        <v>11.4</v>
      </c>
      <c r="B66">
        <f t="shared" si="0"/>
        <v>2.3000000000000043</v>
      </c>
      <c r="C66" s="28">
        <f t="shared" si="1"/>
        <v>199.52623149688995</v>
      </c>
      <c r="D66" s="28">
        <f t="shared" si="2"/>
        <v>2.6929145178114772E-6</v>
      </c>
    </row>
    <row r="67" spans="1:6" x14ac:dyDescent="0.25">
      <c r="A67">
        <v>11.5</v>
      </c>
      <c r="B67">
        <f t="shared" si="0"/>
        <v>2.6000000000000014</v>
      </c>
      <c r="C67" s="28">
        <f t="shared" si="1"/>
        <v>398.10717055349869</v>
      </c>
      <c r="D67" s="28">
        <f t="shared" si="2"/>
        <v>1.3530200403342922E-6</v>
      </c>
    </row>
    <row r="68" spans="1:6" x14ac:dyDescent="0.25">
      <c r="A68">
        <v>12</v>
      </c>
      <c r="B68">
        <f t="shared" si="0"/>
        <v>4.1000000000000014</v>
      </c>
      <c r="C68" s="28">
        <f t="shared" si="1"/>
        <v>12589.254117941715</v>
      </c>
      <c r="D68" s="28">
        <f t="shared" si="2"/>
        <v>4.2890317776070473E-8</v>
      </c>
    </row>
    <row r="72" spans="1:6" x14ac:dyDescent="0.25">
      <c r="A72" t="s">
        <v>47</v>
      </c>
      <c r="D72" t="s">
        <v>49</v>
      </c>
    </row>
    <row r="74" spans="1:6" ht="16.8" x14ac:dyDescent="0.35">
      <c r="B74" s="27" t="s">
        <v>46</v>
      </c>
      <c r="C74">
        <v>3.4</v>
      </c>
      <c r="D74">
        <f>10^C74</f>
        <v>2511.8864315095811</v>
      </c>
    </row>
    <row r="75" spans="1:6" ht="16.8" x14ac:dyDescent="0.35">
      <c r="B75" s="27" t="s">
        <v>45</v>
      </c>
      <c r="C75">
        <v>2.7</v>
      </c>
      <c r="D75">
        <f>10^C75</f>
        <v>501.18723362727269</v>
      </c>
    </row>
    <row r="76" spans="1:6" ht="15.6" x14ac:dyDescent="0.35">
      <c r="B76" s="27" t="s">
        <v>44</v>
      </c>
      <c r="C76">
        <v>-9</v>
      </c>
      <c r="D76">
        <f>10^C76</f>
        <v>1.0000000000000001E-9</v>
      </c>
    </row>
    <row r="77" spans="1:6" x14ac:dyDescent="0.25">
      <c r="E77" s="27"/>
      <c r="F77" s="27"/>
    </row>
    <row r="78" spans="1:6" ht="15.6" x14ac:dyDescent="0.25">
      <c r="C78" s="27" t="s">
        <v>40</v>
      </c>
      <c r="D78" s="24" t="s">
        <v>50</v>
      </c>
      <c r="E78" s="24" t="s">
        <v>51</v>
      </c>
      <c r="F78" s="27" t="s">
        <v>43</v>
      </c>
    </row>
    <row r="79" spans="1:6" x14ac:dyDescent="0.25">
      <c r="C79">
        <v>6.8</v>
      </c>
      <c r="D79">
        <f t="shared" ref="D79:D104" si="3">10^-C79</f>
        <v>1.5848931924611122E-7</v>
      </c>
      <c r="E79">
        <f>($D$74*$D79+$D$75*$D$76)/($D79+$D$76)</f>
        <v>2499.2793227239481</v>
      </c>
      <c r="F79">
        <f>LOG(E79)</f>
        <v>3.3978147961579186</v>
      </c>
    </row>
    <row r="80" spans="1:6" x14ac:dyDescent="0.25">
      <c r="C80">
        <v>7</v>
      </c>
      <c r="D80">
        <f t="shared" si="3"/>
        <v>9.9999999999999995E-8</v>
      </c>
      <c r="E80">
        <f t="shared" ref="E80:E104" si="4">($D$74*$D80+$D$75*$D$76)/($D80+$D$76)</f>
        <v>2491.9785186592617</v>
      </c>
      <c r="F80">
        <f t="shared" ref="F80:F104" si="5">LOG(E80)</f>
        <v>3.3965442943001514</v>
      </c>
    </row>
    <row r="81" spans="3:6" x14ac:dyDescent="0.25">
      <c r="C81">
        <v>7.2</v>
      </c>
      <c r="D81">
        <f t="shared" si="3"/>
        <v>6.3095734448019177E-8</v>
      </c>
      <c r="E81">
        <f t="shared" si="4"/>
        <v>2480.5161817543039</v>
      </c>
      <c r="F81">
        <f t="shared" si="5"/>
        <v>3.3945420645202304</v>
      </c>
    </row>
    <row r="82" spans="3:6" x14ac:dyDescent="0.25">
      <c r="C82">
        <v>7.4</v>
      </c>
      <c r="D82">
        <f t="shared" si="3"/>
        <v>3.981071705534957E-8</v>
      </c>
      <c r="E82">
        <f t="shared" si="4"/>
        <v>2462.617530030705</v>
      </c>
      <c r="F82">
        <f t="shared" si="5"/>
        <v>3.3913969666521884</v>
      </c>
    </row>
    <row r="83" spans="3:6" x14ac:dyDescent="0.25">
      <c r="C83">
        <v>7.6</v>
      </c>
      <c r="D83">
        <f t="shared" si="3"/>
        <v>2.5118864315095751E-8</v>
      </c>
      <c r="E83">
        <f t="shared" si="4"/>
        <v>2434.9037888638136</v>
      </c>
      <c r="F83">
        <f t="shared" si="5"/>
        <v>3.3864818054721955</v>
      </c>
    </row>
    <row r="84" spans="3:6" x14ac:dyDescent="0.25">
      <c r="C84">
        <v>7.8</v>
      </c>
      <c r="D84">
        <f t="shared" si="3"/>
        <v>1.5848931924611133E-8</v>
      </c>
      <c r="E84">
        <f t="shared" si="4"/>
        <v>2392.5495378192877</v>
      </c>
      <c r="F84">
        <f t="shared" si="5"/>
        <v>3.3788609386239434</v>
      </c>
    </row>
    <row r="85" spans="3:6" x14ac:dyDescent="0.25">
      <c r="C85">
        <v>8</v>
      </c>
      <c r="D85">
        <f t="shared" si="3"/>
        <v>1E-8</v>
      </c>
      <c r="E85">
        <f t="shared" si="4"/>
        <v>2329.0955953384619</v>
      </c>
      <c r="F85">
        <f t="shared" si="5"/>
        <v>3.3671873140718112</v>
      </c>
    </row>
    <row r="86" spans="3:6" x14ac:dyDescent="0.25">
      <c r="C86">
        <v>8.1999999999999993</v>
      </c>
      <c r="D86">
        <f t="shared" si="3"/>
        <v>6.3095734448019329E-9</v>
      </c>
      <c r="E86">
        <f t="shared" si="4"/>
        <v>2236.8089303303323</v>
      </c>
      <c r="F86">
        <f t="shared" si="5"/>
        <v>3.3496288879646587</v>
      </c>
    </row>
    <row r="87" spans="3:6" x14ac:dyDescent="0.25">
      <c r="C87">
        <v>8.4</v>
      </c>
      <c r="D87">
        <f t="shared" si="3"/>
        <v>3.9810717055349665E-9</v>
      </c>
      <c r="E87">
        <f t="shared" si="4"/>
        <v>2108.218442621162</v>
      </c>
      <c r="F87">
        <f t="shared" si="5"/>
        <v>3.3239156082055596</v>
      </c>
    </row>
    <row r="88" spans="3:6" x14ac:dyDescent="0.25">
      <c r="C88">
        <v>8.6</v>
      </c>
      <c r="D88">
        <f t="shared" si="3"/>
        <v>2.5118864315095812E-9</v>
      </c>
      <c r="E88">
        <f t="shared" si="4"/>
        <v>1939.345366445011</v>
      </c>
      <c r="F88">
        <f t="shared" si="5"/>
        <v>3.2876551568791346</v>
      </c>
    </row>
    <row r="89" spans="3:6" x14ac:dyDescent="0.25">
      <c r="C89">
        <v>8.8000000000000007</v>
      </c>
      <c r="D89">
        <f t="shared" si="3"/>
        <v>1.584893192461106E-9</v>
      </c>
      <c r="E89">
        <f t="shared" si="4"/>
        <v>1734.0209461013046</v>
      </c>
      <c r="F89">
        <f t="shared" si="5"/>
        <v>3.2390543392308904</v>
      </c>
    </row>
    <row r="90" spans="3:6" x14ac:dyDescent="0.25">
      <c r="C90">
        <v>9</v>
      </c>
      <c r="D90">
        <f t="shared" si="3"/>
        <v>1.0000000000000001E-9</v>
      </c>
      <c r="E90">
        <f t="shared" si="4"/>
        <v>1506.5368325684269</v>
      </c>
      <c r="F90">
        <f t="shared" si="5"/>
        <v>3.1779797539885855</v>
      </c>
    </row>
    <row r="91" spans="3:6" x14ac:dyDescent="0.25">
      <c r="C91">
        <v>9.1999999999999993</v>
      </c>
      <c r="D91">
        <f t="shared" si="3"/>
        <v>6.309573444801927E-10</v>
      </c>
      <c r="E91">
        <f t="shared" si="4"/>
        <v>1279.0527190355469</v>
      </c>
      <c r="F91">
        <f t="shared" si="5"/>
        <v>3.1068884452717551</v>
      </c>
    </row>
    <row r="92" spans="3:6" x14ac:dyDescent="0.25">
      <c r="C92">
        <v>9.4</v>
      </c>
      <c r="D92">
        <f t="shared" si="3"/>
        <v>3.9810717055349621E-10</v>
      </c>
      <c r="E92">
        <f t="shared" si="4"/>
        <v>1073.7282986918422</v>
      </c>
      <c r="F92">
        <f t="shared" si="5"/>
        <v>3.0308943993271917</v>
      </c>
    </row>
    <row r="93" spans="3:6" x14ac:dyDescent="0.25">
      <c r="C93">
        <v>9.6</v>
      </c>
      <c r="D93">
        <f t="shared" si="3"/>
        <v>2.5118864315095784E-10</v>
      </c>
      <c r="E93">
        <f t="shared" si="4"/>
        <v>904.85522251569137</v>
      </c>
      <c r="F93">
        <f t="shared" si="5"/>
        <v>2.956579097335172</v>
      </c>
    </row>
    <row r="94" spans="3:6" x14ac:dyDescent="0.25">
      <c r="C94">
        <v>9.8000000000000007</v>
      </c>
      <c r="D94">
        <f t="shared" si="3"/>
        <v>1.5848931924611098E-10</v>
      </c>
      <c r="E94">
        <f t="shared" si="4"/>
        <v>776.26473480652078</v>
      </c>
      <c r="F94">
        <f t="shared" si="5"/>
        <v>2.8900098569004875</v>
      </c>
    </row>
    <row r="95" spans="3:6" x14ac:dyDescent="0.25">
      <c r="C95">
        <v>10</v>
      </c>
      <c r="D95">
        <f t="shared" si="3"/>
        <v>1E-10</v>
      </c>
      <c r="E95">
        <f t="shared" si="4"/>
        <v>683.97806979839163</v>
      </c>
      <c r="F95">
        <f t="shared" si="5"/>
        <v>2.8350421772782606</v>
      </c>
    </row>
    <row r="96" spans="3:6" x14ac:dyDescent="0.25">
      <c r="C96">
        <v>10.199999999999999</v>
      </c>
      <c r="D96">
        <f t="shared" si="3"/>
        <v>6.3095734448019192E-11</v>
      </c>
      <c r="E96">
        <f t="shared" si="4"/>
        <v>620.52412731756579</v>
      </c>
      <c r="F96">
        <f t="shared" si="5"/>
        <v>2.7927586724699922</v>
      </c>
    </row>
    <row r="97" spans="3:6" x14ac:dyDescent="0.25">
      <c r="C97">
        <v>10.4</v>
      </c>
      <c r="D97">
        <f t="shared" si="3"/>
        <v>3.9810717055349579E-11</v>
      </c>
      <c r="E97">
        <f t="shared" si="4"/>
        <v>578.1698762730399</v>
      </c>
      <c r="F97">
        <f t="shared" si="5"/>
        <v>2.7620554603730336</v>
      </c>
    </row>
    <row r="98" spans="3:6" x14ac:dyDescent="0.25">
      <c r="C98">
        <v>10.6</v>
      </c>
      <c r="D98">
        <f t="shared" si="3"/>
        <v>2.5118864315095759E-11</v>
      </c>
      <c r="E98">
        <f t="shared" si="4"/>
        <v>550.45613510614862</v>
      </c>
      <c r="F98">
        <f t="shared" si="5"/>
        <v>2.7407227165132735</v>
      </c>
    </row>
    <row r="99" spans="3:6" x14ac:dyDescent="0.25">
      <c r="C99">
        <v>11</v>
      </c>
      <c r="D99">
        <f t="shared" si="3"/>
        <v>9.9999999999999994E-12</v>
      </c>
      <c r="E99">
        <f t="shared" si="4"/>
        <v>521.09514647759261</v>
      </c>
      <c r="F99">
        <f t="shared" si="5"/>
        <v>2.7169170281316131</v>
      </c>
    </row>
    <row r="100" spans="3:6" x14ac:dyDescent="0.25">
      <c r="C100">
        <v>11.2</v>
      </c>
      <c r="D100">
        <f t="shared" si="3"/>
        <v>6.3095734448019345E-12</v>
      </c>
      <c r="E100">
        <f t="shared" si="4"/>
        <v>513.79434241290585</v>
      </c>
      <c r="F100">
        <f t="shared" si="5"/>
        <v>2.7107893177730995</v>
      </c>
    </row>
    <row r="101" spans="3:6" x14ac:dyDescent="0.25">
      <c r="C101">
        <v>11.4</v>
      </c>
      <c r="D101">
        <f t="shared" si="3"/>
        <v>3.9810717055349533E-12</v>
      </c>
      <c r="E101">
        <f t="shared" si="4"/>
        <v>509.16023024107614</v>
      </c>
      <c r="F101">
        <f t="shared" si="5"/>
        <v>2.7068544742012435</v>
      </c>
    </row>
    <row r="102" spans="3:6" x14ac:dyDescent="0.25">
      <c r="C102">
        <v>11.6</v>
      </c>
      <c r="D102">
        <f t="shared" si="3"/>
        <v>2.5118864315095726E-12</v>
      </c>
      <c r="E102">
        <f t="shared" si="4"/>
        <v>506.22522679360395</v>
      </c>
      <c r="F102">
        <f t="shared" si="5"/>
        <v>2.704343783620085</v>
      </c>
    </row>
    <row r="103" spans="3:6" x14ac:dyDescent="0.25">
      <c r="C103">
        <v>11.8</v>
      </c>
      <c r="D103">
        <f t="shared" si="3"/>
        <v>1.5848931924611065E-12</v>
      </c>
      <c r="E103">
        <f t="shared" si="4"/>
        <v>504.36893444212143</v>
      </c>
      <c r="F103">
        <f t="shared" si="5"/>
        <v>2.7027483292574099</v>
      </c>
    </row>
    <row r="104" spans="3:6" x14ac:dyDescent="0.25">
      <c r="C104">
        <v>12</v>
      </c>
      <c r="D104">
        <f t="shared" si="3"/>
        <v>9.9999999999999998E-13</v>
      </c>
      <c r="E104">
        <f t="shared" si="4"/>
        <v>503.19592413464761</v>
      </c>
      <c r="F104">
        <f t="shared" si="5"/>
        <v>2.701737114684827</v>
      </c>
    </row>
  </sheetData>
  <phoneticPr fontId="7" type="noConversion"/>
  <hyperlinks>
    <hyperlink ref="B9" r:id="rId1" xr:uid="{F35793AA-9EFD-4627-90A8-F22B08447AD3}"/>
    <hyperlink ref="B10" r:id="rId2" xr:uid="{9C244A79-4480-41AD-9522-8FDA8354CD03}"/>
  </hyperlinks>
  <pageMargins left="0.75" right="0.75" top="1" bottom="1" header="0.5" footer="0.5"/>
  <pageSetup paperSize="9" orientation="landscape" horizontalDpi="300" verticalDpi="300" r:id="rId3"/>
  <headerFooter alignWithMargins="0">
    <oddHeader>&amp;A</oddHeader>
    <oddFooter>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CalcAcOH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2023-11-12T17:17:14Z</dcterms:modified>
</cp:coreProperties>
</file>