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8BAE7A2B-4FFD-4F97-B402-3C0F8C5B475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Regression_Out" hidden="1">Sheet1!$B$100:$B$100</definedName>
    <definedName name="_Regression_X" hidden="1">Sheet1!$E$95:$E$97</definedName>
    <definedName name="_Regression_Y" hidden="1">Sheet1!$F$95:$F$97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D19" i="1" s="1"/>
  <c r="C19" i="1"/>
  <c r="B27" i="1"/>
  <c r="C27" i="1"/>
  <c r="B31" i="1"/>
  <c r="B33" i="1" s="1"/>
  <c r="B35" i="1" s="1"/>
  <c r="C36" i="1" l="1"/>
  <c r="C34" i="1"/>
  <c r="C35" i="1" l="1"/>
</calcChain>
</file>

<file path=xl/sharedStrings.xml><?xml version="1.0" encoding="utf-8"?>
<sst xmlns="http://schemas.openxmlformats.org/spreadsheetml/2006/main" count="27" uniqueCount="24">
  <si>
    <t>Sodium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</si>
  <si>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</si>
  <si>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Redox equilibrium</t>
  </si>
  <si>
    <r>
      <t>Na(cr) = Na</t>
    </r>
    <r>
      <rPr>
        <b/>
        <vertAlign val="superscript"/>
        <sz val="10"/>
        <rFont val="Arial"/>
        <family val="2"/>
      </rPr>
      <t>+</t>
    </r>
    <r>
      <rPr>
        <b/>
        <sz val="10"/>
        <rFont val="Arial"/>
        <family val="2"/>
      </rPr>
      <t xml:space="preserve"> + e</t>
    </r>
    <r>
      <rPr>
        <b/>
        <vertAlign val="superscript"/>
        <sz val="10"/>
        <rFont val="Arial"/>
        <family val="2"/>
      </rPr>
      <t>-</t>
    </r>
  </si>
  <si>
    <r>
      <t>kJ  mol</t>
    </r>
    <r>
      <rPr>
        <vertAlign val="superscript"/>
        <sz val="10"/>
        <rFont val="Arial"/>
        <family val="2"/>
      </rPr>
      <t>-1</t>
    </r>
  </si>
  <si>
    <t>±</t>
  </si>
  <si>
    <r>
      <t>Na</t>
    </r>
    <r>
      <rPr>
        <vertAlign val="superscript"/>
        <sz val="10"/>
        <rFont val="Arial"/>
        <family val="2"/>
      </rPr>
      <t>+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</si>
  <si>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</si>
  <si>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</si>
  <si>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</si>
  <si>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</si>
  <si>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</si>
  <si>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</si>
  <si>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</si>
  <si>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t>logK</t>
  </si>
  <si>
    <t>Hummel W. &amp; Thoenen T. (2023): The PSI Chemical Thermodynamic Database 2020 (TDB 2020), Nagra Technical Report NTB 21-03</t>
  </si>
  <si>
    <t>Chapter 3.2.2 Sodium(I) aqua ion</t>
  </si>
  <si>
    <r>
      <t>Calculation of the Gibbs energy of formation of 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and the stability constant of the redox equilibrium Na(cr) = 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e</t>
    </r>
    <r>
      <rPr>
        <vertAlign val="superscript"/>
        <sz val="10"/>
        <rFont val="Arial"/>
        <family val="2"/>
      </rPr>
      <t>-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</si>
  <si>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(g))</t>
    </r>
  </si>
  <si>
    <t>T°</t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</si>
  <si>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</si>
  <si>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°(Na(cr))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</si>
  <si>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S</t>
    </r>
    <r>
      <rPr>
        <vertAlign val="subscript"/>
        <sz val="10"/>
        <rFont val="Arial"/>
        <family val="2"/>
      </rPr>
      <t>m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</si>
  <si>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°(Na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</si>
</sst>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8" fillId="0" borderId="0" xfId="0" applyFon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/>
  </sheetViews>
  <sheetFormatPr defaultColWidth="11.5546875" defaultRowHeight="13.2"/>
  <cols>
    <col min="1" max="1" width="8.77734375" customWidth="1"/>
    <col min="2" max="4" width="10.77734375" customWidth="1"/>
    <col min="5" max="6" width="8.77734375" customWidth="1"/>
    <col min="7" max="7" width="12.44140625" customWidth="1"/>
    <col min="8" max="256" width="8.77734375" customWidth="1"/>
  </cols>
  <sheetData>
    <row r="1" spans="1:6">
      <c r="A1" s="2" t="s">
        <v>15</v>
      </c>
    </row>
    <row r="3" spans="1:6">
      <c r="A3" s="2" t="s">
        <v>16</v>
      </c>
    </row>
    <row r="6" spans="1:6" ht="15.6">
      <c r="A6" s="2" t="s">
        <v>17</v>
      </c>
    </row>
    <row r="8" spans="1:6">
      <c r="A8" s="1" t="s">
        <v>0</v>
      </c>
    </row>
    <row r="10" spans="1:6" ht="16.8">
      <c r="A10" s="2" t="s">
        <v>20</v>
      </c>
      <c r="C10">
        <v>58.45</v>
      </c>
      <c r="D10">
        <v>0.15</v>
      </c>
    </row>
    <row r="11" spans="1:6" ht="15.6">
      <c r="A11" s="2" t="s">
        <v>21</v>
      </c>
      <c r="C11">
        <v>51.3</v>
      </c>
      <c r="D11">
        <v>0.2</v>
      </c>
    </row>
    <row r="12" spans="1:6" ht="15.6">
      <c r="A12" s="2" t="s">
        <v>18</v>
      </c>
      <c r="C12">
        <v>130.68</v>
      </c>
      <c r="D12">
        <v>3.0000000000000001E-3</v>
      </c>
    </row>
    <row r="14" spans="1:6" ht="16.8">
      <c r="A14" s="8" t="s">
        <v>22</v>
      </c>
      <c r="C14">
        <f>C10-C11+(1/2)*C12</f>
        <v>72.490000000000009</v>
      </c>
      <c r="D14" s="6">
        <f>SQRT(D10^2+D11^2+D12^2)</f>
        <v>0.25001799935204666</v>
      </c>
    </row>
    <row r="16" spans="1:6" ht="16.8">
      <c r="A16" s="8" t="s">
        <v>23</v>
      </c>
      <c r="C16">
        <v>-240.34</v>
      </c>
      <c r="D16">
        <v>0.06</v>
      </c>
      <c r="F16" s="2"/>
    </row>
    <row r="17" spans="1:6">
      <c r="A17" s="2" t="s">
        <v>19</v>
      </c>
      <c r="C17">
        <v>298.14999999999998</v>
      </c>
      <c r="F17" s="2"/>
    </row>
    <row r="19" spans="1:6" ht="15.6">
      <c r="A19" s="3" t="s">
        <v>1</v>
      </c>
      <c r="C19">
        <f>C16-C17*C14/1000</f>
        <v>-261.95289350000002</v>
      </c>
      <c r="D19" s="7">
        <f>SQRT(D16^2+(C17*D14/1000)^2)</f>
        <v>9.5690328388257181E-2</v>
      </c>
    </row>
    <row r="21" spans="1:6" ht="15.6">
      <c r="A21" t="s">
        <v>2</v>
      </c>
      <c r="C21" s="1" t="s">
        <v>3</v>
      </c>
    </row>
    <row r="22" spans="1:6" ht="15.6">
      <c r="B22" s="3" t="s">
        <v>1</v>
      </c>
    </row>
    <row r="23" spans="1:6" ht="16.2">
      <c r="B23" s="3" t="s">
        <v>4</v>
      </c>
      <c r="C23" s="4" t="s">
        <v>5</v>
      </c>
    </row>
    <row r="24" spans="1:6" ht="15.6">
      <c r="A24" s="2" t="s">
        <v>6</v>
      </c>
      <c r="B24" s="1">
        <v>-261.95299999999997</v>
      </c>
      <c r="C24" s="1">
        <v>9.6000000000000002E-2</v>
      </c>
    </row>
    <row r="26" spans="1:6" ht="15.6">
      <c r="B26" s="3" t="s">
        <v>7</v>
      </c>
      <c r="C26" s="4" t="s">
        <v>5</v>
      </c>
    </row>
    <row r="27" spans="1:6">
      <c r="B27">
        <f>0+B24-0</f>
        <v>-261.95299999999997</v>
      </c>
      <c r="C27">
        <f>C24</f>
        <v>9.6000000000000002E-2</v>
      </c>
    </row>
    <row r="29" spans="1:6" ht="15.6">
      <c r="A29" t="s">
        <v>8</v>
      </c>
      <c r="B29">
        <v>8.3145100000000007E-3</v>
      </c>
      <c r="C29" s="2" t="s">
        <v>9</v>
      </c>
    </row>
    <row r="30" spans="1:6">
      <c r="A30" t="s">
        <v>10</v>
      </c>
      <c r="B30">
        <v>298.14999999999998</v>
      </c>
      <c r="C30" s="2" t="s">
        <v>11</v>
      </c>
    </row>
    <row r="31" spans="1:6">
      <c r="A31" t="s">
        <v>12</v>
      </c>
      <c r="B31">
        <f>LN(10)</f>
        <v>2.3025850929940459</v>
      </c>
    </row>
    <row r="33" spans="1:4">
      <c r="A33" t="s">
        <v>13</v>
      </c>
      <c r="B33">
        <f>B29*B30*B31</f>
        <v>5.7080420309191107</v>
      </c>
    </row>
    <row r="34" spans="1:4">
      <c r="C34">
        <f>-(B27-C27)/B33</f>
        <v>45.908736933004811</v>
      </c>
    </row>
    <row r="35" spans="1:4" ht="13.8">
      <c r="A35" s="1" t="s">
        <v>14</v>
      </c>
      <c r="B35" s="1">
        <f>-B27/B33</f>
        <v>45.891918556496719</v>
      </c>
      <c r="C35" s="5">
        <f>(C34-C36)/2</f>
        <v>1.6818376508087596E-2</v>
      </c>
      <c r="D35" s="4" t="s">
        <v>5</v>
      </c>
    </row>
    <row r="36" spans="1:4">
      <c r="C36">
        <f>-(B27+C27)/B33</f>
        <v>45.875100179988635</v>
      </c>
    </row>
  </sheetData>
  <pageMargins left="0.75" right="0.75" top="1" bottom="1" header="0.5" footer="0.5"/>
  <pageSetup paperSize="9"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2023-11-23T16:36:14Z</dcterms:modified>
</cp:coreProperties>
</file>