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ilel\Downloads\"/>
    </mc:Choice>
  </mc:AlternateContent>
  <xr:revisionPtr revIDLastSave="0" documentId="13_ncr:1_{FB035B75-AD82-43FC-A460-E7E813E5AE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lc NaSO4" sheetId="7" r:id="rId1"/>
    <sheet name="Plot NaSO4" sheetId="8" r:id="rId2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7" l="1"/>
  <c r="L37" i="7" s="1"/>
  <c r="F36" i="7"/>
  <c r="L36" i="7"/>
  <c r="F35" i="7"/>
  <c r="L35" i="7" s="1"/>
  <c r="B22" i="7"/>
  <c r="O37" i="7"/>
  <c r="Q37" i="7"/>
  <c r="O36" i="7"/>
  <c r="Q36" i="7" s="1"/>
  <c r="B23" i="7"/>
  <c r="G36" i="7" s="1"/>
  <c r="G37" i="7"/>
  <c r="N37" i="7" s="1"/>
  <c r="O35" i="7"/>
  <c r="Q35" i="7" s="1"/>
  <c r="F34" i="7"/>
  <c r="L34" i="7" s="1"/>
  <c r="O34" i="7"/>
  <c r="Q34" i="7"/>
  <c r="G34" i="7"/>
  <c r="G35" i="7"/>
  <c r="N34" i="7" l="1"/>
  <c r="T34" i="7" s="1"/>
  <c r="T37" i="7"/>
  <c r="N36" i="7"/>
  <c r="T36" i="7" s="1"/>
  <c r="S36" i="7"/>
  <c r="N35" i="7"/>
  <c r="U35" i="7" s="1"/>
  <c r="R36" i="7"/>
  <c r="R35" i="7"/>
  <c r="S35" i="7"/>
  <c r="Q40" i="7"/>
  <c r="R34" i="7"/>
  <c r="S34" i="7"/>
  <c r="S37" i="7"/>
  <c r="U37" i="7"/>
  <c r="R37" i="7"/>
  <c r="U36" i="7"/>
  <c r="U34" i="7" l="1"/>
  <c r="U40" i="7" s="1"/>
  <c r="T46" i="7" s="1"/>
  <c r="T35" i="7"/>
  <c r="T40" i="7" s="1"/>
  <c r="R40" i="7"/>
  <c r="S40" i="7"/>
  <c r="T43" i="7" l="1"/>
  <c r="T42" i="7"/>
  <c r="X48" i="7" s="1"/>
  <c r="J16" i="7" s="1"/>
  <c r="J22" i="7" s="1"/>
  <c r="T47" i="7"/>
  <c r="T44" i="7"/>
  <c r="X45" i="7" l="1"/>
  <c r="J15" i="7" s="1"/>
  <c r="T48" i="7"/>
  <c r="I16" i="7" s="1"/>
  <c r="I22" i="7" s="1"/>
  <c r="T45" i="7"/>
  <c r="I15" i="7" s="1"/>
  <c r="Z20" i="7" l="1"/>
  <c r="Z19" i="7"/>
  <c r="AC20" i="7"/>
  <c r="AC19" i="7"/>
  <c r="AB19" i="7" l="1"/>
  <c r="AA19" i="7"/>
  <c r="AB20" i="7"/>
  <c r="AA20" i="7"/>
</calcChain>
</file>

<file path=xl/sharedStrings.xml><?xml version="1.0" encoding="utf-8"?>
<sst xmlns="http://schemas.openxmlformats.org/spreadsheetml/2006/main" count="77" uniqueCount="65">
  <si>
    <t>a0</t>
  </si>
  <si>
    <t>a1</t>
  </si>
  <si>
    <t>A =</t>
  </si>
  <si>
    <t>-------------------------------------------</t>
  </si>
  <si>
    <t xml:space="preserve">   Experimental</t>
  </si>
  <si>
    <t>------ Data -------------------------------</t>
  </si>
  <si>
    <t>------------- PLOT 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</si>
  <si>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</si>
  <si>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</si>
  <si>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</si>
  <si>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</si>
  <si>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</si>
  <si>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</si>
  <si>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</si>
  <si>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</si>
  <si>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Y</t>
  </si>
  <si>
    <t>Ycalc</t>
  </si>
  <si>
    <t>±</t>
  </si>
  <si>
    <t>(molar)</t>
  </si>
  <si>
    <t>(molal)</t>
  </si>
  <si>
    <t>x</t>
  </si>
  <si>
    <t>-----------------------------------------------</t>
  </si>
  <si>
    <r>
      <t>Y</t>
    </r>
    <r>
      <rPr>
        <vertAlign val="subscript"/>
        <sz val="10"/>
        <rFont val="Arial"/>
        <family val="2"/>
      </rPr>
      <t>calc</t>
    </r>
  </si>
  <si>
    <t>calc.</t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</si>
  <si>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+ (±)</t>
    </r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</si>
  <si>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 xml:space="preserve"> (±)</t>
    </r>
  </si>
  <si>
    <t>Backgrnd</t>
  </si>
  <si>
    <t>Electrolyte</t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</si>
  <si>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</si>
  <si>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t>NaClO4</t>
  </si>
  <si>
    <r>
      <t xml:space="preserve">1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</si>
  <si>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</si>
  <si>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</si>
  <si>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</si>
  <si>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</si>
  <si>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S</t>
    </r>
    <r>
      <rPr>
        <sz val="10"/>
        <rFont val="Arial"/>
        <family val="2"/>
      </rPr>
      <t xml:space="preserve">(i) </t>
    </r>
    <r>
      <rPr>
        <sz val="10"/>
        <rFont val="Arial"/>
      </rPr>
      <t>=</t>
    </r>
  </si>
  <si>
    <r>
      <t>D</t>
    </r>
    <r>
      <rPr>
        <sz val="10"/>
        <rFont val="Arial"/>
        <family val="2"/>
      </rPr>
      <t xml:space="preserve"> = </t>
    </r>
    <r>
      <rPr>
        <sz val="10"/>
        <rFont val="Symbol"/>
        <family val="1"/>
        <charset val="2"/>
      </rPr>
      <t>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</si>
  <si>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</si>
  <si>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2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</si>
  <si>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Intercept</t>
  </si>
  <si>
    <r>
      <t>X</t>
    </r>
    <r>
      <rPr>
        <b/>
        <vertAlign val="superscript"/>
        <sz val="10"/>
        <rFont val="Arial"/>
        <family val="2"/>
      </rPr>
      <t>o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1 - 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2) / </t>
    </r>
    <r>
      <rPr>
        <sz val="10"/>
        <rFont val="Symbol"/>
        <family val="1"/>
        <charset val="2"/>
      </rPr>
      <t>D</t>
    </r>
    <r>
      <rPr>
        <sz val="10"/>
        <rFont val="Arial"/>
      </rPr>
      <t xml:space="preserve">  =  </t>
    </r>
  </si>
  <si>
    <r>
      <t>s(</t>
    </r>
    <r>
      <rPr>
        <b/>
        <sz val="10"/>
        <rFont val="Arial"/>
      </rPr>
      <t>X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</rPr>
      <t>)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</rPr>
      <t xml:space="preserve"> = </t>
    </r>
  </si>
  <si>
    <r>
      <t>S</t>
    </r>
    <r>
      <rPr>
        <sz val="10"/>
        <rFont val="Arial"/>
        <family val="2"/>
      </rPr>
      <t>3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</si>
  <si>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 xml:space="preserve">4 = 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</si>
  <si>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Slope</t>
  </si>
  <si>
    <r>
      <t>s</t>
    </r>
    <r>
      <rPr>
        <b/>
        <sz val="10"/>
        <rFont val="Arial"/>
        <family val="2"/>
      </rPr>
      <t>(</t>
    </r>
    <r>
      <rPr>
        <b/>
        <sz val="10"/>
        <rFont val="Symbol"/>
        <family val="1"/>
        <charset val="2"/>
      </rPr>
      <t>De</t>
    </r>
    <r>
      <rPr>
        <b/>
        <sz val="10"/>
        <rFont val="Arial"/>
        <family val="2"/>
      </rPr>
      <t>)</t>
    </r>
    <r>
      <rPr>
        <sz val="10"/>
        <rFont val="Arial"/>
        <family val="2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  <family val="2"/>
      </rPr>
      <t xml:space="preserve"> =</t>
    </r>
  </si>
  <si>
    <r>
      <t>-De</t>
    </r>
    <r>
      <rPr>
        <sz val="10"/>
        <rFont val="Symbol"/>
        <family val="1"/>
        <charset val="2"/>
      </rPr>
      <t xml:space="preserve"> </t>
    </r>
    <r>
      <rPr>
        <sz val="10"/>
        <rFont val="Arial"/>
        <family val="2"/>
      </rPr>
      <t>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3 -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4) / </t>
    </r>
    <r>
      <rPr>
        <sz val="10"/>
        <rFont val="Symbol"/>
        <family val="1"/>
        <charset val="2"/>
      </rPr>
      <t xml:space="preserve">D </t>
    </r>
    <r>
      <rPr>
        <sz val="10"/>
        <rFont val="Arial"/>
        <family val="2"/>
      </rPr>
      <t xml:space="preserve"> =</t>
    </r>
    <r>
      <rPr>
        <sz val="10"/>
        <rFont val="Symbol"/>
        <family val="1"/>
        <charset val="2"/>
      </rPr>
      <t xml:space="preserve">  </t>
    </r>
  </si>
  <si>
    <t>Weighted linear regression according to Grenthe et al. (1992), p.704</t>
  </si>
  <si>
    <r>
      <t xml:space="preserve">log </t>
    </r>
    <r>
      <rPr>
        <i/>
        <sz val="10"/>
        <rFont val="Arial"/>
        <family val="2"/>
      </rPr>
      <t>K</t>
    </r>
    <r>
      <rPr>
        <vertAlign val="superscript"/>
        <sz val="10"/>
        <rFont val="Arial"/>
        <family val="2"/>
      </rPr>
      <t>0</t>
    </r>
  </si>
  <si>
    <r>
      <t>[NO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</si>
  <si>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>KNO</t>
    </r>
    <r>
      <rPr>
        <b/>
        <vertAlign val="subscript"/>
        <sz val="10"/>
        <rFont val="Times New Roman"/>
        <family val="1"/>
      </rPr>
      <t>3</t>
    </r>
  </si>
  <si>
    <r>
      <t>-De</t>
    </r>
    <r>
      <rPr>
        <sz val="10"/>
        <rFont val="Arial"/>
        <family val="2"/>
      </rPr>
      <t>(KNO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</si>
  <si>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</si>
  <si>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t>1982DAN/RIG</t>
  </si>
  <si>
    <r>
      <t>e</t>
    </r>
    <r>
      <rPr>
        <sz val="10"/>
        <rFont val="Arial"/>
        <family val="2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</si>
  <si>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NO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</si>
  <si>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(NaSO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, 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)</t>
    </r>
  </si>
  <si>
    <r>
      <t>Reaction: Na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 xml:space="preserve"> + 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  <r>
      <rPr>
        <sz val="10"/>
        <rFont val="Arial"/>
      </rPr>
      <t xml:space="preserve"> = NaSO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</si>
  <si>
    <t>Hummel W. &amp; Thoenen T. (2023): The PSI Chemical Thermodynamic Database 2020 (TDB 2020), Nagra Technical Report NTB 21-03</t>
  </si>
  <si>
    <t>Extrapolation of reported stability constants to I = 0 using SIT linear regression as described in NTB 21-03 Chapter 1.5 Medium effects</t>
  </si>
  <si>
    <t>References</t>
  </si>
  <si>
    <t>In TDB2020 the following calculations have only been used to verify the SIT-like extrapolation reported by Daniele et al. (1982)</t>
  </si>
  <si>
    <t>Chapter 3.2.7.1 Sodium(I) sulphate complexes</t>
  </si>
  <si>
    <t>Daniele, P.G., Rigano, C. &amp; Sammartano, S. (1982): Studies on sulphate complexes. Part I. Potentiometric investigation of Li+, Na+, K+, Rb+ and Cs+ complexes at 37°C and 0.03 ⩽ I ⩽ 0.5. Inorganica Chimica Acta, 63, 267–272.</t>
  </si>
  <si>
    <t>doi:10.1016/S0020-1693(00)81923-4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</si>
</sst>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0"/>
      <name val="Arial"/>
    </font>
    <font>
      <b/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2" fontId="8" fillId="0" borderId="0" xfId="0" applyNumberFormat="1" applyFont="1"/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right"/>
    </xf>
    <xf numFmtId="164" fontId="3" fillId="0" borderId="0" xfId="0" applyNumberFormat="1" applyFont="1"/>
    <xf numFmtId="0" fontId="4" fillId="0" borderId="0" xfId="0" quotePrefix="1" applyFont="1" applyAlignment="1">
      <alignment horizontal="left"/>
    </xf>
    <xf numFmtId="0" fontId="0" fillId="0" borderId="1" xfId="0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2" fillId="0" borderId="0" xfId="0" quotePrefix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/>
    <xf numFmtId="164" fontId="9" fillId="0" borderId="0" xfId="0" applyNumberFormat="1" applyFont="1"/>
    <xf numFmtId="0" fontId="9" fillId="0" borderId="0" xfId="0" applyFont="1" applyAlignment="1">
      <alignment horizontal="center"/>
    </xf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9157447091265"/>
          <c:y val="0.10943211643999046"/>
          <c:w val="0.81012741681440448"/>
          <c:h val="0.71778418262994448"/>
        </c:manualLayout>
      </c:layout>
      <c:scatterChart>
        <c:scatterStyle val="lineMarker"/>
        <c:varyColors val="0"/>
        <c:ser>
          <c:idx val="2"/>
          <c:order val="0"/>
          <c:tx>
            <c:v>Chan et al. (1984)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'Calc NaSO4'!$O$34:$O$37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</c:numCache>
              </c:numRef>
            </c:plus>
            <c:minus>
              <c:numRef>
                <c:f>'Calc NaSO4'!$O$34:$O$37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'Calc NaSO4'!$L$34:$L$38</c:f>
              <c:numCache>
                <c:formatCode>0.000</c:formatCode>
                <c:ptCount val="5"/>
                <c:pt idx="0">
                  <c:v>0.03</c:v>
                </c:pt>
                <c:pt idx="1">
                  <c:v>0.1007</c:v>
                </c:pt>
                <c:pt idx="2">
                  <c:v>0.30389999999999995</c:v>
                </c:pt>
                <c:pt idx="3">
                  <c:v>0.51200000000000001</c:v>
                </c:pt>
              </c:numCache>
            </c:numRef>
          </c:xVal>
          <c:yVal>
            <c:numRef>
              <c:f>'Calc NaSO4'!$N$34:$N$38</c:f>
              <c:numCache>
                <c:formatCode>0.000</c:formatCode>
                <c:ptCount val="5"/>
                <c:pt idx="0">
                  <c:v>0.78997514901160981</c:v>
                </c:pt>
                <c:pt idx="1">
                  <c:v>0.79478667703406836</c:v>
                </c:pt>
                <c:pt idx="2">
                  <c:v>1.0188766009093735</c:v>
                </c:pt>
                <c:pt idx="3">
                  <c:v>1.2825025078221421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E-49D4-B310-D00C3C7AA5CA}"/>
            </c:ext>
          </c:extLst>
        </c:ser>
        <c:ser>
          <c:idx val="1"/>
          <c:order val="1"/>
          <c:tx>
            <c:strRef>
              <c:f>'Calc NaSO4'!$Z$16</c:f>
              <c:strCache>
                <c:ptCount val="1"/>
                <c:pt idx="0">
                  <c:v>calc.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651E-49D4-B310-D00C3C7AA5CA}"/>
              </c:ext>
            </c:extLst>
          </c:dPt>
          <c:xVal>
            <c:numRef>
              <c:f>'Calc NaSO4'!$Y$19:$Y$23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NaSO4'!$Z$19:$Z$23</c:f>
              <c:numCache>
                <c:formatCode>General</c:formatCode>
                <c:ptCount val="5"/>
                <c:pt idx="0">
                  <c:v>0.72012024561036159</c:v>
                </c:pt>
                <c:pt idx="1">
                  <c:v>4.757208581629631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1E-49D4-B310-D00C3C7AA5CA}"/>
            </c:ext>
          </c:extLst>
        </c:ser>
        <c:ser>
          <c:idx val="4"/>
          <c:order val="2"/>
          <c:tx>
            <c:strRef>
              <c:f>'Calc NaSO4'!$AA$16</c:f>
              <c:strCache>
                <c:ptCount val="1"/>
              </c:strCache>
            </c:strRef>
          </c:tx>
          <c:spPr>
            <a:ln w="22225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'Calc NaSO4'!$Y$19:$Y$23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NaSO4'!$AA$19:$AA$23</c:f>
              <c:numCache>
                <c:formatCode>General</c:formatCode>
                <c:ptCount val="5"/>
                <c:pt idx="0">
                  <c:v>0.80047617361053547</c:v>
                </c:pt>
                <c:pt idx="1">
                  <c:v>5.7704994867227315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1E-49D4-B310-D00C3C7AA5CA}"/>
            </c:ext>
          </c:extLst>
        </c:ser>
        <c:ser>
          <c:idx val="5"/>
          <c:order val="3"/>
          <c:tx>
            <c:strRef>
              <c:f>'Calc NaSO4'!$AB$16</c:f>
              <c:strCache>
                <c:ptCount val="1"/>
              </c:strCache>
            </c:strRef>
          </c:tx>
          <c:spPr>
            <a:ln w="22225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'Calc NaSO4'!$Y$19:$Y$23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NaSO4'!$AB$19:$AB$23</c:f>
              <c:numCache>
                <c:formatCode>General</c:formatCode>
                <c:ptCount val="5"/>
                <c:pt idx="0">
                  <c:v>0.6397643176101877</c:v>
                </c:pt>
                <c:pt idx="1">
                  <c:v>3.7439176765365305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1E-49D4-B310-D00C3C7A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53920"/>
        <c:axId val="1"/>
      </c:scatterChart>
      <c:valAx>
        <c:axId val="561353920"/>
        <c:scaling>
          <c:orientation val="minMax"/>
          <c:max val="0.6000000000000000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I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m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/ molal</a:t>
                </a:r>
              </a:p>
            </c:rich>
          </c:tx>
          <c:layout>
            <c:manualLayout>
              <c:xMode val="edge"/>
              <c:yMode val="edge"/>
              <c:x val="0.50316505531745237"/>
              <c:y val="0.898196731090431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6"/>
        <c:crossBetween val="midCat"/>
      </c:valAx>
      <c:valAx>
        <c:axId val="1"/>
        <c:scaling>
          <c:orientation val="minMax"/>
          <c:max val="1.8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log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10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+ 2 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</a:t>
                </a:r>
              </a:p>
            </c:rich>
          </c:tx>
          <c:layout>
            <c:manualLayout>
              <c:xMode val="edge"/>
              <c:yMode val="edge"/>
              <c:x val="3.2700421940928273E-2"/>
              <c:y val="0.359536506800286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1353920"/>
        <c:crosses val="autoZero"/>
        <c:crossBetween val="midCat"/>
        <c:majorUnit val="0.1"/>
        <c:minorUnit val="5.000000000000001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533400</xdr:colOff>
      <xdr:row>31</xdr:row>
      <xdr:rowOff>6350</xdr:rowOff>
    </xdr:to>
    <xdr:graphicFrame macro="">
      <xdr:nvGraphicFramePr>
        <xdr:cNvPr id="5213" name="Chart 1">
          <a:extLst>
            <a:ext uri="{FF2B5EF4-FFF2-40B4-BE49-F238E27FC236}">
              <a16:creationId xmlns:a16="http://schemas.microsoft.com/office/drawing/2014/main" id="{A75354DF-B52F-0B5F-0407-27F2DD92A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S0020-1693(00)81923-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2"/>
  <sheetViews>
    <sheetView workbookViewId="0">
      <selection activeCell="F43" sqref="F43"/>
    </sheetView>
  </sheetViews>
  <sheetFormatPr defaultColWidth="11.5703125" defaultRowHeight="12.75" x14ac:dyDescent="0.2"/>
  <cols>
    <col min="1" max="1" width="12.7109375" customWidth="1"/>
    <col min="2" max="8" width="8.7109375" customWidth="1"/>
    <col min="9" max="9" width="9.28515625" customWidth="1"/>
    <col min="10" max="15" width="8.7109375" customWidth="1"/>
    <col min="16" max="16" width="9.28515625" customWidth="1"/>
    <col min="17" max="256" width="8.7109375" customWidth="1"/>
  </cols>
  <sheetData>
    <row r="1" spans="1:29" x14ac:dyDescent="0.2">
      <c r="A1" s="32" t="s">
        <v>58</v>
      </c>
    </row>
    <row r="3" spans="1:29" x14ac:dyDescent="0.2">
      <c r="A3" t="s">
        <v>62</v>
      </c>
    </row>
    <row r="6" spans="1:29" x14ac:dyDescent="0.2">
      <c r="A6" t="s">
        <v>59</v>
      </c>
    </row>
    <row r="8" spans="1:29" x14ac:dyDescent="0.2">
      <c r="A8" t="s">
        <v>60</v>
      </c>
    </row>
    <row r="9" spans="1:29" x14ac:dyDescent="0.2">
      <c r="A9" s="26" t="s">
        <v>53</v>
      </c>
      <c r="B9" s="35" t="s">
        <v>64</v>
      </c>
      <c r="C9" t="s">
        <v>63</v>
      </c>
    </row>
    <row r="13" spans="1:29" x14ac:dyDescent="0.2">
      <c r="A13" s="32" t="s">
        <v>61</v>
      </c>
    </row>
    <row r="15" spans="1:29" ht="15" x14ac:dyDescent="0.25">
      <c r="A15" s="32"/>
      <c r="H15" s="1" t="s">
        <v>0</v>
      </c>
      <c r="I15" s="2">
        <f>T45</f>
        <v>0.72012024561036159</v>
      </c>
      <c r="J15" s="2">
        <f>X45</f>
        <v>8.0355928000173923E-2</v>
      </c>
      <c r="K15" s="32" t="s">
        <v>48</v>
      </c>
      <c r="Y15" s="4" t="s">
        <v>6</v>
      </c>
    </row>
    <row r="16" spans="1:29" ht="15.75" x14ac:dyDescent="0.3">
      <c r="A16" t="s">
        <v>47</v>
      </c>
      <c r="H16" s="1" t="s">
        <v>1</v>
      </c>
      <c r="I16" s="2">
        <f>T48</f>
        <v>1.0623916673734919</v>
      </c>
      <c r="J16" s="2">
        <f>X48</f>
        <v>0.2658157078219886</v>
      </c>
      <c r="K16" s="18" t="s">
        <v>51</v>
      </c>
      <c r="Z16" s="7" t="s">
        <v>23</v>
      </c>
      <c r="AA16" s="7"/>
      <c r="AB16" s="7"/>
      <c r="AC16" s="7" t="s">
        <v>16</v>
      </c>
    </row>
    <row r="17" spans="1:30" ht="15.75" x14ac:dyDescent="0.3">
      <c r="Y17" s="1" t="s">
        <v>20</v>
      </c>
      <c r="Z17" s="7" t="s">
        <v>22</v>
      </c>
      <c r="AA17" s="7" t="s">
        <v>24</v>
      </c>
      <c r="AB17" s="7" t="s">
        <v>25</v>
      </c>
      <c r="AC17" s="7" t="s">
        <v>17</v>
      </c>
    </row>
    <row r="18" spans="1:30" ht="15.75" x14ac:dyDescent="0.3">
      <c r="G18" s="23" t="s">
        <v>55</v>
      </c>
      <c r="I18" s="10">
        <v>-0.04</v>
      </c>
      <c r="J18">
        <v>0.03</v>
      </c>
      <c r="Y18" s="4" t="s">
        <v>21</v>
      </c>
    </row>
    <row r="19" spans="1:30" ht="15.75" x14ac:dyDescent="0.3">
      <c r="A19" s="24" t="s">
        <v>57</v>
      </c>
      <c r="B19" s="3"/>
      <c r="C19" s="3"/>
      <c r="G19" s="23" t="s">
        <v>54</v>
      </c>
      <c r="I19">
        <v>-0.06</v>
      </c>
      <c r="J19">
        <v>0.02</v>
      </c>
      <c r="Y19">
        <v>0</v>
      </c>
      <c r="Z19">
        <f>$I$15+$I$16*Y19</f>
        <v>0.72012024561036159</v>
      </c>
      <c r="AA19">
        <f>Z19+AC19</f>
        <v>0.80047617361053547</v>
      </c>
      <c r="AB19">
        <f>Z19-AC19</f>
        <v>0.6397643176101877</v>
      </c>
      <c r="AC19">
        <f>SQRT($J$15*$J$15+($J$16*Y19)^2)</f>
        <v>8.0355928000173923E-2</v>
      </c>
      <c r="AD19" t="s">
        <v>29</v>
      </c>
    </row>
    <row r="20" spans="1:30" x14ac:dyDescent="0.2">
      <c r="B20" s="3"/>
      <c r="Y20" s="10">
        <v>3.8</v>
      </c>
      <c r="Z20">
        <f>$I$15+$I$16*Y20</f>
        <v>4.757208581629631</v>
      </c>
      <c r="AA20">
        <f>Z20+AC20</f>
        <v>5.7704994867227315</v>
      </c>
      <c r="AB20">
        <f>Z20-AC20</f>
        <v>3.7439176765365305</v>
      </c>
      <c r="AC20">
        <f>SQRT($J$15*$J$15+($J$16*Y20)^2)</f>
        <v>1.0132909050931003</v>
      </c>
      <c r="AD20" t="s">
        <v>29</v>
      </c>
    </row>
    <row r="21" spans="1:30" x14ac:dyDescent="0.2">
      <c r="C21" s="3"/>
    </row>
    <row r="22" spans="1:30" ht="15.75" x14ac:dyDescent="0.3">
      <c r="A22" s="16" t="s">
        <v>28</v>
      </c>
      <c r="B22" s="25">
        <f>1^2-2^2-1^2</f>
        <v>-4</v>
      </c>
      <c r="G22" s="23" t="s">
        <v>56</v>
      </c>
      <c r="I22" s="2">
        <f>-$I$16+I18+I19</f>
        <v>-1.162391667373492</v>
      </c>
      <c r="J22" s="10">
        <f>SQRT($J$16^2+J18^2+J19^2)</f>
        <v>0.26824986584321869</v>
      </c>
      <c r="K22" s="10"/>
    </row>
    <row r="23" spans="1:30" ht="15.75" x14ac:dyDescent="0.3">
      <c r="A23" s="16" t="s">
        <v>52</v>
      </c>
      <c r="B23" s="25">
        <f>1-1-1</f>
        <v>-1</v>
      </c>
    </row>
    <row r="24" spans="1:30" x14ac:dyDescent="0.2">
      <c r="A24" s="3"/>
      <c r="B24" s="3"/>
    </row>
    <row r="25" spans="1:30" x14ac:dyDescent="0.2">
      <c r="A25" s="3"/>
      <c r="B25" s="3"/>
    </row>
    <row r="27" spans="1:30" x14ac:dyDescent="0.2">
      <c r="A27" s="3"/>
      <c r="B27" s="3"/>
      <c r="M27" t="s">
        <v>2</v>
      </c>
      <c r="N27">
        <v>0.5091</v>
      </c>
      <c r="Y27" s="10"/>
    </row>
    <row r="28" spans="1:30" ht="13.5" x14ac:dyDescent="0.25">
      <c r="C28" s="4" t="s">
        <v>3</v>
      </c>
      <c r="D28" s="5"/>
    </row>
    <row r="29" spans="1:30" x14ac:dyDescent="0.2">
      <c r="C29" s="3" t="s">
        <v>4</v>
      </c>
      <c r="D29" s="3"/>
      <c r="O29" s="1"/>
    </row>
    <row r="30" spans="1:30" ht="13.5" x14ac:dyDescent="0.25">
      <c r="C30" s="4" t="s">
        <v>5</v>
      </c>
      <c r="D30" s="5"/>
    </row>
    <row r="31" spans="1:30" ht="15.75" x14ac:dyDescent="0.3">
      <c r="B31" t="s">
        <v>26</v>
      </c>
      <c r="C31" s="7" t="s">
        <v>8</v>
      </c>
      <c r="D31" s="7" t="s">
        <v>9</v>
      </c>
      <c r="E31" s="7" t="s">
        <v>10</v>
      </c>
      <c r="F31" s="7" t="s">
        <v>11</v>
      </c>
      <c r="G31" s="7" t="s">
        <v>12</v>
      </c>
      <c r="H31" s="6" t="s">
        <v>13</v>
      </c>
      <c r="I31" s="8" t="s">
        <v>14</v>
      </c>
      <c r="L31" s="31" t="s">
        <v>49</v>
      </c>
      <c r="N31" s="7" t="s">
        <v>15</v>
      </c>
      <c r="O31" s="8" t="s">
        <v>14</v>
      </c>
      <c r="Y31" s="7"/>
      <c r="AB31" s="7"/>
      <c r="AC31" s="7"/>
      <c r="AD31" s="7"/>
    </row>
    <row r="32" spans="1:30" x14ac:dyDescent="0.2">
      <c r="A32" t="s">
        <v>7</v>
      </c>
      <c r="B32" t="s">
        <v>27</v>
      </c>
      <c r="C32" s="7" t="s">
        <v>18</v>
      </c>
      <c r="D32" s="7" t="s">
        <v>18</v>
      </c>
      <c r="F32" s="7" t="s">
        <v>19</v>
      </c>
      <c r="G32" s="7" t="s">
        <v>19</v>
      </c>
      <c r="Y32" s="9"/>
      <c r="Z32" s="1"/>
      <c r="AA32" s="1"/>
      <c r="AB32" s="9"/>
      <c r="AC32" s="9"/>
      <c r="AD32" s="3"/>
    </row>
    <row r="33" spans="1:24" ht="15.75" x14ac:dyDescent="0.3">
      <c r="C33" s="4" t="s">
        <v>3</v>
      </c>
      <c r="D33" s="5"/>
      <c r="Q33" s="19" t="s">
        <v>30</v>
      </c>
      <c r="R33" s="19" t="s">
        <v>31</v>
      </c>
      <c r="S33" s="19" t="s">
        <v>32</v>
      </c>
      <c r="T33" s="19" t="s">
        <v>33</v>
      </c>
      <c r="U33" s="19" t="s">
        <v>34</v>
      </c>
    </row>
    <row r="34" spans="1:24" ht="14.25" x14ac:dyDescent="0.25">
      <c r="A34" s="26" t="s">
        <v>53</v>
      </c>
      <c r="B34" s="27" t="s">
        <v>50</v>
      </c>
      <c r="C34" s="34">
        <v>0.03</v>
      </c>
      <c r="D34" s="28">
        <v>0.51</v>
      </c>
      <c r="E34">
        <v>1</v>
      </c>
      <c r="F34" s="29">
        <f>C34*E34</f>
        <v>0.03</v>
      </c>
      <c r="G34" s="28">
        <f>D34+$B$23*LOG(E34)</f>
        <v>0.51</v>
      </c>
      <c r="I34" s="33">
        <v>0.1</v>
      </c>
      <c r="L34" s="2">
        <f>F34</f>
        <v>0.03</v>
      </c>
      <c r="N34" s="2">
        <f>G34-$B$22*($N$27*SQRT(F34)/(1+1.5*SQRT(F34)))</f>
        <v>0.78997514901160981</v>
      </c>
      <c r="O34" s="2">
        <f>I34</f>
        <v>0.1</v>
      </c>
      <c r="Q34" s="30">
        <f>1/O34^2</f>
        <v>99.999999999999986</v>
      </c>
      <c r="R34" s="30">
        <f>L34*Q34</f>
        <v>2.9999999999999996</v>
      </c>
      <c r="S34" s="30">
        <f>L34*L34*Q34</f>
        <v>8.9999999999999983E-2</v>
      </c>
      <c r="T34" s="30">
        <f>N34*Q34</f>
        <v>78.997514901160969</v>
      </c>
      <c r="U34" s="30">
        <f>L34*N34*Q34</f>
        <v>2.369925447034829</v>
      </c>
    </row>
    <row r="35" spans="1:24" ht="14.25" x14ac:dyDescent="0.25">
      <c r="A35" s="26" t="s">
        <v>53</v>
      </c>
      <c r="B35" s="27" t="s">
        <v>50</v>
      </c>
      <c r="C35" s="34">
        <v>0.1</v>
      </c>
      <c r="D35" s="28">
        <v>0.36</v>
      </c>
      <c r="E35">
        <v>1.0069999999999999</v>
      </c>
      <c r="F35" s="29">
        <f>C35*E35</f>
        <v>0.1007</v>
      </c>
      <c r="G35" s="28">
        <f>D35+$B$23*LOG(E35)</f>
        <v>0.35697052944638202</v>
      </c>
      <c r="I35" s="33">
        <v>0.1</v>
      </c>
      <c r="L35" s="2">
        <f>F35</f>
        <v>0.1007</v>
      </c>
      <c r="N35" s="2">
        <f>G35-$B$22*($N$27*SQRT(F35)/(1+1.5*SQRT(F35)))</f>
        <v>0.79478667703406836</v>
      </c>
      <c r="O35" s="2">
        <f>I35</f>
        <v>0.1</v>
      </c>
      <c r="Q35" s="30">
        <f>1/O35^2</f>
        <v>99.999999999999986</v>
      </c>
      <c r="R35" s="30">
        <f>L35*Q35</f>
        <v>10.069999999999999</v>
      </c>
      <c r="S35" s="30">
        <f>L35*L35*Q35</f>
        <v>1.014049</v>
      </c>
      <c r="T35" s="30">
        <f>N35*Q35</f>
        <v>79.478667703406828</v>
      </c>
      <c r="U35" s="30">
        <f>L35*N35*Q35</f>
        <v>8.0035018377330669</v>
      </c>
    </row>
    <row r="36" spans="1:24" ht="14.25" x14ac:dyDescent="0.25">
      <c r="A36" s="26" t="s">
        <v>53</v>
      </c>
      <c r="B36" s="27" t="s">
        <v>50</v>
      </c>
      <c r="C36" s="34">
        <v>0.3</v>
      </c>
      <c r="D36" s="30">
        <v>0.41</v>
      </c>
      <c r="E36">
        <v>1.0129999999999999</v>
      </c>
      <c r="F36" s="29">
        <f>C36*E36</f>
        <v>0.30389999999999995</v>
      </c>
      <c r="G36" s="28">
        <f>D36+$B$23*LOG(E36)</f>
        <v>0.40439055463971957</v>
      </c>
      <c r="I36" s="33">
        <v>0.1</v>
      </c>
      <c r="L36" s="2">
        <f>F36</f>
        <v>0.30389999999999995</v>
      </c>
      <c r="N36" s="2">
        <f>G36-$B$22*($N$27*SQRT(F36)/(1+1.5*SQRT(F36)))</f>
        <v>1.0188766009093735</v>
      </c>
      <c r="O36" s="2">
        <f>I36</f>
        <v>0.1</v>
      </c>
      <c r="Q36" s="30">
        <f>1/O36^2</f>
        <v>99.999999999999986</v>
      </c>
      <c r="R36" s="30">
        <f>L36*Q36</f>
        <v>30.38999999999999</v>
      </c>
      <c r="S36" s="30">
        <f>L36*L36*Q36</f>
        <v>9.235520999999995</v>
      </c>
      <c r="T36" s="30">
        <f>N36*Q36</f>
        <v>101.88766009093733</v>
      </c>
      <c r="U36" s="30">
        <f>L36*N36*Q36</f>
        <v>30.96365990163585</v>
      </c>
    </row>
    <row r="37" spans="1:24" ht="14.25" x14ac:dyDescent="0.25">
      <c r="A37" s="26" t="s">
        <v>53</v>
      </c>
      <c r="B37" s="27" t="s">
        <v>50</v>
      </c>
      <c r="C37" s="34">
        <v>0.5</v>
      </c>
      <c r="D37" s="28">
        <v>0.59</v>
      </c>
      <c r="E37">
        <v>1.024</v>
      </c>
      <c r="F37" s="29">
        <f>C37*E37</f>
        <v>0.51200000000000001</v>
      </c>
      <c r="G37" s="28">
        <f>D37+$B$23*LOG(E37)</f>
        <v>0.57970004336018799</v>
      </c>
      <c r="I37" s="33">
        <v>0.1</v>
      </c>
      <c r="L37" s="2">
        <f>F37</f>
        <v>0.51200000000000001</v>
      </c>
      <c r="N37" s="2">
        <f>G37-$B$22*($N$27*SQRT(F37)/(1+1.5*SQRT(F37)))</f>
        <v>1.2825025078221421</v>
      </c>
      <c r="O37" s="2">
        <f>I37</f>
        <v>0.1</v>
      </c>
      <c r="Q37" s="30">
        <f>1/O37^2</f>
        <v>99.999999999999986</v>
      </c>
      <c r="R37" s="30">
        <f>L37*Q37</f>
        <v>51.199999999999996</v>
      </c>
      <c r="S37" s="30">
        <f>L37*L37*Q37</f>
        <v>26.214399999999994</v>
      </c>
      <c r="T37" s="30">
        <f>N37*Q37</f>
        <v>128.25025078221421</v>
      </c>
      <c r="U37" s="30">
        <f>L37*N37*Q37</f>
        <v>65.664128400493667</v>
      </c>
    </row>
    <row r="39" spans="1:24" x14ac:dyDescent="0.2">
      <c r="A39" s="26"/>
      <c r="C39" s="34"/>
      <c r="D39" s="28"/>
      <c r="F39" s="29"/>
      <c r="G39" s="28"/>
      <c r="I39" s="33"/>
      <c r="J39" s="33"/>
      <c r="L39" s="2"/>
      <c r="N39" s="2"/>
      <c r="O39" s="2"/>
      <c r="P39" s="2"/>
      <c r="Q39" s="30"/>
    </row>
    <row r="40" spans="1:24" x14ac:dyDescent="0.2">
      <c r="K40" s="1"/>
      <c r="P40" s="16" t="s">
        <v>35</v>
      </c>
      <c r="Q40">
        <f>SUM(Q34:Q38)</f>
        <v>399.99999999999994</v>
      </c>
      <c r="R40">
        <f>SUM(R34:R38)</f>
        <v>94.659999999999982</v>
      </c>
      <c r="S40">
        <f>SUM(S34:S38)</f>
        <v>36.553969999999993</v>
      </c>
      <c r="T40">
        <f>SUM(T34:T38)</f>
        <v>388.61409347771934</v>
      </c>
      <c r="U40">
        <f>SUM(U34:U38)</f>
        <v>107.00121558689742</v>
      </c>
    </row>
    <row r="42" spans="1:24" ht="15.75" x14ac:dyDescent="0.3">
      <c r="E42" s="17"/>
      <c r="S42" s="16" t="s">
        <v>36</v>
      </c>
      <c r="T42">
        <f>Q40*S40-R40^2</f>
        <v>5661.0723999999973</v>
      </c>
    </row>
    <row r="43" spans="1:24" ht="15.75" x14ac:dyDescent="0.3">
      <c r="E43" s="17"/>
      <c r="S43" s="16" t="s">
        <v>37</v>
      </c>
      <c r="T43">
        <f>S40*T40</f>
        <v>14205.387914561745</v>
      </c>
    </row>
    <row r="44" spans="1:24" ht="15.75" x14ac:dyDescent="0.3">
      <c r="S44" s="16" t="s">
        <v>38</v>
      </c>
      <c r="T44">
        <f>R40*U40</f>
        <v>10128.735067455707</v>
      </c>
    </row>
    <row r="45" spans="1:24" ht="15.75" x14ac:dyDescent="0.3">
      <c r="E45" s="17"/>
      <c r="Q45" s="1" t="s">
        <v>39</v>
      </c>
      <c r="S45" s="20" t="s">
        <v>40</v>
      </c>
      <c r="T45">
        <f>(T43-T44)/T42</f>
        <v>0.72012024561036159</v>
      </c>
      <c r="W45" s="21" t="s">
        <v>41</v>
      </c>
      <c r="X45">
        <f>SQRT(S40/T42)</f>
        <v>8.0355928000173923E-2</v>
      </c>
    </row>
    <row r="46" spans="1:24" ht="15.75" x14ac:dyDescent="0.3">
      <c r="K46" s="2"/>
      <c r="M46" s="2"/>
      <c r="N46" s="2"/>
      <c r="O46" s="2"/>
      <c r="S46" s="16" t="s">
        <v>42</v>
      </c>
      <c r="T46">
        <f>Q40*U40</f>
        <v>42800.486234758959</v>
      </c>
    </row>
    <row r="47" spans="1:24" ht="15.75" x14ac:dyDescent="0.3">
      <c r="A47" s="11"/>
      <c r="B47" s="11"/>
      <c r="C47" s="12"/>
      <c r="J47" s="2"/>
      <c r="K47" s="2"/>
      <c r="M47" s="2"/>
      <c r="N47" s="2"/>
      <c r="O47" s="2"/>
      <c r="S47" s="16" t="s">
        <v>43</v>
      </c>
      <c r="T47">
        <f>R40*T40</f>
        <v>36786.210088600907</v>
      </c>
    </row>
    <row r="48" spans="1:24" ht="15.75" x14ac:dyDescent="0.3">
      <c r="A48" s="11"/>
      <c r="B48" s="11"/>
      <c r="C48" s="12"/>
      <c r="J48" s="2"/>
      <c r="M48" s="2"/>
      <c r="N48" s="2"/>
      <c r="O48" s="2"/>
      <c r="Q48" s="1" t="s">
        <v>44</v>
      </c>
      <c r="S48" s="22" t="s">
        <v>46</v>
      </c>
      <c r="T48">
        <f>(T46-T47)/T42</f>
        <v>1.0623916673734919</v>
      </c>
      <c r="W48" s="21" t="s">
        <v>45</v>
      </c>
      <c r="X48">
        <f>SQRT(Q40/T42)</f>
        <v>0.2658157078219886</v>
      </c>
    </row>
    <row r="49" spans="1:18" x14ac:dyDescent="0.2">
      <c r="A49" s="11"/>
      <c r="B49" s="11"/>
      <c r="C49" s="12"/>
      <c r="J49" s="2"/>
      <c r="M49" s="2"/>
      <c r="N49" s="2"/>
      <c r="O49" s="2"/>
    </row>
    <row r="50" spans="1:18" x14ac:dyDescent="0.2">
      <c r="J50" s="2"/>
      <c r="M50" s="2"/>
      <c r="N50" s="2"/>
      <c r="O50" s="2"/>
    </row>
    <row r="51" spans="1:18" x14ac:dyDescent="0.2">
      <c r="J51" s="2"/>
      <c r="M51" s="2"/>
      <c r="N51" s="2"/>
      <c r="O51" s="2"/>
    </row>
    <row r="52" spans="1:18" x14ac:dyDescent="0.2">
      <c r="J52" s="2"/>
      <c r="M52" s="2"/>
      <c r="N52" s="2"/>
      <c r="O52" s="2"/>
    </row>
    <row r="53" spans="1:18" x14ac:dyDescent="0.2">
      <c r="J53" s="2"/>
      <c r="M53" s="2"/>
      <c r="N53" s="2"/>
      <c r="O53" s="2"/>
    </row>
    <row r="54" spans="1:18" x14ac:dyDescent="0.2">
      <c r="J54" s="2"/>
      <c r="K54" s="2"/>
      <c r="M54" s="2"/>
      <c r="N54" s="2"/>
      <c r="O54" s="2"/>
    </row>
    <row r="55" spans="1:18" x14ac:dyDescent="0.2">
      <c r="J55" s="2"/>
      <c r="L55" s="2"/>
      <c r="M55" s="2"/>
      <c r="N55" s="2"/>
      <c r="O55" s="2"/>
    </row>
    <row r="56" spans="1:18" x14ac:dyDescent="0.2">
      <c r="J56" s="2"/>
      <c r="K56" s="2"/>
      <c r="M56" s="2"/>
      <c r="N56" s="2"/>
      <c r="O56" s="2"/>
    </row>
    <row r="57" spans="1:18" x14ac:dyDescent="0.2">
      <c r="J57" s="2"/>
      <c r="M57" s="2"/>
      <c r="N57" s="2"/>
      <c r="O57" s="2"/>
    </row>
    <row r="58" spans="1:18" x14ac:dyDescent="0.2">
      <c r="J58" s="2"/>
      <c r="K58" s="2"/>
      <c r="M58" s="2"/>
      <c r="N58" s="2"/>
      <c r="O58" s="2"/>
      <c r="P58" s="10"/>
      <c r="R58" s="2"/>
    </row>
    <row r="59" spans="1:18" x14ac:dyDescent="0.2">
      <c r="J59" s="2"/>
      <c r="M59" s="2"/>
      <c r="N59" s="2"/>
      <c r="O59" s="2"/>
      <c r="P59" s="10"/>
      <c r="R59" s="2"/>
    </row>
    <row r="60" spans="1:18" x14ac:dyDescent="0.2">
      <c r="J60" s="2"/>
      <c r="M60" s="2"/>
      <c r="N60" s="2"/>
      <c r="O60" s="2"/>
      <c r="P60" s="10"/>
      <c r="R60" s="2"/>
    </row>
    <row r="61" spans="1:18" x14ac:dyDescent="0.2">
      <c r="J61" s="2"/>
      <c r="M61" s="2"/>
      <c r="N61" s="2"/>
      <c r="O61" s="2"/>
      <c r="P61" s="10"/>
      <c r="R61" s="2"/>
    </row>
    <row r="62" spans="1:18" x14ac:dyDescent="0.2">
      <c r="J62" s="2"/>
      <c r="M62" s="2"/>
      <c r="N62" s="2"/>
      <c r="O62" s="2"/>
      <c r="P62" s="10"/>
      <c r="R62" s="2"/>
    </row>
    <row r="63" spans="1:18" x14ac:dyDescent="0.2">
      <c r="J63" s="2"/>
      <c r="M63" s="2"/>
      <c r="N63" s="2"/>
      <c r="O63" s="2"/>
      <c r="P63" s="10"/>
      <c r="R63" s="2"/>
    </row>
    <row r="64" spans="1:18" x14ac:dyDescent="0.2">
      <c r="J64" s="2"/>
      <c r="M64" s="2"/>
      <c r="N64" s="2"/>
      <c r="O64" s="2"/>
      <c r="P64" s="10"/>
      <c r="R64" s="2"/>
    </row>
    <row r="65" spans="1:22" x14ac:dyDescent="0.2">
      <c r="J65" s="2"/>
      <c r="M65" s="2"/>
      <c r="N65" s="2"/>
      <c r="O65" s="2"/>
      <c r="P65" s="10"/>
      <c r="R65" s="2"/>
    </row>
    <row r="66" spans="1:22" x14ac:dyDescent="0.2">
      <c r="J66" s="2"/>
      <c r="M66" s="2"/>
      <c r="N66" s="2"/>
      <c r="O66" s="2"/>
      <c r="P66" s="10"/>
      <c r="R66" s="2"/>
    </row>
    <row r="67" spans="1:22" x14ac:dyDescent="0.2">
      <c r="J67" s="2"/>
      <c r="M67" s="2"/>
      <c r="N67" s="2"/>
      <c r="O67" s="2"/>
      <c r="P67" s="10"/>
      <c r="R67" s="2"/>
    </row>
    <row r="68" spans="1:22" x14ac:dyDescent="0.2">
      <c r="J68" s="2"/>
      <c r="M68" s="2"/>
      <c r="N68" s="2"/>
      <c r="O68" s="2"/>
      <c r="P68" s="10"/>
      <c r="R68" s="2"/>
    </row>
    <row r="69" spans="1:22" x14ac:dyDescent="0.2">
      <c r="A69" s="11"/>
      <c r="B69" s="11"/>
      <c r="C69" s="12"/>
      <c r="J69" s="2"/>
      <c r="K69" s="2"/>
      <c r="M69" s="2"/>
      <c r="N69" s="2"/>
      <c r="O69" s="2"/>
      <c r="P69" s="10"/>
      <c r="R69" s="2"/>
    </row>
    <row r="70" spans="1:22" x14ac:dyDescent="0.2">
      <c r="A70" s="11"/>
      <c r="B70" s="11"/>
      <c r="C70" s="12"/>
      <c r="J70" s="2"/>
      <c r="M70" s="2"/>
      <c r="N70" s="2"/>
      <c r="O70" s="2"/>
      <c r="P70" s="10"/>
      <c r="R70" s="2"/>
    </row>
    <row r="71" spans="1:22" x14ac:dyDescent="0.2">
      <c r="A71" s="11"/>
      <c r="B71" s="11"/>
      <c r="C71" s="12"/>
      <c r="J71" s="2"/>
      <c r="K71" s="2"/>
      <c r="M71" s="2"/>
      <c r="N71" s="2"/>
      <c r="O71" s="2"/>
      <c r="P71" s="10"/>
      <c r="R71" s="2"/>
    </row>
    <row r="72" spans="1:22" x14ac:dyDescent="0.2">
      <c r="A72" s="11"/>
      <c r="B72" s="11"/>
      <c r="C72" s="12"/>
      <c r="J72" s="2"/>
      <c r="K72" s="2"/>
      <c r="M72" s="2"/>
      <c r="N72" s="2"/>
      <c r="O72" s="2"/>
      <c r="P72" s="10"/>
      <c r="S72" s="2"/>
      <c r="U72" s="2"/>
    </row>
    <row r="73" spans="1:22" x14ac:dyDescent="0.2">
      <c r="A73" s="11"/>
      <c r="B73" s="11"/>
      <c r="C73" s="12"/>
      <c r="J73" s="2"/>
      <c r="K73" s="2"/>
      <c r="M73" s="2"/>
      <c r="N73" s="2"/>
      <c r="O73" s="2"/>
      <c r="P73" s="10"/>
      <c r="S73" s="2"/>
      <c r="U73" s="2"/>
    </row>
    <row r="74" spans="1:22" x14ac:dyDescent="0.2">
      <c r="A74" s="11"/>
      <c r="B74" s="11"/>
      <c r="C74" s="12"/>
      <c r="J74" s="2"/>
      <c r="K74" s="2"/>
      <c r="M74" s="2"/>
      <c r="N74" s="2"/>
      <c r="O74" s="2"/>
      <c r="P74" s="10"/>
      <c r="S74" s="2"/>
      <c r="U74" s="2"/>
    </row>
    <row r="75" spans="1:22" x14ac:dyDescent="0.2">
      <c r="A75" s="11"/>
      <c r="B75" s="11"/>
      <c r="C75" s="12"/>
      <c r="D75" s="13"/>
      <c r="E75" s="2"/>
      <c r="F75" s="14"/>
      <c r="G75" s="10"/>
      <c r="H75" s="15"/>
      <c r="I75" s="13"/>
      <c r="J75" s="2"/>
      <c r="K75" s="2"/>
      <c r="M75" s="2"/>
      <c r="N75" s="2"/>
      <c r="O75" s="2"/>
      <c r="P75" s="10"/>
      <c r="S75" s="2"/>
      <c r="U75" s="2"/>
    </row>
    <row r="76" spans="1:22" x14ac:dyDescent="0.2">
      <c r="A76" s="11"/>
      <c r="B76" s="11"/>
      <c r="C76" s="12"/>
      <c r="D76" s="13"/>
      <c r="E76" s="2"/>
      <c r="F76" s="14"/>
      <c r="G76" s="10"/>
      <c r="H76" s="15"/>
      <c r="I76" s="13"/>
      <c r="J76" s="2"/>
      <c r="K76" s="2"/>
      <c r="M76" s="2"/>
      <c r="N76" s="2"/>
      <c r="O76" s="2"/>
      <c r="P76" s="10"/>
      <c r="S76" s="2"/>
      <c r="U76" s="2"/>
    </row>
    <row r="77" spans="1:22" x14ac:dyDescent="0.2">
      <c r="A77" s="11"/>
      <c r="B77" s="11"/>
      <c r="C77" s="12"/>
      <c r="D77" s="13"/>
      <c r="E77" s="2"/>
      <c r="F77" s="14"/>
      <c r="G77" s="10"/>
      <c r="H77" s="15"/>
      <c r="I77" s="13"/>
      <c r="J77" s="2"/>
      <c r="M77" s="2"/>
      <c r="N77" s="2"/>
      <c r="O77" s="2"/>
      <c r="P77" s="10"/>
      <c r="S77" s="2"/>
      <c r="U77" s="2"/>
    </row>
    <row r="78" spans="1:22" x14ac:dyDescent="0.2">
      <c r="A78" s="11"/>
      <c r="B78" s="11"/>
      <c r="C78" s="12"/>
      <c r="D78" s="13"/>
      <c r="E78" s="2"/>
      <c r="F78" s="14"/>
      <c r="G78" s="10"/>
      <c r="H78" s="15"/>
      <c r="I78" s="13"/>
      <c r="J78" s="2"/>
      <c r="M78" s="2"/>
      <c r="N78" s="2"/>
      <c r="O78" s="2"/>
      <c r="P78" s="10"/>
      <c r="S78" s="2"/>
      <c r="U78" s="2"/>
    </row>
    <row r="79" spans="1:22" x14ac:dyDescent="0.2">
      <c r="A79" s="11"/>
      <c r="B79" s="11"/>
      <c r="C79" s="12"/>
      <c r="D79" s="13"/>
      <c r="E79" s="2"/>
      <c r="F79" s="14"/>
      <c r="G79" s="10"/>
      <c r="H79" s="15"/>
      <c r="I79" s="13"/>
      <c r="J79" s="2"/>
      <c r="L79" s="2"/>
      <c r="M79" s="2"/>
      <c r="N79" s="2"/>
      <c r="O79" s="2"/>
      <c r="P79" s="10"/>
      <c r="T79" s="2"/>
      <c r="V79" s="2"/>
    </row>
    <row r="80" spans="1:22" x14ac:dyDescent="0.2">
      <c r="A80" s="11"/>
      <c r="B80" s="11"/>
      <c r="C80" s="12"/>
      <c r="D80" s="13"/>
      <c r="E80" s="2"/>
      <c r="F80" s="14"/>
      <c r="G80" s="10"/>
      <c r="H80" s="15"/>
      <c r="I80" s="13"/>
      <c r="J80" s="2"/>
      <c r="L80" s="2"/>
      <c r="M80" s="2"/>
      <c r="N80" s="2"/>
      <c r="O80" s="2"/>
      <c r="P80" s="10"/>
      <c r="T80" s="2"/>
      <c r="V80" s="2"/>
    </row>
    <row r="81" spans="1:22" x14ac:dyDescent="0.2">
      <c r="A81" s="11"/>
      <c r="B81" s="11"/>
      <c r="C81" s="12"/>
      <c r="D81" s="13"/>
      <c r="E81" s="2"/>
      <c r="F81" s="14"/>
      <c r="G81" s="10"/>
      <c r="H81" s="15"/>
      <c r="I81" s="13"/>
      <c r="J81" s="2"/>
      <c r="L81" s="2"/>
      <c r="M81" s="2"/>
      <c r="N81" s="2"/>
      <c r="O81" s="2"/>
      <c r="P81" s="10"/>
      <c r="T81" s="2"/>
      <c r="V81" s="2"/>
    </row>
    <row r="82" spans="1:22" x14ac:dyDescent="0.2">
      <c r="A82" s="11"/>
      <c r="B82" s="11"/>
      <c r="C82" s="12"/>
      <c r="D82" s="13"/>
      <c r="E82" s="2"/>
      <c r="F82" s="14"/>
      <c r="G82" s="10"/>
      <c r="H82" s="15"/>
      <c r="I82" s="13"/>
      <c r="J82" s="2"/>
      <c r="L82" s="2"/>
      <c r="M82" s="2"/>
      <c r="N82" s="2"/>
      <c r="O82" s="2"/>
      <c r="P82" s="10"/>
      <c r="T82" s="2"/>
      <c r="V82" s="2"/>
    </row>
  </sheetData>
  <phoneticPr fontId="8" type="noConversion"/>
  <hyperlinks>
    <hyperlink ref="B9" r:id="rId1" xr:uid="{A8682D61-BE23-4D43-A4BB-16FAA6B3C8A0}"/>
  </hyperlinks>
  <pageMargins left="0.75" right="0.75" top="1" bottom="1" header="0.5" footer="0.5"/>
  <pageSetup paperSize="9" orientation="landscape" horizontalDpi="300" verticalDpi="300" r:id="rId2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F42" sqref="F42"/>
    </sheetView>
  </sheetViews>
  <sheetFormatPr defaultColWidth="11.5703125" defaultRowHeight="12.75" x14ac:dyDescent="0.2"/>
  <cols>
    <col min="1" max="256" width="8.7109375" customWidth="1"/>
  </cols>
  <sheetData/>
  <phoneticPr fontId="8" type="noConversion"/>
  <printOptions horizontalCentered="1"/>
  <pageMargins left="0.39370078740157483" right="0.39370078740157483" top="1.3779527559055118" bottom="0.78740157480314965" header="0.78740157480314965" footer="0.51181102362204722"/>
  <pageSetup paperSize="9" orientation="portrait" horizontalDpi="300" r:id="rId1"/>
  <headerFooter alignWithMargins="0">
    <oddHeader>Multi12_edta.xls</oddHeader>
    <oddFooter>&amp;L&amp;6&amp;F; &amp;A&amp;R&amp;6Page &amp;P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 NaSO4</vt:lpstr>
      <vt:lpstr>Plot NaSO4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Montserrat Filella</cp:lastModifiedBy>
  <cp:lastPrinted>2002-08-12T14:38:15Z</cp:lastPrinted>
  <dcterms:created xsi:type="dcterms:W3CDTF">2000-02-23T12:13:48Z</dcterms:created>
  <dcterms:modified xsi:type="dcterms:W3CDTF">2024-12-29T15:47:47Z</dcterms:modified>
</cp:coreProperties>
</file>