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13_ncr:1_{9A42BE37-BB58-4CF7-99D8-DF7DE2AA1A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SO4" sheetId="2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2" l="1"/>
  <c r="A27" i="2"/>
  <c r="C27" i="2" s="1"/>
  <c r="K27" i="2" l="1"/>
  <c r="S33" i="2"/>
  <c r="E22" i="2"/>
  <c r="N22" i="2" s="1"/>
  <c r="F26" i="2"/>
  <c r="N26" i="2" s="1"/>
  <c r="N25" i="2"/>
  <c r="A26" i="2"/>
  <c r="C26" i="2" s="1"/>
  <c r="A25" i="2"/>
  <c r="K25" i="2" s="1"/>
  <c r="A30" i="2"/>
  <c r="A29" i="2"/>
  <c r="A31" i="2"/>
  <c r="N24" i="2"/>
  <c r="A24" i="2"/>
  <c r="C24" i="2" s="1"/>
  <c r="A23" i="2"/>
  <c r="A22" i="2"/>
  <c r="A21" i="2"/>
  <c r="C25" i="2" l="1"/>
  <c r="K26" i="2"/>
  <c r="K24" i="2"/>
  <c r="C31" i="2"/>
  <c r="C29" i="2"/>
  <c r="B36" i="2"/>
  <c r="N23" i="2" l="1"/>
  <c r="N21" i="2"/>
  <c r="K23" i="2"/>
  <c r="K22" i="2"/>
  <c r="K21" i="2"/>
  <c r="L16" i="2"/>
  <c r="L17" i="2" s="1"/>
  <c r="L27" i="2" l="1"/>
  <c r="L25" i="2"/>
  <c r="L26" i="2"/>
  <c r="L24" i="2"/>
  <c r="L21" i="2"/>
  <c r="S19" i="2" s="1" a="1"/>
  <c r="L22" i="2"/>
  <c r="L23" i="2"/>
  <c r="C23" i="2"/>
  <c r="C22" i="2"/>
  <c r="C21" i="2"/>
  <c r="T19" i="2" l="1"/>
  <c r="T20" i="2"/>
  <c r="T22" i="2"/>
  <c r="T21" i="2"/>
  <c r="S23" i="2"/>
  <c r="S22" i="2"/>
  <c r="S20" i="2"/>
  <c r="S30" i="2" s="1"/>
  <c r="T23" i="2"/>
  <c r="S21" i="2"/>
  <c r="S19" i="2"/>
  <c r="J29" i="2" l="1"/>
  <c r="I31" i="2"/>
  <c r="I29" i="2"/>
  <c r="J31" i="2"/>
  <c r="H29" i="2"/>
  <c r="H31" i="2"/>
  <c r="J30" i="2"/>
  <c r="H30" i="2"/>
  <c r="C30" i="2"/>
  <c r="I30" i="2"/>
</calcChain>
</file>

<file path=xl/sharedStrings.xml><?xml version="1.0" encoding="utf-8"?>
<sst xmlns="http://schemas.openxmlformats.org/spreadsheetml/2006/main" count="60" uniqueCount="51">
  <si>
    <t>Temperature</t>
  </si>
  <si>
    <t>Molality</t>
  </si>
  <si>
    <t>1/K</t>
  </si>
  <si>
    <t>1 / T</t>
  </si>
  <si>
    <t>K</t>
  </si>
  <si>
    <t>C</t>
  </si>
  <si>
    <t>R =</t>
  </si>
  <si>
    <t>kJ/K/mol</t>
  </si>
  <si>
    <t>ln(10) =</t>
  </si>
  <si>
    <t>R * ln(10) =</t>
  </si>
  <si>
    <r>
      <t>T</t>
    </r>
    <r>
      <rPr>
        <vertAlign val="superscript"/>
        <sz val="10"/>
        <rFont val="Arial"/>
        <family val="2"/>
      </rPr>
      <t>o</t>
    </r>
    <r>
      <rPr>
        <sz val="11"/>
        <color theme="1"/>
        <rFont val="Calibri"/>
        <family val="2"/>
        <scheme val="minor"/>
      </rPr>
      <t xml:space="preserve"> =</t>
    </r>
  </si>
  <si>
    <t>T (K)</t>
  </si>
  <si>
    <r>
      <t>(1/T</t>
    </r>
    <r>
      <rPr>
        <vertAlign val="superscript"/>
        <sz val="10"/>
        <rFont val="Arial"/>
        <family val="2"/>
      </rPr>
      <t>o</t>
    </r>
    <r>
      <rPr>
        <sz val="11"/>
        <color theme="1"/>
        <rFont val="Calibri"/>
        <family val="2"/>
        <scheme val="minor"/>
      </rPr>
      <t>-1/T)</t>
    </r>
  </si>
  <si>
    <t>R * ln(10)</t>
  </si>
  <si>
    <r>
      <t>D</t>
    </r>
    <r>
      <rPr>
        <vertAlign val="subscript"/>
        <sz val="10"/>
        <rFont val="Arial"/>
        <family val="2"/>
      </rPr>
      <t>r</t>
    </r>
    <r>
      <rPr>
        <i/>
        <sz val="10"/>
        <rFont val="Arial"/>
        <family val="2"/>
      </rPr>
      <t>H</t>
    </r>
    <r>
      <rPr>
        <vertAlign val="subscript"/>
        <sz val="10"/>
        <rFont val="Arial"/>
        <family val="2"/>
      </rPr>
      <t>m</t>
    </r>
    <r>
      <rPr>
        <vertAlign val="superscript"/>
        <sz val="10"/>
        <rFont val="Arial"/>
        <family val="2"/>
      </rPr>
      <t>o</t>
    </r>
  </si>
  <si>
    <t>log(K)</t>
  </si>
  <si>
    <t>kJ/mol</t>
  </si>
  <si>
    <r>
      <t>log</t>
    </r>
    <r>
      <rPr>
        <vertAlign val="subscript"/>
        <sz val="10"/>
        <rFont val="Arial"/>
        <family val="2"/>
      </rPr>
      <t>10</t>
    </r>
    <r>
      <rPr>
        <i/>
        <sz val="10"/>
        <rFont val="Arial"/>
        <family val="2"/>
      </rPr>
      <t>K</t>
    </r>
    <r>
      <rPr>
        <vertAlign val="superscript"/>
        <sz val="10"/>
        <rFont val="Arial"/>
        <family val="2"/>
      </rPr>
      <t>o</t>
    </r>
  </si>
  <si>
    <t>standard error for the coefficients:</t>
  </si>
  <si>
    <t>r2</t>
  </si>
  <si>
    <t>F</t>
  </si>
  <si>
    <t>regression sum of squares:</t>
  </si>
  <si>
    <t>residual sum of squares</t>
  </si>
  <si>
    <t>m</t>
  </si>
  <si>
    <t>b</t>
  </si>
  <si>
    <t>degrees of freedom (df)</t>
  </si>
  <si>
    <t>R</t>
  </si>
  <si>
    <r>
      <t>kJ K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mol</t>
    </r>
    <r>
      <rPr>
        <vertAlign val="superscript"/>
        <sz val="10"/>
        <rFont val="Arial"/>
        <family val="2"/>
      </rPr>
      <t>-1</t>
    </r>
  </si>
  <si>
    <t>T</t>
  </si>
  <si>
    <t>ln(10)</t>
  </si>
  <si>
    <t>Truedell &amp; Hostetler (1968)</t>
  </si>
  <si>
    <t>standard error for the y estimate</t>
  </si>
  <si>
    <t>Hummel W. &amp; Thoenen T. (2023): The PSI Chemical Thermodynamic Database 2020 (TDB 2020), Nagra Technical Report NTB 21-03</t>
  </si>
  <si>
    <t>Least squares regression analysis of experimental data using the two-term integrated van't Hoff equation as described in NTB 21-03 Chapter 1.6.3 Constant enthalpy of reaction</t>
  </si>
  <si>
    <t>References</t>
  </si>
  <si>
    <t>1930RIG/DAV</t>
  </si>
  <si>
    <t>1963QUI</t>
  </si>
  <si>
    <t>1968TRU/HOS</t>
  </si>
  <si>
    <t>Truesdell, A.H. &amp; Hostetler, P.B. (1968): Dissociation constants of KSO4- from 10°-50°C. Geochim. Cosmochim. Acta, 32, 1019–1022.</t>
  </si>
  <si>
    <t>1982DAN/RIG</t>
  </si>
  <si>
    <t>Daniele, P.G., Rigano, C. &amp; Sammartano, S. (1982): Studies on sulphate complexes. Part I. Potentiometric investigation of Li+, Na+, K+, Rb+ and Cs+ complexes at 37°C and 0.03 £ I £ 0.5. Inorganica Chimica Acta, 63, 267–272.</t>
  </si>
  <si>
    <t>Righellato, E.C. &amp; Davies, C.W. (1930): The extent of dissociation of salts in water. Part II. Uni-bivalent salts. Trans. Faraday Soc., 26, 592–600.</t>
  </si>
  <si>
    <t>calculated</t>
  </si>
  <si>
    <t>+</t>
  </si>
  <si>
    <t>-</t>
  </si>
  <si>
    <t>Chapter 3.3.7.1 Potassium(I) sulphate complexes</t>
  </si>
  <si>
    <t>doi:10.1039/TF9302600592</t>
  </si>
  <si>
    <t>doi:10.1016/0016-7037(68)90066-5</t>
  </si>
  <si>
    <t>doi:10.1016/S0020-1693(00)81923-4</t>
  </si>
  <si>
    <t>doi:10.1021/j100805a048</t>
  </si>
  <si>
    <t>Quist, A.S., Franck, E.U., Jolley, H.R. &amp; Marshall, W.L. (1963): Electrical conductances of aqueous solutions at high temperature and pressure. I. The conductances of potassium sulfate-water solutions from 25 to 800°C and at pressures up to 4000 bars. J. Phys. Chem., 67, 2453 – 2459.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</si>
</sst>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Times New Roman"/>
      <family val="1"/>
    </font>
    <font>
      <sz val="10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right"/>
    </xf>
    <xf numFmtId="0" fontId="0" fillId="0" borderId="1" xfId="0" applyBorder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7" fillId="0" borderId="0" xfId="1"/>
    <xf numFmtId="164" fontId="0" fillId="0" borderId="0" xfId="0" applyNumberFormat="1"/>
    <xf numFmtId="164" fontId="2" fillId="0" borderId="0" xfId="0" applyNumberFormat="1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quotePrefix="1" applyFont="1" applyAlignment="1">
      <alignment horizontal="center"/>
    </xf>
    <xf numFmtId="0" fontId="10" fillId="0" borderId="0" xfId="3" applyAlignment="1">
      <alignment horizontal="left"/>
    </xf>
  </cellXfs>
  <cellStyles count="4">
    <cellStyle name="Enllaç" xfId="3" builtinId="8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FFCC00"/>
      <color rgb="FF00FFFF"/>
      <color rgb="FFFF99FF"/>
      <color rgb="FFCC66FF"/>
      <color rgb="FF66CCFF"/>
      <color rgb="FF33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24908424908424"/>
          <c:y val="3.2516685765847847E-2"/>
          <c:w val="0.83954212454212451"/>
          <c:h val="0.81580444783724859"/>
        </c:manualLayout>
      </c:layout>
      <c:scatterChart>
        <c:scatterStyle val="lineMarker"/>
        <c:varyColors val="0"/>
        <c:ser>
          <c:idx val="0"/>
          <c:order val="0"/>
          <c:tx>
            <c:v>Truesdell &amp; Hostetler (1968)</c:v>
          </c:tx>
          <c:spPr>
            <a:ln w="28575">
              <a:noFill/>
            </a:ln>
          </c:spPr>
          <c:marker>
            <c:symbol val="circle"/>
            <c:size val="10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'KSO4'!$C$21:$C$31</c:f>
              <c:numCache>
                <c:formatCode>General</c:formatCode>
                <c:ptCount val="11"/>
                <c:pt idx="0">
                  <c:v>3.5316969803990822E-3</c:v>
                </c:pt>
                <c:pt idx="1">
                  <c:v>3.4346556757685045E-3</c:v>
                </c:pt>
                <c:pt idx="2">
                  <c:v>3.3540164346805303E-3</c:v>
                </c:pt>
                <c:pt idx="3">
                  <c:v>3.2138839787883662E-3</c:v>
                </c:pt>
                <c:pt idx="4">
                  <c:v>3.0945381401825778E-3</c:v>
                </c:pt>
                <c:pt idx="5">
                  <c:v>2.6798874447273215E-3</c:v>
                </c:pt>
                <c:pt idx="6">
                  <c:v>3.224246332419797E-3</c:v>
                </c:pt>
                <c:pt idx="8">
                  <c:v>3.556820202738752E-3</c:v>
                </c:pt>
                <c:pt idx="9">
                  <c:v>3.3540164346805303E-3</c:v>
                </c:pt>
                <c:pt idx="10">
                  <c:v>2.6585138907350794E-3</c:v>
                </c:pt>
              </c:numCache>
            </c:numRef>
          </c:xVal>
          <c:yVal>
            <c:numRef>
              <c:f>'KSO4'!$D$21:$D$31</c:f>
              <c:numCache>
                <c:formatCode>General</c:formatCode>
                <c:ptCount val="11"/>
                <c:pt idx="0" formatCode="0.000">
                  <c:v>0.71</c:v>
                </c:pt>
                <c:pt idx="2">
                  <c:v>0.84699999999999998</c:v>
                </c:pt>
                <c:pt idx="3">
                  <c:v>0.93200000000000005</c:v>
                </c:pt>
                <c:pt idx="4">
                  <c:v>1.0209999999999999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B-4196-B5C2-6950DA70A5C3}"/>
            </c:ext>
          </c:extLst>
        </c:ser>
        <c:ser>
          <c:idx val="4"/>
          <c:order val="1"/>
          <c:tx>
            <c:v>Righellato &amp; Davies (1930)</c:v>
          </c:tx>
          <c:spPr>
            <a:ln w="28575">
              <a:noFill/>
            </a:ln>
          </c:spPr>
          <c:marker>
            <c:symbol val="triangle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'KSO4'!$C$21:$C$26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3.4346556757685045E-3</c:v>
                </c:pt>
                <c:pt idx="2">
                  <c:v>3.3540164346805303E-3</c:v>
                </c:pt>
                <c:pt idx="3">
                  <c:v>3.2138839787883662E-3</c:v>
                </c:pt>
                <c:pt idx="4">
                  <c:v>3.0945381401825778E-3</c:v>
                </c:pt>
                <c:pt idx="5">
                  <c:v>2.6798874447273215E-3</c:v>
                </c:pt>
              </c:numCache>
            </c:numRef>
          </c:xVal>
          <c:yVal>
            <c:numRef>
              <c:f>'KSO4'!$E$21:$E$26</c:f>
              <c:numCache>
                <c:formatCode>0.000</c:formatCode>
                <c:ptCount val="6"/>
                <c:pt idx="1">
                  <c:v>0.82102305270683062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FB-4196-B5C2-6950DA70A5C3}"/>
            </c:ext>
          </c:extLst>
        </c:ser>
        <c:ser>
          <c:idx val="5"/>
          <c:order val="2"/>
          <c:tx>
            <c:v>Quist et al. (1963)</c:v>
          </c:tx>
          <c:spPr>
            <a:ln w="28575">
              <a:noFill/>
            </a:ln>
          </c:spPr>
          <c:marker>
            <c:symbol val="circle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'KSO4'!$C$21:$C$26</c:f>
              <c:numCache>
                <c:formatCode>General</c:formatCode>
                <c:ptCount val="6"/>
                <c:pt idx="0">
                  <c:v>3.5316969803990822E-3</c:v>
                </c:pt>
                <c:pt idx="1">
                  <c:v>3.4346556757685045E-3</c:v>
                </c:pt>
                <c:pt idx="2">
                  <c:v>3.3540164346805303E-3</c:v>
                </c:pt>
                <c:pt idx="3">
                  <c:v>3.2138839787883662E-3</c:v>
                </c:pt>
                <c:pt idx="4">
                  <c:v>3.0945381401825778E-3</c:v>
                </c:pt>
                <c:pt idx="5">
                  <c:v>2.6798874447273215E-3</c:v>
                </c:pt>
              </c:numCache>
            </c:numRef>
          </c:xVal>
          <c:yVal>
            <c:numRef>
              <c:f>'KSO4'!$F$21:$F$26</c:f>
              <c:numCache>
                <c:formatCode>General</c:formatCode>
                <c:ptCount val="6"/>
                <c:pt idx="5" formatCode="0.000">
                  <c:v>1.3010299956639813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FB-4196-B5C2-6950DA70A5C3}"/>
            </c:ext>
          </c:extLst>
        </c:ser>
        <c:ser>
          <c:idx val="6"/>
          <c:order val="3"/>
          <c:tx>
            <c:v>Daniele et al. (1982)</c:v>
          </c:tx>
          <c:spPr>
            <a:ln w="28575">
              <a:noFill/>
            </a:ln>
          </c:spPr>
          <c:marker>
            <c:symbol val="square"/>
            <c:size val="9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'KSO4'!$C$21:$C$27</c:f>
              <c:numCache>
                <c:formatCode>General</c:formatCode>
                <c:ptCount val="7"/>
                <c:pt idx="0">
                  <c:v>3.5316969803990822E-3</c:v>
                </c:pt>
                <c:pt idx="1">
                  <c:v>3.4346556757685045E-3</c:v>
                </c:pt>
                <c:pt idx="2">
                  <c:v>3.3540164346805303E-3</c:v>
                </c:pt>
                <c:pt idx="3">
                  <c:v>3.2138839787883662E-3</c:v>
                </c:pt>
                <c:pt idx="4">
                  <c:v>3.0945381401825778E-3</c:v>
                </c:pt>
                <c:pt idx="5">
                  <c:v>2.6798874447273215E-3</c:v>
                </c:pt>
                <c:pt idx="6">
                  <c:v>3.224246332419797E-3</c:v>
                </c:pt>
              </c:numCache>
            </c:numRef>
          </c:xVal>
          <c:yVal>
            <c:numRef>
              <c:f>'KSO4'!$G$21:$G$27</c:f>
              <c:numCache>
                <c:formatCode>General</c:formatCode>
                <c:ptCount val="7"/>
                <c:pt idx="6" formatCode="0.000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FB-4196-B5C2-6950DA70A5C3}"/>
            </c:ext>
          </c:extLst>
        </c:ser>
        <c:ser>
          <c:idx val="1"/>
          <c:order val="4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'KSO4'!$C$21:$C$31</c:f>
              <c:numCache>
                <c:formatCode>General</c:formatCode>
                <c:ptCount val="11"/>
                <c:pt idx="0">
                  <c:v>3.5316969803990822E-3</c:v>
                </c:pt>
                <c:pt idx="1">
                  <c:v>3.4346556757685045E-3</c:v>
                </c:pt>
                <c:pt idx="2">
                  <c:v>3.3540164346805303E-3</c:v>
                </c:pt>
                <c:pt idx="3">
                  <c:v>3.2138839787883662E-3</c:v>
                </c:pt>
                <c:pt idx="4">
                  <c:v>3.0945381401825778E-3</c:v>
                </c:pt>
                <c:pt idx="5">
                  <c:v>2.6798874447273215E-3</c:v>
                </c:pt>
                <c:pt idx="6">
                  <c:v>3.224246332419797E-3</c:v>
                </c:pt>
                <c:pt idx="8">
                  <c:v>3.556820202738752E-3</c:v>
                </c:pt>
                <c:pt idx="9">
                  <c:v>3.3540164346805303E-3</c:v>
                </c:pt>
                <c:pt idx="10">
                  <c:v>2.6585138907350794E-3</c:v>
                </c:pt>
              </c:numCache>
            </c:numRef>
          </c:xVal>
          <c:yVal>
            <c:numRef>
              <c:f>'KSO4'!$H$21:$H$31</c:f>
              <c:numCache>
                <c:formatCode>General</c:formatCode>
                <c:ptCount val="11"/>
                <c:pt idx="8">
                  <c:v>0.70169038145355533</c:v>
                </c:pt>
                <c:pt idx="9">
                  <c:v>0.83806573826735453</c:v>
                </c:pt>
                <c:pt idx="10">
                  <c:v>1.3057562969962051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FB-4196-B5C2-6950DA70A5C3}"/>
            </c:ext>
          </c:extLst>
        </c:ser>
        <c:ser>
          <c:idx val="2"/>
          <c:order val="5"/>
          <c:spPr>
            <a:ln w="1905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'KSO4'!$C$21:$C$31</c:f>
              <c:numCache>
                <c:formatCode>General</c:formatCode>
                <c:ptCount val="11"/>
                <c:pt idx="0">
                  <c:v>3.5316969803990822E-3</c:v>
                </c:pt>
                <c:pt idx="1">
                  <c:v>3.4346556757685045E-3</c:v>
                </c:pt>
                <c:pt idx="2">
                  <c:v>3.3540164346805303E-3</c:v>
                </c:pt>
                <c:pt idx="3">
                  <c:v>3.2138839787883662E-3</c:v>
                </c:pt>
                <c:pt idx="4">
                  <c:v>3.0945381401825778E-3</c:v>
                </c:pt>
                <c:pt idx="5">
                  <c:v>2.6798874447273215E-3</c:v>
                </c:pt>
                <c:pt idx="6">
                  <c:v>3.224246332419797E-3</c:v>
                </c:pt>
                <c:pt idx="8">
                  <c:v>3.556820202738752E-3</c:v>
                </c:pt>
                <c:pt idx="9">
                  <c:v>3.3540164346805303E-3</c:v>
                </c:pt>
                <c:pt idx="10">
                  <c:v>2.6585138907350794E-3</c:v>
                </c:pt>
              </c:numCache>
            </c:numRef>
          </c:xVal>
          <c:yVal>
            <c:numRef>
              <c:f>'KSO4'!$I$21:$I$31</c:f>
              <c:numCache>
                <c:formatCode>General</c:formatCode>
                <c:ptCount val="11"/>
                <c:pt idx="8">
                  <c:v>0.76997415882441478</c:v>
                </c:pt>
                <c:pt idx="9">
                  <c:v>0.88806573826735458</c:v>
                </c:pt>
                <c:pt idx="10">
                  <c:v>1.4184593414027287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FB-4196-B5C2-6950DA70A5C3}"/>
            </c:ext>
          </c:extLst>
        </c:ser>
        <c:ser>
          <c:idx val="3"/>
          <c:order val="6"/>
          <c:spPr>
            <a:ln w="19050">
              <a:solidFill>
                <a:schemeClr val="tx1"/>
              </a:solidFill>
              <a:prstDash val="sysDot"/>
            </a:ln>
          </c:spPr>
          <c:marker>
            <c:symbol val="none"/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7DFB-4196-B5C2-6950DA70A5C3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7-7DFB-4196-B5C2-6950DA70A5C3}"/>
              </c:ext>
            </c:extLst>
          </c:dPt>
          <c:xVal>
            <c:numRef>
              <c:f>'KSO4'!$C$21:$C$31</c:f>
              <c:numCache>
                <c:formatCode>General</c:formatCode>
                <c:ptCount val="11"/>
                <c:pt idx="0">
                  <c:v>3.5316969803990822E-3</c:v>
                </c:pt>
                <c:pt idx="1">
                  <c:v>3.4346556757685045E-3</c:v>
                </c:pt>
                <c:pt idx="2">
                  <c:v>3.3540164346805303E-3</c:v>
                </c:pt>
                <c:pt idx="3">
                  <c:v>3.2138839787883662E-3</c:v>
                </c:pt>
                <c:pt idx="4">
                  <c:v>3.0945381401825778E-3</c:v>
                </c:pt>
                <c:pt idx="5">
                  <c:v>2.6798874447273215E-3</c:v>
                </c:pt>
                <c:pt idx="6">
                  <c:v>3.224246332419797E-3</c:v>
                </c:pt>
                <c:pt idx="8">
                  <c:v>3.556820202738752E-3</c:v>
                </c:pt>
                <c:pt idx="9">
                  <c:v>3.3540164346805303E-3</c:v>
                </c:pt>
                <c:pt idx="10">
                  <c:v>2.6585138907350794E-3</c:v>
                </c:pt>
              </c:numCache>
            </c:numRef>
          </c:xVal>
          <c:yVal>
            <c:numRef>
              <c:f>'KSO4'!$J$21:$J$31</c:f>
              <c:numCache>
                <c:formatCode>General</c:formatCode>
                <c:ptCount val="11"/>
                <c:pt idx="8">
                  <c:v>0.63340660408269589</c:v>
                </c:pt>
                <c:pt idx="9">
                  <c:v>0.78806573826735449</c:v>
                </c:pt>
                <c:pt idx="10">
                  <c:v>1.1930532525896815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DFB-4196-B5C2-6950DA70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90336"/>
        <c:axId val="197392256"/>
      </c:scatterChart>
      <c:valAx>
        <c:axId val="197390336"/>
        <c:scaling>
          <c:orientation val="minMax"/>
          <c:max val="3.6000000000000012E-3"/>
          <c:min val="2.6000000000000007E-3"/>
        </c:scaling>
        <c:delete val="0"/>
        <c:axPos val="b"/>
        <c:title>
          <c:tx>
            <c:rich>
              <a:bodyPr/>
              <a:lstStyle/>
              <a:p>
                <a:pPr>
                  <a:defRPr sz="16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 / T [K]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7392256"/>
        <c:crossesAt val="-0.9"/>
        <c:crossBetween val="midCat"/>
      </c:valAx>
      <c:valAx>
        <c:axId val="197392256"/>
        <c:scaling>
          <c:orientation val="minMax"/>
          <c:max val="1.6"/>
          <c:min val="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</a:t>
                </a:r>
                <a:r>
                  <a:rPr lang="en-US" sz="16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</a:t>
                </a:r>
                <a:r>
                  <a:rPr lang="en-US" sz="1600" b="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</a:t>
                </a:r>
                <a:r>
                  <a:rPr lang="en-US" sz="1600" b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</a:t>
                </a:r>
                <a:r>
                  <a:rPr lang="en-US" sz="1600" b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°</a:t>
                </a:r>
              </a:p>
            </c:rich>
          </c:tx>
          <c:layout>
            <c:manualLayout>
              <c:xMode val="edge"/>
              <c:yMode val="edge"/>
              <c:x val="5.4945054945054949E-3"/>
              <c:y val="0.41817928370595059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97390336"/>
        <c:crosses val="autoZero"/>
        <c:crossBetween val="midCat"/>
      </c:valAx>
      <c:spPr>
        <a:noFill/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0108938305788695"/>
          <c:y val="8.3249636998294699E-2"/>
          <c:w val="0.32440584350033169"/>
          <c:h val="0.15944041890968447"/>
        </c:manualLayout>
      </c:layout>
      <c:overlay val="0"/>
      <c:spPr>
        <a:ln>
          <a:solidFill>
            <a:schemeClr val="tx1"/>
          </a:solidFill>
        </a:ln>
      </c:spPr>
      <c:txPr>
        <a:bodyPr/>
        <a:lstStyle/>
        <a:p>
          <a:pPr>
            <a:defRPr sz="120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37</xdr:row>
      <xdr:rowOff>147637</xdr:rowOff>
    </xdr:from>
    <xdr:to>
      <xdr:col>13</xdr:col>
      <xdr:colOff>257175</xdr:colOff>
      <xdr:row>67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0.86814</cdr:x>
      <cdr:y>0.58115</cdr:y>
    </cdr:from>
    <cdr:to>
      <cdr:x>0.94643</cdr:x>
      <cdr:y>0.65864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19823" y="2643186"/>
          <a:ext cx="542878" cy="352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CH" sz="1400"/>
            <a:t>10°C</a:t>
          </a:r>
        </a:p>
      </cdr:txBody>
    </cdr:sp>
  </cdr:relSizeAnchor>
  <cdr:relSizeAnchor xmlns:cdr="http://schemas.openxmlformats.org/drawingml/2006/chartDrawing">
    <cdr:from>
      <cdr:x>0.72161</cdr:x>
      <cdr:y>0.49703</cdr:y>
    </cdr:from>
    <cdr:to>
      <cdr:x>0.79991</cdr:x>
      <cdr:y>0.57452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03797" y="2260600"/>
          <a:ext cx="542948" cy="352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400"/>
            <a:t>25°C</a:t>
          </a:r>
        </a:p>
      </cdr:txBody>
    </cdr:sp>
  </cdr:relSizeAnchor>
  <cdr:relSizeAnchor xmlns:cdr="http://schemas.openxmlformats.org/drawingml/2006/chartDrawing">
    <cdr:from>
      <cdr:x>0.14606</cdr:x>
      <cdr:y>0.09913</cdr:y>
    </cdr:from>
    <cdr:to>
      <cdr:x>0.23764</cdr:x>
      <cdr:y>0.17662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012793" y="450847"/>
          <a:ext cx="635031" cy="352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CH" sz="1400"/>
            <a:t>100°C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S0020-1693(00)81923-4" TargetMode="External"/><Relationship Id="rId2" Type="http://schemas.openxmlformats.org/officeDocument/2006/relationships/hyperlink" Target="https://doi.org/10.1016/0016-7037(68)90066-5" TargetMode="External"/><Relationship Id="rId1" Type="http://schemas.openxmlformats.org/officeDocument/2006/relationships/hyperlink" Target="https://doi.org/10.1039/TF9302600592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21/j100805a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>
      <selection activeCell="C10" sqref="C10"/>
    </sheetView>
  </sheetViews>
  <sheetFormatPr defaultColWidth="8.77734375" defaultRowHeight="14.4" x14ac:dyDescent="0.3"/>
  <cols>
    <col min="1" max="1" width="12" style="2" bestFit="1" customWidth="1"/>
    <col min="2" max="5" width="12" style="2" customWidth="1"/>
    <col min="6" max="11" width="9.21875" customWidth="1"/>
    <col min="12" max="12" width="9.21875" style="2"/>
    <col min="17" max="17" width="12.44140625" bestFit="1" customWidth="1"/>
    <col min="19" max="20" width="9.21875" customWidth="1"/>
  </cols>
  <sheetData>
    <row r="1" spans="1:13" x14ac:dyDescent="0.3">
      <c r="A1" s="15" t="s">
        <v>32</v>
      </c>
    </row>
    <row r="2" spans="1:13" x14ac:dyDescent="0.3">
      <c r="A2"/>
    </row>
    <row r="3" spans="1:13" x14ac:dyDescent="0.3">
      <c r="A3" t="s">
        <v>45</v>
      </c>
    </row>
    <row r="4" spans="1:13" x14ac:dyDescent="0.3">
      <c r="A4"/>
    </row>
    <row r="5" spans="1:13" x14ac:dyDescent="0.3">
      <c r="A5"/>
    </row>
    <row r="6" spans="1:13" x14ac:dyDescent="0.3">
      <c r="A6" t="s">
        <v>33</v>
      </c>
    </row>
    <row r="7" spans="1:13" x14ac:dyDescent="0.3">
      <c r="A7"/>
    </row>
    <row r="8" spans="1:13" x14ac:dyDescent="0.3">
      <c r="A8" t="s">
        <v>34</v>
      </c>
    </row>
    <row r="9" spans="1:13" x14ac:dyDescent="0.3">
      <c r="A9" s="16" t="s">
        <v>35</v>
      </c>
      <c r="B9" s="19" t="s">
        <v>46</v>
      </c>
      <c r="C9" s="17" t="s">
        <v>41</v>
      </c>
      <c r="F9" s="2"/>
      <c r="L9"/>
      <c r="M9" s="2"/>
    </row>
    <row r="10" spans="1:13" x14ac:dyDescent="0.3">
      <c r="A10" s="16" t="s">
        <v>36</v>
      </c>
      <c r="B10" s="19" t="s">
        <v>49</v>
      </c>
      <c r="C10" s="17" t="s">
        <v>50</v>
      </c>
      <c r="F10" s="2"/>
      <c r="L10"/>
      <c r="M10" s="2"/>
    </row>
    <row r="11" spans="1:13" x14ac:dyDescent="0.3">
      <c r="A11" s="16" t="s">
        <v>37</v>
      </c>
      <c r="B11" s="19" t="s">
        <v>47</v>
      </c>
      <c r="C11" t="s">
        <v>38</v>
      </c>
      <c r="F11" s="2"/>
      <c r="L11"/>
      <c r="M11" s="2"/>
    </row>
    <row r="12" spans="1:13" x14ac:dyDescent="0.3">
      <c r="A12" s="16" t="s">
        <v>39</v>
      </c>
      <c r="B12" s="19" t="s">
        <v>48</v>
      </c>
      <c r="C12" t="s">
        <v>40</v>
      </c>
      <c r="F12" s="2"/>
      <c r="L12"/>
      <c r="M12" s="2"/>
    </row>
    <row r="13" spans="1:13" x14ac:dyDescent="0.3">
      <c r="A13" s="16"/>
      <c r="B13"/>
    </row>
    <row r="15" spans="1:13" x14ac:dyDescent="0.3">
      <c r="A15"/>
      <c r="B15"/>
      <c r="C15"/>
      <c r="D15"/>
      <c r="E15"/>
      <c r="K15" s="4" t="s">
        <v>6</v>
      </c>
      <c r="L15" s="3">
        <v>8.3145100000000007E-3</v>
      </c>
      <c r="M15" t="s">
        <v>7</v>
      </c>
    </row>
    <row r="16" spans="1:13" s="1" customFormat="1" ht="12" customHeight="1" x14ac:dyDescent="0.3">
      <c r="A16"/>
      <c r="B16"/>
      <c r="C16"/>
      <c r="D16"/>
      <c r="E16"/>
      <c r="F16"/>
      <c r="G16"/>
      <c r="H16"/>
      <c r="I16"/>
      <c r="J16"/>
      <c r="K16" s="4" t="s">
        <v>8</v>
      </c>
      <c r="L16">
        <f>LN(10)</f>
        <v>2.3025850929940459</v>
      </c>
      <c r="M16"/>
    </row>
    <row r="17" spans="1:21" s="1" customFormat="1" ht="12" customHeight="1" x14ac:dyDescent="0.35">
      <c r="A17" t="s">
        <v>0</v>
      </c>
      <c r="B17" t="s">
        <v>0</v>
      </c>
      <c r="C17" s="6" t="s">
        <v>3</v>
      </c>
      <c r="D17" s="4" t="s">
        <v>1</v>
      </c>
      <c r="H17"/>
      <c r="I17"/>
      <c r="J17"/>
      <c r="K17" s="4" t="s">
        <v>9</v>
      </c>
      <c r="L17">
        <f>L15*L16</f>
        <v>1.9144866781549925E-2</v>
      </c>
      <c r="M17"/>
      <c r="N17" s="4" t="s">
        <v>1</v>
      </c>
      <c r="S17" s="8" t="s">
        <v>14</v>
      </c>
      <c r="T17" s="4" t="s">
        <v>17</v>
      </c>
    </row>
    <row r="18" spans="1:21" s="1" customFormat="1" ht="12" customHeight="1" x14ac:dyDescent="0.3">
      <c r="A18"/>
      <c r="B18"/>
      <c r="C18" s="6"/>
      <c r="D18" s="4"/>
      <c r="H18"/>
      <c r="I18"/>
      <c r="J18"/>
      <c r="K18" s="4" t="s">
        <v>10</v>
      </c>
      <c r="L18">
        <v>298.14999999999998</v>
      </c>
      <c r="M18" t="s">
        <v>4</v>
      </c>
      <c r="N18" s="4"/>
      <c r="P18"/>
      <c r="S18" s="9" t="s">
        <v>16</v>
      </c>
    </row>
    <row r="19" spans="1:21" s="1" customFormat="1" ht="12" customHeight="1" x14ac:dyDescent="0.3">
      <c r="A19" s="4" t="s">
        <v>4</v>
      </c>
      <c r="B19" s="4" t="s">
        <v>5</v>
      </c>
      <c r="C19" s="5" t="s">
        <v>2</v>
      </c>
      <c r="D19" s="4" t="s">
        <v>15</v>
      </c>
      <c r="H19" s="4" t="s">
        <v>42</v>
      </c>
      <c r="I19" s="5" t="s">
        <v>43</v>
      </c>
      <c r="J19" s="18" t="s">
        <v>44</v>
      </c>
      <c r="K19" s="4" t="s">
        <v>11</v>
      </c>
      <c r="L19" s="7" t="s">
        <v>12</v>
      </c>
      <c r="M19"/>
      <c r="N19" s="4" t="s">
        <v>15</v>
      </c>
      <c r="P19"/>
      <c r="R19" s="1" t="s">
        <v>23</v>
      </c>
      <c r="S19">
        <f t="array" ref="S19:T23">LINEST(N21:N27,L21:L27,TRUE,TRUE)</f>
        <v>12.873962172818102</v>
      </c>
      <c r="T19">
        <v>0.83806573826735453</v>
      </c>
      <c r="U19" s="1" t="s">
        <v>24</v>
      </c>
    </row>
    <row r="20" spans="1:21" s="1" customFormat="1" ht="12" customHeight="1" x14ac:dyDescent="0.3">
      <c r="A20"/>
      <c r="B20"/>
      <c r="C20"/>
      <c r="D20" s="16" t="s">
        <v>37</v>
      </c>
      <c r="E20" s="16" t="s">
        <v>35</v>
      </c>
      <c r="F20" s="16" t="s">
        <v>36</v>
      </c>
      <c r="G20" s="16" t="s">
        <v>39</v>
      </c>
      <c r="K20" s="4"/>
      <c r="L20" t="s">
        <v>13</v>
      </c>
      <c r="M20"/>
      <c r="N20"/>
      <c r="P20" t="s">
        <v>18</v>
      </c>
      <c r="S20">
        <v>0.86300290517316436</v>
      </c>
      <c r="T20">
        <v>1.3156912113121278E-2</v>
      </c>
    </row>
    <row r="21" spans="1:21" s="1" customFormat="1" ht="12" customHeight="1" x14ac:dyDescent="0.3">
      <c r="A21" s="10">
        <f t="shared" ref="A21:A27" si="0">B21+273.15</f>
        <v>283.14999999999998</v>
      </c>
      <c r="B21">
        <v>10</v>
      </c>
      <c r="C21">
        <f t="shared" ref="C21:C27" si="1">1/A21</f>
        <v>3.5316969803990822E-3</v>
      </c>
      <c r="D21" s="14">
        <v>0.71</v>
      </c>
      <c r="H21"/>
      <c r="I21"/>
      <c r="J21"/>
      <c r="K21">
        <f>A21</f>
        <v>283.14999999999998</v>
      </c>
      <c r="L21" s="10">
        <f>(1/$L$18-1/$K21)/$L$17</f>
        <v>-9.2808452388806473E-3</v>
      </c>
      <c r="M21"/>
      <c r="N21" s="14">
        <f>D21</f>
        <v>0.71</v>
      </c>
      <c r="P21"/>
      <c r="R21" s="1" t="s">
        <v>19</v>
      </c>
      <c r="S21">
        <v>0.97802543871101866</v>
      </c>
      <c r="T21">
        <v>3.0860913661145073E-2</v>
      </c>
      <c r="U21" s="1" t="s">
        <v>31</v>
      </c>
    </row>
    <row r="22" spans="1:21" s="1" customFormat="1" ht="12" customHeight="1" x14ac:dyDescent="0.3">
      <c r="A22" s="10">
        <f t="shared" si="0"/>
        <v>291.14999999999998</v>
      </c>
      <c r="B22">
        <v>18</v>
      </c>
      <c r="C22">
        <f t="shared" si="1"/>
        <v>3.4346556757685045E-3</v>
      </c>
      <c r="D22"/>
      <c r="E22" s="13">
        <f>-LOG(0.151)</f>
        <v>0.82102305270683062</v>
      </c>
      <c r="F22"/>
      <c r="G22"/>
      <c r="J22"/>
      <c r="K22">
        <f t="shared" ref="K22:K23" si="2">A22</f>
        <v>291.14999999999998</v>
      </c>
      <c r="L22" s="10">
        <f t="shared" ref="L22:L27" si="3">(1/$L$18-1/$K22)/$L$17</f>
        <v>-4.2120554824485353E-3</v>
      </c>
      <c r="M22"/>
      <c r="N22" s="14">
        <f>E22</f>
        <v>0.82102305270683062</v>
      </c>
      <c r="P22"/>
      <c r="R22" s="1" t="s">
        <v>20</v>
      </c>
      <c r="S22">
        <v>222.53582809897185</v>
      </c>
      <c r="T22">
        <v>5</v>
      </c>
      <c r="U22" s="1" t="s">
        <v>25</v>
      </c>
    </row>
    <row r="23" spans="1:21" s="1" customFormat="1" ht="12" customHeight="1" x14ac:dyDescent="0.3">
      <c r="A23" s="10">
        <f t="shared" si="0"/>
        <v>298.14999999999998</v>
      </c>
      <c r="B23">
        <v>25</v>
      </c>
      <c r="C23">
        <f t="shared" si="1"/>
        <v>3.3540164346805303E-3</v>
      </c>
      <c r="D23" s="10">
        <v>0.84699999999999998</v>
      </c>
      <c r="E23"/>
      <c r="F23"/>
      <c r="G23"/>
      <c r="J23"/>
      <c r="K23">
        <f t="shared" si="2"/>
        <v>298.14999999999998</v>
      </c>
      <c r="L23" s="10">
        <f t="shared" si="3"/>
        <v>0</v>
      </c>
      <c r="M23"/>
      <c r="N23" s="14">
        <f>D23</f>
        <v>0.84699999999999998</v>
      </c>
      <c r="R23" s="4" t="s">
        <v>21</v>
      </c>
      <c r="S23">
        <v>0.21194223075800653</v>
      </c>
      <c r="T23">
        <v>4.7619799600032526E-3</v>
      </c>
      <c r="U23" s="1" t="s">
        <v>22</v>
      </c>
    </row>
    <row r="24" spans="1:21" s="1" customFormat="1" ht="12" customHeight="1" x14ac:dyDescent="0.3">
      <c r="A24" s="10">
        <f t="shared" si="0"/>
        <v>311.14999999999998</v>
      </c>
      <c r="B24">
        <v>38</v>
      </c>
      <c r="C24">
        <f t="shared" si="1"/>
        <v>3.2138839787883662E-3</v>
      </c>
      <c r="D24" s="10">
        <v>0.93200000000000005</v>
      </c>
      <c r="E24"/>
      <c r="F24"/>
      <c r="G24"/>
      <c r="J24"/>
      <c r="K24">
        <f t="shared" ref="K24" si="4">A24</f>
        <v>311.14999999999998</v>
      </c>
      <c r="L24" s="10">
        <f t="shared" si="3"/>
        <v>7.3195837553286609E-3</v>
      </c>
      <c r="M24"/>
      <c r="N24" s="14">
        <f>D24</f>
        <v>0.93200000000000005</v>
      </c>
      <c r="R24" s="4"/>
      <c r="S24"/>
      <c r="T24"/>
    </row>
    <row r="25" spans="1:21" s="1" customFormat="1" ht="12" customHeight="1" x14ac:dyDescent="0.3">
      <c r="A25" s="10">
        <f t="shared" si="0"/>
        <v>323.14999999999998</v>
      </c>
      <c r="B25">
        <v>50</v>
      </c>
      <c r="C25">
        <f t="shared" si="1"/>
        <v>3.0945381401825778E-3</v>
      </c>
      <c r="D25" s="10">
        <v>1.0209999999999999</v>
      </c>
      <c r="E25"/>
      <c r="F25"/>
      <c r="G25"/>
      <c r="J25"/>
      <c r="K25">
        <f t="shared" ref="K25:K27" si="5">A25</f>
        <v>323.14999999999998</v>
      </c>
      <c r="L25" s="10">
        <f t="shared" si="3"/>
        <v>1.3553413427144556E-2</v>
      </c>
      <c r="M25"/>
      <c r="N25" s="14">
        <f>D25</f>
        <v>1.0209999999999999</v>
      </c>
      <c r="R25" s="4"/>
      <c r="S25"/>
      <c r="T25"/>
    </row>
    <row r="26" spans="1:21" s="1" customFormat="1" ht="12" customHeight="1" x14ac:dyDescent="0.3">
      <c r="A26" s="10">
        <f t="shared" si="0"/>
        <v>373.15</v>
      </c>
      <c r="B26">
        <v>100</v>
      </c>
      <c r="C26">
        <f t="shared" si="1"/>
        <v>2.6798874447273215E-3</v>
      </c>
      <c r="D26"/>
      <c r="F26" s="13">
        <f>-LOG(0.05)</f>
        <v>1.3010299956639813</v>
      </c>
      <c r="G26" s="13"/>
      <c r="J26"/>
      <c r="K26">
        <f t="shared" si="5"/>
        <v>373.15</v>
      </c>
      <c r="L26" s="10">
        <f t="shared" si="3"/>
        <v>3.5211996909943123E-2</v>
      </c>
      <c r="M26"/>
      <c r="N26" s="14">
        <f>F26</f>
        <v>1.3010299956639813</v>
      </c>
      <c r="R26" s="4"/>
      <c r="S26"/>
      <c r="T26"/>
    </row>
    <row r="27" spans="1:21" s="1" customFormat="1" ht="12" customHeight="1" x14ac:dyDescent="0.3">
      <c r="A27" s="10">
        <f t="shared" si="0"/>
        <v>310.14999999999998</v>
      </c>
      <c r="B27">
        <v>37</v>
      </c>
      <c r="C27">
        <f t="shared" si="1"/>
        <v>3.224246332419797E-3</v>
      </c>
      <c r="D27"/>
      <c r="F27" s="13"/>
      <c r="G27" s="13">
        <v>0.87</v>
      </c>
      <c r="J27"/>
      <c r="K27">
        <f t="shared" si="5"/>
        <v>310.14999999999998</v>
      </c>
      <c r="L27" s="10">
        <f t="shared" si="3"/>
        <v>6.7783235966830469E-3</v>
      </c>
      <c r="M27"/>
      <c r="N27" s="14">
        <f>G27</f>
        <v>0.87</v>
      </c>
      <c r="R27" s="4"/>
      <c r="S27"/>
      <c r="T27"/>
    </row>
    <row r="28" spans="1:21" ht="12" customHeight="1" x14ac:dyDescent="0.3">
      <c r="A28"/>
      <c r="B28"/>
      <c r="C28"/>
      <c r="D28"/>
      <c r="L28"/>
    </row>
    <row r="29" spans="1:21" ht="12" customHeight="1" x14ac:dyDescent="0.3">
      <c r="A29" s="10">
        <f>B29+273.15</f>
        <v>281.14999999999998</v>
      </c>
      <c r="B29">
        <v>8</v>
      </c>
      <c r="C29">
        <f>1/A29</f>
        <v>3.556820202738752E-3</v>
      </c>
      <c r="D29"/>
      <c r="H29">
        <f>$T$19+$S$19/($B$34*$B$36)*(1/$B$35-1/$A29)</f>
        <v>0.70169038145355533</v>
      </c>
      <c r="I29">
        <f>($T$19+$T$30)+($S$19-$S$30)/($B$34*$B$36)*(1/$B$35-1/$A29)</f>
        <v>0.76997415882441478</v>
      </c>
      <c r="J29">
        <f>($T$19-$T$30)+($S$19+$S$30)/($B$34*$B$36)*(1/$B$35-1/$A29)</f>
        <v>0.63340660408269589</v>
      </c>
      <c r="L29"/>
    </row>
    <row r="30" spans="1:21" ht="12" customHeight="1" x14ac:dyDescent="0.3">
      <c r="A30" s="10">
        <f>B30+273.15</f>
        <v>298.14999999999998</v>
      </c>
      <c r="B30">
        <v>25</v>
      </c>
      <c r="C30">
        <f>1/A30</f>
        <v>3.3540164346805303E-3</v>
      </c>
      <c r="D30"/>
      <c r="H30">
        <f t="shared" ref="H30:H31" si="6">$T$19+$S$19/($B$34*$B$36)*(1/$B$35-1/$A30)</f>
        <v>0.83806573826735453</v>
      </c>
      <c r="I30">
        <f>($T$19+$T$30)+($S$19+$S$30)/($B$34*$B$36)*(1/$B$35-1/$A30)</f>
        <v>0.88806573826735458</v>
      </c>
      <c r="J30">
        <f t="shared" ref="J30:J31" si="7">($T$19-$T$30)+($S$19-$S$30)/($B$34*$B$36)*(1/$B$35-1/$A30)</f>
        <v>0.78806573826735449</v>
      </c>
      <c r="L30"/>
      <c r="S30" s="11">
        <f>2*S20</f>
        <v>1.7260058103463287</v>
      </c>
      <c r="T30" s="10">
        <v>0.05</v>
      </c>
    </row>
    <row r="31" spans="1:21" ht="12" customHeight="1" x14ac:dyDescent="0.3">
      <c r="A31" s="10">
        <f>B31+273.15</f>
        <v>376.15</v>
      </c>
      <c r="B31">
        <v>103</v>
      </c>
      <c r="C31">
        <f>1/A31</f>
        <v>2.6585138907350794E-3</v>
      </c>
      <c r="D31"/>
      <c r="H31">
        <f t="shared" si="6"/>
        <v>1.3057562969962051</v>
      </c>
      <c r="I31">
        <f t="shared" ref="I31" si="8">($T$19+$T$30)+($S$19+$S$30)/($B$34*$B$36)*(1/$B$35-1/$A31)</f>
        <v>1.4184593414027287</v>
      </c>
      <c r="J31">
        <f t="shared" si="7"/>
        <v>1.1930532525896815</v>
      </c>
      <c r="L31"/>
    </row>
    <row r="32" spans="1:21" ht="12" customHeight="1" x14ac:dyDescent="0.3">
      <c r="A32"/>
      <c r="B32"/>
      <c r="C32"/>
      <c r="D32"/>
      <c r="E32"/>
      <c r="L32"/>
    </row>
    <row r="33" spans="1:20" ht="12" customHeight="1" x14ac:dyDescent="0.3">
      <c r="A33"/>
      <c r="B33"/>
      <c r="C33"/>
      <c r="D33"/>
      <c r="E33"/>
      <c r="L33"/>
      <c r="S33" s="13">
        <f>673.6*B34*LN(10)</f>
        <v>12.89598226405203</v>
      </c>
      <c r="T33" t="s">
        <v>30</v>
      </c>
    </row>
    <row r="34" spans="1:20" ht="12" customHeight="1" x14ac:dyDescent="0.3">
      <c r="A34" s="12" t="s">
        <v>26</v>
      </c>
      <c r="B34" s="12">
        <v>8.3145100000000007E-3</v>
      </c>
      <c r="C34" s="12" t="s">
        <v>27</v>
      </c>
      <c r="D34"/>
      <c r="E34"/>
      <c r="L34"/>
    </row>
    <row r="35" spans="1:20" ht="12" customHeight="1" x14ac:dyDescent="0.3">
      <c r="A35" s="12" t="s">
        <v>28</v>
      </c>
      <c r="B35" s="12">
        <v>298.14999999999998</v>
      </c>
      <c r="C35" s="12" t="s">
        <v>4</v>
      </c>
      <c r="D35"/>
      <c r="E35"/>
      <c r="L35"/>
    </row>
    <row r="36" spans="1:20" ht="12" customHeight="1" x14ac:dyDescent="0.3">
      <c r="A36" s="12" t="s">
        <v>29</v>
      </c>
      <c r="B36" s="12">
        <f>LN(10)</f>
        <v>2.3025850929940459</v>
      </c>
      <c r="C36" s="12"/>
      <c r="D36"/>
      <c r="E36"/>
      <c r="L36"/>
    </row>
    <row r="37" spans="1:20" ht="12" customHeight="1" x14ac:dyDescent="0.3">
      <c r="A37"/>
      <c r="B37"/>
      <c r="C37"/>
      <c r="D37"/>
      <c r="E37"/>
      <c r="L37"/>
    </row>
    <row r="38" spans="1:20" ht="12" customHeight="1" x14ac:dyDescent="0.3">
      <c r="A38"/>
      <c r="B38"/>
      <c r="C38"/>
      <c r="D38"/>
      <c r="E38"/>
      <c r="L38"/>
    </row>
    <row r="39" spans="1:20" ht="12" customHeight="1" x14ac:dyDescent="0.3">
      <c r="A39"/>
      <c r="B39"/>
      <c r="C39"/>
      <c r="D39"/>
      <c r="E39"/>
      <c r="L39"/>
    </row>
    <row r="40" spans="1:20" ht="12" customHeight="1" x14ac:dyDescent="0.3">
      <c r="A40"/>
      <c r="B40"/>
      <c r="C40"/>
      <c r="D40"/>
      <c r="E40"/>
      <c r="L40"/>
    </row>
    <row r="41" spans="1:20" ht="12" customHeight="1" x14ac:dyDescent="0.3">
      <c r="A41"/>
      <c r="B41"/>
      <c r="C41"/>
      <c r="D41"/>
      <c r="E41"/>
      <c r="L41"/>
    </row>
    <row r="42" spans="1:20" ht="12" customHeight="1" x14ac:dyDescent="0.3">
      <c r="A42"/>
      <c r="B42"/>
      <c r="C42"/>
      <c r="D42"/>
      <c r="E42"/>
      <c r="L42"/>
    </row>
    <row r="43" spans="1:20" ht="12" customHeight="1" x14ac:dyDescent="0.3">
      <c r="A43"/>
      <c r="B43"/>
      <c r="C43"/>
      <c r="D43"/>
      <c r="E43"/>
      <c r="L43"/>
    </row>
    <row r="44" spans="1:20" ht="12" customHeight="1" x14ac:dyDescent="0.3">
      <c r="A44"/>
      <c r="B44"/>
      <c r="C44"/>
      <c r="D44"/>
      <c r="E44"/>
      <c r="L44"/>
    </row>
    <row r="45" spans="1:20" ht="12" customHeight="1" x14ac:dyDescent="0.3">
      <c r="A45"/>
      <c r="B45"/>
      <c r="C45"/>
      <c r="D45"/>
      <c r="E45"/>
      <c r="L45"/>
    </row>
    <row r="46" spans="1:20" ht="12" customHeight="1" x14ac:dyDescent="0.3">
      <c r="A46"/>
      <c r="B46"/>
      <c r="C46"/>
      <c r="D46"/>
      <c r="E46"/>
      <c r="L46"/>
    </row>
    <row r="47" spans="1:20" ht="12" customHeight="1" x14ac:dyDescent="0.3">
      <c r="A47"/>
      <c r="B47"/>
      <c r="C47"/>
      <c r="D47"/>
      <c r="E47"/>
      <c r="L47"/>
    </row>
    <row r="48" spans="1:20" ht="12" customHeight="1" x14ac:dyDescent="0.3">
      <c r="A48"/>
      <c r="B48"/>
      <c r="C48"/>
      <c r="D48"/>
      <c r="E48"/>
      <c r="L48"/>
    </row>
    <row r="49" spans="1:12" ht="12" customHeight="1" x14ac:dyDescent="0.3">
      <c r="A49"/>
      <c r="B49"/>
      <c r="C49"/>
      <c r="D49"/>
      <c r="E49"/>
      <c r="L49"/>
    </row>
    <row r="50" spans="1:12" ht="12" customHeight="1" x14ac:dyDescent="0.3">
      <c r="A50"/>
      <c r="B50"/>
      <c r="C50"/>
      <c r="D50"/>
      <c r="E50"/>
      <c r="L50"/>
    </row>
    <row r="51" spans="1:12" ht="12" customHeight="1" x14ac:dyDescent="0.3">
      <c r="A51"/>
      <c r="B51"/>
      <c r="C51"/>
      <c r="D51"/>
      <c r="E51"/>
      <c r="L51"/>
    </row>
    <row r="52" spans="1:12" ht="12" customHeight="1" x14ac:dyDescent="0.3">
      <c r="A52"/>
      <c r="B52"/>
      <c r="C52"/>
      <c r="D52"/>
      <c r="E52"/>
      <c r="L52"/>
    </row>
    <row r="53" spans="1:12" ht="12" customHeight="1" x14ac:dyDescent="0.3">
      <c r="A53"/>
      <c r="B53"/>
      <c r="C53"/>
      <c r="D53"/>
      <c r="E53"/>
      <c r="L53"/>
    </row>
    <row r="54" spans="1:12" ht="12" customHeight="1" x14ac:dyDescent="0.3">
      <c r="C54"/>
      <c r="D54"/>
      <c r="E54"/>
      <c r="L54"/>
    </row>
    <row r="55" spans="1:12" ht="12" customHeight="1" x14ac:dyDescent="0.3">
      <c r="C55"/>
      <c r="D55"/>
      <c r="E55"/>
      <c r="L55"/>
    </row>
    <row r="56" spans="1:12" ht="12" customHeight="1" x14ac:dyDescent="0.3">
      <c r="C56"/>
      <c r="D56"/>
      <c r="E56"/>
      <c r="L56"/>
    </row>
    <row r="57" spans="1:12" ht="12" customHeight="1" x14ac:dyDescent="0.3">
      <c r="C57"/>
      <c r="D57"/>
      <c r="E57"/>
      <c r="L57"/>
    </row>
    <row r="58" spans="1:12" ht="12" customHeight="1" x14ac:dyDescent="0.3">
      <c r="C58"/>
      <c r="D58"/>
      <c r="E58"/>
      <c r="L58"/>
    </row>
    <row r="59" spans="1:12" ht="12" customHeight="1" x14ac:dyDescent="0.3">
      <c r="C59"/>
      <c r="D59"/>
      <c r="E59"/>
      <c r="L59"/>
    </row>
    <row r="60" spans="1:12" ht="12" customHeight="1" x14ac:dyDescent="0.3">
      <c r="C60"/>
      <c r="D60"/>
      <c r="E60"/>
      <c r="L60"/>
    </row>
    <row r="61" spans="1:12" ht="12" customHeight="1" x14ac:dyDescent="0.3">
      <c r="C61"/>
      <c r="D61"/>
      <c r="E61"/>
      <c r="L61"/>
    </row>
    <row r="62" spans="1:12" ht="12" customHeight="1" x14ac:dyDescent="0.3">
      <c r="C62"/>
      <c r="D62"/>
      <c r="E62"/>
      <c r="L62"/>
    </row>
    <row r="63" spans="1:12" ht="12" customHeight="1" x14ac:dyDescent="0.3">
      <c r="C63"/>
      <c r="D63"/>
      <c r="E63"/>
      <c r="L63"/>
    </row>
    <row r="64" spans="1:12" ht="12" customHeight="1" x14ac:dyDescent="0.3">
      <c r="C64"/>
      <c r="D64"/>
      <c r="E64"/>
      <c r="L64"/>
    </row>
    <row r="65" spans="3:12" ht="12" customHeight="1" x14ac:dyDescent="0.3">
      <c r="C65"/>
      <c r="D65"/>
      <c r="E65"/>
      <c r="L65"/>
    </row>
    <row r="66" spans="3:12" ht="12" customHeight="1" x14ac:dyDescent="0.3">
      <c r="C66"/>
      <c r="D66"/>
      <c r="E66"/>
      <c r="L66"/>
    </row>
    <row r="67" spans="3:12" ht="12" customHeight="1" x14ac:dyDescent="0.3">
      <c r="C67"/>
      <c r="D67"/>
      <c r="E67"/>
      <c r="L67"/>
    </row>
    <row r="68" spans="3:12" ht="12" customHeight="1" x14ac:dyDescent="0.3">
      <c r="C68"/>
      <c r="D68"/>
      <c r="E68"/>
      <c r="L68"/>
    </row>
    <row r="69" spans="3:12" ht="12" customHeight="1" x14ac:dyDescent="0.3">
      <c r="C69"/>
      <c r="D69"/>
      <c r="E69"/>
      <c r="L69"/>
    </row>
    <row r="70" spans="3:12" ht="12" customHeight="1" x14ac:dyDescent="0.3"/>
  </sheetData>
  <hyperlinks>
    <hyperlink ref="B9" r:id="rId1" xr:uid="{4EAA1BD8-51D0-4A27-9A7E-CA45346C949A}"/>
    <hyperlink ref="B11" r:id="rId2" xr:uid="{B7FD9E67-ADA3-4C67-B6D9-AC8F775B2343}"/>
    <hyperlink ref="B12" r:id="rId3" xr:uid="{D680A350-AFFE-4C69-B6FA-42EB60DC7F7A}"/>
    <hyperlink ref="B10" r:id="rId4" xr:uid="{C089B333-DE38-4D00-B16B-DD807B56E3F6}"/>
  </hyperlinks>
  <pageMargins left="0.7" right="0.7" top="0.75" bottom="0.75" header="0.3" footer="0.3"/>
  <pageSetup paperSize="9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KSO4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</dc:creator>
  <cp:lastModifiedBy>Josep Bonet</cp:lastModifiedBy>
  <cp:lastPrinted>2016-07-08T18:46:00Z</cp:lastPrinted>
  <dcterms:created xsi:type="dcterms:W3CDTF">2016-07-08T16:42:14Z</dcterms:created>
  <dcterms:modified xsi:type="dcterms:W3CDTF">2023-12-16T15:43:33Z</dcterms:modified>
</cp:coreProperties>
</file>