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als\Desktop\BI Course\Crowdfunding Analysis\"/>
    </mc:Choice>
  </mc:AlternateContent>
  <xr:revisionPtr revIDLastSave="0" documentId="8_{07486243-9456-4773-B604-F4259EC07A0A}" xr6:coauthVersionLast="45" xr6:coauthVersionMax="45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Theatr Outcomes on Launch Date" sheetId="15" r:id="rId1"/>
    <sheet name="Kickstarter" sheetId="1" r:id="rId2"/>
    <sheet name="Outcomes Based on Goals" sheetId="16" r:id="rId3"/>
    <sheet name="Sheet1" sheetId="2" r:id="rId4"/>
    <sheet name="Subcategory Statistics" sheetId="5" r:id="rId5"/>
    <sheet name="Outcomes Based on Launch Date" sheetId="7" r:id="rId6"/>
    <sheet name="Edinburgh Research" sheetId="8" r:id="rId7"/>
  </sheets>
  <definedNames>
    <definedName name="_xlnm._FilterDatabase" localSheetId="1" hidden="1">Kickstarter!$A$1:$U$4115</definedName>
  </definedNames>
  <calcPr calcId="191029"/>
  <pivotCaches>
    <pivotCache cacheId="0" r:id="rId8"/>
    <pivotCache cacheId="1" r:id="rId9"/>
    <pivotCache cacheId="2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6" l="1"/>
  <c r="C13" i="16"/>
  <c r="B13" i="16"/>
  <c r="E13" i="16" s="1"/>
  <c r="B2" i="16"/>
  <c r="E2" i="16" s="1"/>
  <c r="D12" i="16"/>
  <c r="C12" i="16"/>
  <c r="B12" i="16"/>
  <c r="E12" i="16" s="1"/>
  <c r="B11" i="16"/>
  <c r="E11" i="16" s="1"/>
  <c r="D11" i="16"/>
  <c r="C11" i="16"/>
  <c r="B10" i="16"/>
  <c r="E10" i="16" s="1"/>
  <c r="C10" i="16"/>
  <c r="D10" i="16"/>
  <c r="B9" i="16"/>
  <c r="E9" i="16" s="1"/>
  <c r="D9" i="16"/>
  <c r="C9" i="16"/>
  <c r="B8" i="16"/>
  <c r="E8" i="16" s="1"/>
  <c r="D8" i="16"/>
  <c r="C8" i="16"/>
  <c r="B7" i="16"/>
  <c r="E7" i="16" s="1"/>
  <c r="D7" i="16"/>
  <c r="C7" i="16"/>
  <c r="B6" i="16"/>
  <c r="E6" i="16" s="1"/>
  <c r="D6" i="16"/>
  <c r="C6" i="16"/>
  <c r="B5" i="16"/>
  <c r="E5" i="16" s="1"/>
  <c r="D5" i="16"/>
  <c r="C5" i="16"/>
  <c r="B4" i="16"/>
  <c r="E4" i="16" s="1"/>
  <c r="D4" i="16"/>
  <c r="C4" i="16"/>
  <c r="C3" i="16"/>
  <c r="B3" i="16"/>
  <c r="E3" i="16" s="1"/>
  <c r="D3" i="16"/>
  <c r="D2" i="16"/>
  <c r="C2" i="16"/>
  <c r="G12" i="16" l="1"/>
  <c r="H12" i="16"/>
  <c r="F12" i="16"/>
  <c r="H11" i="16"/>
  <c r="F10" i="16"/>
  <c r="H9" i="16"/>
  <c r="F9" i="16"/>
  <c r="G8" i="16"/>
  <c r="G7" i="16"/>
  <c r="F2" i="16"/>
  <c r="G5" i="16"/>
  <c r="F4" i="16"/>
  <c r="G2" i="16"/>
  <c r="D3" i="8"/>
  <c r="D4" i="8"/>
  <c r="D5" i="8"/>
  <c r="D6" i="8"/>
  <c r="C3" i="8"/>
  <c r="C4" i="8"/>
  <c r="C5" i="8"/>
  <c r="C6" i="8"/>
  <c r="D2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462" i="1"/>
  <c r="O494" i="1"/>
  <c r="O2680" i="1"/>
  <c r="O226" i="1"/>
  <c r="O2952" i="1"/>
  <c r="O3198" i="1"/>
  <c r="O2962" i="1"/>
  <c r="O124" i="1"/>
  <c r="H13" i="16" l="1"/>
  <c r="G13" i="16"/>
  <c r="F13" i="16"/>
  <c r="H2" i="16"/>
  <c r="F11" i="16"/>
  <c r="G11" i="16"/>
  <c r="H10" i="16"/>
  <c r="G10" i="16"/>
  <c r="G9" i="16"/>
  <c r="F8" i="16"/>
  <c r="H8" i="16"/>
  <c r="F7" i="16"/>
  <c r="H7" i="16"/>
  <c r="H6" i="16"/>
  <c r="G6" i="16"/>
  <c r="F6" i="16"/>
  <c r="F5" i="16"/>
  <c r="H5" i="16"/>
  <c r="H4" i="16"/>
  <c r="G4" i="16"/>
  <c r="H3" i="16"/>
  <c r="G3" i="16"/>
  <c r="F3" i="16"/>
</calcChain>
</file>

<file path=xl/sharedStrings.xml><?xml version="1.0" encoding="utf-8"?>
<sst xmlns="http://schemas.openxmlformats.org/spreadsheetml/2006/main" count="33079" uniqueCount="8404">
  <si>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</si>
  <si>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</si>
  <si>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</si>
  <si>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</si>
  <si>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</si>
  <si>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</si>
  <si>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</si>
  <si>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</si>
  <si>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</si>
  <si>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</si>
  <si>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</si>
  <si>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</si>
  <si>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</si>
  <si>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</si>
  <si>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</si>
  <si>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</si>
  <si>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</si>
  <si>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</si>
  <si>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</si>
  <si>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</si>
  <si>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</si>
  <si>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</si>
  <si>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</si>
  <si>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</si>
  <si>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</si>
  <si>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</si>
  <si>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</si>
  <si>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</si>
  <si>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</si>
  <si>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</si>
  <si>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</si>
  <si>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</si>
  <si>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</si>
  <si>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</si>
  <si>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</si>
  <si>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</si>
  <si>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</si>
  <si>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</si>
  <si>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</si>
  <si>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</si>
  <si>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</si>
  <si>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</si>
  <si>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</si>
  <si>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</si>
  <si>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</si>
  <si>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</si>
  <si>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</si>
  <si>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</si>
  <si>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</si>
  <si>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</si>
  <si>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</si>
  <si>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</si>
  <si>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</si>
  <si>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</si>
  <si>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</si>
  <si>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</si>
  <si>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</si>
  <si>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</si>
  <si>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</si>
  <si>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</si>
  <si>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</si>
  <si>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</si>
  <si>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</si>
  <si>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</si>
  <si>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</si>
  <si>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</si>
  <si>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</si>
  <si>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</si>
  <si>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</si>
  <si>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</si>
  <si>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</si>
  <si>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</si>
  <si>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</si>
  <si>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</si>
  <si>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</si>
  <si>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</si>
  <si>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</si>
  <si>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</si>
  <si>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</si>
  <si>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</si>
  <si>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</si>
  <si>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</si>
  <si>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</si>
  <si>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</si>
  <si>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</si>
  <si>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</si>
  <si>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</si>
  <si>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</si>
  <si>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</si>
  <si>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</si>
  <si>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</si>
  <si>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</si>
  <si>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</si>
  <si>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</si>
  <si>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</si>
  <si>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</si>
  <si>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</si>
  <si>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</si>
  <si>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</si>
  <si>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</si>
  <si>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</si>
  <si>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</si>
  <si>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</si>
  <si>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</si>
  <si>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</si>
  <si>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</si>
  <si>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</si>
  <si>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</si>
  <si>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</si>
  <si>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</si>
  <si>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</si>
  <si>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</si>
  <si>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</si>
  <si>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</si>
  <si>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</si>
  <si>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</si>
  <si>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</si>
  <si>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</si>
  <si>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</si>
  <si>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</si>
  <si>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</si>
  <si>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</si>
  <si>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</si>
  <si>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</si>
  <si>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</si>
  <si>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</si>
  <si>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</si>
  <si>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</si>
  <si>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</si>
  <si>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</si>
  <si>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</si>
  <si>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</si>
  <si>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</si>
  <si>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</si>
  <si>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</si>
  <si>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</si>
  <si>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</si>
  <si>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</si>
  <si>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</si>
  <si>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</si>
  <si>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</si>
  <si>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</si>
  <si>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</si>
  <si>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</si>
  <si>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</si>
  <si>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</si>
  <si>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</si>
  <si>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</si>
  <si>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</si>
  <si>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</si>
  <si>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</si>
  <si>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</si>
  <si>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</si>
  <si>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</si>
  <si>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</si>
  <si>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</si>
  <si>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</si>
  <si>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</si>
  <si>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</si>
  <si>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</si>
  <si>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</si>
  <si>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</si>
  <si>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</si>
  <si>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</si>
  <si>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</si>
  <si>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</si>
  <si>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</si>
  <si>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</si>
  <si>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</si>
  <si>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</si>
  <si>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</si>
  <si>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</si>
  <si>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</si>
  <si>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</si>
  <si>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</si>
  <si>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</si>
  <si>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</si>
  <si>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</si>
  <si>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</si>
  <si>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</si>
  <si>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</si>
  <si>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</si>
  <si>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</si>
  <si>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</si>
  <si>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</si>
  <si>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</si>
  <si>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</si>
  <si>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</si>
  <si>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</si>
  <si>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</si>
  <si>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</si>
  <si>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</si>
  <si>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</si>
  <si>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</si>
  <si>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</si>
  <si>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</si>
  <si>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</si>
  <si>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</si>
  <si>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</si>
  <si>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</si>
  <si>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</si>
  <si>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</si>
  <si>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</si>
  <si>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</si>
  <si>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</si>
  <si>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</si>
  <si>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</si>
  <si>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</si>
  <si>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</si>
  <si>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</si>
  <si>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</si>
  <si>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</si>
  <si>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</si>
  <si>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</si>
  <si>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</si>
  <si>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</si>
  <si>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</si>
  <si>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</si>
  <si>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</si>
  <si>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</si>
  <si>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</si>
  <si>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</si>
  <si>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</si>
  <si>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</si>
  <si>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</si>
  <si>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</si>
  <si>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</si>
  <si>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</si>
  <si>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</si>
  <si>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</si>
  <si>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</si>
  <si>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</si>
  <si>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</si>
  <si>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</si>
  <si>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</si>
  <si>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</si>
  <si>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</si>
  <si>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</si>
  <si>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</si>
  <si>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</si>
  <si>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</si>
  <si>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</si>
  <si>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</si>
  <si>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</si>
  <si>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</si>
  <si>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</si>
  <si>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</si>
  <si>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</si>
  <si>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</si>
  <si>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</si>
  <si>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</si>
  <si>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</si>
  <si>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</si>
  <si>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</si>
  <si>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</si>
  <si>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</si>
  <si>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</si>
  <si>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</si>
  <si>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</si>
  <si>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</si>
  <si>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</si>
  <si>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</si>
  <si>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</si>
  <si>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</si>
  <si>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</si>
  <si>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</si>
  <si>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</si>
  <si>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</si>
  <si>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</si>
  <si>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</si>
  <si>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</si>
  <si>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</si>
  <si>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</si>
  <si>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</si>
  <si>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</si>
  <si>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</si>
  <si>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</si>
  <si>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</si>
  <si>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</si>
  <si>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</si>
  <si>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</si>
  <si>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</si>
  <si>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</si>
  <si>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</si>
  <si>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</si>
  <si>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</si>
  <si>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</si>
  <si>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</si>
  <si>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</si>
  <si>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</si>
  <si>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</si>
  <si>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</si>
  <si>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</si>
  <si>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</si>
  <si>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</si>
  <si>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</si>
  <si>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</si>
  <si>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</si>
  <si>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</si>
  <si>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</si>
  <si>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</si>
  <si>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</si>
  <si>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</si>
  <si>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</si>
  <si>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</si>
  <si>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</si>
  <si>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</si>
  <si>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</si>
  <si>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</si>
  <si>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</si>
  <si>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</si>
  <si>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</si>
  <si>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</si>
  <si>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</si>
  <si>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</si>
  <si>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</si>
  <si>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</si>
  <si>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</si>
  <si>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</si>
  <si>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</si>
  <si>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</si>
  <si>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</si>
  <si>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</si>
  <si>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</si>
  <si>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</si>
  <si>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</si>
  <si>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</si>
  <si>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</si>
  <si>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</si>
  <si>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</si>
  <si>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</si>
  <si>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</si>
  <si>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</si>
  <si>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</si>
  <si>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</si>
  <si>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</si>
  <si>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</si>
  <si>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</si>
  <si>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</si>
  <si>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</si>
  <si>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</si>
  <si>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</si>
  <si>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</si>
  <si>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</si>
  <si>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</si>
  <si>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</si>
  <si>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</si>
  <si>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</si>
  <si>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</si>
  <si>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</si>
  <si>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</si>
  <si>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</si>
  <si>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</si>
  <si>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</si>
  <si>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</si>
  <si>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</si>
  <si>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</si>
  <si>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</si>
  <si>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</si>
  <si>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</si>
  <si>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</si>
  <si>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</si>
  <si>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</si>
  <si>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</si>
  <si>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</si>
  <si>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</si>
  <si>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</si>
  <si>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</si>
  <si>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</si>
  <si>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</si>
  <si>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</si>
  <si>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</si>
  <si>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</si>
  <si>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</si>
  <si>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</si>
  <si>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</si>
  <si>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</si>
  <si>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</si>
  <si>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</si>
  <si>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</si>
  <si>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</si>
  <si>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</si>
  <si>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</si>
  <si>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</si>
  <si>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</si>
  <si>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</si>
  <si>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</si>
  <si>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</si>
  <si>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</si>
  <si>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</si>
  <si>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</si>
  <si>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</si>
  <si>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</si>
  <si>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</si>
  <si>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</si>
  <si>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</si>
  <si>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</si>
  <si>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</si>
  <si>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</si>
  <si>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</si>
  <si>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</si>
  <si>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</si>
  <si>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</si>
  <si>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</si>
  <si>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</si>
  <si>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</si>
  <si>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</si>
  <si>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</si>
  <si>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</si>
  <si>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</si>
  <si>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</si>
  <si>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</si>
  <si>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</si>
  <si>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</si>
  <si>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</si>
  <si>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</si>
  <si>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</si>
  <si>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</si>
  <si>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</si>
  <si>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</si>
  <si>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</si>
  <si>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</si>
  <si>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</si>
  <si>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</si>
  <si>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</si>
  <si>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</si>
  <si>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</si>
  <si>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</si>
  <si>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</si>
  <si>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</si>
  <si>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</si>
  <si>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</si>
  <si>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</si>
  <si>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</si>
  <si>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</si>
  <si>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</si>
  <si>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</si>
  <si>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</si>
  <si>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</si>
  <si>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</si>
  <si>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</si>
  <si>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</si>
  <si>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</si>
  <si>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</si>
  <si>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</si>
  <si>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</si>
  <si>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</si>
  <si>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</si>
  <si>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</si>
  <si>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</si>
  <si>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</si>
  <si>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</si>
  <si>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</si>
  <si>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</si>
  <si>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</si>
  <si>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</si>
  <si>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</si>
  <si>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</si>
  <si>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</si>
  <si>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</si>
  <si>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</si>
  <si>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</si>
  <si>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</si>
  <si>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</si>
  <si>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</si>
  <si>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</si>
  <si>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</si>
  <si>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</si>
  <si>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</si>
  <si>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</si>
  <si>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</si>
  <si>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</si>
  <si>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</si>
  <si>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</si>
  <si>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</si>
  <si>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</si>
  <si>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</si>
  <si>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</si>
  <si>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</si>
  <si>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</si>
  <si>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</si>
  <si>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</si>
  <si>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</si>
  <si>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</si>
  <si>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</si>
  <si>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</si>
  <si>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</si>
  <si>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</si>
  <si>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</si>
  <si>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</si>
  <si>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</si>
  <si>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</si>
  <si>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</si>
  <si>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</si>
  <si>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</si>
  <si>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</si>
  <si>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</si>
  <si>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</si>
  <si>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</si>
  <si>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</si>
  <si>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</si>
  <si>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</si>
  <si>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</si>
  <si>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</si>
  <si>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</si>
  <si>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</si>
  <si>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</si>
  <si>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</si>
  <si>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</si>
  <si>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</si>
  <si>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</si>
  <si>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</si>
  <si>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</si>
  <si>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</si>
  <si>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</si>
  <si>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</si>
  <si>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</si>
  <si>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</si>
  <si>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</si>
  <si>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</si>
  <si>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</si>
  <si>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</si>
  <si>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</si>
  <si>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</si>
  <si>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</si>
  <si>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</si>
  <si>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</si>
  <si>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</si>
  <si>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</si>
  <si>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</si>
  <si>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</si>
  <si>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</si>
  <si>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</si>
  <si>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</si>
  <si>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</si>
  <si>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</si>
  <si>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</si>
  <si>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</si>
  <si>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</si>
  <si>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</si>
  <si>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</si>
  <si>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</si>
  <si>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</si>
  <si>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</si>
  <si>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</si>
  <si>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</si>
  <si>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</si>
  <si>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</si>
  <si>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</si>
  <si>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</si>
  <si>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</si>
  <si>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</si>
  <si>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</si>
  <si>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</si>
  <si>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</si>
  <si>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</si>
  <si>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</si>
  <si>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</si>
  <si>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</si>
  <si>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</si>
  <si>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</si>
  <si>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</si>
  <si>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</si>
  <si>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</si>
  <si>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</si>
  <si>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</si>
  <si>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</si>
  <si>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</si>
  <si>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</si>
  <si>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</si>
  <si>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</si>
  <si>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</si>
  <si>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</si>
  <si>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</si>
  <si>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</si>
  <si>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</si>
  <si>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</si>
  <si>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</si>
  <si>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</si>
  <si>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</si>
  <si>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</si>
  <si>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</si>
  <si>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</si>
  <si>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</si>
  <si>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</si>
  <si>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</si>
  <si>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</si>
  <si>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</si>
  <si>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</si>
  <si>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</si>
  <si>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</si>
  <si>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</si>
  <si>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</si>
  <si>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</si>
  <si>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</si>
  <si>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</si>
  <si>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</si>
  <si>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</si>
  <si>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</si>
  <si>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</si>
  <si>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</si>
  <si>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</si>
  <si>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</si>
  <si>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</si>
  <si>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</si>
  <si>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</si>
  <si>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</si>
  <si>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</si>
  <si>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</si>
  <si>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</si>
  <si>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</si>
  <si>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</si>
  <si>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</si>
  <si>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</si>
  <si>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</si>
  <si>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</si>
  <si>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</si>
  <si>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</si>
  <si>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</si>
  <si>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</si>
  <si>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</si>
  <si>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</si>
  <si>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</si>
  <si>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</si>
  <si>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</si>
  <si>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</si>
  <si>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</si>
  <si>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</si>
  <si>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</si>
  <si>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</si>
  <si>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</si>
  <si>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</si>
  <si>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</si>
  <si>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</si>
  <si>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</si>
  <si>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</si>
  <si>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</si>
  <si>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</si>
  <si>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</si>
  <si>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</si>
  <si>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</si>
  <si>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</si>
  <si>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</si>
  <si>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</si>
  <si>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</si>
  <si>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</si>
  <si>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</si>
  <si>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</si>
  <si>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</si>
  <si>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</si>
  <si>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</si>
  <si>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</si>
  <si>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</si>
  <si>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</si>
  <si>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</si>
  <si>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</si>
  <si>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</si>
  <si>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</si>
  <si>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</si>
  <si>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</si>
  <si>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</si>
  <si>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</si>
  <si>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</si>
  <si>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</si>
  <si>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</si>
  <si>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</si>
  <si>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</si>
  <si>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</si>
  <si>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</si>
  <si>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</si>
  <si>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</si>
  <si>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</si>
  <si>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</si>
  <si>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</si>
  <si>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</si>
  <si>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</si>
  <si>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</si>
  <si>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</si>
  <si>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</si>
  <si>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</si>
  <si>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</si>
  <si>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</si>
  <si>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</si>
  <si>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</si>
  <si>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</si>
  <si>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</si>
  <si>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</si>
  <si>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</si>
  <si>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</si>
  <si>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</si>
  <si>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</si>
  <si>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</si>
  <si>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</si>
  <si>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</si>
  <si>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</si>
  <si>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</si>
  <si>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</si>
  <si>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</si>
  <si>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</si>
  <si>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</si>
  <si>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</si>
  <si>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</si>
  <si>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</si>
  <si>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</si>
  <si>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</si>
  <si>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</si>
  <si>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</si>
  <si>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</si>
  <si>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</si>
  <si>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</si>
  <si>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</si>
  <si>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</si>
  <si>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</si>
  <si>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</si>
  <si>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</si>
  <si>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</si>
  <si>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</si>
  <si>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</si>
  <si>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</si>
  <si>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</si>
  <si>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</si>
  <si>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</si>
  <si>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</si>
  <si>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</si>
  <si>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</si>
  <si>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</si>
  <si>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</si>
  <si>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</si>
  <si>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</si>
  <si>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</si>
  <si>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</si>
  <si>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</si>
  <si>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</si>
  <si>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</si>
  <si>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</si>
  <si>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</si>
  <si>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</si>
  <si>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</si>
  <si>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</si>
  <si>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</si>
  <si>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</si>
  <si>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</si>
  <si>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</si>
  <si>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</si>
  <si>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</si>
  <si>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</si>
  <si>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</si>
  <si>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</si>
  <si>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</si>
  <si>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</si>
  <si>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</si>
  <si>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</si>
  <si>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</si>
  <si>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</si>
  <si>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</si>
  <si>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</si>
  <si>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</si>
  <si>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</si>
  <si>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</si>
  <si>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</si>
  <si>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</si>
  <si>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</si>
  <si>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</si>
  <si>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</si>
  <si>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</si>
  <si>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</si>
  <si>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</si>
  <si>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</si>
  <si>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</si>
  <si>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</si>
  <si>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</si>
  <si>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</si>
  <si>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</si>
  <si>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</si>
  <si>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</si>
  <si>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</si>
  <si>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</si>
  <si>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</si>
  <si>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</si>
  <si>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</si>
  <si>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</si>
  <si>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</si>
  <si>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</si>
  <si>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</si>
  <si>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</si>
  <si>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</si>
  <si>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</si>
  <si>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</si>
  <si>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</si>
  <si>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</si>
  <si>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</si>
  <si>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</si>
  <si>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</si>
  <si>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</si>
  <si>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</si>
  <si>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</si>
  <si>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</si>
  <si>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</si>
  <si>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</si>
  <si>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</si>
  <si>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</si>
  <si>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</si>
  <si>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</si>
  <si>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</si>
  <si>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</si>
  <si>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</si>
  <si>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</si>
  <si>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</si>
  <si>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</si>
  <si>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</si>
  <si>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</si>
  <si>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</si>
  <si>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</si>
  <si>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</si>
  <si>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</si>
  <si>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</si>
  <si>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</si>
  <si>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</si>
  <si>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</si>
  <si>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</si>
  <si>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</si>
  <si>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</si>
  <si>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</si>
  <si>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</si>
  <si>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</si>
  <si>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</si>
  <si>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</si>
  <si>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</si>
  <si>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</si>
  <si>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</si>
  <si>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</si>
  <si>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</si>
  <si>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</si>
  <si>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</si>
  <si>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</si>
  <si>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</si>
  <si>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</si>
  <si>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</si>
  <si>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</si>
  <si>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</si>
  <si>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</si>
  <si>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</si>
  <si>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</si>
  <si>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</si>
  <si>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</si>
  <si>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</si>
  <si>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</si>
  <si>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</si>
  <si>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</si>
  <si>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</si>
  <si>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</si>
  <si>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</si>
  <si>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</si>
  <si>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</si>
  <si>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</si>
  <si>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</si>
  <si>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</si>
  <si>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</si>
  <si>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</si>
  <si>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</si>
  <si>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</si>
  <si>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</si>
  <si>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</si>
  <si>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</si>
  <si>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</si>
  <si>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</si>
  <si>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</si>
  <si>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</si>
  <si>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</si>
  <si>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</si>
  <si>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</si>
  <si>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</si>
  <si>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</si>
  <si>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</si>
  <si>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</si>
  <si>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</si>
  <si>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</si>
  <si>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</si>
  <si>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</si>
  <si>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</si>
  <si>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</si>
  <si>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</si>
  <si>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</si>
  <si>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</si>
  <si>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</si>
  <si>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</si>
  <si>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</si>
  <si>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</si>
  <si>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</si>
  <si>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</si>
  <si>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</si>
  <si>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</si>
  <si>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</si>
  <si>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</si>
  <si>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</si>
  <si>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</si>
  <si>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</si>
  <si>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</si>
  <si>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</si>
  <si>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</si>
  <si>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</si>
  <si>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</si>
  <si>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</si>
  <si>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</si>
  <si>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</si>
  <si>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</si>
  <si>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</si>
  <si>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</si>
  <si>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</si>
  <si>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</si>
  <si>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</si>
  <si>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</si>
  <si>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</si>
  <si>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</si>
  <si>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</si>
  <si>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</si>
  <si>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</si>
  <si>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</si>
  <si>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</si>
  <si>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</si>
  <si>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</si>
  <si>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</si>
  <si>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</si>
  <si>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</si>
  <si>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</si>
  <si>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</si>
  <si>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</si>
  <si>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</si>
  <si>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</si>
  <si>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</si>
  <si>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</si>
  <si>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</si>
  <si>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</si>
  <si>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</si>
  <si>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</si>
  <si>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</si>
  <si>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</si>
  <si>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</si>
  <si>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</si>
  <si>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</si>
  <si>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</si>
  <si>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</si>
  <si>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</si>
  <si>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</si>
  <si>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</si>
  <si>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</si>
  <si>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</si>
  <si>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</si>
  <si>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</si>
  <si>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</si>
  <si>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</si>
  <si>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</si>
  <si>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</si>
  <si>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</si>
  <si>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</si>
  <si>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</si>
  <si>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</si>
  <si>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</si>
  <si>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</si>
  <si>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</si>
  <si>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</si>
  <si>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</si>
  <si>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</si>
  <si>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</si>
  <si>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</si>
  <si>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</si>
  <si>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</si>
  <si>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</si>
  <si>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</si>
  <si>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</si>
  <si>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</si>
  <si>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</si>
  <si>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</si>
  <si>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</si>
  <si>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</si>
  <si>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</si>
  <si>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</si>
  <si>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</si>
  <si>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</si>
  <si>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</si>
  <si>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</si>
  <si>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</si>
  <si>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</si>
  <si>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</si>
  <si>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</si>
  <si>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</si>
  <si>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</si>
  <si>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</si>
  <si>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</si>
  <si>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</si>
  <si>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</si>
  <si>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</si>
  <si>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</si>
  <si>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</si>
  <si>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</si>
  <si>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</si>
  <si>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</si>
  <si>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</si>
  <si>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</si>
  <si>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</si>
  <si>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</si>
  <si>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</si>
  <si>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</si>
  <si>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</si>
  <si>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</si>
  <si>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</si>
  <si>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</si>
  <si>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</si>
  <si>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</si>
  <si>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</si>
  <si>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</si>
  <si>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</si>
  <si>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</si>
  <si>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</si>
  <si>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</si>
  <si>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</si>
  <si>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</si>
  <si>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</si>
  <si>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</si>
  <si>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</si>
  <si>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</si>
  <si>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</si>
  <si>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</si>
  <si>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</si>
  <si>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</si>
  <si>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</si>
  <si>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</si>
  <si>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</si>
  <si>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</si>
  <si>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</si>
  <si>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</si>
  <si>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</si>
  <si>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</si>
  <si>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</si>
  <si>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</si>
  <si>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</si>
  <si>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</si>
  <si>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</si>
  <si>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</si>
  <si>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</si>
  <si>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</si>
  <si>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</si>
  <si>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</si>
  <si>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</si>
  <si>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</si>
  <si>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</si>
  <si>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</si>
  <si>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</si>
  <si>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</si>
  <si>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</si>
  <si>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</si>
  <si>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</si>
  <si>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</si>
  <si>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</si>
  <si>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</si>
  <si>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</si>
  <si>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</si>
  <si>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</si>
  <si>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</si>
  <si>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</si>
  <si>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</si>
  <si>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</si>
  <si>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</si>
  <si>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</si>
  <si>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</si>
  <si>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</si>
  <si>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</si>
  <si>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</si>
  <si>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</si>
  <si>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</si>
  <si>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</si>
  <si>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</si>
  <si>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</si>
  <si>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</si>
  <si>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</si>
  <si>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</si>
  <si>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</si>
  <si>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</si>
  <si>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</si>
  <si>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</si>
  <si>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</si>
  <si>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</si>
  <si>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</si>
  <si>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</si>
  <si>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</si>
  <si>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</si>
  <si>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</si>
  <si>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</si>
  <si>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</si>
  <si>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</si>
  <si>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</si>
  <si>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</si>
  <si>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</si>
  <si>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</si>
  <si>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</si>
  <si>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</si>
  <si>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</si>
  <si>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</si>
  <si>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</si>
  <si>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</si>
  <si>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</si>
  <si>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</si>
  <si>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</si>
  <si>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</si>
  <si>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</si>
  <si>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</si>
  <si>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</si>
  <si>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</si>
  <si>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</si>
  <si>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</si>
  <si>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</si>
  <si>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</si>
  <si>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</si>
  <si>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</si>
  <si>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</si>
  <si>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</si>
  <si>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</si>
  <si>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</si>
  <si>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</si>
  <si>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</si>
  <si>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</si>
  <si>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</si>
  <si>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</si>
  <si>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</si>
  <si>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</si>
  <si>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</si>
  <si>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</si>
  <si>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</si>
  <si>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</si>
  <si>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</si>
  <si>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</si>
  <si>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</si>
  <si>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</si>
  <si>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</si>
  <si>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</si>
  <si>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</si>
  <si>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</si>
  <si>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</si>
  <si>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</si>
  <si>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</si>
  <si>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</si>
  <si>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</si>
  <si>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</si>
  <si>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</si>
  <si>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</si>
  <si>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</si>
  <si>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</si>
  <si>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</si>
  <si>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</si>
  <si>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</si>
  <si>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</si>
  <si>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</si>
  <si>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</si>
  <si>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</si>
  <si>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</si>
  <si>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</si>
  <si>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</si>
  <si>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</si>
  <si>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</si>
  <si>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</si>
  <si>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</si>
  <si>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</si>
  <si>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</si>
  <si>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</si>
  <si>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</si>
  <si>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</si>
  <si>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</si>
  <si>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</si>
  <si>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</si>
  <si>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</si>
  <si>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</si>
  <si>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</si>
  <si>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</si>
  <si>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</si>
  <si>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</si>
  <si>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</si>
  <si>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</si>
  <si>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</si>
  <si>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</si>
  <si>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</si>
  <si>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</si>
  <si>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</si>
  <si>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</si>
  <si>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</si>
  <si>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</si>
  <si>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</si>
  <si>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</si>
  <si>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</si>
  <si>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</si>
  <si>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</si>
  <si>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</si>
  <si>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</si>
  <si>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</si>
  <si>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</si>
  <si>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</si>
  <si>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</si>
  <si>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</si>
  <si>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</si>
  <si>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</si>
  <si>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</si>
  <si>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</si>
  <si>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</si>
  <si>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</si>
  <si>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</si>
  <si>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</si>
  <si>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</si>
  <si>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</si>
  <si>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</si>
  <si>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</si>
  <si>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</si>
  <si>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</si>
  <si>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</si>
  <si>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</si>
  <si>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</si>
  <si>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</si>
  <si>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</si>
  <si>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</si>
  <si>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</si>
  <si>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</si>
  <si>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</si>
  <si>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</si>
  <si>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</si>
  <si>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</si>
  <si>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</si>
  <si>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</si>
  <si>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</si>
  <si>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</si>
  <si>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</si>
  <si>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</si>
  <si>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</si>
  <si>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</si>
  <si>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</si>
  <si>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</si>
  <si>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</si>
  <si>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</si>
  <si>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</si>
  <si>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</si>
  <si>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</si>
  <si>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</si>
  <si>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</si>
  <si>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</si>
  <si>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</si>
  <si>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</si>
  <si>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</si>
  <si>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</si>
  <si>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</si>
  <si>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</si>
  <si>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</si>
  <si>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</si>
  <si>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</si>
  <si>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</si>
  <si>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</si>
  <si>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</si>
  <si>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</si>
  <si>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</si>
  <si>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</si>
  <si>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</si>
  <si>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</si>
  <si>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</si>
  <si>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</si>
  <si>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</si>
  <si>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</si>
  <si>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</si>
  <si>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</si>
  <si>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</si>
  <si>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</si>
  <si>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</si>
  <si>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</si>
  <si>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</si>
  <si>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</si>
  <si>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</si>
  <si>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</si>
  <si>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</si>
  <si>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</si>
  <si>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</si>
  <si>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</si>
  <si>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</si>
  <si>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</si>
  <si>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</si>
  <si>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</si>
  <si>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</si>
  <si>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</si>
  <si>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</si>
  <si>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</si>
  <si>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</si>
  <si>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</si>
  <si>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</si>
  <si>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</si>
  <si>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</si>
  <si>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</si>
  <si>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</si>
  <si>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</si>
  <si>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</si>
  <si>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</si>
  <si>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</si>
  <si>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</si>
  <si>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</si>
  <si>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</si>
  <si>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</si>
  <si>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</si>
  <si>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</si>
  <si>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</si>
  <si>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</si>
  <si>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</si>
  <si>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</si>
  <si>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</si>
  <si>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</si>
  <si>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</si>
  <si>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</si>
  <si>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</si>
  <si>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</si>
  <si>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</si>
  <si>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</si>
  <si>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</si>
  <si>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</si>
  <si>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</si>
  <si>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</si>
  <si>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</si>
  <si>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</si>
  <si>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</si>
  <si>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</si>
  <si>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</si>
  <si>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</si>
  <si>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</si>
  <si>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</si>
  <si>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</si>
  <si>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</si>
  <si>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</si>
  <si>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</si>
  <si>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</si>
  <si>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</si>
  <si>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</si>
  <si>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</si>
  <si>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</si>
  <si>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</si>
  <si>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</si>
  <si>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</si>
  <si>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</si>
  <si>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</si>
  <si>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</si>
  <si>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</si>
  <si>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</si>
  <si>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</si>
  <si>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</si>
  <si>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</si>
  <si>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</si>
  <si>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</si>
  <si>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</si>
  <si>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</si>
  <si>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</si>
  <si>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</si>
  <si>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</si>
  <si>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</si>
  <si>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</si>
  <si>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</si>
  <si>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</si>
  <si>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</si>
  <si>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</si>
  <si>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</si>
  <si>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</si>
  <si>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</si>
  <si>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</si>
  <si>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</si>
  <si>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</si>
  <si>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</si>
  <si>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</si>
  <si>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</si>
  <si>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</si>
  <si>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</si>
  <si>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</si>
  <si>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</si>
  <si>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</si>
  <si>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</si>
  <si>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</si>
  <si>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</si>
  <si>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</si>
  <si>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</si>
  <si>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</si>
  <si>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</si>
  <si>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</si>
  <si>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</si>
  <si>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</si>
  <si>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</si>
  <si>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</si>
  <si>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</si>
  <si>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</si>
  <si>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</si>
  <si>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</si>
  <si>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</si>
  <si>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</si>
  <si>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</si>
  <si>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</si>
  <si>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</si>
  <si>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</si>
  <si>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</si>
  <si>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</si>
  <si>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</si>
  <si>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</si>
  <si>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</si>
  <si>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</si>
  <si>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</si>
  <si>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</si>
  <si>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</si>
  <si>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</si>
  <si>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</si>
  <si>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</si>
  <si>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</si>
  <si>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</si>
  <si>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</si>
  <si>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</si>
  <si>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</si>
  <si>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</si>
  <si>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</si>
  <si>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</si>
  <si>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</si>
  <si>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</si>
  <si>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</si>
  <si>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</si>
  <si>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</si>
  <si>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</si>
  <si>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</si>
  <si>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</si>
  <si>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</si>
  <si>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</si>
  <si>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</si>
  <si>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</si>
  <si>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</si>
  <si>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</si>
  <si>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</si>
  <si>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</si>
  <si>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</si>
  <si>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</si>
  <si>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</si>
  <si>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</si>
  <si>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</si>
  <si>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</si>
  <si>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</si>
  <si>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</si>
  <si>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</si>
  <si>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</si>
  <si>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</si>
  <si>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</si>
  <si>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</si>
  <si>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</si>
  <si>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</si>
  <si>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</si>
  <si>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</si>
  <si>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</si>
  <si>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</si>
  <si>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</si>
  <si>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</si>
  <si>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</si>
  <si>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</si>
  <si>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</si>
  <si>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</si>
  <si>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</si>
  <si>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</si>
  <si>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</si>
  <si>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</si>
  <si>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</si>
  <si>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</si>
  <si>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</si>
  <si>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</si>
  <si>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</si>
  <si>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</si>
  <si>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</si>
  <si>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</si>
  <si>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</si>
  <si>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</si>
  <si>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</si>
  <si>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</si>
  <si>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</si>
  <si>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</si>
  <si>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</si>
  <si>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</si>
  <si>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</si>
  <si>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</si>
  <si>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</si>
  <si>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</si>
  <si>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</si>
  <si>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</si>
  <si>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</si>
  <si>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</si>
  <si>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</si>
  <si>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</si>
  <si>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</si>
  <si>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</si>
  <si>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</si>
  <si>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</si>
  <si>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</si>
  <si>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</si>
  <si>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</si>
  <si>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</si>
  <si>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</si>
  <si>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</si>
  <si>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</si>
  <si>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</si>
  <si>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</si>
  <si>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</si>
  <si>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</si>
  <si>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</si>
  <si>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</si>
  <si>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</si>
  <si>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</si>
  <si>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</si>
  <si>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</si>
  <si>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</si>
  <si>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</si>
  <si>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</si>
  <si>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</si>
  <si>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</si>
  <si>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</si>
  <si>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</si>
  <si>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</si>
  <si>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</si>
  <si>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</si>
  <si>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</si>
  <si>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</si>
  <si>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</si>
  <si>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</si>
  <si>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</si>
  <si>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</si>
  <si>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</si>
  <si>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</si>
  <si>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</si>
  <si>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</si>
  <si>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</si>
  <si>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</si>
  <si>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</si>
  <si>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</si>
  <si>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</si>
  <si>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</si>
  <si>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</si>
  <si>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</si>
  <si>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</si>
  <si>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</si>
  <si>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</si>
  <si>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</si>
  <si>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</si>
  <si>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</si>
  <si>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</si>
  <si>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</si>
  <si>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</si>
  <si>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</si>
  <si>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</si>
  <si>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</si>
  <si>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</si>
  <si>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</si>
  <si>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</si>
  <si>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</si>
  <si>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</si>
  <si>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</si>
  <si>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</si>
  <si>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</si>
  <si>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</si>
  <si>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</si>
  <si>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</si>
  <si>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</si>
  <si>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</si>
  <si>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</si>
  <si>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</si>
  <si>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</si>
  <si>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</si>
  <si>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</si>
  <si>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</si>
  <si>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</si>
  <si>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</si>
  <si>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</si>
  <si>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</si>
  <si>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</si>
  <si>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</si>
  <si>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</si>
  <si>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</si>
  <si>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</si>
  <si>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</si>
  <si>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</si>
  <si>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</si>
  <si>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</si>
  <si>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</si>
  <si>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</si>
  <si>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</si>
  <si>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</si>
  <si>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</si>
  <si>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</si>
  <si>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</si>
  <si>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</si>
  <si>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</si>
  <si>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</si>
  <si>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</si>
  <si>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</si>
  <si>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</si>
  <si>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</si>
  <si>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</si>
  <si>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</si>
  <si>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</si>
  <si>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</si>
  <si>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</si>
  <si>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</si>
  <si>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</si>
  <si>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</si>
  <si>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</si>
  <si>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</si>
  <si>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</si>
  <si>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</si>
  <si>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</si>
  <si>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</si>
  <si>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</si>
  <si>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</si>
  <si>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</si>
  <si>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</si>
  <si>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</si>
  <si>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</si>
  <si>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</si>
  <si>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</si>
  <si>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</si>
  <si>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</si>
  <si>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</si>
  <si>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</si>
  <si>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</si>
  <si>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</si>
  <si>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</si>
  <si>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</si>
  <si>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</si>
  <si>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</si>
  <si>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</si>
  <si>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</si>
  <si>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</si>
  <si>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</si>
  <si>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</si>
  <si>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</si>
  <si>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</si>
  <si>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</si>
  <si>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</si>
  <si>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</si>
  <si>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</si>
  <si>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</si>
  <si>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</si>
  <si>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</si>
  <si>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</si>
  <si>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</si>
  <si>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</si>
  <si>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</si>
  <si>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</si>
  <si>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</si>
  <si>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</si>
  <si>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</si>
  <si>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</si>
  <si>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</si>
  <si>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</si>
  <si>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</si>
  <si>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</si>
  <si>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</si>
  <si>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</si>
  <si>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</si>
  <si>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</si>
  <si>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</si>
  <si>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</si>
  <si>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</si>
  <si>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</si>
  <si>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</si>
  <si>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</si>
  <si>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</si>
  <si>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</si>
  <si>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</si>
  <si>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</si>
  <si>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</si>
  <si>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</si>
  <si>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</si>
  <si>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</si>
  <si>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</si>
  <si>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</si>
  <si>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</si>
  <si>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</si>
  <si>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</si>
  <si>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</si>
  <si>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</si>
  <si>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</si>
  <si>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</si>
  <si>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</si>
  <si>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</si>
  <si>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</si>
  <si>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</si>
  <si>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</si>
  <si>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</si>
  <si>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</si>
  <si>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</si>
  <si>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</si>
  <si>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</si>
  <si>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</si>
  <si>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</si>
  <si>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</si>
  <si>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</si>
  <si>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</si>
  <si>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</si>
  <si>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</si>
  <si>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</si>
  <si>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</si>
  <si>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</si>
  <si>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</si>
  <si>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</si>
  <si>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</si>
  <si>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</si>
  <si>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</si>
  <si>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</si>
  <si>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</si>
  <si>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</si>
  <si>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</si>
  <si>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</si>
  <si>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</si>
  <si>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</si>
  <si>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</si>
  <si>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</si>
  <si>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</si>
  <si>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</si>
  <si>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</si>
  <si>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</si>
  <si>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</si>
  <si>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</si>
  <si>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</si>
  <si>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</si>
  <si>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</si>
  <si>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</si>
  <si>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</si>
  <si>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</si>
  <si>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</si>
  <si>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</si>
  <si>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</si>
  <si>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</si>
  <si>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</si>
  <si>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</si>
  <si>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</si>
  <si>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</si>
  <si>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</si>
  <si>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</si>
  <si>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</si>
  <si>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</si>
  <si>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</si>
  <si>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</si>
  <si>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</si>
  <si>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</si>
  <si>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</si>
  <si>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</si>
  <si>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</si>
  <si>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</si>
  <si>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</si>
  <si>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</si>
  <si>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</si>
  <si>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</si>
  <si>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</si>
  <si>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</si>
  <si>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</si>
  <si>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</si>
  <si>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</si>
  <si>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</si>
  <si>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</si>
  <si>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</si>
  <si>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</si>
  <si>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</si>
  <si>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</si>
  <si>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</si>
  <si>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</si>
  <si>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</si>
  <si>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</si>
  <si>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</si>
  <si>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</si>
  <si>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</si>
  <si>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</si>
  <si>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</si>
  <si>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</si>
  <si>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</si>
  <si>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</si>
  <si>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</si>
  <si>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</si>
  <si>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</si>
  <si>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</si>
  <si>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</si>
  <si>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</si>
  <si>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</si>
  <si>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</si>
  <si>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</si>
  <si>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</si>
  <si>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</si>
  <si>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</si>
  <si>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</si>
  <si>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</si>
  <si>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</si>
  <si>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</si>
  <si>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</si>
  <si>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</si>
  <si>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</si>
  <si>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</si>
  <si>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</si>
  <si>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</si>
  <si>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</si>
  <si>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</si>
  <si>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</si>
  <si>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</si>
  <si>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</si>
  <si>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</si>
  <si>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</si>
  <si>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</si>
  <si>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</si>
  <si>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</si>
  <si>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</si>
  <si>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</si>
  <si>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</si>
  <si>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</si>
  <si>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</si>
  <si>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</si>
  <si>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</si>
  <si>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</si>
  <si>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</si>
  <si>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</si>
  <si>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</si>
  <si>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</si>
  <si>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</si>
  <si>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</si>
  <si>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</si>
  <si>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</si>
  <si>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</si>
  <si>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</si>
  <si>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</si>
  <si>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</si>
  <si>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</si>
  <si>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</si>
  <si>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</si>
  <si>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</si>
  <si>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</si>
  <si>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</si>
  <si>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</si>
  <si>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</si>
  <si>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</si>
  <si>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</si>
  <si>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</si>
  <si>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</si>
  <si>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</si>
  <si>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</si>
  <si>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</si>
  <si>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</si>
  <si>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</si>
  <si>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</si>
  <si>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</si>
  <si>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</si>
  <si>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</si>
  <si>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</si>
  <si>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</si>
  <si>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</si>
  <si>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</si>
  <si>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</si>
  <si>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</si>
  <si>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</si>
  <si>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</si>
  <si>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</si>
  <si>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</si>
  <si>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</si>
  <si>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</si>
  <si>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</si>
  <si>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</si>
  <si>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</si>
  <si>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</si>
  <si>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</si>
  <si>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</si>
  <si>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</si>
  <si>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</si>
  <si>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</si>
  <si>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</si>
  <si>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</si>
  <si>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</si>
  <si>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</si>
  <si>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</si>
  <si>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</si>
  <si>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</si>
  <si>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</si>
  <si>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</si>
  <si>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</si>
  <si>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</si>
  <si>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</si>
  <si>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</si>
  <si>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</si>
  <si>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</si>
  <si>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</si>
  <si>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</si>
  <si>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</si>
  <si>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</si>
  <si>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</si>
  <si>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</si>
  <si>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</si>
  <si>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</si>
  <si>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</si>
  <si>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</si>
  <si>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</si>
  <si>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</si>
  <si>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</si>
  <si>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</si>
  <si>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</si>
  <si>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</si>
  <si>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</si>
  <si>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</si>
  <si>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</si>
  <si>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</si>
  <si>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</si>
  <si>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</si>
  <si>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</si>
  <si>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</si>
  <si>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</si>
  <si>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</si>
  <si>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</si>
  <si>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</si>
  <si>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</si>
  <si>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</si>
  <si>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</si>
  <si>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</si>
  <si>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</si>
  <si>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</si>
  <si>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</si>
  <si>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</si>
  <si>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</si>
  <si>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</si>
  <si>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</si>
  <si>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</si>
  <si>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</si>
  <si>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</si>
  <si>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</si>
  <si>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</si>
  <si>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</si>
  <si>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</si>
  <si>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</si>
  <si>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</si>
  <si>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</si>
  <si>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</si>
  <si>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</si>
  <si>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</si>
  <si>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</si>
  <si>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</si>
  <si>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</si>
  <si>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</si>
  <si>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</si>
  <si>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</si>
  <si>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</si>
  <si>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</si>
  <si>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</si>
  <si>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</si>
  <si>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</si>
  <si>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</si>
  <si>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</si>
  <si>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</si>
  <si>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</si>
  <si>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</si>
  <si>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</si>
  <si>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</si>
  <si>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</si>
  <si>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</si>
  <si>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</si>
  <si>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</si>
  <si>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</si>
  <si>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</si>
  <si>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</si>
  <si>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</si>
  <si>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</si>
  <si>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</si>
  <si>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</si>
  <si>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</si>
  <si>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</si>
  <si>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</si>
  <si>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</si>
  <si>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</si>
  <si>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</si>
  <si>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</si>
  <si>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</si>
  <si>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</si>
  <si>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</si>
  <si>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</si>
  <si>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</si>
  <si>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</si>
  <si>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</si>
  <si>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</si>
  <si>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</si>
  <si>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</si>
  <si>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</si>
  <si>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</si>
  <si>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</si>
  <si>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</si>
  <si>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</si>
  <si>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</si>
  <si>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</si>
  <si>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</si>
  <si>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</si>
  <si>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</si>
  <si>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</si>
  <si>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</si>
  <si>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</si>
  <si>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</si>
  <si>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</si>
  <si>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</si>
  <si>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</si>
  <si>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</si>
  <si>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</si>
  <si>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</si>
  <si>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</si>
  <si>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</si>
  <si>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</si>
  <si>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</si>
  <si>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</si>
  <si>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</si>
  <si>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</si>
  <si>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</si>
  <si>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</si>
  <si>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</si>
  <si>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</si>
  <si>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</si>
  <si>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</si>
  <si>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</si>
  <si>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</si>
  <si>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</si>
  <si>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</si>
  <si>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</si>
  <si>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</si>
  <si>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</si>
  <si>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</si>
  <si>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</si>
  <si>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</si>
  <si>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</si>
  <si>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</si>
  <si>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</si>
  <si>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</si>
  <si>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</si>
  <si>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</si>
  <si>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</si>
  <si>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</si>
  <si>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</si>
  <si>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</si>
  <si>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</si>
  <si>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</si>
  <si>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</si>
  <si>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</si>
  <si>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</si>
  <si>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</si>
  <si>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</si>
  <si>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</si>
  <si>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</si>
  <si>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</si>
  <si>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</si>
  <si>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</si>
  <si>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</si>
  <si>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</si>
  <si>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</si>
  <si>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</si>
  <si>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</si>
  <si>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</si>
  <si>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</si>
  <si>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</si>
  <si>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</si>
  <si>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</si>
  <si>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</si>
  <si>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</si>
  <si>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</si>
  <si>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</si>
  <si>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</si>
  <si>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</si>
  <si>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</si>
  <si>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</si>
  <si>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</si>
  <si>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</si>
  <si>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</si>
  <si>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</si>
  <si>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</si>
  <si>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</si>
  <si>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</si>
  <si>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</si>
  <si>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</si>
  <si>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</si>
  <si>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</si>
  <si>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</si>
  <si>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</si>
  <si>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</si>
  <si>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</si>
  <si>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</si>
  <si>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</si>
  <si>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</si>
  <si>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</si>
  <si>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</si>
  <si>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</si>
  <si>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</si>
  <si>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</si>
  <si>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</si>
  <si>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</si>
  <si>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</si>
  <si>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</si>
  <si>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</si>
  <si>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</si>
  <si>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</si>
  <si>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</si>
  <si>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</si>
  <si>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</si>
  <si>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</si>
  <si>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</si>
  <si>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</si>
  <si>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</si>
  <si>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</si>
  <si>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</si>
  <si>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</si>
  <si>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</si>
  <si>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</si>
  <si>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</si>
  <si>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</si>
  <si>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</si>
  <si>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</si>
  <si>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</si>
  <si>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</si>
  <si>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</si>
  <si>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</si>
  <si>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</si>
  <si>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</si>
  <si>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</si>
  <si>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</si>
  <si>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</si>
  <si>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</si>
  <si>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</si>
  <si>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</si>
  <si>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</si>
  <si>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</si>
  <si>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</si>
  <si>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</si>
  <si>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</si>
  <si>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</si>
  <si>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</si>
  <si>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</si>
  <si>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</si>
  <si>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</si>
  <si>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</si>
  <si>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</si>
  <si>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</si>
  <si>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</si>
  <si>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</si>
  <si>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</si>
  <si>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</si>
  <si>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</si>
  <si>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</si>
  <si>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</si>
  <si>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</si>
  <si>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</si>
  <si>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</si>
  <si>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</si>
  <si>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</si>
  <si>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</si>
  <si>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</si>
  <si>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</si>
  <si>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</si>
  <si>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</si>
  <si>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</si>
  <si>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</si>
  <si>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</si>
  <si>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</si>
  <si>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</si>
  <si>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</si>
  <si>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</si>
  <si>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</si>
  <si>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</si>
  <si>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</si>
  <si>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</si>
  <si>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</si>
  <si>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</si>
  <si>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</si>
  <si>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</si>
  <si>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</si>
  <si>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</si>
  <si>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</si>
  <si>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</si>
  <si>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</si>
  <si>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</si>
  <si>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</si>
  <si>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</si>
  <si>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</si>
  <si>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</si>
  <si>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</si>
  <si>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</si>
  <si>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</si>
  <si>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</si>
  <si>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</si>
  <si>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</si>
  <si>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</si>
  <si>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</si>
  <si>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</si>
  <si>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</si>
  <si>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</si>
  <si>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</si>
  <si>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</si>
  <si>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</si>
  <si>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</si>
  <si>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</si>
  <si>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</si>
  <si>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</si>
  <si>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</si>
  <si>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</si>
  <si>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</si>
  <si>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</si>
  <si>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</si>
  <si>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</si>
  <si>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</si>
  <si>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</si>
  <si>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</si>
  <si>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</si>
  <si>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</si>
  <si>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</si>
  <si>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</si>
  <si>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</si>
  <si>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</si>
  <si>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</si>
  <si>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</si>
  <si>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</si>
  <si>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</si>
  <si>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</si>
  <si>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</si>
  <si>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</si>
  <si>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</si>
  <si>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</si>
  <si>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</si>
  <si>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</si>
  <si>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</si>
  <si>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</si>
  <si>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</si>
  <si>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</si>
  <si>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</si>
  <si>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</si>
  <si>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</si>
  <si>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</si>
  <si>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</si>
  <si>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</si>
  <si>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</si>
  <si>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</si>
  <si>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</si>
  <si>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</si>
  <si>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</si>
  <si>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</si>
  <si>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</si>
  <si>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</si>
  <si>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</si>
  <si>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</si>
  <si>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</si>
  <si>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</si>
  <si>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</si>
  <si>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</si>
  <si>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</si>
  <si>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</si>
  <si>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</si>
  <si>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</si>
  <si>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</si>
  <si>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</si>
  <si>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</si>
  <si>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</si>
  <si>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</si>
  <si>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</si>
  <si>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</si>
  <si>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</si>
  <si>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</si>
  <si>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</si>
  <si>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</si>
  <si>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</si>
  <si>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</si>
  <si>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</si>
  <si>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</si>
  <si>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</si>
  <si>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</si>
  <si>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</si>
  <si>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</si>
  <si>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</si>
  <si>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</si>
  <si>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</si>
  <si>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</si>
  <si>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</si>
  <si>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</si>
  <si>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</si>
  <si>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</si>
  <si>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</si>
  <si>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</si>
  <si>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</si>
  <si>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</si>
  <si>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</si>
  <si>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</si>
  <si>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</si>
  <si>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</si>
  <si>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</si>
  <si>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</si>
  <si>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</si>
  <si>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</si>
  <si>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</si>
  <si>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</si>
  <si>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</si>
  <si>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</si>
  <si>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</si>
  <si>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</si>
  <si>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</si>
  <si>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</si>
  <si>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</si>
  <si>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</si>
  <si>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</si>
  <si>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</si>
  <si>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</si>
  <si>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</si>
  <si>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</si>
  <si>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</si>
  <si>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</si>
  <si>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</si>
  <si>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</si>
  <si>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</si>
  <si>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</si>
  <si>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</si>
  <si>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</si>
  <si>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</si>
  <si>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</si>
  <si>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</si>
  <si>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</si>
  <si>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</si>
  <si>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</si>
  <si>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</si>
  <si>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</si>
  <si>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</si>
  <si>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</si>
  <si>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</si>
  <si>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</si>
  <si>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</si>
  <si>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</si>
  <si>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</si>
  <si>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</si>
  <si>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</si>
  <si>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</si>
  <si>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</si>
  <si>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</si>
  <si>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</si>
  <si>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</si>
  <si>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</si>
  <si>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</si>
  <si>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</si>
  <si>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</si>
  <si>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</si>
  <si>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</si>
  <si>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</si>
  <si>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</si>
  <si>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</si>
  <si>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</si>
  <si>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</si>
  <si>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</si>
  <si>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</si>
  <si>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</si>
  <si>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</si>
  <si>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</si>
  <si>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</si>
  <si>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</si>
  <si>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</si>
  <si>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</si>
  <si>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</si>
  <si>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</si>
  <si>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</si>
  <si>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</si>
  <si>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</si>
  <si>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</si>
  <si>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</si>
  <si>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</si>
  <si>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</si>
  <si>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</si>
  <si>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</si>
  <si>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</si>
  <si>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</si>
  <si>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</si>
  <si>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</si>
  <si>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</si>
  <si>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</si>
  <si>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</si>
  <si>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</si>
  <si>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</si>
  <si>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</si>
  <si>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</si>
  <si>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</si>
  <si>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</si>
  <si>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</si>
  <si>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</si>
  <si>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</si>
  <si>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</si>
  <si>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</si>
  <si>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</si>
  <si>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</si>
  <si>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</si>
  <si>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</si>
  <si>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</si>
  <si>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</si>
  <si>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</si>
  <si>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</si>
  <si>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</si>
  <si>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</si>
  <si>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</si>
  <si>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</si>
  <si>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</si>
  <si>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</si>
  <si>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</si>
  <si>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</si>
  <si>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</si>
  <si>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</si>
  <si>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</si>
  <si>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</si>
  <si>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</si>
  <si>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</si>
  <si>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</si>
  <si>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</si>
  <si>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</si>
  <si>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</si>
  <si>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</si>
  <si>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</si>
  <si>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</si>
  <si>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</si>
  <si>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</si>
  <si>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</si>
  <si>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</si>
  <si>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</si>
  <si>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</si>
  <si>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</si>
  <si>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</si>
  <si>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</si>
  <si>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</si>
  <si>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</si>
  <si>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</si>
  <si>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</si>
  <si>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</si>
  <si>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</si>
  <si>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</si>
  <si>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</si>
  <si>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</si>
  <si>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</si>
  <si>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</si>
  <si>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</si>
  <si>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</si>
  <si>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</si>
  <si>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</si>
  <si>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</si>
  <si>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</si>
  <si>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</si>
  <si>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</si>
  <si>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</si>
  <si>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</si>
  <si>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</si>
  <si>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</si>
  <si>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</si>
  <si>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</si>
  <si>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</si>
  <si>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</si>
  <si>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</si>
  <si>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</si>
  <si>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</si>
  <si>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</si>
  <si>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</si>
  <si>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</si>
  <si>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</si>
  <si>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</si>
  <si>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</si>
  <si>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</si>
  <si>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</si>
  <si>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</si>
  <si>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</si>
  <si>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</si>
  <si>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</si>
  <si>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</si>
  <si>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</si>
  <si>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</si>
  <si>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</si>
  <si>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</si>
  <si>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</si>
  <si>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</si>
  <si>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</si>
  <si>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</si>
  <si>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</si>
  <si>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</si>
  <si>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</si>
  <si>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</si>
  <si>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</si>
  <si>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</si>
  <si>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</si>
  <si>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</si>
  <si>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</si>
  <si>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</si>
  <si>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</si>
  <si>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</si>
  <si>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</si>
  <si>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</si>
  <si>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</si>
  <si>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</si>
  <si>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</si>
  <si>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</si>
  <si>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</si>
  <si>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</si>
  <si>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</si>
  <si>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</si>
  <si>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</si>
  <si>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</si>
  <si>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</si>
  <si>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</si>
  <si>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</si>
  <si>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</si>
  <si>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</si>
  <si>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</si>
  <si>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</si>
  <si>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</si>
  <si>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</si>
  <si>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</si>
  <si>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</si>
  <si>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</si>
  <si>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</si>
  <si>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</si>
  <si>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</si>
  <si>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</si>
  <si>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</si>
  <si>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</si>
  <si>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</si>
  <si>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</si>
  <si>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</si>
  <si>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</si>
  <si>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</si>
  <si>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</si>
  <si>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</si>
  <si>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</si>
  <si>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</si>
  <si>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</si>
  <si>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</si>
  <si>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</si>
  <si>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</si>
  <si>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</si>
  <si>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</si>
  <si>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</si>
  <si>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</si>
  <si>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</si>
  <si>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</si>
  <si>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</si>
  <si>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</si>
  <si>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</si>
  <si>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</si>
  <si>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</si>
  <si>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</si>
  <si>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</si>
  <si>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</si>
  <si>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</si>
  <si>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</si>
  <si>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</si>
  <si>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</si>
  <si>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</si>
  <si>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</si>
  <si>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</si>
  <si>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</si>
  <si>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</si>
  <si>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</si>
  <si>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</si>
  <si>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</si>
  <si>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</si>
  <si>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</si>
  <si>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</si>
  <si>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</si>
  <si>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</si>
  <si>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</si>
  <si>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</si>
  <si>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</si>
  <si>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</si>
  <si>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</si>
  <si>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</si>
  <si>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</si>
  <si>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</si>
  <si>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</si>
  <si>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</si>
  <si>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</si>
  <si>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</si>
  <si>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</si>
  <si>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</si>
  <si>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</si>
  <si>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</si>
  <si>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</si>
  <si>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</si>
  <si>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</si>
  <si>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</si>
  <si>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</si>
  <si>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</si>
  <si>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</si>
  <si>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</si>
  <si>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</si>
  <si>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</si>
  <si>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</si>
  <si>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</si>
  <si>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</si>
  <si>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</si>
  <si>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</si>
  <si>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</si>
  <si>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</si>
  <si>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</si>
  <si>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</si>
  <si>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</si>
  <si>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</si>
  <si>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</si>
  <si>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</si>
  <si>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</si>
  <si>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</si>
  <si>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</si>
  <si>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</si>
  <si>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</si>
  <si>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</si>
  <si>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</si>
  <si>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</si>
  <si>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</si>
  <si>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</si>
  <si>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</si>
  <si>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</si>
  <si>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</si>
  <si>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</si>
  <si>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</si>
  <si>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</si>
  <si>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</si>
  <si>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</si>
  <si>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</si>
  <si>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</si>
  <si>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</si>
  <si>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</si>
  <si>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</si>
  <si>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</si>
  <si>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</si>
  <si>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</si>
  <si>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</si>
  <si>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</si>
  <si>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</si>
  <si>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</si>
  <si>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</si>
  <si>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</si>
  <si>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</si>
  <si>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</si>
  <si>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</si>
  <si>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</si>
  <si>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</si>
  <si>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</si>
  <si>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</si>
  <si>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</si>
  <si>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</si>
  <si>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</si>
  <si>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</si>
  <si>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</si>
  <si>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</si>
  <si>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</si>
  <si>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</si>
  <si>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</si>
  <si>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</si>
  <si>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</si>
  <si>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</si>
  <si>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</si>
  <si>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</si>
  <si>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</si>
  <si>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</si>
  <si>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</si>
  <si>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</si>
  <si>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</si>
  <si>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</si>
  <si>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</si>
  <si>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</si>
  <si>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</si>
  <si>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</si>
  <si>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</si>
  <si>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</si>
  <si>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</si>
  <si>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</si>
  <si>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</si>
  <si>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</si>
  <si>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</si>
  <si>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</si>
  <si>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</si>
  <si>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</si>
  <si>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</si>
  <si>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</si>
  <si>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</si>
  <si>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</si>
  <si>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</si>
  <si>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</si>
  <si>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</si>
  <si>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</si>
  <si>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</si>
  <si>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</si>
  <si>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</si>
  <si>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</si>
  <si>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</si>
  <si>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</si>
  <si>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</si>
  <si>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</si>
  <si>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</si>
  <si>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</si>
  <si>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</si>
  <si>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</si>
  <si>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</si>
  <si>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</si>
  <si>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</si>
  <si>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</si>
  <si>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</si>
  <si>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</si>
  <si>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</si>
  <si>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</si>
  <si>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</si>
  <si>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</si>
  <si>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</si>
  <si>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</si>
  <si>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</si>
  <si>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</si>
  <si>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</si>
  <si>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</si>
  <si>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</si>
  <si>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</si>
  <si>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</si>
  <si>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</si>
  <si>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</si>
  <si>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</si>
  <si>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</si>
  <si>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</si>
  <si>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</si>
  <si>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</si>
  <si>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</si>
  <si>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</si>
  <si>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</si>
  <si>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</si>
  <si>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</si>
  <si>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</si>
  <si>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</si>
  <si>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</si>
  <si>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</si>
  <si>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</si>
  <si>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</si>
  <si>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</si>
  <si>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</si>
  <si>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</si>
  <si>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</si>
  <si>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</si>
  <si>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</si>
  <si>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</si>
  <si>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</si>
  <si>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</si>
  <si>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</si>
  <si>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</si>
  <si>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</si>
  <si>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</si>
  <si>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</si>
  <si>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</si>
  <si>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</si>
  <si>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</si>
  <si>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</si>
  <si>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</si>
  <si>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</si>
  <si>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</si>
  <si>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</si>
  <si>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</si>
  <si>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</si>
  <si>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</si>
  <si>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</si>
  <si>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</si>
  <si>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</si>
  <si>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</si>
  <si>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</si>
  <si>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</si>
  <si>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</si>
  <si>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</si>
  <si>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</si>
  <si>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</si>
  <si>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</si>
  <si>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</si>
  <si>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</si>
  <si>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</si>
  <si>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</si>
  <si>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</si>
  <si>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</si>
  <si>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</si>
  <si>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</si>
  <si>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</si>
  <si>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</si>
  <si>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</si>
  <si>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</si>
  <si>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</si>
  <si>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</si>
  <si>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</si>
  <si>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</si>
  <si>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</si>
  <si>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</si>
  <si>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</si>
  <si>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</si>
  <si>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</si>
  <si>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</si>
  <si>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</si>
  <si>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</si>
  <si>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</si>
  <si>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</si>
  <si>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</si>
  <si>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</si>
  <si>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</si>
  <si>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</si>
  <si>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</si>
  <si>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</si>
  <si>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</si>
  <si>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</si>
  <si>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</si>
  <si>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</si>
  <si>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</si>
  <si>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</si>
  <si>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</si>
  <si>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</si>
  <si>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</si>
  <si>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</si>
  <si>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</si>
  <si>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</si>
  <si>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</si>
  <si>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</si>
  <si>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</si>
  <si>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</si>
  <si>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</si>
  <si>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</si>
  <si>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</si>
  <si>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</si>
  <si>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</si>
  <si>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</si>
  <si>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</si>
  <si>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</si>
  <si>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</si>
  <si>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</si>
  <si>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</si>
  <si>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</si>
  <si>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</si>
  <si>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</si>
  <si>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</si>
  <si>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</si>
  <si>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</si>
  <si>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</si>
  <si>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</si>
  <si>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</si>
  <si>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</si>
  <si>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</si>
  <si>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</si>
  <si>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</si>
  <si>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</si>
  <si>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</si>
  <si>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</si>
  <si>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</si>
  <si>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</si>
  <si>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</si>
  <si>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</si>
  <si>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</si>
  <si>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</si>
  <si>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</si>
  <si>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</si>
  <si>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</si>
  <si>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</si>
  <si>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</si>
  <si>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</si>
  <si>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</si>
  <si>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</si>
  <si>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</si>
  <si>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</si>
  <si>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</si>
  <si>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</si>
  <si>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</si>
  <si>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</si>
  <si>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</si>
  <si>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</si>
  <si>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</si>
  <si>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</si>
  <si>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</si>
  <si>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</si>
  <si>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</si>
  <si>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</si>
  <si>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</si>
  <si>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</si>
  <si>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</si>
  <si>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</si>
  <si>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</si>
  <si>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</si>
  <si>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</si>
  <si>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</si>
  <si>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</si>
  <si>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</si>
  <si>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</si>
  <si>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</si>
  <si>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</si>
  <si>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</si>
  <si>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</si>
  <si>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</si>
  <si>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</si>
  <si>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</si>
  <si>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</si>
  <si>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</si>
  <si>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</si>
  <si>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</si>
  <si>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</si>
  <si>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</si>
  <si>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</si>
  <si>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</si>
  <si>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</si>
  <si>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</si>
  <si>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</si>
  <si>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</si>
  <si>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</si>
  <si>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</si>
  <si>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</si>
  <si>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</si>
  <si>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</si>
  <si>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</si>
  <si>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</si>
  <si>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</si>
  <si>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</si>
  <si>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</si>
  <si>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</si>
  <si>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</si>
  <si>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</si>
  <si>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</si>
  <si>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</si>
  <si>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</si>
  <si>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</si>
  <si>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</si>
  <si>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</si>
  <si>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</si>
  <si>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</si>
  <si>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</si>
  <si>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</si>
  <si>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</si>
  <si>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</si>
  <si>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</si>
  <si>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</si>
  <si>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</si>
  <si>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</si>
  <si>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</si>
  <si>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</si>
  <si>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</si>
  <si>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</si>
  <si>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</si>
  <si>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</si>
  <si>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</si>
  <si>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</si>
  <si>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</si>
  <si>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</si>
  <si>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</si>
  <si>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</si>
  <si>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</si>
  <si>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</si>
  <si>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</si>
  <si>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</si>
  <si>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</si>
  <si>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</si>
  <si>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</si>
  <si>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</si>
  <si>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</si>
  <si>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</si>
  <si>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</si>
  <si>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</si>
  <si>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</si>
  <si>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</si>
  <si>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</si>
  <si>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</si>
  <si>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</si>
  <si>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</si>
  <si>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</si>
  <si>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</si>
  <si>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</si>
  <si>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</si>
  <si>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</si>
  <si>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</si>
  <si>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</si>
  <si>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</si>
  <si>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</si>
  <si>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</si>
  <si>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</si>
  <si>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</si>
  <si>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</si>
  <si>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</si>
  <si>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</si>
  <si>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</si>
  <si>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</si>
  <si>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</si>
  <si>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</si>
  <si>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</si>
  <si>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</si>
  <si>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</si>
  <si>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</si>
  <si>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</si>
  <si>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</si>
  <si>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</si>
  <si>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</si>
  <si>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</si>
  <si>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</si>
  <si>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</si>
  <si>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</si>
  <si>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</si>
  <si>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</si>
  <si>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</si>
  <si>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</si>
  <si>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</si>
  <si>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</si>
  <si>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</si>
  <si>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</si>
  <si>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</si>
  <si>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</si>
  <si>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</si>
  <si>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</si>
  <si>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</si>
  <si>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</si>
  <si>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</si>
  <si>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</si>
  <si>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</si>
  <si>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</si>
  <si>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</si>
  <si>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</si>
  <si>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</si>
  <si>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</si>
  <si>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</si>
  <si>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</si>
  <si>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</si>
  <si>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</si>
  <si>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</si>
  <si>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</si>
  <si>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</si>
  <si>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</si>
  <si>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</si>
  <si>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</si>
  <si>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</si>
  <si>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</si>
  <si>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</si>
  <si>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</si>
  <si>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</si>
  <si>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</si>
  <si>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</si>
  <si>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</si>
  <si>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</si>
  <si>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</si>
  <si>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</si>
  <si>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</si>
  <si>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</si>
  <si>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</si>
  <si>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</si>
  <si>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</si>
  <si>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</si>
  <si>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</si>
  <si>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</si>
  <si>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</si>
  <si>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</si>
  <si>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</si>
  <si>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</si>
  <si>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</si>
  <si>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</si>
  <si>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</si>
  <si>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</si>
  <si>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</si>
  <si>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</si>
  <si>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</si>
  <si>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</si>
  <si>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</si>
  <si>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</si>
  <si>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</si>
  <si>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</si>
  <si>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</si>
  <si>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</si>
  <si>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</si>
  <si>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</si>
  <si>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</si>
  <si>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</si>
  <si>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</si>
  <si>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</si>
  <si>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</si>
  <si>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</si>
  <si>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</si>
  <si>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</si>
  <si>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</si>
  <si>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</si>
  <si>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</si>
  <si>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</si>
  <si>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</si>
  <si>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</si>
  <si>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</si>
  <si>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</si>
  <si>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</si>
  <si>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</si>
  <si>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</si>
  <si>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</si>
  <si>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</si>
  <si>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</si>
  <si>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</si>
  <si>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</si>
  <si>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</si>
  <si>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</si>
  <si>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</si>
  <si>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</si>
  <si>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</si>
  <si>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</si>
  <si>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</si>
  <si>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</si>
  <si>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</si>
  <si>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</si>
  <si>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</si>
  <si>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</si>
  <si>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</si>
  <si>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</si>
  <si>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</si>
  <si>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</si>
  <si>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</si>
  <si>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</si>
  <si>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</si>
  <si>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</si>
  <si>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</si>
  <si>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</si>
  <si>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</si>
  <si>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</si>
  <si>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</si>
  <si>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</si>
  <si>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</si>
  <si>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</si>
  <si>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</si>
  <si>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</si>
  <si>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</si>
  <si>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</si>
  <si>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</si>
  <si>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</si>
  <si>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</si>
  <si>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</si>
  <si>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</si>
  <si>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</si>
  <si>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</si>
  <si>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</si>
  <si>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</si>
  <si>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</si>
  <si>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</si>
  <si>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</si>
  <si>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</si>
  <si>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</si>
  <si>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</si>
  <si>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</si>
  <si>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</si>
  <si>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</si>
  <si>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</si>
  <si>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</si>
  <si>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</si>
  <si>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</si>
  <si>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</si>
  <si>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</si>
  <si>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</si>
  <si>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</si>
  <si>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</si>
  <si>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</si>
  <si>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</si>
  <si>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</si>
  <si>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</si>
  <si>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</si>
  <si>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</si>
  <si>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</si>
  <si>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</si>
  <si>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</si>
  <si>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</si>
  <si>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</si>
  <si>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</si>
  <si>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</si>
  <si>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</si>
  <si>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</si>
  <si>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</si>
  <si>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</si>
  <si>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</si>
  <si>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</si>
  <si>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</si>
  <si>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</si>
  <si>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</si>
  <si>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</si>
  <si>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</si>
  <si>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</si>
  <si>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</si>
  <si>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</si>
  <si>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</si>
  <si>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</si>
  <si>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</si>
  <si>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</si>
  <si>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</si>
  <si>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</si>
  <si>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</si>
  <si>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</si>
  <si>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</si>
  <si>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</si>
  <si>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</si>
  <si>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</si>
  <si>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</si>
  <si>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</si>
  <si>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</si>
  <si>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</si>
  <si>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</si>
  <si>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</si>
  <si>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</si>
  <si>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</si>
  <si>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</si>
  <si>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</si>
  <si>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</si>
  <si>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</si>
  <si>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</si>
  <si>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</si>
  <si>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</si>
  <si>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</si>
  <si>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</si>
  <si>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</si>
  <si>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</si>
  <si>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</si>
  <si>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</si>
  <si>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</si>
  <si>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</si>
  <si>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</si>
  <si>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</si>
  <si>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</si>
  <si>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</si>
  <si>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</si>
  <si>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</si>
  <si>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</si>
  <si>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</si>
  <si>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</si>
  <si>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</si>
  <si>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</si>
  <si>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</si>
  <si>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</si>
  <si>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</si>
  <si>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</si>
  <si>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</si>
  <si>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</si>
  <si>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</si>
  <si>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</si>
  <si>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</si>
  <si>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</si>
  <si>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</si>
  <si>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</si>
  <si>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</si>
  <si>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</si>
  <si>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</si>
  <si>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</si>
  <si>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</si>
  <si>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</si>
  <si>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</si>
  <si>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</si>
  <si>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</si>
  <si>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</si>
  <si>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</si>
  <si>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</si>
  <si>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</si>
  <si>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</si>
  <si>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</si>
  <si>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</si>
  <si>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</si>
  <si>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</si>
  <si>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</si>
  <si>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</si>
  <si>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</si>
  <si>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</si>
  <si>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</si>
  <si>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</si>
  <si>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</si>
  <si>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</si>
  <si>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</si>
  <si>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</si>
  <si>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</si>
  <si>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</si>
  <si>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</si>
  <si>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</si>
  <si>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</si>
  <si>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</si>
  <si>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</si>
  <si>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</si>
  <si>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</si>
  <si>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</si>
  <si>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</si>
  <si>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</si>
  <si>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</si>
  <si>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</si>
  <si>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</si>
  <si>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</si>
  <si>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</si>
  <si>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</si>
  <si>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</si>
  <si>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</si>
  <si>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</si>
  <si>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</si>
  <si>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</si>
  <si>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</si>
  <si>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</si>
  <si>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</si>
  <si>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</si>
  <si>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</si>
  <si>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</si>
  <si>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</si>
  <si>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</si>
  <si>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</si>
  <si>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</si>
  <si>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</si>
  <si>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</si>
  <si>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</si>
  <si>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</si>
  <si>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</si>
  <si>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</si>
  <si>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</si>
  <si>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</si>
  <si>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</si>
  <si>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</si>
  <si>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</si>
  <si>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</si>
  <si>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</si>
  <si>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</si>
  <si>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</si>
  <si>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</si>
  <si>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</si>
  <si>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</si>
  <si>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</si>
  <si>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</si>
  <si>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</si>
  <si>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</si>
  <si>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</si>
  <si>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</si>
  <si>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</si>
  <si>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</si>
  <si>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</si>
  <si>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</si>
  <si>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</si>
  <si>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</si>
  <si>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</si>
  <si>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</si>
  <si>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</si>
  <si>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</si>
  <si>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</si>
  <si>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</si>
  <si>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</si>
  <si>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</si>
  <si>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</si>
  <si>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</si>
  <si>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</si>
  <si>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</si>
  <si>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</si>
  <si>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</si>
  <si>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</si>
  <si>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</si>
  <si>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</si>
  <si>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</si>
  <si>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</si>
  <si>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</si>
  <si>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</si>
  <si>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</si>
  <si>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</si>
  <si>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</si>
  <si>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</si>
  <si>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</si>
  <si>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</si>
  <si>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</si>
  <si>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</si>
  <si>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</si>
  <si>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</si>
  <si>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</si>
  <si>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</si>
  <si>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</si>
  <si>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</si>
  <si>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</si>
  <si>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</si>
  <si>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</si>
  <si>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</si>
  <si>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</si>
  <si>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</si>
  <si>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</si>
  <si>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</si>
  <si>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</si>
  <si>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</si>
  <si>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</si>
  <si>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</si>
  <si>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</si>
  <si>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</si>
  <si>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</si>
  <si>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</si>
  <si>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</si>
  <si>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</si>
  <si>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</si>
  <si>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</si>
  <si>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</si>
  <si>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</si>
  <si>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</si>
  <si>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</si>
  <si>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</si>
  <si>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</si>
  <si>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</si>
  <si>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</si>
  <si>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</si>
  <si>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</si>
  <si>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</si>
  <si>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</si>
  <si>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</si>
  <si>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</si>
  <si>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</si>
  <si>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</si>
  <si>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</si>
  <si>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</si>
  <si>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</si>
  <si>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</si>
  <si>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</si>
  <si>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</si>
  <si>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</si>
  <si>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</si>
  <si>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</si>
  <si>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</si>
  <si>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</si>
  <si>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</si>
  <si>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</si>
  <si>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</si>
  <si>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</si>
  <si>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</si>
  <si>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</si>
  <si>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</si>
  <si>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</si>
  <si>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</si>
  <si>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</si>
  <si>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</si>
  <si>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</si>
  <si>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</si>
  <si>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</si>
  <si>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</si>
  <si>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</si>
  <si>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</si>
  <si>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</si>
  <si>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</si>
  <si>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</si>
  <si>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</si>
  <si>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</si>
  <si>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</si>
  <si>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</si>
  <si>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</si>
  <si>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</si>
  <si>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</si>
  <si>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</si>
  <si>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</si>
  <si>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</si>
  <si>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</si>
  <si>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</si>
  <si>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</si>
  <si>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</si>
  <si>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</si>
  <si>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</si>
  <si>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</si>
  <si>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</si>
  <si>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</si>
  <si>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</si>
  <si>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</si>
  <si>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</si>
  <si>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</si>
  <si>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</si>
  <si>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</si>
  <si>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</si>
  <si>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</si>
  <si>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</si>
  <si>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</si>
  <si>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</si>
  <si>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</si>
  <si>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</si>
  <si>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</si>
  <si>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</si>
  <si>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</si>
  <si>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</si>
  <si>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</si>
  <si>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</si>
  <si>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</si>
  <si>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</si>
  <si>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</si>
  <si>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</si>
  <si>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</si>
  <si>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</si>
  <si>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</si>
  <si>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</si>
  <si>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</si>
  <si>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</si>
  <si>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</si>
  <si>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</si>
  <si>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</si>
  <si>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</si>
  <si>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</si>
  <si>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</si>
  <si>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</si>
  <si>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</si>
  <si>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</si>
  <si>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</si>
  <si>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</si>
  <si>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</si>
  <si>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</si>
  <si>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</si>
  <si>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</si>
  <si>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</si>
  <si>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</si>
  <si>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</si>
  <si>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</si>
  <si>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</si>
  <si>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</si>
  <si>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</si>
  <si>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</si>
  <si>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</si>
  <si>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</si>
  <si>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</si>
  <si>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</si>
  <si>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</si>
  <si>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</si>
  <si>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</si>
  <si>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</si>
  <si>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</si>
  <si>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</si>
  <si>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</si>
  <si>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</si>
  <si>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</si>
  <si>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</si>
  <si>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</si>
  <si>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</si>
  <si>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</si>
  <si>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</si>
  <si>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</si>
  <si>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</si>
  <si>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</si>
  <si>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</si>
  <si>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</si>
  <si>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</si>
  <si>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</si>
  <si>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</si>
  <si>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</si>
  <si>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</si>
  <si>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</si>
  <si>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</si>
  <si>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</si>
  <si>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</si>
  <si>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</si>
  <si>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</si>
  <si>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</si>
  <si>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</si>
  <si>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</si>
  <si>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</si>
  <si>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</si>
  <si>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</si>
  <si>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</si>
  <si>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</si>
  <si>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</si>
  <si>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</si>
  <si>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</si>
  <si>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</si>
  <si>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</si>
  <si>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</si>
  <si>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</si>
  <si>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</si>
  <si>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</si>
  <si>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</si>
  <si>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</si>
  <si>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</si>
  <si>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</si>
  <si>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</si>
  <si>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</si>
  <si>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</si>
  <si>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</si>
  <si>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</si>
  <si>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</si>
  <si>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</si>
  <si>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</si>
  <si>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</si>
  <si>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</si>
  <si>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</si>
  <si>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</si>
  <si>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</si>
  <si>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</si>
  <si>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</si>
  <si>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</si>
  <si>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</si>
  <si>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</si>
  <si>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</si>
  <si>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</si>
  <si>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</si>
  <si>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</si>
  <si>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</si>
  <si>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</si>
  <si>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</si>
  <si>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</si>
  <si>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</si>
  <si>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</si>
  <si>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</si>
  <si>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</si>
  <si>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</si>
  <si>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</si>
  <si>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</si>
  <si>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</si>
  <si>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</si>
  <si>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</si>
  <si>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</si>
  <si>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</si>
  <si>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</si>
  <si>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</si>
  <si>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</si>
  <si>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</si>
  <si>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</si>
  <si>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</si>
  <si>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</si>
  <si>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</si>
  <si>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</si>
  <si>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</si>
  <si>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</si>
  <si>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</si>
  <si>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</si>
  <si>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</si>
  <si>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</si>
  <si>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</si>
  <si>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</si>
  <si>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</si>
  <si>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</si>
  <si>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</si>
  <si>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</si>
  <si>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</si>
  <si>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</si>
  <si>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</si>
  <si>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</si>
  <si>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</si>
  <si>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</si>
  <si>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</si>
  <si>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</si>
  <si>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</si>
  <si>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</si>
  <si>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</si>
  <si>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</si>
  <si>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</si>
  <si>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</si>
  <si>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</si>
  <si>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</si>
  <si>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</si>
  <si>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</si>
  <si>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</si>
  <si>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</si>
  <si>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</si>
  <si>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</si>
  <si>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</si>
  <si>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</si>
  <si>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</si>
  <si>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</si>
  <si>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</si>
  <si>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</si>
  <si>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</si>
  <si>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</si>
  <si>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</si>
  <si>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</si>
  <si>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</si>
  <si>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</si>
  <si>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</si>
  <si>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</si>
  <si>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</si>
  <si>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</si>
  <si>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</si>
  <si>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</si>
  <si>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</si>
  <si>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</si>
  <si>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</si>
  <si>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</si>
  <si>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</si>
  <si>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</si>
  <si>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</si>
  <si>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</si>
  <si>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</si>
  <si>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</si>
  <si>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</si>
  <si>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</si>
  <si>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</si>
  <si>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</si>
  <si>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</si>
  <si>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</si>
  <si>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</si>
  <si>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</si>
  <si>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</si>
  <si>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</si>
  <si>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</si>
  <si>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</si>
  <si>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</si>
  <si>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</si>
  <si>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</si>
  <si>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</si>
  <si>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</si>
  <si>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</si>
  <si>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</si>
  <si>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</si>
  <si>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</si>
  <si>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</si>
  <si>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</si>
  <si>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</si>
  <si>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</si>
  <si>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</si>
  <si>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</si>
  <si>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</si>
  <si>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</si>
  <si>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</si>
  <si>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</si>
  <si>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</si>
  <si>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</si>
  <si>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</si>
  <si>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</si>
  <si>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</si>
  <si>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</si>
  <si>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</si>
  <si>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</si>
  <si>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</si>
  <si>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</si>
  <si>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</si>
  <si>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</si>
  <si>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</si>
  <si>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</si>
  <si>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</si>
  <si>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</si>
  <si>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</si>
  <si>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</si>
  <si>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</si>
  <si>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</si>
  <si>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</si>
  <si>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</si>
  <si>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</si>
  <si>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</si>
  <si>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</si>
  <si>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</si>
  <si>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</si>
  <si>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</si>
  <si>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</si>
  <si>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</si>
  <si>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</si>
  <si>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</si>
  <si>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</si>
  <si>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</si>
  <si>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</si>
  <si>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</si>
  <si>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</si>
  <si>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</si>
  <si>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</si>
  <si>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</si>
  <si>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</si>
  <si>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</si>
  <si>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</si>
  <si>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</si>
  <si>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</si>
  <si>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</si>
  <si>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</si>
  <si>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</si>
  <si>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</si>
  <si>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</si>
  <si>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</si>
  <si>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</si>
  <si>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</si>
  <si>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</si>
  <si>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</si>
  <si>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</si>
  <si>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</si>
  <si>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</si>
  <si>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</si>
  <si>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</si>
  <si>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</si>
  <si>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</si>
  <si>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</si>
  <si>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</si>
  <si>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</si>
  <si>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</si>
  <si>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</si>
  <si>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</si>
  <si>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</si>
  <si>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</si>
  <si>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</si>
  <si>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</si>
  <si>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</si>
  <si>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</si>
  <si>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</si>
  <si>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</si>
  <si>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</si>
  <si>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</si>
  <si>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</si>
  <si>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</si>
  <si>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</si>
  <si>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</si>
  <si>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</si>
  <si>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</si>
  <si>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</si>
  <si>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</si>
  <si>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</si>
  <si>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</si>
  <si>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</si>
  <si>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</si>
  <si>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</si>
  <si>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</si>
  <si>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</si>
  <si>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</si>
  <si>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</si>
  <si>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</si>
  <si>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</si>
  <si>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</si>
  <si>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</si>
  <si>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</si>
  <si>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</si>
  <si>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</si>
  <si>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</si>
  <si>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</si>
  <si>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</si>
  <si>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</si>
  <si>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</si>
  <si>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</si>
  <si>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</si>
  <si>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</si>
  <si>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</si>
  <si>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</si>
  <si>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</si>
  <si>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</si>
  <si>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</si>
  <si>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</si>
  <si>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</si>
  <si>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</si>
  <si>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</si>
  <si>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</si>
  <si>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</si>
  <si>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</si>
  <si>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</si>
  <si>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</si>
  <si>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</si>
  <si>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</si>
  <si>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</si>
  <si>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</si>
  <si>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</si>
  <si>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</si>
  <si>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</si>
  <si>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</si>
  <si>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</si>
  <si>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</si>
  <si>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</si>
  <si>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</si>
  <si>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</si>
  <si>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</si>
  <si>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</si>
  <si>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</si>
  <si>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</si>
  <si>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</si>
  <si>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</si>
  <si>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</si>
  <si>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</si>
  <si>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</si>
  <si>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</si>
  <si>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</si>
  <si>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</si>
  <si>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</si>
  <si>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</si>
  <si>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</si>
  <si>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</si>
  <si>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</si>
  <si>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</si>
  <si>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</si>
  <si>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</si>
  <si>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</si>
  <si>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</si>
  <si>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</si>
  <si>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</si>
  <si>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</si>
  <si>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</si>
  <si>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</si>
  <si>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</si>
  <si>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</si>
  <si>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</si>
  <si>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</si>
  <si>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</si>
  <si>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</si>
  <si>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</si>
  <si>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</si>
  <si>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</si>
  <si>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</si>
  <si>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</si>
  <si>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</si>
  <si>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</si>
  <si>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</si>
  <si>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</si>
  <si>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</si>
  <si>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</si>
  <si>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</si>
  <si>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</si>
  <si>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</si>
  <si>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</si>
  <si>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</si>
  <si>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</si>
  <si>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</si>
  <si>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</si>
  <si>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</si>
  <si>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</si>
  <si>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</si>
  <si>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</si>
  <si>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</si>
  <si>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</si>
  <si>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</si>
  <si>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</si>
  <si>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</si>
  <si>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</si>
  <si>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</si>
  <si>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</si>
  <si>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</si>
  <si>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</si>
  <si>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</si>
  <si>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</si>
  <si>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</si>
  <si>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</si>
  <si>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</si>
  <si>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</si>
  <si>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</si>
  <si>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</si>
  <si>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</si>
  <si>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</si>
  <si>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</si>
  <si>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</si>
  <si>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</si>
  <si>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</si>
  <si>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</si>
  <si>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</si>
  <si>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</si>
  <si>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</si>
  <si>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</si>
  <si>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</si>
  <si>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</si>
  <si>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</si>
  <si>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</si>
  <si>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</si>
  <si>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</si>
  <si>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</si>
  <si>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</si>
  <si>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</si>
  <si>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</si>
  <si>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</si>
  <si>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</si>
  <si>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</si>
  <si>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</si>
  <si>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</si>
  <si>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</si>
  <si>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</si>
  <si>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</si>
  <si>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</si>
  <si>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</si>
  <si>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</si>
  <si>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</si>
  <si>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</si>
  <si>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</si>
  <si>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</si>
  <si>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</si>
  <si>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</si>
  <si>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</si>
  <si>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</si>
  <si>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</si>
  <si>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</si>
  <si>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</si>
  <si>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</si>
  <si>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</si>
  <si>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</si>
  <si>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</si>
  <si>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</si>
  <si>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</si>
  <si>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</si>
  <si>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</si>
  <si>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</si>
  <si>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</si>
  <si>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</si>
  <si>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</si>
  <si>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</si>
  <si>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</si>
  <si>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</si>
  <si>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</si>
  <si>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</si>
  <si>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</si>
  <si>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</si>
  <si>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</si>
  <si>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</si>
  <si>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</si>
  <si>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</si>
  <si>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</si>
  <si>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</si>
  <si>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</si>
  <si>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</si>
  <si>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</si>
  <si>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</si>
  <si>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</si>
  <si>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</si>
  <si>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</si>
  <si>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</si>
  <si>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</si>
  <si>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</si>
  <si>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</si>
  <si>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</si>
  <si>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</si>
  <si>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</si>
  <si>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</si>
  <si>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</si>
  <si>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</si>
  <si>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</si>
  <si>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</si>
  <si>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</si>
  <si>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</si>
  <si>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</si>
  <si>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</si>
  <si>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</si>
  <si>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</si>
  <si>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</si>
  <si>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</si>
  <si>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</si>
  <si>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</si>
  <si>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</si>
  <si>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</si>
  <si>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</si>
  <si>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</si>
  <si>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</si>
  <si>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</si>
  <si>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</si>
  <si>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</si>
  <si>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</si>
  <si>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</si>
  <si>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</si>
  <si>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</si>
  <si>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</si>
  <si>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</si>
  <si>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</si>
  <si>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</si>
  <si>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</si>
  <si>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</si>
  <si>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</si>
  <si>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</si>
  <si>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</si>
  <si>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</si>
  <si>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</si>
  <si>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</si>
  <si>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</si>
  <si>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</si>
  <si>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</si>
  <si>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</si>
  <si>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</si>
  <si>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</si>
  <si>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</si>
  <si>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</si>
  <si>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</si>
  <si>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</si>
  <si>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</si>
  <si>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</si>
  <si>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</si>
  <si>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</si>
  <si>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</si>
  <si>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</si>
  <si>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</si>
  <si>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</si>
  <si>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</si>
  <si>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</si>
  <si>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</si>
  <si>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</si>
  <si>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</si>
  <si>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</si>
  <si>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</si>
  <si>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</si>
  <si>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</si>
  <si>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</si>
  <si>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</si>
  <si>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</si>
  <si>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</si>
  <si>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</si>
  <si>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</si>
  <si>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</si>
  <si>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</si>
  <si>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</si>
  <si>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</si>
  <si>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</si>
  <si>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</si>
  <si>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</si>
  <si>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</si>
  <si>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</si>
  <si>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</si>
  <si>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</si>
  <si>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</si>
  <si>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</si>
  <si>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</si>
  <si>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</si>
  <si>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</si>
  <si>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</si>
  <si>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</si>
  <si>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</si>
  <si>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</si>
  <si>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</si>
  <si>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</si>
  <si>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</si>
  <si>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</si>
  <si>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</si>
  <si>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</si>
  <si>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</si>
  <si>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</si>
  <si>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</si>
  <si>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</si>
  <si>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</si>
  <si>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</si>
  <si>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</si>
  <si>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</si>
  <si>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</si>
  <si>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</si>
  <si>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</si>
  <si>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</si>
  <si>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</si>
  <si>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</si>
  <si>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</si>
  <si>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</si>
  <si>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</si>
  <si>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</si>
  <si>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</si>
  <si>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</si>
  <si>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</si>
  <si>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</si>
  <si>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</si>
  <si>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</si>
  <si>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</si>
  <si>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</si>
  <si>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</si>
  <si>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</si>
  <si>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</si>
  <si>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</si>
  <si>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</si>
  <si>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</si>
  <si>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</si>
  <si>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</si>
  <si>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</si>
  <si>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</si>
  <si>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</si>
  <si>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</si>
  <si>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</si>
  <si>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</si>
  <si>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</si>
  <si>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</si>
  <si>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</si>
  <si>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</si>
  <si>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</si>
  <si>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</si>
  <si>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</si>
  <si>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</si>
  <si>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</si>
  <si>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</si>
  <si>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</si>
  <si>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</si>
  <si>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</si>
  <si>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</si>
  <si>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</si>
  <si>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</si>
  <si>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</si>
  <si>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</si>
  <si>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</si>
  <si>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</si>
  <si>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</si>
  <si>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</si>
  <si>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</si>
  <si>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</si>
  <si>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</si>
  <si>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</si>
  <si>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</si>
  <si>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</si>
  <si>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</si>
  <si>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</si>
  <si>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</si>
  <si>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</si>
  <si>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</si>
  <si>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</si>
  <si>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</si>
  <si>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</si>
  <si>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</si>
  <si>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</si>
  <si>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</si>
  <si>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</si>
  <si>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</si>
  <si>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</si>
  <si>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</si>
  <si>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</si>
  <si>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</si>
  <si>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</si>
  <si>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</si>
  <si>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</si>
  <si>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</si>
  <si>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</si>
  <si>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</si>
  <si>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</si>
  <si>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</si>
  <si>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</si>
  <si>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</si>
  <si>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</si>
  <si>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</si>
  <si>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</si>
  <si>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</si>
  <si>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</si>
  <si>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</si>
  <si>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</si>
  <si>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</si>
  <si>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</si>
  <si>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</si>
  <si>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</si>
  <si>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</si>
  <si>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</si>
  <si>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</si>
  <si>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</si>
  <si>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</si>
  <si>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</si>
  <si>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</si>
  <si>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</si>
  <si>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</si>
  <si>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</si>
  <si>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</si>
  <si>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</si>
  <si>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</si>
  <si>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</si>
  <si>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</si>
  <si>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</si>
  <si>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</si>
  <si>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</si>
  <si>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</si>
  <si>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</si>
  <si>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</si>
  <si>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</si>
  <si>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</si>
  <si>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</si>
  <si>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</si>
  <si>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</si>
  <si>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</si>
  <si>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</si>
  <si>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</si>
  <si>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</si>
  <si>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</si>
  <si>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</si>
  <si>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</si>
  <si>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</si>
  <si>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</si>
  <si>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</si>
  <si>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</si>
  <si>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</si>
  <si>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</si>
  <si>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</si>
  <si>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</si>
  <si>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</si>
  <si>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</si>
  <si>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</si>
  <si>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</si>
  <si>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</si>
  <si>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</si>
  <si>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</si>
  <si>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</si>
  <si>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</si>
  <si>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</si>
  <si>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</si>
  <si>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</si>
  <si>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</si>
  <si>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</si>
  <si>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</si>
  <si>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</si>
  <si>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</si>
  <si>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</si>
  <si>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</si>
  <si>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</si>
  <si>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</si>
  <si>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</si>
  <si>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</si>
  <si>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</si>
  <si>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</si>
  <si>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</si>
  <si>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</si>
  <si>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</si>
  <si>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</si>
  <si>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</si>
  <si>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</si>
  <si>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</si>
  <si>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</si>
  <si>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</si>
  <si>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</si>
  <si>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</si>
  <si>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</si>
  <si>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</si>
  <si>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</si>
  <si>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</si>
  <si>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</si>
  <si>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</si>
  <si>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</si>
  <si>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</si>
  <si>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</si>
  <si>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</si>
  <si>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</si>
  <si>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</si>
  <si>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</si>
  <si>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</si>
  <si>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</si>
  <si>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</si>
  <si>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</si>
  <si>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</si>
  <si>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</si>
  <si>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</si>
  <si>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</si>
  <si>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</si>
  <si>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</si>
  <si>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</si>
  <si>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</si>
  <si>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</si>
  <si>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</si>
  <si>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</si>
  <si>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</si>
  <si>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</si>
  <si>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</si>
  <si>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</si>
  <si>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</si>
  <si>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</si>
  <si>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</si>
  <si>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</si>
  <si>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</si>
  <si>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</si>
  <si>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</si>
  <si>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</si>
  <si>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</si>
  <si>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</si>
  <si>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</si>
  <si>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</si>
  <si>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</si>
  <si>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</si>
  <si>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</si>
  <si>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</si>
  <si>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</si>
  <si>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</si>
  <si>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</si>
  <si>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</si>
  <si>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</si>
  <si>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</si>
  <si>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</si>
  <si>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</si>
  <si>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</si>
  <si>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</si>
  <si>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</si>
  <si>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</si>
  <si>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</si>
  <si>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</si>
  <si>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</si>
  <si>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</si>
  <si>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</si>
  <si>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</si>
  <si>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</si>
  <si>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</si>
  <si>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</si>
  <si>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</si>
  <si>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</si>
  <si>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</si>
  <si>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</si>
  <si>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</si>
  <si>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</si>
  <si>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</si>
  <si>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</si>
  <si>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</si>
  <si>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</si>
  <si>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</si>
  <si>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</si>
  <si>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</si>
  <si>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</si>
  <si>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</si>
  <si>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</si>
  <si>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</si>
  <si>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</si>
  <si>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</si>
  <si>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</si>
  <si>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</si>
  <si>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</si>
  <si>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</si>
  <si>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</si>
  <si>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</si>
  <si>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</si>
  <si>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</si>
  <si>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</si>
  <si>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</si>
  <si>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</si>
  <si>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</si>
  <si>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</si>
  <si>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</si>
  <si>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</si>
  <si>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</si>
  <si>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</si>
  <si>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</si>
  <si>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</si>
  <si>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</si>
  <si>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</si>
  <si>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</si>
  <si>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</si>
  <si>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</si>
  <si>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</si>
  <si>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</si>
  <si>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</si>
  <si>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</si>
  <si>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</si>
  <si>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</si>
  <si>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</si>
  <si>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</si>
  <si>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</si>
  <si>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</si>
  <si>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</si>
  <si>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</si>
  <si>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</si>
  <si>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</si>
  <si>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</si>
  <si>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</si>
  <si>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</si>
  <si>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</si>
  <si>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</si>
  <si>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</si>
  <si>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</si>
  <si>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</si>
  <si>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</si>
  <si>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</si>
  <si>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</si>
  <si>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</si>
  <si>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</si>
  <si>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</si>
  <si>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</si>
  <si>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</si>
  <si>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</si>
  <si>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</si>
  <si>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</si>
  <si>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</si>
  <si>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</si>
  <si>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</si>
  <si>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</si>
  <si>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</si>
  <si>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</si>
  <si>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</si>
  <si>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</si>
  <si>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</si>
  <si>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</si>
  <si>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</si>
  <si>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</si>
  <si>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</si>
  <si>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</si>
  <si>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</si>
  <si>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</si>
  <si>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</si>
  <si>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</si>
  <si>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</si>
  <si>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</si>
  <si>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</si>
  <si>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</si>
  <si>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</si>
  <si>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</si>
  <si>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</si>
  <si>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</si>
  <si>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</si>
  <si>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</si>
  <si>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</si>
  <si>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</si>
  <si>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</si>
  <si>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</si>
  <si>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</si>
  <si>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</si>
  <si>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</si>
  <si>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</si>
  <si>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</si>
  <si>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</si>
  <si>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</si>
  <si>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</si>
  <si>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</si>
  <si>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</si>
  <si>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</si>
  <si>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</si>
  <si>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</si>
  <si>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</si>
  <si>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</si>
  <si>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</si>
  <si>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</si>
  <si>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</si>
  <si>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</si>
  <si>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</si>
  <si>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</si>
  <si>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</si>
  <si>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</si>
  <si>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</si>
  <si>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</si>
  <si>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</si>
  <si>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</si>
  <si>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</si>
  <si>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</si>
  <si>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</si>
  <si>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</si>
  <si>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</si>
  <si>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</si>
  <si>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</si>
  <si>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</si>
  <si>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</si>
  <si>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</si>
  <si>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</si>
  <si>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</si>
  <si>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</si>
  <si>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</si>
  <si>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</si>
  <si>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</si>
  <si>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</si>
  <si>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</si>
  <si>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</si>
  <si>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</si>
  <si>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</si>
  <si>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</si>
  <si>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</si>
  <si>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</si>
  <si>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</si>
  <si>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</si>
  <si>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</si>
  <si>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</si>
  <si>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</si>
  <si>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</si>
  <si>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</si>
  <si>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</si>
  <si>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</si>
  <si>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</si>
  <si>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</si>
  <si>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</si>
  <si>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</si>
  <si>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</si>
  <si>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</si>
  <si>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</si>
  <si>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</si>
  <si>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</si>
  <si>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</si>
  <si>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</si>
  <si>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</si>
  <si>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</si>
  <si>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</si>
  <si>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</si>
  <si>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</si>
  <si>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</si>
  <si>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</si>
  <si>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</si>
  <si>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</si>
  <si>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</si>
  <si>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</si>
  <si>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</si>
  <si>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</si>
  <si>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</si>
  <si>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</si>
  <si>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</si>
  <si>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</si>
  <si>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</si>
  <si>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</si>
  <si>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</si>
  <si>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</si>
  <si>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</si>
  <si>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</si>
  <si>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</si>
  <si>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</si>
  <si>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</si>
  <si>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</si>
  <si>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</si>
  <si>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</si>
  <si>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</si>
  <si>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</si>
  <si>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</si>
  <si>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</si>
  <si>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</si>
  <si>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</si>
  <si>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</si>
  <si>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</si>
  <si>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</si>
  <si>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</si>
  <si>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</si>
  <si>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</si>
  <si>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</si>
  <si>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</si>
  <si>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</si>
  <si>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</si>
  <si>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</si>
  <si>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</si>
  <si>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</si>
  <si>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</si>
  <si>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</si>
  <si>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</si>
  <si>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</si>
  <si>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</si>
  <si>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</si>
  <si>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</si>
  <si>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</si>
  <si>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</si>
  <si>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</si>
  <si>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</si>
  <si>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</si>
  <si>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</si>
  <si>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</si>
  <si>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</si>
  <si>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</si>
  <si>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</si>
  <si>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</si>
  <si>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</si>
  <si>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</si>
  <si>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</si>
  <si>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</si>
  <si>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</si>
  <si>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</si>
  <si>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</si>
  <si>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</si>
  <si>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</si>
  <si>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</si>
  <si>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</si>
  <si>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</si>
  <si>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</si>
  <si>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</si>
  <si>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</si>
  <si>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</si>
  <si>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</si>
  <si>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</si>
  <si>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</si>
  <si>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</si>
  <si>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</si>
  <si>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</si>
  <si>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</si>
  <si>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</si>
  <si>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</si>
  <si>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</si>
  <si>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</si>
  <si>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</si>
  <si>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</si>
  <si>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</si>
  <si>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</si>
  <si>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</si>
  <si>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</si>
  <si>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</si>
  <si>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</si>
  <si>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</si>
  <si>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</si>
  <si>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</si>
  <si>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</si>
  <si>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</si>
  <si>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</si>
  <si>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</si>
  <si>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</si>
  <si>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</si>
  <si>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</si>
  <si>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</si>
  <si>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</si>
  <si>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</si>
  <si>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</si>
  <si>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</si>
  <si>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</si>
  <si>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</si>
  <si>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</si>
  <si>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</si>
  <si>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</si>
  <si>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</si>
  <si>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</si>
  <si>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</si>
  <si>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</si>
  <si>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</si>
  <si>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</si>
  <si>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</si>
  <si>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</si>
  <si>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</si>
  <si>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</si>
  <si>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</si>
  <si>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</si>
  <si>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</si>
  <si>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</si>
  <si>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</si>
  <si>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</si>
  <si>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</si>
  <si>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</si>
  <si>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</si>
  <si>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</si>
  <si>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</si>
  <si>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</si>
  <si>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</si>
  <si>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</si>
  <si>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</si>
  <si>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</si>
  <si>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</si>
  <si>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</si>
  <si>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</si>
  <si>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</si>
  <si>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</si>
  <si>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</si>
  <si>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</si>
  <si>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</si>
  <si>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</si>
  <si>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</si>
  <si>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</si>
  <si>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</si>
  <si>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</si>
  <si>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</si>
  <si>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</si>
  <si>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</si>
  <si>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</si>
  <si>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</si>
  <si>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</si>
  <si>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</si>
  <si>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</si>
  <si>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</si>
  <si>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</si>
  <si>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</si>
  <si>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</si>
  <si>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</si>
  <si>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</si>
  <si>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</si>
  <si>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</si>
  <si>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</si>
  <si>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</si>
  <si>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</si>
  <si>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</si>
  <si>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</si>
  <si>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</si>
  <si>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</si>
  <si>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</si>
  <si>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</si>
  <si>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</si>
  <si>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</si>
  <si>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</si>
  <si>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</si>
  <si>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</si>
  <si>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</si>
  <si>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</si>
  <si>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</si>
  <si>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</si>
  <si>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</si>
  <si>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</si>
  <si>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</si>
  <si>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</si>
  <si>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</si>
  <si>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</si>
  <si>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</si>
  <si>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</si>
  <si>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</si>
  <si>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</si>
  <si>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</si>
  <si>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</si>
  <si>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</si>
  <si>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</si>
  <si>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</si>
  <si>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</si>
  <si>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</si>
  <si>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</si>
  <si>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</si>
  <si>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</si>
  <si>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</si>
  <si>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</si>
  <si>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</si>
  <si>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</si>
  <si>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</si>
  <si>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</si>
  <si>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</si>
  <si>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</si>
  <si>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</si>
  <si>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</si>
  <si>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</si>
  <si>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</si>
  <si>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</si>
  <si>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</si>
  <si>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</si>
  <si>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</si>
  <si>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</si>
  <si>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</si>
  <si>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</si>
  <si>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</si>
  <si>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</si>
  <si>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</si>
  <si>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</si>
  <si>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</si>
  <si>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</si>
  <si>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</si>
  <si>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</si>
  <si>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</si>
  <si>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</si>
  <si>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</si>
  <si>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</si>
  <si>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</si>
  <si>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</si>
  <si>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</si>
  <si>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</si>
  <si>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</si>
  <si>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</si>
  <si>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</si>
  <si>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</si>
  <si>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</si>
  <si>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</si>
  <si>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</si>
  <si>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</si>
  <si>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</si>
  <si>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</si>
  <si>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</si>
  <si>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</si>
  <si>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</si>
  <si>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</si>
  <si>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</si>
  <si>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</si>
  <si>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</si>
  <si>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</si>
  <si>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</si>
  <si>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</si>
  <si>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</si>
  <si>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</si>
  <si>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</si>
  <si>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</si>
  <si>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</si>
  <si>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</si>
  <si>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</si>
  <si>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</si>
  <si>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</si>
  <si>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</si>
  <si>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</si>
  <si>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</si>
  <si>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</si>
  <si>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</si>
  <si>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</si>
  <si>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</si>
  <si>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</si>
  <si>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</si>
  <si>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</si>
  <si>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</si>
  <si>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</si>
  <si>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</si>
  <si>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</si>
  <si>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</si>
  <si>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</si>
  <si>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</si>
  <si>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</si>
  <si>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</si>
  <si>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</si>
  <si>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</si>
  <si>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</si>
  <si>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</si>
  <si>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</si>
  <si>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</si>
  <si>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</si>
  <si>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</si>
  <si>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</si>
  <si>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</si>
  <si>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</si>
  <si>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</si>
  <si>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</si>
  <si>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</si>
  <si>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</si>
  <si>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</si>
  <si>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</si>
  <si>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</si>
  <si>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</si>
  <si>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</si>
  <si>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</si>
  <si>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</si>
  <si>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</si>
  <si>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</si>
  <si>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</si>
  <si>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</si>
  <si>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</si>
  <si>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</si>
  <si>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</si>
  <si>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</si>
  <si>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</si>
  <si>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</si>
  <si>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</si>
  <si>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</si>
  <si>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</si>
  <si>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</si>
  <si>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</si>
  <si>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</si>
  <si>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</si>
  <si>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</si>
  <si>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</si>
  <si>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</si>
  <si>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</si>
  <si>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</si>
  <si>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</si>
  <si>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</si>
  <si>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</si>
  <si>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</si>
  <si>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</si>
  <si>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</si>
  <si>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</si>
  <si>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</si>
  <si>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</si>
  <si>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</si>
  <si>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</si>
  <si>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</si>
  <si>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</si>
  <si>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</si>
  <si>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</si>
  <si>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</si>
  <si>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</si>
  <si>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</si>
  <si>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</si>
  <si>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</si>
  <si>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</si>
  <si>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</si>
  <si>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</si>
  <si>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</si>
  <si>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</si>
  <si>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</si>
  <si>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</si>
  <si>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</si>
  <si>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</si>
  <si>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</si>
  <si>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</si>
  <si>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</si>
  <si>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</si>
  <si>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</si>
  <si>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</si>
  <si>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</si>
  <si>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</si>
  <si>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</si>
  <si>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</si>
  <si>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</si>
  <si>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</si>
  <si>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</si>
  <si>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</si>
  <si>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</si>
  <si>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</si>
  <si>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</si>
  <si>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</si>
  <si>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</si>
  <si>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</si>
  <si>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</si>
  <si>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</si>
  <si>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</si>
  <si>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</si>
  <si>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</si>
  <si>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</si>
  <si>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</si>
  <si>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</si>
  <si>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</si>
  <si>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</si>
  <si>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</si>
  <si>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</si>
  <si>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</si>
  <si>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</si>
  <si>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</si>
  <si>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</si>
  <si>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</si>
  <si>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</si>
  <si>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</si>
  <si>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</si>
  <si>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</si>
  <si>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</si>
  <si>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</si>
  <si>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</si>
  <si>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</si>
  <si>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</si>
  <si>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</si>
  <si>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</si>
  <si>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</si>
  <si>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</si>
  <si>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</si>
  <si>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</si>
  <si>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</si>
  <si>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</si>
  <si>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</si>
  <si>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</si>
  <si>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</si>
  <si>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</si>
  <si>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</si>
  <si>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</si>
  <si>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</si>
  <si>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</si>
  <si>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</si>
  <si>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</si>
  <si>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</si>
  <si>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</si>
  <si>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</si>
  <si>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</si>
  <si>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</si>
  <si>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</si>
  <si>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</si>
  <si>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</si>
  <si>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</si>
  <si>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</si>
  <si>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</si>
  <si>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</si>
  <si>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</si>
  <si>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</si>
  <si>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</si>
  <si>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</si>
  <si>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</si>
  <si>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</si>
  <si>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</si>
  <si>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</si>
  <si>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</si>
  <si>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</si>
  <si>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</si>
  <si>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</si>
  <si>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</si>
  <si>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</si>
  <si>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</si>
  <si>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</si>
  <si>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</si>
  <si>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</si>
  <si>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</si>
  <si>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</si>
  <si>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</si>
  <si>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</si>
  <si>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</si>
  <si>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</si>
  <si>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</si>
  <si>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</si>
  <si>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</si>
  <si>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</si>
  <si>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</si>
  <si>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</si>
  <si>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</si>
  <si>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</si>
  <si>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</si>
  <si>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</si>
  <si>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</si>
  <si>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</si>
  <si>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</si>
  <si>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</si>
  <si>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</si>
  <si>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</si>
  <si>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</si>
  <si>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</si>
  <si>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</si>
  <si>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</si>
  <si>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</si>
  <si>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</si>
  <si>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</si>
  <si>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</si>
  <si>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</si>
  <si>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</si>
  <si>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</si>
  <si>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</si>
  <si>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</si>
  <si>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</si>
  <si>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</si>
  <si>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</si>
  <si>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</si>
  <si>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</si>
  <si>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</si>
  <si>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</si>
  <si>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</si>
  <si>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</si>
  <si>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</si>
  <si>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</si>
  <si>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</si>
  <si>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</si>
  <si>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</si>
  <si>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</si>
  <si>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</si>
  <si>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</si>
  <si>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</si>
  <si>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</si>
  <si>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</si>
  <si>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</si>
  <si>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</si>
  <si>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</si>
  <si>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</si>
  <si>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</si>
  <si>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</si>
  <si>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</si>
  <si>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</si>
  <si>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</si>
  <si>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</si>
  <si>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</si>
  <si>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</si>
  <si>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</si>
  <si>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</si>
  <si>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</si>
  <si>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</si>
  <si>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</si>
  <si>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</si>
  <si>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</si>
  <si>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</si>
  <si>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</si>
  <si>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</si>
  <si>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</si>
  <si>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</si>
  <si>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</si>
  <si>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</si>
  <si>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</si>
  <si>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</si>
  <si>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</si>
  <si>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</si>
  <si>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</si>
  <si>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</si>
  <si>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</si>
  <si>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</si>
  <si>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</si>
  <si>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</si>
  <si>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</si>
  <si>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</si>
  <si>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</si>
  <si>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</si>
  <si>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</si>
  <si>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</si>
  <si>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</si>
  <si>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</si>
  <si>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</si>
  <si>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</si>
  <si>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</si>
  <si>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</si>
  <si>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</si>
  <si>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</si>
  <si>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</si>
  <si>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</si>
  <si>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</si>
  <si>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</si>
  <si>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</si>
  <si>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</si>
  <si>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</si>
  <si>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</si>
  <si>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</si>
  <si>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</si>
  <si>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</si>
  <si>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</si>
  <si>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</si>
  <si>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</si>
  <si>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</si>
  <si>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</si>
  <si>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</si>
  <si>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</si>
  <si>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</si>
  <si>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</si>
  <si>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</si>
  <si>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</si>
  <si>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</si>
  <si>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</si>
  <si>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</si>
  <si>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</si>
  <si>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</si>
  <si>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</si>
  <si>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</si>
  <si>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</si>
  <si>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</si>
  <si>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</si>
  <si>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</si>
  <si>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</si>
  <si>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</si>
  <si>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</si>
  <si>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</si>
  <si>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</si>
  <si>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</si>
  <si>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</si>
  <si>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</si>
  <si>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</si>
  <si>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</si>
  <si>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</si>
  <si>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</si>
  <si>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</si>
  <si>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</si>
  <si>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</si>
  <si>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</si>
  <si>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</si>
  <si>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</si>
  <si>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</si>
  <si>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</si>
  <si>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</si>
  <si>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</si>
  <si>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</si>
  <si>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</si>
  <si>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</si>
  <si>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</si>
  <si>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</si>
  <si>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</si>
  <si>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</si>
  <si>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</si>
  <si>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</si>
  <si>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</si>
  <si>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</si>
  <si>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</si>
  <si>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</si>
  <si>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</si>
  <si>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</si>
  <si>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</si>
  <si>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</si>
  <si>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</si>
  <si>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</si>
  <si>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</si>
  <si>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</si>
  <si>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</si>
  <si>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</si>
  <si>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</si>
  <si>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</si>
  <si>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</si>
  <si>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</si>
  <si>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</si>
  <si>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</si>
  <si>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</si>
  <si>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</si>
  <si>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</si>
  <si>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</si>
  <si>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</si>
  <si>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</si>
  <si>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</si>
  <si>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</si>
  <si>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</si>
  <si>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</si>
  <si>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</si>
  <si>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</si>
  <si>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</si>
  <si>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</si>
  <si>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</si>
  <si>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</si>
  <si>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</si>
  <si>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</si>
  <si>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</si>
  <si>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</si>
  <si>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</si>
  <si>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</si>
  <si>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</si>
  <si>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</si>
  <si>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</si>
  <si>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</si>
  <si>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</si>
  <si>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</si>
  <si>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</si>
  <si>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</si>
  <si>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</si>
  <si>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</si>
  <si>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</si>
  <si>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</si>
  <si>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</si>
  <si>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</si>
  <si>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</si>
  <si>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</si>
  <si>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</si>
  <si>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</si>
  <si>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</si>
  <si>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</si>
  <si>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</si>
  <si>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</si>
  <si>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</si>
  <si>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</si>
  <si>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</si>
  <si>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</si>
  <si>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</si>
  <si>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</si>
  <si>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</si>
  <si>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</si>
  <si>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</si>
  <si>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</si>
  <si>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</si>
  <si>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</si>
  <si>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</si>
  <si>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</si>
  <si>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</si>
  <si>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</si>
  <si>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</si>
  <si>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</si>
  <si>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</si>
  <si>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</si>
  <si>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</si>
  <si>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</si>
  <si>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</si>
  <si>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</si>
  <si>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</si>
  <si>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</si>
  <si>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</si>
  <si>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</si>
  <si>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</si>
  <si>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</si>
  <si>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</si>
  <si>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</si>
  <si>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</si>
  <si>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</si>
  <si>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</si>
  <si>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</si>
  <si>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</si>
  <si>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</si>
  <si>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</si>
  <si>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</si>
  <si>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</si>
  <si>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</si>
  <si>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</si>
  <si>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</si>
  <si>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</si>
  <si>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</si>
  <si>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</si>
  <si>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</si>
  <si>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</si>
  <si>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</si>
  <si>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</si>
  <si>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</si>
  <si>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</si>
  <si>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</si>
  <si>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</si>
  <si>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</si>
  <si>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</si>
  <si>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</si>
  <si>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</si>
  <si>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</si>
  <si>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</si>
  <si>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</si>
  <si>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</si>
  <si>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</si>
  <si>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</si>
  <si>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</si>
  <si>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</si>
  <si>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</si>
  <si>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</si>
  <si>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</si>
  <si>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</si>
  <si>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</si>
  <si>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</si>
  <si>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</si>
  <si>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</si>
  <si>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</si>
  <si>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</si>
  <si>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</si>
  <si>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</si>
  <si>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</si>
  <si>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</si>
  <si>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</si>
  <si>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</si>
  <si>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</si>
  <si>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</si>
  <si>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</si>
  <si>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</si>
  <si>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</si>
  <si>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</si>
  <si>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</si>
  <si>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</si>
  <si>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</si>
  <si>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</si>
  <si>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</si>
  <si>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</si>
  <si>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</si>
  <si>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</si>
  <si>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</si>
  <si>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</si>
  <si>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</si>
  <si>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</si>
  <si>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</si>
  <si>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</si>
  <si>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</si>
  <si>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</si>
  <si>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</si>
  <si>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</si>
  <si>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</si>
  <si>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</si>
  <si>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</si>
  <si>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</si>
  <si>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</si>
  <si>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</si>
  <si>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</si>
  <si>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</si>
  <si>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</si>
  <si>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</si>
  <si>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</si>
  <si>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</si>
  <si>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</si>
  <si>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</si>
  <si>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</si>
  <si>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</si>
  <si>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</si>
  <si>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</si>
  <si>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</si>
  <si>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</si>
  <si>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</si>
  <si>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</si>
  <si>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</si>
  <si>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</si>
  <si>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</si>
  <si>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</si>
  <si>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</si>
  <si>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</si>
  <si>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</si>
  <si>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</si>
  <si>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</si>
  <si>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</si>
  <si>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</si>
  <si>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</si>
  <si>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</si>
  <si>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</si>
  <si>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</si>
  <si>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</si>
  <si>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</si>
  <si>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</si>
  <si>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</si>
  <si>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</si>
  <si>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</si>
  <si>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</si>
  <si>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</si>
  <si>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</si>
  <si>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</si>
  <si>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</si>
  <si>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</si>
  <si>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</si>
  <si>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</si>
  <si>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</si>
  <si>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</si>
  <si>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</si>
  <si>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</si>
  <si>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</si>
  <si>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</si>
  <si>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</si>
  <si>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</si>
  <si>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</si>
  <si>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</si>
  <si>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</si>
  <si>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</si>
  <si>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</si>
  <si>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</si>
  <si>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</si>
  <si>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</si>
  <si>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</si>
  <si>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</si>
  <si>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</si>
  <si>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</si>
  <si>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</si>
  <si>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</si>
  <si>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</si>
  <si>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</si>
  <si>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</si>
  <si>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</si>
  <si>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</si>
  <si>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</si>
  <si>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</si>
  <si>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</si>
  <si>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</si>
  <si>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</si>
  <si>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</si>
  <si>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</si>
  <si>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</si>
  <si>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</si>
  <si>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</si>
  <si>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</si>
  <si>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</si>
  <si>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</si>
  <si>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</si>
  <si>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</si>
  <si>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</si>
  <si>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</si>
  <si>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</si>
  <si>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</si>
  <si>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</si>
  <si>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</si>
  <si>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</si>
  <si>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</si>
  <si>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</si>
  <si>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</si>
  <si>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</si>
  <si>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</si>
  <si>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</si>
  <si>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</si>
  <si>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</si>
  <si>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</si>
  <si>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</si>
  <si>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</si>
  <si>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</si>
  <si>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</si>
  <si>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</si>
  <si>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</si>
  <si>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</si>
  <si>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</si>
  <si>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</si>
  <si>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</si>
  <si>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</si>
  <si>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</si>
  <si>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</si>
  <si>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</si>
  <si>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</si>
  <si>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</si>
  <si>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</si>
  <si>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</si>
  <si>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</si>
  <si>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</si>
  <si>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</si>
  <si>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</si>
  <si>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</si>
  <si>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</si>
  <si>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</si>
  <si>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</si>
  <si>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</si>
  <si>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</si>
  <si>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</si>
  <si>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</si>
  <si>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</si>
  <si>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</si>
  <si>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</si>
  <si>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</si>
  <si>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</si>
  <si>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</si>
  <si>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</si>
  <si>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</si>
  <si>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</si>
  <si>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</si>
  <si>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</si>
  <si>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</si>
  <si>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</si>
  <si>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</si>
  <si>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</si>
  <si>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</si>
  <si>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</si>
  <si>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</si>
  <si>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</si>
  <si>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</si>
  <si>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</si>
  <si>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</si>
  <si>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</si>
  <si>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</si>
  <si>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</si>
  <si>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</si>
  <si>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</si>
  <si>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</si>
  <si>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</si>
  <si>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</si>
  <si>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</si>
  <si>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</si>
  <si>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</si>
  <si>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</si>
  <si>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</si>
  <si>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</si>
  <si>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</si>
  <si>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</si>
  <si>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</si>
  <si>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</si>
  <si>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</si>
  <si>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</si>
  <si>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</si>
  <si>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</si>
  <si>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</si>
  <si>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</si>
  <si>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</si>
  <si>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</si>
  <si>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</si>
  <si>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</si>
  <si>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</si>
  <si>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</si>
  <si>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</si>
  <si>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</si>
  <si>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</si>
  <si>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</si>
  <si>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</si>
  <si>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</si>
  <si>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</si>
  <si>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</si>
  <si>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</si>
  <si>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</si>
  <si>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</si>
  <si>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</si>
  <si>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</si>
  <si>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</si>
  <si>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</si>
  <si>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</si>
  <si>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</si>
  <si>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</si>
  <si>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</si>
  <si>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</si>
  <si>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</si>
  <si>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</si>
  <si>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</si>
  <si>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</si>
  <si>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</si>
  <si>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</si>
  <si>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</si>
  <si>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</si>
  <si>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</si>
  <si>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</si>
  <si>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</si>
  <si>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</si>
  <si>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</si>
  <si>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</si>
  <si>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</si>
  <si>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</si>
  <si>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</si>
  <si>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</si>
  <si>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</si>
  <si>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</si>
  <si>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</si>
  <si>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</si>
  <si>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</si>
  <si>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</si>
  <si>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</si>
  <si>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</si>
  <si>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</si>
  <si>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</si>
  <si>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</si>
  <si>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</si>
  <si>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</si>
  <si>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</si>
  <si>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</si>
  <si>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</si>
  <si>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</si>
  <si>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</si>
  <si>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</si>
  <si>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</si>
  <si>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</si>
  <si>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</si>
  <si>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</si>
  <si>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</si>
  <si>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</si>
  <si>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</si>
  <si>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</si>
  <si>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</si>
  <si>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</si>
  <si>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</si>
  <si>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</si>
  <si>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</si>
  <si>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</si>
  <si>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</si>
  <si>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</si>
  <si>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</si>
  <si>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</si>
  <si>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</si>
  <si>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</si>
  <si>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</si>
  <si>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</si>
  <si>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</si>
  <si>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</si>
  <si>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</si>
  <si>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</si>
  <si>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</si>
  <si>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</si>
  <si>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</si>
  <si>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</si>
  <si>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</si>
  <si>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</si>
  <si>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</si>
  <si>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</si>
  <si>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</si>
  <si>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</si>
  <si>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</si>
  <si>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</si>
  <si>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</si>
  <si>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</si>
  <si>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</si>
  <si>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</si>
  <si>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</si>
  <si>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</si>
  <si>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</si>
  <si>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</si>
  <si>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</si>
  <si>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</si>
  <si>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</si>
  <si>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</si>
  <si>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</si>
  <si>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</si>
  <si>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</si>
  <si>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</si>
  <si>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</si>
  <si>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</si>
  <si>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</si>
  <si>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</si>
  <si>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</si>
  <si>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</si>
  <si>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</si>
  <si>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</si>
  <si>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</si>
  <si>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</si>
  <si>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</si>
  <si>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</si>
  <si>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</si>
  <si>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</si>
  <si>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</si>
  <si>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</si>
  <si>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</si>
  <si>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</si>
  <si>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</si>
  <si>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</si>
  <si>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</si>
  <si>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</si>
  <si>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</si>
  <si>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</si>
  <si>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</si>
  <si>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</si>
  <si>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</si>
  <si>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</si>
  <si>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</si>
  <si>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</si>
  <si>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</si>
  <si>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</si>
  <si>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</si>
  <si>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</si>
  <si>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</si>
  <si>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</si>
  <si>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</si>
  <si>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</si>
  <si>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</si>
  <si>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</si>
  <si>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</si>
  <si>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</si>
  <si>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</si>
  <si>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</si>
  <si>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</si>
  <si>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</si>
  <si>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</si>
  <si>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</si>
  <si>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</si>
  <si>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</si>
  <si>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</si>
  <si>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</si>
  <si>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</si>
  <si>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</si>
  <si>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</si>
  <si>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</si>
  <si>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</si>
  <si>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</si>
  <si>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</si>
  <si>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</si>
  <si>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</si>
  <si>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</si>
  <si>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</si>
  <si>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</si>
  <si>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</si>
  <si>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</si>
  <si>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</si>
  <si>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</si>
  <si>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</si>
  <si>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</si>
  <si>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</si>
  <si>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</si>
  <si>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</si>
  <si>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</si>
  <si>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</si>
  <si>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</si>
  <si>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</si>
  <si>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</si>
  <si>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</si>
  <si>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</si>
  <si>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</si>
  <si>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</si>
  <si>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</si>
  <si>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</si>
  <si>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</si>
  <si>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</si>
  <si>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</si>
  <si>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</si>
  <si>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</si>
  <si>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</si>
  <si>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</si>
  <si>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</si>
  <si>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</si>
  <si>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</si>
  <si>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</si>
  <si>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</si>
  <si>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</si>
  <si>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</si>
  <si>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</si>
  <si>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</si>
  <si>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</si>
  <si>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</si>
  <si>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</si>
  <si>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</si>
  <si>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</si>
  <si>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</si>
  <si>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</si>
  <si>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</si>
  <si>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</si>
  <si>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</si>
  <si>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</si>
  <si>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</si>
  <si>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</si>
  <si>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</si>
  <si>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</si>
  <si>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</si>
  <si>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</si>
  <si>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</si>
  <si>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</si>
  <si>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</si>
  <si>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</si>
  <si>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</si>
  <si>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</si>
  <si>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</si>
  <si>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</si>
  <si>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</si>
  <si>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</si>
  <si>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</si>
  <si>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</si>
  <si>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</si>
  <si>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</si>
  <si>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</si>
  <si>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</si>
  <si>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</si>
  <si>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</si>
  <si>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</si>
  <si>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</si>
  <si>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</si>
  <si>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</si>
  <si>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</si>
  <si>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</si>
  <si>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</si>
  <si>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</si>
  <si>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</si>
  <si>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</si>
  <si>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</si>
  <si>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</si>
  <si>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</si>
  <si>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</si>
  <si>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</si>
  <si>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</si>
  <si>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</si>
  <si>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</si>
  <si>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</si>
  <si>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</si>
  <si>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</si>
  <si>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</si>
  <si>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</si>
  <si>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</si>
  <si>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</si>
  <si>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</si>
  <si>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</si>
  <si>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</si>
  <si>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</si>
  <si>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</si>
  <si>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</si>
  <si>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</si>
  <si>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</si>
  <si>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</si>
  <si>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</si>
  <si>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</si>
  <si>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</si>
  <si>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</si>
  <si>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</si>
  <si>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</si>
  <si>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</si>
  <si>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</si>
  <si>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</si>
  <si>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</si>
  <si>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</si>
  <si>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</si>
  <si>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</si>
  <si>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</si>
  <si>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</si>
  <si>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</si>
  <si>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</si>
  <si>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</si>
  <si>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</si>
  <si>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</si>
  <si>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</si>
  <si>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</si>
  <si>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</si>
  <si>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</si>
  <si>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</si>
  <si>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</si>
  <si>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</si>
  <si>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</si>
  <si>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</si>
  <si>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</si>
  <si>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</si>
  <si>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</si>
  <si>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</si>
  <si>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</si>
  <si>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</si>
  <si>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</si>
  <si>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</si>
  <si>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</si>
  <si>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</si>
  <si>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</si>
  <si>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</si>
  <si>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</si>
  <si>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</si>
  <si>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</si>
  <si>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</si>
  <si>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</si>
  <si>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</si>
  <si>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</si>
  <si>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</si>
  <si>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</si>
  <si>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</si>
  <si>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</si>
  <si>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</si>
  <si>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</si>
  <si>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</si>
  <si>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</si>
  <si>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</si>
  <si>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</si>
  <si>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</si>
  <si>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</si>
  <si>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</si>
  <si>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</si>
  <si>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</si>
  <si>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</si>
  <si>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</si>
  <si>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</si>
  <si>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</si>
  <si>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</si>
  <si>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</si>
  <si>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</si>
  <si>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</si>
  <si>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</si>
  <si>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</si>
  <si>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</si>
  <si>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</si>
  <si>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</si>
  <si>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</si>
  <si>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</si>
  <si>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</si>
  <si>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</si>
  <si>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</si>
  <si>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</si>
  <si>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</si>
  <si>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</si>
  <si>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</si>
  <si>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</si>
  <si>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</si>
  <si>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</si>
  <si>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</si>
  <si>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</si>
  <si>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</si>
  <si>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</si>
  <si>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</si>
  <si>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</si>
  <si>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</si>
  <si>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</si>
  <si>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</si>
  <si>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</si>
  <si>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</si>
  <si>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</si>
  <si>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</si>
  <si>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</si>
  <si>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</si>
  <si>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</si>
  <si>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</si>
  <si>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</si>
  <si>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</si>
  <si>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</si>
  <si>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</si>
  <si>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</si>
  <si>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</si>
  <si>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</si>
  <si>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</si>
  <si>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</si>
  <si>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</si>
  <si>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</si>
  <si>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</si>
  <si>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</si>
  <si>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</si>
  <si>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</si>
  <si>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</si>
  <si>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</si>
  <si>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</si>
  <si>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</si>
  <si>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</si>
  <si>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</si>
  <si>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</si>
  <si>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</si>
  <si>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</si>
  <si>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</si>
  <si>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</si>
  <si>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</si>
  <si>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</si>
  <si>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</si>
  <si>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</si>
  <si>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</si>
  <si>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</si>
  <si>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</si>
  <si>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</si>
  <si>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</si>
  <si>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</si>
  <si>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</si>
  <si>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</si>
  <si>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</si>
  <si>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</si>
  <si>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</si>
  <si>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</si>
  <si>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</si>
  <si>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</si>
  <si>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</si>
  <si>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</si>
  <si>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</si>
  <si>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</si>
  <si>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</si>
  <si>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</si>
  <si>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</si>
  <si>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</si>
  <si>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</si>
  <si>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</si>
  <si>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</si>
  <si>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</si>
  <si>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</si>
  <si>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</si>
  <si>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</si>
  <si>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</si>
  <si>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</si>
  <si>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</si>
  <si>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</si>
  <si>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</si>
  <si>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</si>
  <si>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</si>
  <si>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</si>
  <si>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</si>
  <si>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</si>
  <si>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</si>
  <si>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</si>
  <si>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</si>
  <si>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</si>
  <si>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</si>
  <si>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</si>
  <si>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</si>
  <si>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</si>
  <si>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</si>
  <si>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</si>
  <si>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</si>
  <si>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</si>
  <si>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</si>
  <si>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</si>
  <si>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</si>
  <si>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</si>
  <si>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</si>
  <si>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</si>
  <si>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</si>
  <si>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</si>
  <si>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</si>
  <si>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</si>
  <si>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</si>
  <si>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</si>
  <si>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</si>
  <si>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</si>
  <si>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</si>
  <si>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</si>
  <si>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</si>
  <si>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</si>
  <si>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</si>
  <si>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</si>
  <si>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</si>
  <si>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</si>
  <si>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</si>
  <si>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</si>
  <si>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</si>
  <si>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</si>
  <si>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</si>
  <si>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</si>
  <si>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</si>
  <si>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</si>
  <si>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</si>
  <si>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</si>
  <si>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</si>
  <si>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</si>
  <si>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</si>
  <si>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</si>
  <si>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</si>
  <si>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</si>
  <si>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</si>
  <si>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</si>
  <si>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</si>
  <si>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</si>
  <si>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</si>
  <si>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</si>
  <si>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</si>
  <si>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</si>
  <si>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</si>
  <si>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</si>
  <si>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</si>
  <si>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</si>
  <si>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</si>
  <si>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</si>
  <si>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</si>
  <si>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</si>
  <si>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</si>
  <si>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</si>
  <si>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</si>
  <si>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</si>
  <si>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</si>
  <si>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</si>
  <si>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</si>
  <si>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</si>
  <si>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</si>
  <si>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</si>
  <si>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</si>
  <si>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</si>
  <si>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</si>
  <si>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</si>
  <si>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</si>
  <si>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</si>
  <si>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</si>
  <si>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</si>
  <si>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</si>
  <si>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</si>
  <si>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</si>
  <si>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</si>
  <si>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</si>
  <si>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</si>
  <si>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</si>
  <si>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</si>
  <si>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</si>
  <si>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</si>
  <si>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</si>
  <si>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</si>
  <si>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</si>
  <si>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</si>
  <si>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</si>
  <si>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</si>
  <si>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</si>
  <si>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</si>
  <si>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</si>
  <si>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</si>
  <si>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</si>
  <si>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</si>
  <si>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</si>
  <si>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</si>
  <si>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</si>
  <si>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</si>
  <si>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</si>
  <si>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</si>
  <si>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</si>
  <si>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</si>
  <si>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</si>
  <si>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</si>
  <si>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</si>
  <si>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</si>
  <si>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</si>
  <si>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</si>
  <si>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</si>
  <si>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</si>
  <si>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</si>
  <si>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</si>
  <si>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</si>
  <si>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</si>
  <si>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</si>
  <si>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</si>
  <si>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</si>
  <si>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</si>
  <si>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</si>
  <si>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</si>
  <si>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</si>
  <si>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</si>
  <si>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</si>
  <si>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</si>
  <si>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</si>
  <si>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</si>
  <si>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</si>
  <si>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</si>
  <si>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</si>
  <si>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</si>
  <si>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</si>
  <si>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</si>
  <si>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</si>
  <si>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</si>
  <si>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</si>
  <si>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</si>
  <si>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</si>
  <si>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</si>
  <si>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</si>
  <si>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</si>
  <si>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</si>
  <si>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</si>
  <si>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</si>
  <si>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</si>
  <si>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</si>
  <si>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</si>
  <si>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</si>
  <si>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</si>
  <si>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</si>
  <si>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</si>
  <si>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</si>
  <si>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</si>
  <si>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</si>
  <si>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</si>
  <si>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</si>
  <si>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</si>
  <si>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</si>
  <si>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</si>
  <si>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</si>
  <si>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</si>
  <si>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</si>
  <si>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</si>
  <si>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</si>
  <si>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</si>
  <si>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</si>
  <si>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</si>
  <si>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</si>
  <si>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</si>
  <si>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</si>
  <si>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</si>
  <si>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</si>
  <si>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</si>
  <si>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</si>
  <si>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</si>
  <si>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</si>
  <si>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</si>
  <si>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</si>
  <si>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</si>
  <si>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</si>
  <si>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</si>
  <si>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</si>
  <si>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</si>
  <si>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</si>
  <si>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</si>
  <si>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</si>
  <si>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</si>
  <si>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</si>
  <si>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</si>
  <si>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</si>
  <si>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</si>
  <si>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</si>
  <si>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</si>
  <si>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</si>
  <si>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</si>
  <si>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</si>
  <si>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</si>
  <si>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</si>
  <si>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</si>
  <si>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</si>
  <si>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</si>
  <si>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</si>
  <si>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</si>
  <si>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</si>
  <si>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</si>
  <si>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</si>
  <si>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</si>
  <si>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</si>
  <si>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</si>
  <si>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</si>
  <si>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</si>
  <si>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</si>
  <si>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</si>
  <si>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</si>
  <si>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</si>
  <si>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</si>
  <si>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</si>
  <si>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</si>
  <si>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</si>
  <si>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</si>
  <si>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</si>
  <si>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</si>
  <si>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</si>
  <si>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</si>
  <si>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</si>
  <si>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</si>
  <si>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</si>
  <si>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</si>
  <si>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</si>
  <si>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</si>
  <si>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</si>
  <si>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</si>
  <si>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</si>
  <si>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</si>
  <si>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</si>
  <si>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</si>
  <si>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</si>
  <si>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</si>
  <si>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</si>
  <si>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</si>
  <si>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</si>
  <si>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</si>
  <si>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</si>
  <si>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</si>
  <si>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</si>
  <si>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</si>
  <si>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</si>
  <si>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</si>
  <si>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</si>
  <si>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</si>
  <si>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</si>
  <si>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</si>
  <si>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</si>
  <si>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</si>
  <si>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</si>
  <si>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</si>
  <si>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</si>
  <si>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</si>
  <si>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</si>
  <si>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</si>
  <si>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</si>
  <si>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</si>
  <si>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</si>
  <si>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</si>
  <si>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</si>
  <si>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</si>
  <si>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</si>
  <si>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</si>
  <si>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</si>
  <si>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</si>
  <si>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</si>
  <si>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</si>
  <si>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</si>
  <si>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</si>
  <si>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</si>
  <si>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</si>
  <si>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</si>
  <si>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</si>
  <si>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</si>
  <si>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</si>
  <si>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</si>
  <si>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</si>
  <si>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</si>
  <si>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</si>
  <si>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</si>
  <si>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</si>
  <si>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</si>
  <si>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</si>
  <si>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</si>
  <si>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</si>
  <si>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</si>
  <si>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</si>
  <si>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</si>
  <si>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</si>
  <si>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</si>
  <si>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</si>
  <si>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</si>
  <si>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</si>
  <si>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</si>
  <si>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</si>
  <si>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</si>
  <si>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</si>
  <si>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</si>
  <si>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</si>
  <si>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</si>
  <si>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</si>
  <si>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</si>
  <si>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</si>
  <si>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</si>
  <si>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</si>
  <si>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</si>
  <si>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</si>
  <si>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</si>
  <si>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</si>
  <si>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</si>
  <si>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</si>
  <si>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</si>
  <si>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</si>
  <si>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</si>
  <si>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</si>
  <si>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</si>
  <si>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</si>
  <si>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</si>
  <si>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</si>
  <si>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</si>
  <si>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</si>
  <si>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</si>
  <si>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</si>
  <si>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</si>
  <si>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</si>
  <si>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</si>
  <si>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</si>
  <si>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</si>
  <si>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</si>
  <si>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</si>
  <si>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</si>
  <si>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</si>
  <si>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</si>
  <si>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</si>
  <si>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</si>
  <si>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</si>
  <si>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</si>
  <si>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</si>
  <si>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</si>
  <si>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</si>
  <si>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</si>
  <si>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</si>
  <si>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</si>
  <si>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</si>
  <si>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</si>
  <si>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</si>
  <si>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</si>
  <si>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</si>
  <si>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</si>
  <si>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</si>
  <si>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</si>
  <si>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</si>
  <si>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</si>
  <si>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</si>
  <si>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</si>
  <si>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</si>
  <si>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</si>
  <si>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</si>
  <si>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</si>
  <si>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</si>
  <si>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</si>
  <si>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</si>
  <si>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</si>
  <si>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</si>
  <si>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</si>
  <si>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</si>
  <si>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</si>
  <si>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</si>
  <si>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</si>
  <si>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</si>
  <si>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</si>
  <si>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</si>
  <si>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</si>
  <si>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</si>
  <si>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</si>
  <si>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</si>
  <si>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</si>
  <si>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</si>
  <si>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</si>
  <si>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</si>
  <si>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</si>
  <si>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</si>
  <si>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</si>
  <si>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</si>
  <si>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</si>
  <si>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</si>
  <si>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</si>
  <si>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</si>
  <si>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</si>
  <si>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</si>
  <si>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</si>
  <si>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</si>
  <si>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</si>
  <si>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</si>
  <si>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</si>
  <si>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</si>
  <si>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</si>
  <si>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</si>
  <si>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</si>
  <si>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</si>
  <si>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</si>
  <si>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</si>
  <si>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</si>
  <si>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</si>
  <si>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</si>
  <si>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</si>
  <si>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</si>
  <si>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</si>
  <si>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</si>
  <si>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</si>
  <si>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</si>
  <si>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</si>
  <si>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</si>
  <si>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</si>
  <si>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</si>
  <si>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</si>
  <si>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</si>
  <si>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</si>
  <si>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</si>
  <si>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</si>
  <si>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</si>
  <si>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</si>
  <si>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</si>
  <si>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</si>
  <si>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</si>
  <si>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</si>
  <si>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</si>
  <si>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</si>
  <si>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</si>
  <si>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</si>
  <si>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</si>
  <si>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</si>
  <si>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</si>
  <si>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</si>
  <si>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</si>
  <si>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</si>
  <si>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</si>
  <si>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</si>
  <si>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</si>
  <si>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</si>
  <si>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</si>
  <si>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</si>
  <si>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</si>
  <si>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</si>
  <si>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</si>
  <si>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</si>
  <si>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</si>
  <si>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</si>
  <si>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</si>
  <si>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</si>
  <si>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</si>
  <si>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</si>
  <si>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</si>
  <si>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</si>
  <si>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</si>
  <si>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</si>
  <si>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</si>
  <si>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</si>
  <si>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</si>
  <si>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</si>
  <si>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</si>
  <si>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</si>
  <si>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</si>
  <si>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</si>
  <si>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</si>
  <si>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</si>
  <si>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</si>
  <si>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</si>
  <si>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</si>
  <si>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</si>
  <si>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</si>
  <si>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</si>
  <si>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</si>
  <si>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</si>
  <si>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</si>
  <si>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</si>
  <si>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</si>
  <si>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</si>
  <si>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</si>
  <si>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</si>
  <si>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</si>
  <si>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</si>
  <si>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</si>
  <si>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</si>
  <si>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</si>
  <si>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</si>
  <si>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</si>
  <si>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</si>
  <si>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</si>
  <si>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</si>
  <si>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</si>
  <si>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</si>
  <si>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</si>
  <si>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</si>
  <si>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</si>
  <si>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</si>
  <si>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</si>
  <si>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</si>
  <si>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</si>
  <si>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</si>
  <si>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</si>
  <si>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</si>
  <si>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</si>
  <si>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</si>
  <si>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</si>
  <si>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</si>
  <si>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</si>
  <si>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</si>
  <si>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</si>
  <si>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</si>
  <si>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</si>
  <si>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</si>
  <si>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</si>
  <si>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</si>
  <si>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</si>
  <si>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</si>
  <si>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</si>
  <si>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</si>
  <si>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</si>
  <si>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</si>
  <si>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</si>
  <si>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</si>
  <si>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</si>
  <si>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</si>
  <si>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</si>
  <si>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</si>
  <si>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</si>
  <si>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</si>
  <si>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</si>
  <si>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</si>
  <si>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</si>
  <si>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</si>
  <si>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</si>
  <si>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</si>
  <si>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</si>
  <si>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</si>
  <si>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</si>
  <si>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</si>
  <si>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</si>
  <si>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</si>
  <si>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</si>
  <si>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</si>
  <si>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</si>
  <si>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</si>
  <si>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</si>
  <si>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</si>
  <si>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</si>
  <si>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</si>
  <si>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</si>
  <si>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</si>
  <si>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</si>
  <si>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</si>
  <si>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</si>
  <si>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</si>
  <si>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</si>
  <si>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</si>
  <si>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</si>
  <si>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</si>
  <si>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</si>
  <si>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</si>
  <si>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</si>
  <si>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</si>
  <si>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</si>
  <si>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</si>
  <si>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</si>
  <si>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</si>
  <si>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</si>
  <si>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</si>
  <si>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</si>
  <si>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</si>
  <si>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</si>
  <si>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</si>
  <si>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</si>
  <si>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</si>
  <si>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</si>
  <si>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</si>
  <si>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</si>
  <si>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</si>
  <si>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</si>
  <si>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</si>
  <si>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</si>
  <si>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</si>
  <si>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</si>
  <si>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</si>
  <si>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</si>
  <si>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</si>
  <si>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</si>
  <si>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</si>
  <si>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</si>
  <si>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</si>
  <si>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</si>
  <si>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</si>
  <si>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</si>
  <si>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</si>
  <si>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</si>
  <si>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</si>
  <si>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</si>
  <si>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</si>
  <si>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</si>
  <si>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</si>
  <si>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</si>
  <si>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</si>
  <si>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</si>
  <si>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</si>
  <si>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</si>
  <si>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</si>
  <si>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</si>
  <si>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</si>
  <si>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</si>
  <si>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</si>
  <si>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</si>
  <si>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</si>
  <si>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</si>
  <si>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</si>
  <si>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</si>
  <si>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</si>
  <si>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</si>
  <si>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</si>
  <si>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</si>
  <si>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</si>
  <si>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</si>
  <si>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</si>
  <si>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</si>
  <si>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</si>
  <si>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</si>
  <si>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</si>
  <si>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</si>
  <si>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</si>
  <si>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</si>
  <si>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</si>
  <si>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</si>
  <si>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</si>
  <si>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</si>
  <si>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</si>
  <si>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</si>
  <si>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</si>
  <si>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</si>
  <si>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</si>
  <si>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</si>
  <si>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</si>
  <si>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</si>
  <si>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</si>
  <si>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</si>
  <si>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</si>
  <si>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</si>
  <si>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</si>
  <si>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</si>
  <si>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</si>
  <si>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</si>
  <si>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</si>
  <si>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</si>
  <si>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</si>
  <si>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</si>
  <si>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</si>
  <si>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</si>
  <si>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</si>
  <si>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</si>
  <si>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</si>
  <si>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</si>
  <si>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</si>
  <si>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</si>
  <si>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</si>
  <si>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</si>
  <si>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</si>
  <si>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</si>
  <si>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</si>
  <si>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</si>
  <si>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</si>
  <si>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</si>
  <si>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</si>
  <si>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</si>
  <si>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</si>
  <si>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</si>
  <si>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</si>
  <si>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</si>
  <si>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</si>
  <si>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</si>
  <si>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</si>
  <si>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</si>
  <si>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</si>
  <si>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</si>
  <si>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</si>
  <si>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</si>
  <si>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</si>
  <si>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</si>
  <si>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</si>
  <si>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</si>
  <si>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</si>
  <si>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</si>
  <si>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</si>
  <si>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</si>
  <si>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</si>
  <si>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</si>
  <si>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</si>
  <si>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</si>
  <si>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</si>
  <si>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</si>
  <si>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</si>
  <si>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</si>
  <si>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</si>
  <si>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</si>
  <si>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</si>
  <si>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</si>
  <si>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</si>
  <si>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</si>
  <si>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</si>
  <si>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</si>
  <si>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</si>
  <si>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</si>
  <si>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</si>
  <si>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</si>
  <si>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</si>
  <si>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</si>
  <si>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</si>
  <si>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</si>
  <si>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</si>
  <si>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</si>
  <si>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</si>
  <si>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</si>
  <si>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</si>
  <si>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</si>
  <si>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</si>
  <si>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</si>
  <si>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</si>
  <si>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</si>
  <si>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</si>
  <si>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</si>
  <si>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</si>
  <si>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</si>
  <si>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</si>
  <si>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</si>
  <si>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</si>
  <si>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</si>
  <si>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</si>
  <si>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</si>
  <si>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</si>
  <si>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</si>
  <si>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</si>
  <si>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</si>
  <si>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</si>
  <si>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</si>
  <si>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</si>
  <si>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</si>
  <si>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</si>
  <si>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</si>
  <si>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</si>
  <si>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</si>
  <si>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</si>
  <si>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</si>
  <si>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</si>
  <si>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</si>
  <si>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</si>
  <si>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</si>
  <si>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</si>
  <si>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</si>
  <si>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</si>
  <si>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</si>
  <si>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</si>
  <si>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</si>
  <si>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</si>
  <si>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</si>
  <si>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</si>
  <si>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</si>
  <si>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</si>
  <si>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</si>
  <si>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</si>
  <si>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</si>
  <si>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</si>
  <si>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</si>
  <si>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</si>
  <si>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</si>
  <si>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</si>
  <si>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</si>
  <si>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</si>
  <si>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</si>
  <si>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</si>
  <si>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</si>
  <si>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</si>
  <si>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</si>
  <si>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</si>
  <si>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</si>
  <si>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</si>
  <si>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</si>
  <si>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</si>
  <si>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</si>
  <si>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</si>
  <si>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</si>
  <si>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</si>
  <si>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</si>
  <si>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</si>
  <si>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</si>
  <si>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</si>
  <si>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</si>
  <si>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</si>
  <si>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</si>
  <si>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</si>
  <si>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</si>
  <si>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</si>
  <si>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</si>
  <si>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</si>
  <si>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</si>
  <si>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</si>
  <si>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</si>
  <si>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</si>
  <si>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</si>
  <si>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</si>
  <si>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</si>
  <si>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</si>
  <si>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</si>
  <si>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</si>
  <si>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</si>
  <si>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</si>
  <si>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</si>
  <si>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</si>
  <si>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</si>
  <si>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</si>
  <si>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</si>
  <si>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</si>
  <si>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</si>
  <si>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</si>
  <si>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</si>
  <si>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</si>
  <si>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</si>
  <si>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</si>
  <si>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</si>
  <si>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</si>
  <si>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</si>
  <si>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</si>
  <si>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</si>
  <si>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</si>
  <si>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</si>
  <si>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</si>
  <si>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</si>
  <si>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</si>
  <si>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</si>
  <si>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</si>
  <si>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</si>
  <si>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</si>
  <si>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</si>
  <si>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</si>
  <si>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</si>
  <si>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</si>
  <si>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</si>
  <si>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</si>
  <si>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</si>
  <si>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</si>
  <si>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</si>
  <si>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</si>
  <si>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</si>
  <si>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</si>
  <si>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</si>
  <si>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</si>
  <si>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</si>
  <si>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</si>
  <si>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</si>
  <si>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</si>
  <si>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</si>
  <si>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</si>
  <si>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</si>
  <si>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</si>
  <si>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</si>
  <si>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</si>
  <si>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</si>
  <si>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</si>
  <si>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</si>
  <si>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</si>
  <si>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</si>
  <si>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</si>
  <si>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</si>
  <si>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</si>
  <si>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</si>
  <si>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</si>
  <si>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</si>
  <si>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</si>
  <si>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</si>
  <si>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</si>
  <si>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</si>
  <si>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</si>
  <si>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</si>
  <si>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</si>
  <si>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</si>
  <si>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</si>
  <si>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</si>
  <si>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</si>
  <si>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</si>
  <si>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</si>
  <si>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</si>
  <si>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</si>
  <si>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</si>
  <si>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</si>
  <si>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</si>
  <si>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</si>
  <si>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</si>
  <si>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</si>
  <si>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</si>
  <si>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</si>
  <si>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</si>
  <si>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</si>
  <si>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</si>
  <si>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</si>
  <si>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</si>
  <si>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</si>
  <si>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</si>
  <si>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</si>
  <si>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</si>
  <si>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</si>
  <si>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</si>
  <si>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</si>
  <si>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</si>
  <si>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</si>
  <si>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</si>
  <si>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</si>
  <si>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</si>
  <si>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</si>
  <si>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</si>
  <si>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</si>
  <si>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</si>
  <si>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</si>
  <si>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</si>
  <si>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</si>
  <si>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</si>
  <si>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</si>
  <si>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</si>
  <si>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</si>
  <si>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</si>
  <si>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</si>
  <si>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</si>
  <si>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</si>
  <si>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</si>
  <si>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</si>
  <si>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</si>
  <si>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</si>
  <si>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</si>
  <si>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</si>
  <si>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</si>
  <si>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</si>
  <si>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</si>
  <si>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</si>
  <si>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</si>
  <si>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</si>
  <si>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</si>
  <si>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</si>
  <si>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</si>
  <si>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</si>
  <si>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</si>
  <si>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</si>
  <si>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</si>
  <si>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</si>
  <si>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</si>
  <si>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</si>
  <si>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</si>
  <si>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</si>
  <si>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</si>
  <si>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</si>
  <si>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</si>
  <si>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</si>
  <si>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</si>
  <si>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</si>
  <si>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</si>
  <si>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</si>
  <si>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</si>
  <si>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</si>
  <si>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</si>
  <si>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</si>
  <si>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</si>
  <si>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</si>
  <si>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</si>
  <si>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</si>
  <si>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</si>
  <si>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</si>
  <si>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</si>
  <si>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</si>
  <si>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</si>
  <si>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</si>
  <si>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</si>
  <si>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</si>
  <si>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</si>
  <si>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</si>
  <si>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</si>
  <si>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</si>
  <si>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</si>
  <si>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</si>
  <si>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</si>
  <si>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</si>
  <si>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</si>
  <si>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</si>
  <si>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</si>
  <si>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</si>
  <si>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</si>
  <si>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</si>
  <si>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</si>
  <si>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</si>
  <si>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</si>
  <si>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</si>
  <si>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</si>
  <si>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</si>
  <si>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</si>
  <si>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</si>
  <si>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</si>
  <si>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</si>
  <si>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</si>
  <si>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</si>
  <si>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</si>
  <si>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</si>
  <si>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</si>
  <si>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</si>
  <si>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</si>
  <si>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</si>
  <si>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</si>
  <si>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</si>
  <si>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</si>
  <si>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</si>
  <si>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</si>
  <si>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</si>
  <si>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</si>
  <si>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</si>
  <si>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</si>
  <si>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</si>
  <si>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</si>
  <si>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</si>
  <si>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</si>
  <si>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</si>
  <si>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</si>
  <si>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</si>
  <si>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</si>
  <si>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</si>
  <si>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</si>
  <si>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</si>
  <si>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</si>
  <si>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</si>
  <si>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</si>
  <si>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</si>
  <si>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</si>
  <si>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</si>
  <si>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</si>
  <si>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</si>
  <si>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</si>
  <si>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</si>
  <si>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</si>
  <si>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</si>
  <si>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</si>
  <si>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</si>
  <si>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</si>
  <si>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</si>
  <si>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</si>
  <si>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</si>
  <si>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</si>
  <si>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</si>
  <si>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</si>
  <si>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</si>
  <si>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</si>
  <si>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</si>
  <si>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</si>
  <si>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</si>
  <si>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</si>
  <si>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</si>
  <si>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</si>
  <si>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</si>
  <si>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</si>
  <si>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</si>
  <si>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</si>
  <si>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</si>
  <si>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</si>
  <si>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</si>
  <si>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</si>
  <si>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</si>
  <si>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</si>
  <si>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</si>
  <si>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</si>
  <si>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</si>
  <si>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</si>
  <si>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</si>
  <si>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</si>
  <si>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</si>
  <si>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</si>
  <si>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</si>
  <si>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</si>
  <si>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</si>
  <si>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</si>
  <si>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</si>
  <si>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</si>
  <si>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</si>
  <si>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</si>
  <si>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</si>
  <si>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</si>
  <si>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</si>
  <si>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</si>
  <si>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</si>
  <si>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</si>
  <si>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</si>
  <si>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</si>
  <si>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</si>
  <si>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</si>
  <si>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</si>
  <si>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</si>
  <si>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</si>
  <si>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</si>
  <si>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</si>
  <si>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</si>
  <si>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</si>
  <si>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</si>
  <si>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</si>
  <si>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</si>
  <si>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</si>
  <si>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</si>
  <si>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</si>
  <si>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</si>
  <si>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</si>
  <si>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</si>
  <si>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</si>
  <si>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</si>
  <si>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</si>
  <si>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</si>
  <si>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</si>
  <si>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</si>
  <si>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</si>
  <si>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</si>
  <si>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</si>
  <si>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</si>
  <si>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</si>
  <si>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</si>
  <si>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</si>
  <si>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</si>
  <si>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</si>
  <si>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</si>
  <si>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</si>
  <si>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</si>
  <si>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</si>
  <si>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</si>
  <si>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</si>
  <si>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</si>
  <si>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</si>
  <si>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</si>
  <si>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</si>
  <si>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</si>
  <si>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</si>
  <si>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</si>
  <si>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</si>
  <si>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</si>
  <si>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</si>
  <si>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</si>
  <si>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</si>
  <si>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</si>
  <si>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</si>
  <si>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</si>
  <si>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</si>
  <si>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</si>
  <si>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</si>
  <si>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</si>
  <si>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</si>
  <si>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</si>
  <si>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</si>
  <si>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</si>
  <si>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</si>
  <si>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</si>
  <si>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</si>
  <si>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</si>
  <si>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</si>
  <si>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</si>
  <si>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</si>
  <si>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</si>
  <si>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</si>
  <si>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</si>
  <si>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</si>
  <si>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</si>
  <si>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</si>
  <si>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</si>
  <si>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</si>
  <si>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</si>
  <si>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</si>
  <si>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</si>
  <si>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</si>
  <si>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</si>
  <si>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</si>
  <si>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</si>
  <si>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</si>
  <si>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</si>
  <si>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</si>
  <si>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</si>
  <si>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</si>
  <si>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</si>
  <si>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</si>
  <si>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</si>
  <si>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</si>
  <si>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</si>
  <si>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</si>
  <si>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</si>
  <si>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</si>
  <si>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</si>
  <si>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</si>
  <si>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</si>
  <si>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</si>
  <si>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</si>
  <si>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</si>
  <si>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</si>
  <si>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</si>
  <si>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</si>
  <si>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</si>
  <si>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</si>
  <si>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</si>
  <si>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</si>
  <si>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</si>
  <si>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</si>
  <si>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</si>
  <si>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</si>
  <si>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</si>
  <si>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</si>
  <si>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</si>
  <si>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</si>
  <si>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</si>
  <si>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</si>
  <si>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</si>
  <si>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</si>
  <si>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</si>
  <si>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</si>
  <si>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</si>
  <si>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</si>
  <si>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</si>
  <si>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</si>
  <si>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</si>
  <si>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</si>
  <si>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</si>
  <si>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</si>
  <si>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</si>
  <si>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</si>
  <si>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</si>
  <si>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</si>
  <si>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</si>
  <si>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</si>
  <si>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</si>
  <si>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</si>
  <si>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</si>
  <si>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</si>
  <si>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</si>
  <si>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</si>
  <si>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</si>
  <si>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</si>
  <si>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</si>
  <si>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</si>
  <si>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</si>
  <si>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</si>
  <si>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</si>
  <si>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</si>
  <si>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</si>
  <si>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</si>
  <si>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</si>
  <si>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</si>
  <si>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</si>
  <si>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</si>
  <si>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</si>
  <si>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</si>
  <si>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</si>
  <si>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</si>
  <si>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</si>
  <si>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</si>
  <si>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</si>
  <si>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</si>
  <si>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</si>
  <si>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</si>
  <si>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</si>
  <si>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</si>
  <si>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</si>
  <si>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</si>
  <si>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</si>
  <si>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</si>
  <si>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</si>
  <si>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</si>
  <si>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</si>
  <si>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</si>
  <si>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</si>
  <si>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</si>
  <si>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</si>
  <si>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</si>
  <si>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</si>
  <si>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</si>
  <si>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</si>
  <si>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</si>
  <si>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</si>
  <si>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</si>
  <si>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</si>
  <si>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</si>
  <si>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</si>
  <si>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</si>
  <si>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</si>
  <si>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</si>
  <si>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</si>
  <si>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</si>
  <si>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</si>
  <si>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</si>
  <si>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</si>
  <si>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</si>
  <si>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</si>
  <si>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</si>
  <si>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</si>
  <si>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</si>
  <si>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</si>
  <si>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</si>
  <si>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</si>
  <si>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</si>
  <si>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</si>
  <si>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</si>
  <si>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</si>
  <si>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</si>
  <si>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</si>
  <si>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</si>
  <si>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</si>
  <si>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</si>
  <si>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</si>
  <si>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</si>
  <si>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</si>
  <si>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</si>
  <si>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</si>
  <si>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</si>
  <si>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</si>
  <si>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</si>
  <si>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</si>
  <si>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</si>
  <si>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</si>
  <si>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</si>
  <si>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</si>
  <si>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</si>
  <si>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</si>
  <si>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</si>
  <si>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</si>
  <si>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</si>
  <si>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</si>
  <si>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</si>
  <si>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</si>
  <si>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</si>
  <si>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</si>
  <si>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</si>
  <si>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</si>
  <si>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</si>
  <si>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</si>
  <si>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</si>
  <si>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</si>
  <si>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</si>
  <si>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</si>
  <si>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</si>
  <si>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</si>
  <si>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</si>
  <si>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</si>
  <si>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</si>
  <si>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</si>
  <si>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</si>
  <si>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</si>
  <si>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</si>
  <si>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</si>
  <si>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</si>
  <si>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</si>
  <si>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</si>
  <si>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</si>
  <si>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</si>
  <si>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</si>
  <si>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</si>
  <si>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</si>
  <si>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</si>
  <si>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</si>
  <si>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</si>
  <si>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</si>
  <si>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</si>
  <si>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</si>
  <si>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</si>
  <si>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</si>
  <si>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</si>
  <si>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</si>
  <si>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</si>
  <si>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</si>
  <si>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</si>
  <si>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</si>
  <si>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</si>
  <si>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</si>
  <si>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</si>
  <si>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</si>
  <si>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</si>
  <si>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</si>
  <si>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</si>
  <si>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</si>
  <si>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</si>
  <si>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</si>
  <si>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</si>
  <si>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</si>
  <si>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</si>
  <si>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</si>
  <si>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</si>
  <si>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</si>
  <si>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</si>
  <si>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</si>
  <si>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</si>
  <si>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</si>
  <si>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</si>
  <si>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</si>
  <si>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</si>
  <si>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</si>
  <si>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</si>
  <si>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</si>
  <si>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</si>
  <si>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</si>
  <si>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</si>
  <si>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</si>
  <si>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</si>
  <si>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</si>
  <si>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</si>
  <si>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</si>
  <si>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</si>
  <si>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</si>
  <si>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</si>
  <si>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</si>
  <si>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</si>
  <si>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</si>
  <si>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</si>
  <si>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</si>
  <si>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</si>
  <si>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</si>
  <si>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</si>
  <si>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</si>
  <si>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</si>
  <si>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</si>
  <si>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</si>
  <si>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</si>
  <si>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</si>
  <si>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</si>
  <si>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</si>
  <si>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</si>
  <si>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</si>
  <si>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</si>
  <si>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</si>
  <si>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</si>
  <si>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</si>
  <si>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</si>
  <si>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</si>
  <si>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</si>
  <si>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</si>
  <si>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</si>
  <si>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</si>
  <si>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</si>
  <si>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</si>
  <si>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</si>
  <si>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</si>
  <si>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</si>
  <si>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</si>
  <si>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</si>
  <si>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</si>
  <si>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</si>
  <si>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</si>
  <si>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</si>
  <si>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</si>
  <si>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</si>
  <si>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</si>
  <si>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</si>
  <si>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</si>
  <si>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</si>
  <si>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</si>
  <si>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</si>
  <si>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</si>
  <si>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</si>
  <si>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</si>
  <si>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</si>
  <si>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</si>
  <si>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</si>
  <si>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</si>
  <si>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</si>
  <si>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</si>
  <si>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</si>
  <si>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</si>
  <si>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</si>
  <si>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</si>
  <si>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</si>
  <si>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</si>
  <si>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</si>
  <si>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</si>
  <si>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</si>
  <si>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</si>
  <si>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</si>
  <si>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</si>
  <si>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</si>
  <si>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</si>
  <si>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</si>
  <si>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</si>
  <si>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</si>
  <si>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</si>
  <si>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</si>
  <si>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</si>
  <si>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</si>
  <si>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</si>
  <si>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</si>
  <si>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</si>
  <si>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</si>
  <si>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</si>
  <si>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</si>
  <si>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</si>
  <si>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</si>
  <si>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</si>
  <si>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</si>
  <si>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</si>
  <si>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</si>
  <si>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</si>
  <si>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</si>
  <si>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</si>
  <si>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</si>
  <si>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</si>
  <si>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</si>
  <si>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</si>
  <si>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</si>
  <si>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</si>
  <si>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</si>
  <si>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</si>
  <si>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</si>
  <si>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</si>
  <si>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</si>
  <si>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</si>
  <si>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</si>
  <si>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</si>
  <si>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</si>
  <si>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</si>
  <si>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</si>
  <si>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</si>
  <si>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</si>
  <si>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</si>
  <si>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</si>
  <si>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</si>
  <si>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</si>
  <si>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</si>
  <si>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</si>
  <si>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</si>
  <si>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</si>
  <si>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</si>
  <si>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</si>
  <si>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</si>
  <si>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</si>
  <si>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</si>
  <si>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</si>
  <si>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</si>
  <si>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</si>
  <si>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</si>
  <si>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</si>
  <si>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</si>
  <si>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</si>
  <si>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</si>
  <si>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</si>
  <si>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</si>
  <si>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</si>
  <si>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</si>
  <si>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</si>
  <si>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</si>
  <si>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</si>
  <si>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</si>
  <si>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</si>
  <si>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</si>
  <si>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</si>
  <si>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</si>
  <si>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</si>
  <si>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</si>
  <si>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</si>
  <si>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</si>
  <si>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</si>
  <si>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</si>
  <si>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</si>
  <si>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</si>
  <si>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</si>
  <si>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</si>
  <si>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</si>
  <si>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</si>
  <si>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</si>
  <si>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</si>
  <si>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</si>
  <si>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</si>
  <si>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</si>
  <si>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</si>
  <si>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</si>
  <si>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</si>
  <si>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</si>
  <si>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</si>
  <si>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</si>
  <si>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</si>
  <si>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</si>
  <si>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</si>
  <si>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</si>
  <si>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</si>
  <si>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</si>
  <si>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</si>
  <si>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</si>
  <si>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</si>
  <si>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</si>
  <si>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</si>
  <si>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</si>
  <si>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</si>
  <si>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</si>
  <si>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</si>
  <si>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</si>
  <si>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</si>
  <si>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</si>
  <si>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</si>
  <si>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</si>
  <si>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</si>
  <si>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</si>
  <si>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</si>
  <si>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</si>
  <si>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</si>
  <si>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</si>
  <si>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</si>
  <si>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</si>
  <si>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</si>
  <si>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</si>
  <si>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</si>
  <si>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</si>
  <si>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</si>
  <si>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</si>
  <si>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</si>
  <si>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</si>
  <si>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</si>
  <si>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</si>
  <si>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</si>
  <si>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</si>
  <si>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</si>
  <si>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</si>
  <si>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</si>
  <si>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</si>
  <si>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</si>
  <si>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</si>
  <si>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</si>
  <si>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</si>
  <si>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</si>
  <si>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</si>
  <si>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</si>
  <si>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</si>
  <si>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</si>
  <si>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</si>
  <si>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</si>
  <si>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</si>
  <si>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</si>
  <si>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</si>
  <si>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</si>
  <si>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</si>
  <si>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</si>
  <si>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</si>
  <si>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</si>
  <si>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</si>
  <si>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</si>
  <si>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</si>
  <si>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</si>
  <si>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</si>
  <si>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</si>
  <si>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</si>
  <si>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</si>
  <si>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</si>
  <si>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</si>
  <si>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</si>
  <si>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</si>
  <si>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</si>
  <si>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</si>
  <si>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</si>
  <si>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</si>
  <si>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</si>
  <si>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</si>
  <si>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</si>
  <si>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</si>
  <si>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</si>
  <si>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</si>
  <si>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</si>
  <si>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</si>
  <si>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</si>
  <si>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</si>
  <si>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</si>
  <si>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</si>
  <si>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</si>
  <si>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</si>
  <si>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</si>
  <si>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</si>
  <si>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</si>
  <si>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</si>
  <si>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</si>
  <si>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</si>
  <si>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</si>
  <si>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</si>
  <si>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</si>
  <si>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</si>
  <si>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</si>
  <si>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</si>
  <si>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</si>
  <si>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</si>
  <si>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</si>
  <si>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</si>
  <si>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</si>
  <si>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</si>
  <si>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</si>
  <si>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</si>
  <si>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</si>
  <si>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</si>
  <si>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</si>
  <si>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</si>
  <si>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</si>
  <si>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</si>
  <si>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</si>
  <si>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</si>
  <si>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</si>
  <si>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</si>
  <si>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</si>
  <si>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</si>
  <si>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</si>
  <si>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</si>
  <si>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</si>
  <si>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</si>
  <si>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</si>
  <si>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</si>
  <si>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</si>
  <si>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</si>
  <si>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</si>
  <si>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</si>
  <si>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</si>
  <si>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</si>
  <si>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</si>
  <si>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</si>
  <si>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</si>
  <si>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</si>
  <si>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</si>
  <si>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</si>
  <si>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</si>
  <si>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</si>
  <si>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</si>
  <si>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</si>
  <si>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</si>
  <si>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</si>
  <si>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</si>
  <si>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</si>
  <si>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</si>
  <si>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</si>
  <si>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</si>
  <si>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</si>
  <si>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</si>
  <si>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</si>
  <si>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</si>
  <si>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</si>
  <si>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</si>
  <si>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</si>
  <si>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</si>
  <si>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</si>
  <si>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</si>
  <si>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</si>
  <si>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</si>
  <si>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</si>
  <si>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</si>
  <si>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</si>
  <si>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</si>
  <si>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</si>
  <si>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</si>
  <si>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</si>
  <si>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</si>
  <si>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</si>
  <si>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</si>
  <si>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</si>
  <si>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</si>
  <si>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</si>
  <si>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</si>
  <si>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</si>
  <si>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</si>
  <si>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</si>
  <si>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</si>
  <si>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</si>
  <si>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</si>
  <si>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</si>
  <si>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</si>
  <si>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</si>
  <si>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</si>
  <si>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</si>
  <si>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</si>
  <si>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</si>
  <si>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</si>
  <si>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</si>
  <si>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</si>
  <si>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</si>
  <si>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</si>
  <si>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</si>
  <si>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</si>
  <si>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</si>
  <si>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</si>
  <si>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</si>
  <si>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</si>
  <si>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</si>
  <si>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</si>
  <si>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</si>
  <si>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</si>
  <si>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</si>
  <si>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</si>
  <si>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</si>
  <si>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</si>
  <si>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</si>
  <si>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</si>
  <si>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</si>
  <si>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</si>
  <si>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</si>
  <si>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</si>
  <si>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</si>
  <si>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</si>
  <si>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</si>
  <si>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</si>
  <si>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</si>
  <si>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</si>
  <si>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</si>
  <si>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</si>
  <si>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</si>
  <si>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</si>
  <si>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</si>
  <si>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</si>
  <si>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</si>
  <si>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</si>
  <si>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</si>
  <si>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</si>
  <si>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</si>
  <si>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</si>
  <si>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</si>
  <si>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</si>
  <si>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</si>
  <si>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</si>
  <si>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</si>
  <si>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</si>
  <si>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</si>
  <si>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</si>
  <si>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</si>
  <si>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</si>
  <si>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</si>
  <si>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</si>
  <si>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</si>
  <si>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</si>
  <si>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</si>
  <si>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</si>
  <si>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</si>
  <si>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</si>
  <si>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</si>
  <si>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</si>
  <si>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</si>
  <si>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</si>
  <si>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</si>
  <si>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</si>
  <si>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</si>
  <si>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</si>
  <si>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</si>
  <si>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</si>
  <si>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</si>
  <si>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</si>
  <si>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</si>
  <si>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</si>
  <si>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</si>
  <si>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</si>
  <si>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</si>
  <si>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</si>
  <si>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</si>
  <si>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</si>
  <si>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</si>
  <si>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</si>
  <si>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</si>
  <si>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</si>
  <si>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</si>
  <si>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</si>
  <si>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</si>
  <si>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</si>
  <si>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</si>
  <si>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</si>
  <si>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</si>
  <si>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</si>
  <si>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</si>
  <si>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</si>
  <si>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</si>
  <si>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</si>
  <si>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</si>
  <si>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</si>
  <si>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</si>
  <si>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</si>
  <si>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</si>
  <si>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</si>
  <si>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</si>
  <si>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</si>
  <si>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</si>
  <si>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</si>
  <si>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</si>
  <si>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</si>
  <si>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</si>
  <si>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</si>
  <si>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</si>
  <si>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</si>
  <si>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</si>
  <si>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</si>
  <si>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</si>
  <si>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</si>
  <si>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</si>
  <si>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</si>
  <si>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</si>
  <si>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</si>
  <si>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</si>
  <si>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</si>
  <si>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</si>
  <si>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</si>
  <si>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</si>
  <si>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</si>
  <si>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</si>
  <si>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</si>
  <si>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</si>
  <si>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</si>
  <si>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</si>
  <si>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</si>
  <si>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</si>
  <si>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</si>
  <si>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</si>
  <si>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</si>
  <si>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</si>
  <si>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</si>
  <si>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</si>
  <si>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</si>
  <si>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</si>
  <si>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</si>
  <si>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</si>
  <si>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</si>
  <si>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</si>
  <si>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</si>
  <si>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</si>
  <si>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</si>
  <si>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</si>
  <si>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</si>
  <si>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</si>
  <si>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</si>
  <si>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</si>
  <si>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</si>
  <si>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</si>
  <si>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</si>
  <si>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</si>
  <si>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</si>
  <si>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</si>
  <si>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</si>
  <si>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</si>
  <si>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</si>
  <si>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</si>
  <si>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</si>
  <si>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</si>
  <si>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</si>
  <si>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</si>
  <si>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</si>
  <si>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</si>
  <si>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</si>
  <si>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</si>
  <si>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</si>
  <si>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</si>
  <si>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</si>
  <si>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</si>
  <si>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</si>
  <si>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</si>
  <si>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</si>
  <si>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</si>
  <si>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</si>
  <si>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</si>
  <si>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</si>
  <si>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</si>
  <si>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</si>
  <si>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</si>
  <si>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</si>
  <si>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</si>
  <si>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</si>
  <si>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</si>
  <si>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</si>
  <si>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</si>
  <si>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</si>
  <si>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</si>
  <si>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</si>
  <si>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</si>
  <si>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</si>
  <si>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</si>
  <si>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</si>
  <si>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</si>
  <si>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</si>
  <si>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</si>
  <si>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</si>
  <si>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</si>
  <si>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</si>
  <si>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</si>
  <si>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</si>
  <si>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</si>
  <si>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</si>
  <si>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</si>
  <si>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</si>
  <si>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</si>
  <si>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</si>
  <si>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</si>
  <si>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</si>
  <si>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</si>
  <si>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</si>
  <si>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</si>
  <si>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</si>
  <si>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</si>
  <si>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</si>
  <si>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</si>
  <si>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</si>
  <si>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</si>
  <si>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</si>
  <si>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</si>
  <si>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</si>
  <si>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</si>
  <si>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</si>
  <si>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</si>
  <si>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</si>
  <si>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</si>
  <si>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</si>
  <si>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</si>
  <si>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</si>
  <si>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</si>
  <si>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</si>
  <si>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</si>
  <si>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</si>
  <si>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</si>
  <si>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</si>
  <si>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</si>
  <si>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</si>
  <si>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</si>
  <si>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</si>
  <si>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</si>
  <si>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</si>
  <si>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</si>
  <si>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</si>
  <si>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</si>
  <si>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</si>
  <si>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</si>
  <si>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</si>
  <si>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</si>
  <si>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</si>
  <si>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</si>
  <si>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</si>
  <si>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</si>
  <si>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</si>
  <si>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</si>
  <si>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</si>
  <si>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</si>
  <si>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</si>
  <si>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</si>
  <si>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</si>
  <si>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</si>
  <si>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</si>
  <si>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</si>
  <si>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</si>
  <si>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</si>
  <si>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</si>
  <si>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</si>
  <si>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</si>
  <si>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</si>
  <si>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</si>
  <si>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</si>
  <si>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</si>
  <si>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</si>
  <si>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</si>
  <si>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</si>
  <si>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</si>
  <si>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</si>
  <si>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</si>
  <si>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</si>
  <si>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</si>
  <si>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</si>
  <si>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</si>
  <si>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</si>
  <si>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</si>
  <si>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</si>
  <si>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</si>
  <si>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</si>
  <si>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</si>
  <si>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</si>
  <si>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</si>
  <si>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</si>
  <si>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</si>
  <si>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</si>
  <si>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</si>
  <si>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</si>
  <si>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</si>
  <si>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</si>
  <si>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</si>
  <si>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</si>
  <si>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</si>
  <si>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</si>
  <si>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</si>
  <si>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</si>
  <si>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</si>
  <si>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</si>
  <si>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</si>
  <si>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</si>
  <si>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</si>
  <si>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</si>
  <si>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</si>
  <si>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</si>
  <si>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</si>
  <si>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</si>
  <si>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</si>
  <si>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</si>
  <si>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</si>
  <si>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</si>
  <si>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</si>
  <si>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</si>
  <si>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</si>
  <si>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</si>
  <si>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</si>
  <si>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</si>
  <si>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</si>
  <si>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</si>
  <si>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</si>
  <si>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</si>
  <si>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</si>
  <si>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</si>
  <si>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</si>
  <si>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</si>
  <si>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</si>
  <si>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</si>
  <si>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</si>
  <si>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</si>
  <si>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</si>
  <si>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</si>
  <si>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</si>
  <si>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</si>
  <si>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</si>
  <si>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</si>
  <si>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</si>
  <si>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</si>
  <si>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</si>
  <si>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</si>
  <si>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</si>
  <si>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</si>
  <si>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</si>
  <si>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</si>
  <si>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</si>
  <si>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</si>
  <si>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</si>
  <si>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</si>
  <si>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</si>
  <si>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</si>
  <si>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</si>
  <si>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</si>
  <si>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</si>
  <si>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</si>
  <si>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</si>
  <si>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</si>
  <si>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</si>
  <si>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</si>
  <si>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</si>
  <si>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</si>
  <si>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</si>
  <si>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</si>
  <si>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</si>
  <si>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</si>
  <si>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</si>
  <si>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</si>
  <si>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</si>
  <si>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</si>
  <si>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</si>
  <si>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</si>
  <si>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</si>
  <si>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</si>
  <si>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</si>
  <si>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</si>
  <si>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</si>
  <si>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</si>
  <si>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</si>
  <si>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</si>
  <si>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</si>
  <si>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</si>
  <si>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</si>
  <si>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</si>
  <si>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</si>
  <si>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</si>
  <si>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</si>
  <si>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</si>
  <si>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</si>
  <si>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</si>
  <si>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</si>
  <si>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</si>
  <si>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</si>
  <si>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</si>
  <si>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</si>
  <si>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</si>
  <si>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</si>
  <si>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</si>
  <si>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</si>
  <si>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</si>
  <si>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</si>
  <si>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</si>
  <si>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</si>
  <si>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</si>
  <si>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</si>
  <si>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</si>
  <si>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</si>
  <si>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</si>
  <si>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</si>
  <si>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</si>
  <si>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</si>
  <si>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</si>
  <si>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</si>
  <si>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</si>
  <si>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</si>
  <si>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</si>
  <si>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</si>
  <si>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</si>
  <si>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</si>
  <si>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</si>
  <si>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</si>
  <si>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</si>
  <si>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</si>
  <si>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</si>
  <si>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</si>
  <si>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</si>
  <si>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</si>
  <si>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</si>
  <si>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</si>
  <si>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</si>
  <si>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</si>
  <si>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</si>
  <si>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</si>
  <si>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</si>
  <si>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</si>
  <si>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</si>
  <si>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</si>
  <si>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</si>
  <si>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</si>
  <si>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</si>
  <si>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</si>
  <si>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</si>
  <si>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</si>
  <si>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</si>
  <si>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</si>
  <si>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</si>
  <si>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</si>
  <si>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</si>
  <si>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</si>
  <si>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</si>
  <si>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</si>
  <si>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</si>
  <si>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</si>
  <si>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</si>
  <si>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</si>
  <si>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</si>
  <si>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</si>
  <si>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</si>
  <si>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</si>
  <si>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</si>
  <si>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</si>
  <si>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</si>
  <si>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</si>
  <si>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</si>
  <si>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</si>
  <si>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</si>
  <si>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</si>
  <si>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</si>
  <si>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</si>
  <si>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</si>
  <si>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</si>
  <si>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</si>
  <si>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</si>
  <si>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</si>
  <si>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</si>
  <si>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</si>
  <si>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</si>
  <si>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</si>
  <si>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</si>
  <si>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</si>
  <si>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</si>
  <si>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</si>
  <si>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</si>
  <si>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</si>
  <si>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</si>
  <si>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</si>
  <si>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</si>
  <si>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</si>
  <si>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</si>
  <si>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</si>
  <si>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</si>
  <si>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</si>
  <si>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</si>
  <si>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</si>
  <si>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</si>
  <si>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</si>
  <si>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</si>
  <si>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</si>
  <si>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</si>
  <si>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</si>
  <si>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</si>
  <si>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</si>
  <si>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</si>
  <si>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</si>
  <si>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</si>
  <si>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</si>
  <si>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</si>
  <si>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</si>
  <si>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</si>
  <si>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</si>
  <si>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</si>
  <si>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</si>
  <si>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</si>
  <si>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</si>
  <si>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</si>
  <si>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</si>
  <si>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</si>
  <si>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</si>
  <si>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</si>
  <si>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</si>
  <si>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</si>
  <si>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</si>
  <si>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</si>
  <si>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</si>
  <si>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</si>
  <si>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</si>
  <si>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</si>
  <si>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</si>
  <si>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</si>
  <si>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</si>
  <si>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</si>
  <si>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</si>
  <si>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</si>
  <si>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</si>
  <si>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</si>
  <si>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</si>
  <si>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</si>
  <si>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</si>
  <si>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</si>
  <si>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</si>
  <si>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</si>
  <si>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</si>
  <si>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</si>
  <si>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</si>
  <si>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</si>
  <si>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</si>
  <si>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</si>
  <si>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</si>
  <si>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</si>
  <si>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</si>
  <si>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</si>
  <si>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</si>
  <si>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</si>
  <si>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</si>
  <si>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</si>
  <si>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</si>
  <si>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</si>
  <si>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</si>
  <si>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</si>
  <si>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</si>
  <si>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</si>
  <si>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</si>
  <si>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</si>
  <si>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</si>
  <si>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</si>
  <si>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</si>
  <si>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</si>
  <si>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</si>
  <si>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</si>
  <si>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</si>
  <si>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</si>
  <si>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</si>
  <si>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</si>
  <si>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</si>
  <si>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</si>
  <si>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</si>
  <si>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</si>
  <si>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</si>
  <si>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</si>
  <si>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</si>
  <si>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</si>
  <si>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</si>
  <si>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</si>
  <si>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</si>
  <si>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</si>
  <si>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</si>
  <si>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</si>
  <si>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</si>
  <si>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</si>
  <si>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</si>
  <si>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</si>
  <si>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</si>
  <si>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</si>
  <si>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</si>
  <si>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</si>
  <si>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</si>
  <si>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</si>
  <si>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</si>
  <si>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</si>
  <si>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</si>
  <si>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</si>
  <si>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</si>
  <si>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</si>
  <si>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</si>
  <si>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</si>
  <si>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</si>
  <si>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</si>
  <si>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</si>
  <si>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</si>
  <si>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</si>
  <si>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</si>
  <si>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</si>
  <si>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</si>
  <si>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</si>
  <si>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</si>
  <si>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</si>
  <si>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</si>
  <si>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</si>
  <si>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</si>
  <si>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</si>
  <si>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</si>
  <si>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</si>
  <si>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</si>
  <si>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</si>
  <si>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</si>
  <si>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</si>
  <si>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</si>
  <si>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</si>
  <si>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</si>
  <si>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</si>
  <si>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</si>
  <si>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</si>
  <si>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</si>
  <si>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</si>
  <si>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</si>
  <si>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</si>
  <si>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</si>
  <si>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</si>
  <si>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</si>
  <si>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</si>
  <si>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</si>
  <si>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</si>
  <si>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</si>
  <si>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</si>
  <si>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</si>
  <si>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</si>
  <si>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</si>
  <si>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</si>
  <si>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</si>
  <si>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</si>
  <si>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</si>
  <si>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</si>
  <si>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</si>
  <si>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</si>
  <si>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</si>
  <si>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</si>
  <si>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</si>
  <si>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</si>
  <si>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</si>
  <si>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</si>
  <si>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Canceled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</si>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</sst>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[KickStarter_Challenge..xlsx]Theatr Outcomes on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 Outcomes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FD-4641-84ED-AFB9A02724A0}"/>
            </c:ext>
          </c:extLst>
        </c:ser>
        <c:ser>
          <c:idx val="1"/>
          <c:order val="1"/>
          <c:tx>
            <c:strRef>
              <c:f>'Theatr 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FD-4641-84ED-AFB9A02724A0}"/>
            </c:ext>
          </c:extLst>
        </c:ser>
        <c:ser>
          <c:idx val="2"/>
          <c:order val="2"/>
          <c:tx>
            <c:strRef>
              <c:f>'Theatr Outcomes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 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 Outcomes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FD-4641-84ED-AFB9A0272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991160"/>
        <c:axId val="448991480"/>
      </c:lineChart>
      <c:catAx>
        <c:axId val="448991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1480"/>
        <c:crosses val="autoZero"/>
        <c:auto val="1"/>
        <c:lblAlgn val="ctr"/>
        <c:lblOffset val="100"/>
        <c:noMultiLvlLbl val="0"/>
      </c:catAx>
      <c:valAx>
        <c:axId val="448991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99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AD-4EF9-8A11-442226C0CD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AD-4EF9-8A11-442226C0CD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AD-4EF9-8A11-442226C0C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9593912"/>
        <c:axId val="437003888"/>
      </c:lineChart>
      <c:catAx>
        <c:axId val="509593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003888"/>
        <c:crosses val="autoZero"/>
        <c:auto val="1"/>
        <c:lblAlgn val="ctr"/>
        <c:lblOffset val="100"/>
        <c:noMultiLvlLbl val="0"/>
      </c:catAx>
      <c:valAx>
        <c:axId val="4370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59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[KickStarter_Challenge..xlsx]Sheet1!PivotTable2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59711286089237"/>
          <c:y val="5.35141440653251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4F-4597-A955-97B60D28AB8C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4F-4597-A955-97B60D28AB8C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4F-4597-A955-97B60D28AB8C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Sheet1!$E$5:$E$14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E4F-4597-A955-97B60D28A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334192"/>
        <c:axId val="375337392"/>
      </c:barChart>
      <c:catAx>
        <c:axId val="37533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7392"/>
        <c:crosses val="autoZero"/>
        <c:auto val="1"/>
        <c:lblAlgn val="ctr"/>
        <c:lblOffset val="100"/>
        <c:noMultiLvlLbl val="0"/>
      </c:catAx>
      <c:valAx>
        <c:axId val="37533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33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67-4CDA-AE5B-2BAE96C93C4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7-4CDA-AE5B-2BAE96C93C4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67-4CDA-AE5B-2BAE96C93C4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C-46B8-841B-F48B25912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811704"/>
        <c:axId val="529812024"/>
      </c:barChart>
      <c:catAx>
        <c:axId val="52981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2024"/>
        <c:crosses val="autoZero"/>
        <c:auto val="1"/>
        <c:lblAlgn val="ctr"/>
        <c:lblOffset val="100"/>
        <c:noMultiLvlLbl val="0"/>
      </c:catAx>
      <c:valAx>
        <c:axId val="529812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82-460B-AA11-C725884E13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82-460B-AA11-C725884E13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82-460B-AA11-C725884E13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82-460B-AA11-C725884E1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817784"/>
        <c:axId val="529820984"/>
      </c:lineChart>
      <c:catAx>
        <c:axId val="52981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20984"/>
        <c:crosses val="autoZero"/>
        <c:auto val="1"/>
        <c:lblAlgn val="ctr"/>
        <c:lblOffset val="100"/>
        <c:noMultiLvlLbl val="0"/>
      </c:catAx>
      <c:valAx>
        <c:axId val="529820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81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52387</xdr:rowOff>
    </xdr:from>
    <xdr:to>
      <xdr:col>9</xdr:col>
      <xdr:colOff>1200150</xdr:colOff>
      <xdr:row>17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C790F-24B3-4E2E-AF80-6271F1E6C7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13</xdr:row>
      <xdr:rowOff>71437</xdr:rowOff>
    </xdr:from>
    <xdr:to>
      <xdr:col>6</xdr:col>
      <xdr:colOff>590550</xdr:colOff>
      <xdr:row>27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AD634F-049F-4D63-A87C-6F4057A79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1</xdr:row>
      <xdr:rowOff>4762</xdr:rowOff>
    </xdr:from>
    <xdr:to>
      <xdr:col>13</xdr:col>
      <xdr:colOff>571500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8CEE9-C04E-4E41-ABA6-17C543AD9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4</xdr:row>
      <xdr:rowOff>4762</xdr:rowOff>
    </xdr:from>
    <xdr:to>
      <xdr:col>13</xdr:col>
      <xdr:colOff>142875</xdr:colOff>
      <xdr:row>18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9AB23-D120-4549-A6DB-A041BA989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3</xdr:row>
      <xdr:rowOff>157162</xdr:rowOff>
    </xdr:from>
    <xdr:to>
      <xdr:col>13</xdr:col>
      <xdr:colOff>333375</xdr:colOff>
      <xdr:row>18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FE8EFA-864E-4276-9018-77F9D284AC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alston" refreshedDate="44021.446769097223" createdVersion="6" refreshedVersion="6" minRefreshableVersion="3" recordCount="4114" xr:uid="{30342CD9-CD50-4E1E-93D9-CF0852114EF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alston" refreshedDate="44025.449750810185" createdVersion="6" refreshedVersion="6" minRefreshableVersion="3" recordCount="4114" xr:uid="{FA01D111-2F7F-461A-B62D-DAB083B634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alston" refreshedDate="44026.580756597221" createdVersion="6" refreshedVersion="6" minRefreshableVersion="3" recordCount="4114" xr:uid="{F98F0812-9811-4631-8664-08BBED611924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517481-9779-40DC-960E-2243BD89608B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9AA14-C946-407B-8D23-70EEEF34E45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58EC7-3C89-486D-B4FA-4FDD586E5F2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CA408-B937-41DD-8FA2-BD53A07578C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F0C36-5896-4FF3-80AC-E00C052A2F1B}">
  <dimension ref="A1:E18"/>
  <sheetViews>
    <sheetView workbookViewId="0">
      <selection activeCell="F1" sqref="F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12.42578125" bestFit="1" customWidth="1"/>
    <col min="8" max="8" width="18" bestFit="1" customWidth="1"/>
    <col min="9" max="9" width="12.42578125" bestFit="1" customWidth="1"/>
    <col min="10" max="10" width="23" bestFit="1" customWidth="1"/>
    <col min="11" max="11" width="17.57031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8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8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8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8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8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8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8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8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8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8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8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8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P1" zoomScale="60" zoomScaleNormal="60" workbookViewId="0">
      <selection activeCell="U2" sqref="U2"/>
    </sheetView>
  </sheetViews>
  <sheetFormatPr defaultColWidth="8.85546875" defaultRowHeight="15" x14ac:dyDescent="0.25"/>
  <cols>
    <col min="1" max="1" width="12.5703125" style="10" bestFit="1" customWidth="1"/>
    <col min="2" max="2" width="38.42578125" style="3" customWidth="1"/>
    <col min="3" max="3" width="40.28515625" style="3" customWidth="1"/>
    <col min="4" max="4" width="35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42578125" style="10" bestFit="1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style="17" bestFit="1" customWidth="1"/>
    <col min="20" max="20" width="31.5703125" style="17" customWidth="1"/>
  </cols>
  <sheetData>
    <row r="1" spans="1:21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8358</v>
      </c>
      <c r="R1" s="11" t="s">
        <v>8359</v>
      </c>
      <c r="S1" s="16" t="s">
        <v>8365</v>
      </c>
      <c r="T1" s="16" t="s">
        <v>8366</v>
      </c>
      <c r="U1" s="11" t="s">
        <v>8379</v>
      </c>
    </row>
    <row r="2" spans="1:21" ht="60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0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0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0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0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0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0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0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0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0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0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0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0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0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0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0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0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0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0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0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0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0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0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0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0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0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0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0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0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0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0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0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0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0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0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0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0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0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0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0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0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0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0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0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0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0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0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0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0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0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0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0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0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0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0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0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0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0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0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0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0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0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0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0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0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0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0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0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0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0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0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0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0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0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0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0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0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0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0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0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0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0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0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0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0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0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0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0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0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0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0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0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0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0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0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0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0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0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0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0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0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0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0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0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0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0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0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0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0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0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0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0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0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0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0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0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0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0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0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0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0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0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0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0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0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0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0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0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0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0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0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0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0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0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0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0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0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0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0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0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0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0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0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0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0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0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0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0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0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0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0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0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0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0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0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0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0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0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0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0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0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0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0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0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0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0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0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0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0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0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0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0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0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0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0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0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0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0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0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0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0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0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0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0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0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0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0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0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0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0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0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0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0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0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0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0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0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0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0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0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0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0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0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0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0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0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0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0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0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0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0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0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0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0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0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0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0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0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0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0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0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0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0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0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0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0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0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0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0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0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0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0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0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0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0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0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0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0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0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0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0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0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0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0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0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0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0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0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0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0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0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0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0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0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0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0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0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0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0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0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0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0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0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0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0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0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0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0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0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0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0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0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0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0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0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0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0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0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0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0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0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0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0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0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0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0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0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0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0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0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0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0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0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0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0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0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0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0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0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0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0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0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0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0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0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0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0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0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0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0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0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0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0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0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0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0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0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0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0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0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0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0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0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0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0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0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0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0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0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0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0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0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0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0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0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0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0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0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0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0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0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0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0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0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0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0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0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0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0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0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0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0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0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0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0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0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0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0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0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0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0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0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0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0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0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0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0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0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0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0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0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0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0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0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0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0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0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0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0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0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0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0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0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0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0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0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0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0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0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0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0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0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0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0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0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0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0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0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0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0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0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0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0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0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0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0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0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0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0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0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0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0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0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0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0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0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0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0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0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0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0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0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0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0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0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0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0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0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0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0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0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0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0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0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0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0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0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0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0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0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0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0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0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0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0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0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0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0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0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0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0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0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0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0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0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0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0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0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0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0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0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0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0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0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0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0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0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0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0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0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0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0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0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0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0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0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0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0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0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0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0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0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0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0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0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0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0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0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0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0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0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0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0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0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0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0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0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0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0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0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0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0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0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0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0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0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0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0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0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0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0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0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0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0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0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0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0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0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0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0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0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0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0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0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0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0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0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0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0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0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0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0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0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0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0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0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0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0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0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0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0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0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0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0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0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0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0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0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0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0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0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0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0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0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0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0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0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0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0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0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0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0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0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0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0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0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0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0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0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0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0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0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0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0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0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0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0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0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0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0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0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0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0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0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0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0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0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0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0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0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0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0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0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0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0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0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0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0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0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0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0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0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0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0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0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0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0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0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0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0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0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0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0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0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0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0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0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0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0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0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0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0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0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0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0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0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0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0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0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0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0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0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0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0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0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0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0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0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0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0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0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0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0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0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0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0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0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0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0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0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0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0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0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0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0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0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0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0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0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0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0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0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0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0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0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0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0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0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0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0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0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0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0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0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0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0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0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0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0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0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0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0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0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0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0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0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0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0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0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0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0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0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0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0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0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0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0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0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0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0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0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0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0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0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0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0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0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0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0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0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0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0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0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0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0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0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0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0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0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0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0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0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0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0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0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0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0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0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0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0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0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0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0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0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0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0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0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0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0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0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0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0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0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0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0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0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0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0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0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0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0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0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0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0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0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0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0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0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0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0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0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0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0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0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0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0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0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0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0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0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0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0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0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0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0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0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0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0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0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0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0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0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0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0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0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0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0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0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0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0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0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0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0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0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0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0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0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0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0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0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0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0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0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0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0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0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0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0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0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0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0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0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0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0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0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0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0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0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0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0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0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0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0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0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0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0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0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0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0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0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0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0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0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0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0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0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0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0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0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0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0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0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0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0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0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0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0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0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0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0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0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0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0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0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0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0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0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0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0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0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0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0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0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0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0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0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0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0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0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0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0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0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0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0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0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0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0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0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0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0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0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0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0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0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0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0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0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0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0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0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0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0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0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0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0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0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0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0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0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0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0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0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0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0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0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0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0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0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0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0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0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0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0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0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0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0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0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0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0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0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0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0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0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0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0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0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0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0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0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0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0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0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0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0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0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0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0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0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0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0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0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0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0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0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0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0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0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0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0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0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0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0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0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0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0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0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0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0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0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0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0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0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0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0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0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0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0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0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0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0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0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0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0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0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0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0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0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0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0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0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0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0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0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0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0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0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0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0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0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0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0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0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0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0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0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0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0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0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0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0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0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0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0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0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0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0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0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0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0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0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0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0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0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0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0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0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0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0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0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0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0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0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0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0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0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0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0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0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0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0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0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0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0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0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0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0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0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0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0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0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0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0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0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0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0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0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0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0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0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0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0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0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0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0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0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0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0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0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0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0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0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0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0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0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0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0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0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0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0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0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0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0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0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0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0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0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0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0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0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0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0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0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0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0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0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0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0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0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0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0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0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0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0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0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0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0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0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0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0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0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0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0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0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0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0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0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0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0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0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0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0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0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0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0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0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0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0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0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0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0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0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0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0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0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0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0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0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0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0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0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0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0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0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0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0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0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0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0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0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0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0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0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0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0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0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0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0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0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0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0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0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0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0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0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0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0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0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0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0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0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0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0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0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0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0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0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0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0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0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0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0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0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0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0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0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0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0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0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0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0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0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0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0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0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0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0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0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0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0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0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0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0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0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0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0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0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0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0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0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0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0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0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0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0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0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0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0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0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0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0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0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0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0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0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0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0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0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0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0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0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0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0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0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0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0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0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0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0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0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0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0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0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0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0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0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0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0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0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0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0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0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0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0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0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0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0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0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0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0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0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0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0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0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0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0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0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0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0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0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0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0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0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0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0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0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0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0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0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0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0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0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0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0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0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0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0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0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0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0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0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0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0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0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0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0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0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0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0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0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0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0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0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0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0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0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0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0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0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0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0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0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0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0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0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0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0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0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0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0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0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0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0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0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0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0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0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0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0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0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0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0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0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0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0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0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0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0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0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0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0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0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0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0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0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0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0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0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0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0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0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0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0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0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0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0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0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0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0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0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0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0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0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0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0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0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0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0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0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0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0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0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0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0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0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0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0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0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0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0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0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0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0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0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0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0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0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0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0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0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0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0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0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0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0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0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0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0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0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0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0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0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0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0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0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0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0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0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0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0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0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0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0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0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0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0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0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0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0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0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0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0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0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0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0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0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0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0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0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0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0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0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0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0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0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0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0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0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0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0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0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0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0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0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0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0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0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0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0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0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0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0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0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0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0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0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0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0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0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0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0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0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0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0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0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0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0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0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0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0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0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0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0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0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0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0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0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0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0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0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0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0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0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0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0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0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0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0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0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0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0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0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0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0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0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0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0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0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0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0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0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0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0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0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0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0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0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0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0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0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0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0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0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0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0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0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0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0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0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0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0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0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0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0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0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0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0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0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0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0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0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0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0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0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0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0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0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0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0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0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0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0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0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0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0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0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0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0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0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0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0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0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0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0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0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0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0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0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0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0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0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0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0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0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0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0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0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0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0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0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0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0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0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0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0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0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0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0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0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0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0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0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0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0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0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0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0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0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0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0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0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0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0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0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0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0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0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0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0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0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0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0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0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0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0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0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0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0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0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0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0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0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0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0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0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0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0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0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0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0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0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0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0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0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0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0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0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0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0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0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0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0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0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0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0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0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0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0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0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0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0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0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0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0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0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0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0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0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0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0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0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0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0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0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0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0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0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0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0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0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0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0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0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0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0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0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0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0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0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0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0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0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0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0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0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0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0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0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0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0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0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0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0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0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0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0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0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0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0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0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0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0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0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0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0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0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0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0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0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0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0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0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0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0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0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0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0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0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0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0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0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0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0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0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0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0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0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0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0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0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0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0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0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0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0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0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0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0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0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0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0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0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0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0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0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0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0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0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0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0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0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0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0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0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0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0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0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0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0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0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0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0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0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0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0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0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0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0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0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0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0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0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0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0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0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0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0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0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0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0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0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0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0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0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0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0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0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0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0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0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0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0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0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0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0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0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0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0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0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0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0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0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0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0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0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0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0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0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0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0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0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0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0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0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0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0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0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0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0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0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0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0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0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0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0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0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0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0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0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0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0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0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0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0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0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0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0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0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0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0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0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0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0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0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0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0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0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0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0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0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0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0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0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0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0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0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0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0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0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0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0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0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0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0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0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0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0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0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0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0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0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0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0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0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0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0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0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0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0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0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0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0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0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0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0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0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0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0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0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0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0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0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0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0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0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0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0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0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0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0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0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0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0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0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0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0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0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0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0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0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0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0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0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0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0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0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0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0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0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0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0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0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0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0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0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0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0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0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0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0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0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0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0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0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0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0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0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0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0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0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0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0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0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0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0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0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0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0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0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0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0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0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0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0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0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0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0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0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0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0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0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0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0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0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0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0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0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0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0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0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0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0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0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0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0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0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0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0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0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0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0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0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0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0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0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0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0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0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0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0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0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0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0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0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0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0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0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0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0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0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0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0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0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0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0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0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0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0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0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0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0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0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0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0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0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0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0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0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0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0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0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0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0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0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0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0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0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0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0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0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0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0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0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0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0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0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0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0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0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0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0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0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0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0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0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0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0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0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0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0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0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0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0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0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0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0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0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0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0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0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0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0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0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0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0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0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0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0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0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0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0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0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0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0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0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0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0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0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0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0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0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0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0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0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0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0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0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0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0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0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0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0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0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0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0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0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0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0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0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0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0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0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0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0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0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0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0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0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0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0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0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0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0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0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0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0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0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0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0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0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0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0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0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0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0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0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0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0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0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0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0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0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0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0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0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0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0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0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0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0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0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0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0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0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0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0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0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0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0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0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0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0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0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0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0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0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0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0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0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0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0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0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0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0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0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0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0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0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0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0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0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0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0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0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0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0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0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0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0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0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0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0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0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0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0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0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0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0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0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0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0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0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0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0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0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0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0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0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0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0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0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0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0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0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0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0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0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0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0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0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0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0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0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0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0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0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0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0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0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0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0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0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0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0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0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0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0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0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0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0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0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0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0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0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0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0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0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0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0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0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0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0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0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0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0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0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0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0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0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0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0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0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0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0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0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0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0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0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0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0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0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0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0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0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0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0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0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0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0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0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0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0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0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0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0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0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0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0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0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0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0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0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0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0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0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0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0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0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0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0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0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0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0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0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0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0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0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0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0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0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0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0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0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0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0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0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0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0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0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0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0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0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0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0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0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0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0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0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0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0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0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0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0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0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0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0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0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0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0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0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0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0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0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0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0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0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0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0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0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0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0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0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0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0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0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0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0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0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0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0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0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0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0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0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0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0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0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0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0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0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0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0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0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0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0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0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0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0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0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0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0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0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0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0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0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0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0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0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0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0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0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0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0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0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0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0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0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0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0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0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0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0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0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0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0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0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0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0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0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0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0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0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0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0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0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0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0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0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0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0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0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0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0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0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0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0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0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0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0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0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0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0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0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0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0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0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0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0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0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0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0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0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0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0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0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0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0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0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0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0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0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0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0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0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0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0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0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0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0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0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0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0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0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0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0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0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0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0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0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0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0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0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0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0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0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0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0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0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0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0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0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0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0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0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0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0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0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0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0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0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0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0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0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0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0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0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0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0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0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0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0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0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0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0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0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0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0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0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0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0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0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0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0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0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0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0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0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0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0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0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0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0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0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0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0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0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0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0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0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0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0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0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0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0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0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0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0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0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0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0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0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0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0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0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0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0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0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0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0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0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0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0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0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0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0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0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0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0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0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0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0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0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0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0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0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0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0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0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0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0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0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0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0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0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0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0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0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0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0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0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0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0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0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0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0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0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0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0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0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0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0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0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0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0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0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0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0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0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0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0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0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0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0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0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0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0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0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0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0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0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0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0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0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0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0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0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0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0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0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0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0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0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0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0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0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0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0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0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0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0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0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0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0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0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0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0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0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0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0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0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0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0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0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0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0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0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0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0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0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0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0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0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0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0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0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0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0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0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0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0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0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0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0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0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0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0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0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0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0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0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0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0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0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0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0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0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0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0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0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0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0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0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0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0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0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0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0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0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0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0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0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0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0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0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0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0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0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0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0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0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0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0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0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0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0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0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0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0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0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0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0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0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0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0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0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0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0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0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0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0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0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0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0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0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0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0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0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0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0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0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0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0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0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0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0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0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0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0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0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0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0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0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0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0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0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0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0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0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0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0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0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0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0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0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0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0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0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0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0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0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0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0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0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0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0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0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0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0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0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0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0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0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0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0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0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0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0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0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0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0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0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0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0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0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0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0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0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0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0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0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0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0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0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0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0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0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0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0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0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0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0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0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0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0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0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0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0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0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0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0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0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0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0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0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0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0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0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0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0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0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0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0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0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0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0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0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0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0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0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0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0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0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0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0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0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0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0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0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0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0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0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0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0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0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0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0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0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0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0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0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0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0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0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0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0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0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0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0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0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0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0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0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0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0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0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0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0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0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0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0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0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0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0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0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0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0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0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0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0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0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0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0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0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0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0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0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0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0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0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0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0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0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0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0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0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0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0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0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0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0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0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0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0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0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0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0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0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0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0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0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0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0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0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0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0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0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0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0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0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0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0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0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0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0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0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0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0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0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0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0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0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0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0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0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0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0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0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0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0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0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0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0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0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0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0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0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0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0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0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0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0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0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0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0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0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0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0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0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0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0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0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0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0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0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0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0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0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0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0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0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0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0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0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0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0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0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0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0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0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0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0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0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0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0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0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0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0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0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0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0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0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0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0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0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0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0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0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0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0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0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0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0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0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0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0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0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0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0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0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0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0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0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0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0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0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0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0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0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0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0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0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0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0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0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0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0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0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0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0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0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0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0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0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0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0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0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0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0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0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0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0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0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0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0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0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0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0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0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0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0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0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0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0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0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0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0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0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0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0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0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0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0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0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0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0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0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0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0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0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0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0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0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0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0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0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0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0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0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0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0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0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0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0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0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0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0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0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0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0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0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0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0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0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0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0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0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0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0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0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0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0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0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0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0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0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0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0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0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0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0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0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0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0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0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0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0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0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0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0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0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0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0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0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0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0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0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0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0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0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0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0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0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0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0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0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0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0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0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0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0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0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0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0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0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0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0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0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0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0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0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0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0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0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0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0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0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0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0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0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0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0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0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0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0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0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0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0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0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0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0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0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0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0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0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0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0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0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0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0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0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0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0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0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0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0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0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0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0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0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0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0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0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0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0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0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0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0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0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0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0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0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0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0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0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0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0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0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0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0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0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0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0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0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0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0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0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0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0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0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0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0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0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0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0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0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0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0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0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0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0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0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0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0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0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0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0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0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0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0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0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0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0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0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0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0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0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0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0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0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0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0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0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0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0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0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0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0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0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0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0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0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0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0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0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0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0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0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0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0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0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0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0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0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0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0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0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0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0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0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0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0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0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0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0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0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0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0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0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0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0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0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0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0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0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0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0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0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0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0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0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0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0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0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0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0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0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0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0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0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0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0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0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0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0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0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0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0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0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0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0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0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0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0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0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0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0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0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0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0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0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0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0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0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0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0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0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0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0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0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0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0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0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0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0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0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0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0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0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0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0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0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0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0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0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0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0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0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0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0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0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0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0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0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0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0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0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0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0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0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0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0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0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0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0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0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0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0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0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0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0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0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0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0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0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0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0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0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0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0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0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0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0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0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0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0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0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0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0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0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0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0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0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0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0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0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0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0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0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0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0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0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0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0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0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0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0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0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0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0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0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0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0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0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0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0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0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0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0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0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0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0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0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0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0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0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0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0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0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0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0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0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0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0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0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0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0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0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0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0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0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0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0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0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0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0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0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0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0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0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0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0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0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0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0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0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0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0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0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0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0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0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0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0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0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0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0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0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0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0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0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0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0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0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0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0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0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0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0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0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0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0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0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0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0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0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0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0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0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0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0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0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0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0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0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0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0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0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0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0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0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0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0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0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0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0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0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0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0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0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0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0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0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0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0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0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0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0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0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0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0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0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0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0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0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0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0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0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0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0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0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0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0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0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0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0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0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0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0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0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0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0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0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0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0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0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0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0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0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0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0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0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0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0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0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0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0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0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0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0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0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0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0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0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0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0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0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0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0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0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0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0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0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0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0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0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0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0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0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0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0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0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0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0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0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0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0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0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0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0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0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0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0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0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0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0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0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0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0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0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0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0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0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0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0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0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0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0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0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0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0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0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0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0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0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0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0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0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0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0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0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0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0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0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0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0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0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0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0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0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0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0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0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0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0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0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0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0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0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0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0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0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0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0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0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0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0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0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0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0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0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0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0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0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0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0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0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0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0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0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0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0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0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0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0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0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0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0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0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0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0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0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0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0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0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0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0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0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0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0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0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0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0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0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0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0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0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0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0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0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0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0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0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0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0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0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0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0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0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0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0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0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0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0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0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0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0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0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0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0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0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0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0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0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0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0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0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0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0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0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0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0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0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0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0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0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F4B0DA3B-8320-4917-8B8B-B684F5176BC0}"/>
  <conditionalFormatting sqref="F1:F1048576">
    <cfRule type="cellIs" dxfId="0" priority="3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B611E-BB08-45C9-9AF8-A8BB0340CDC2}">
  <dimension ref="A1:H13"/>
  <sheetViews>
    <sheetView tabSelected="1" workbookViewId="0">
      <selection activeCell="F6" sqref="F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1" t="s">
        <v>8383</v>
      </c>
      <c r="B1" s="11" t="s">
        <v>8385</v>
      </c>
      <c r="C1" s="11" t="s">
        <v>8386</v>
      </c>
      <c r="D1" s="11" t="s">
        <v>8403</v>
      </c>
      <c r="E1" s="11" t="s">
        <v>8387</v>
      </c>
      <c r="F1" s="11" t="s">
        <v>8388</v>
      </c>
      <c r="G1" s="11" t="s">
        <v>8389</v>
      </c>
      <c r="H1" s="11" t="s">
        <v>8402</v>
      </c>
    </row>
    <row r="2" spans="1:8" x14ac:dyDescent="0.25">
      <c r="A2" t="s">
        <v>8390</v>
      </c>
      <c r="B2">
        <f>COUNTIFS(Kickstarter!D2:D4115,"&lt;1000",Kickstarter!F2:F4115,"=successful",Kickstarter!R2:R4115,"=plays")</f>
        <v>141</v>
      </c>
      <c r="C2">
        <f>COUNTIFS(Kickstarter!D2:D4115,"&lt;1000",Kickstarter!F2:F4115,"=failed",Kickstarter!R2:R4115,"=plays")</f>
        <v>45</v>
      </c>
      <c r="D2">
        <f>COUNTIFS(Kickstarter!D2:D4115,"&lt;1000",Kickstarter!F2:F4115,"=canceled",Kickstarter!R2:R4115,"=plays")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5">
      <c r="A3" t="s">
        <v>8391</v>
      </c>
      <c r="B3">
        <f>COUNTIFS(Kickstarter!D2:D4115,"&gt;=1000",Kickstarter!D2:D4115,"&lt;=4999",Kickstarter!F2:F4115,"=successful",Kickstarter!R2:R4115,"=plays")</f>
        <v>388</v>
      </c>
      <c r="C3">
        <f>COUNTIFS(Kickstarter!D2:D4115,"&gt;=1000",Kickstarter!D2:D4115,"&lt;=4999",Kickstarter!F2:F4115,"=failed",Kickstarter!R2:R4115,"=plays")</f>
        <v>146</v>
      </c>
      <c r="D3">
        <f>COUNTIFS(Kickstarter!D2:D4115,"&gt;1000",Kickstarter!D2:D4115,"&lt;=4999",Kickstarter!F2:F4115,"=canceled",Kickstarter!R2:R4115,"=plays")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5">
      <c r="A4" t="s">
        <v>8392</v>
      </c>
      <c r="B4">
        <f>COUNTIFS(Kickstarter!D2:D4115,"&gt;=5000",Kickstarter!D2:D4115,"&lt;=9999",Kickstarter!F2:F4115,"=successful",Kickstarter!R2:R4115,"=plays")</f>
        <v>93</v>
      </c>
      <c r="C4">
        <f>COUNTIFS(Kickstarter!D2:D4115,"&gt;=5000",Kickstarter!D2:D4115,"&lt;=9999",Kickstarter!F2:F4115,"=failed",Kickstarter!R2:R4115,"=plays")</f>
        <v>76</v>
      </c>
      <c r="D4">
        <f>COUNTIFS(Kickstarter!D2:D4115,"&gt;=5000",Kickstarter!D2:D4115,"&lt;=9999",Kickstarter!F2:F4115,"=canceled",Kickstarter!R2:R4115,"=plays")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8393</v>
      </c>
      <c r="B5">
        <f>COUNTIFS(Kickstarter!D2:D4115,"&gt;=10000",Kickstarter!D2:D4115,"&lt;=14999",Kickstarter!F2:F4115,"=successful",Kickstarter!R2:R4115,"=plays")</f>
        <v>39</v>
      </c>
      <c r="C5">
        <f>COUNTIFS(Kickstarter!D2:D4115,"&gt;=10000",Kickstarter!D2:D4115,"&lt;=14999",Kickstarter!F2:F4115,"=failed",Kickstarter!R2:R4115,"=plays")</f>
        <v>33</v>
      </c>
      <c r="D5">
        <f>COUNTIFS(Kickstarter!D2:D4115,"&gt;=10000",Kickstarter!D2:D4115,"&lt;=14999",Kickstarter!F2:F4115,"=canceled",Kickstarter!R2:R4115,"=plays")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8394</v>
      </c>
      <c r="B6">
        <f>COUNTIFS(Kickstarter!D2:D4115,"&gt;=15000",Kickstarter!D2:D4115,"&lt;=19999",Kickstarter!F2:F4115,"=successful",Kickstarter!R2:R4115,"=plays")</f>
        <v>12</v>
      </c>
      <c r="C6">
        <f>COUNTIFS(Kickstarter!D2:D4115,"&gt;=15000",Kickstarter!D2:D4115,"&lt;=19999",Kickstarter!F2:F4115,"=failed",Kickstarter!R2:R4115,"=plays")</f>
        <v>12</v>
      </c>
      <c r="D6">
        <f>COUNTIFS(Kickstarter!D2:D4115,"&gt;=15000",Kickstarter!D2:D4115,"&lt;=19999",Kickstarter!F2:F4115,"=canceled",Kickstarter!R2:R4115,"=plays")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8395</v>
      </c>
      <c r="B7">
        <f>COUNTIFS(Kickstarter!D2:D4115,"&gt;=20000",Kickstarter!D2:D4115,"&lt;=24999",Kickstarter!F2:F4115,"=successful",Kickstarter!R2:R4115,"=plays")</f>
        <v>9</v>
      </c>
      <c r="C7">
        <f>COUNTIFS(Kickstarter!D2:D4115,"&gt;=20000",Kickstarter!D2:D4115,"&lt;=24999",Kickstarter!F2:F4115,"=failed",Kickstarter!R2:R4115,"=plays")</f>
        <v>11</v>
      </c>
      <c r="D7">
        <f>COUNTIFS(Kickstarter!D2:D4115,"&gt;=20000",Kickstarter!D2:D4115,"&lt;=24999",Kickstarter!F2:F4115,"=canceled",Kickstarter!R2:R4115,"=plays")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8396</v>
      </c>
      <c r="B8">
        <f>COUNTIFS(Kickstarter!D2:D4115,"&gt;=25000",Kickstarter!D2:D4115,"&lt;=29999",Kickstarter!F2:F4115,"=successful",Kickstarter!R2:R4115,"=plays")</f>
        <v>1</v>
      </c>
      <c r="C8">
        <f>COUNTIFS(Kickstarter!D2:D4115,"&gt;=25000",Kickstarter!D2:D4115,"&lt;=29999",Kickstarter!F2:F4115,"=failed",Kickstarter!R2:R4115,"=plays")</f>
        <v>4</v>
      </c>
      <c r="D8">
        <f>COUNTIFS(Kickstarter!D2:D4115,"&gt;=25000",Kickstarter!D2:D4115,"&lt;=29999",Kickstarter!F2:F4115,"=canceled",Kickstarter!R2:R4115,"=plays")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8397</v>
      </c>
      <c r="B9">
        <f>COUNTIFS(Kickstarter!D2:D4115,"&gt;=30000",Kickstarter!D2:D4115,"&lt;=34999",Kickstarter!F2:F4115,"=successful",Kickstarter!R2:R4115,"=plays")</f>
        <v>3</v>
      </c>
      <c r="C9">
        <f>COUNTIFS(Kickstarter!D2:D4115,"&gt;=30000",Kickstarter!D2:D4115,"&lt;=34999",Kickstarter!F2:F4115,"=failed",Kickstarter!R2:R4115,"=plays")</f>
        <v>8</v>
      </c>
      <c r="D9">
        <f>COUNTIFS(Kickstarter!D2:D4115,"&gt;=30000",Kickstarter!D2:D4115,"&lt;=34999",Kickstarter!F2:F4115,"=canceled",Kickstarter!R2:R4115,"=plays")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8398</v>
      </c>
      <c r="B10">
        <f>COUNTIFS(Kickstarter!D2:D4115,"&gt;=35000",Kickstarter!D2:D4115,"&lt;=39999",Kickstarter!F2:F4115,"=successful",Kickstarter!R2:R4115,"=plays")</f>
        <v>4</v>
      </c>
      <c r="C10">
        <f>COUNTIFS(Kickstarter!D2:D4115,"&gt;=35000",Kickstarter!D2:D4115,"&lt;=39999",Kickstarter!F2:F4115,"=failed",Kickstarter!R2:R4115,"=plays")</f>
        <v>2</v>
      </c>
      <c r="D10">
        <f>COUNTIFS(Kickstarter!D2:D4115,"&gt;=35000",Kickstarter!D2:D4115,"&lt;=39999",Kickstarter!F2:F4115,"=canceled",Kickstarter!R2:R4115,"=plays")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8399</v>
      </c>
      <c r="B11">
        <f>COUNTIFS(Kickstarter!D2:D4115,"&gt;=40000",Kickstarter!D2:D4115,"&lt;=44999",Kickstarter!F2:F4115,"=successful",Kickstarter!R2:R4115,"=plays")</f>
        <v>2</v>
      </c>
      <c r="C11">
        <f>COUNTIFS(Kickstarter!D2:D4115,"&gt;=40000",Kickstarter!D2:D4115,"&lt;=44999",Kickstarter!F2:F4115,"=failed",Kickstarter!R2:R4115,"=plays")</f>
        <v>1</v>
      </c>
      <c r="D11">
        <f>COUNTIFS(Kickstarter!D2:D4115,"&gt;=40000",Kickstarter!D2:D4115,"&lt;=44999",Kickstarter!F2:F4115,"=canceled",Kickstarter!R2:R4115,"=plays")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t="s">
        <v>8400</v>
      </c>
      <c r="B12">
        <f>COUNTIFS(Kickstarter!D2:D4115,"&gt;=45000",Kickstarter!D2:D4115,"&lt;=49999",Kickstarter!F2:F4115,"=successful",Kickstarter!R2:R4115,"=plays")</f>
        <v>0</v>
      </c>
      <c r="C12">
        <f>COUNTIFS(Kickstarter!D2:D4115,"&gt;=45000",Kickstarter!D2:D4115,"&lt;=49999",Kickstarter!F2:F4115,"=failed",Kickstarter!R2:R4115,"=plays")</f>
        <v>1</v>
      </c>
      <c r="D12">
        <f>COUNTIFS(Kickstarter!D2:D4115,"&gt;=45000",Kickstarter!D2:D4115,"&lt;=49999",Kickstarter!F2:F4115,"=canceled",Kickstarter!R2:R4115,"=plays")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t="s">
        <v>8401</v>
      </c>
      <c r="B13">
        <f>COUNTIFS(Kickstarter!D2:D4115,"&gt;50000",Kickstarter!F2:F4115,"=successful",Kickstarter!R2:R4115,"=plays")</f>
        <v>2</v>
      </c>
      <c r="C13">
        <f>COUNTIFS(Kickstarter!D2:D4115,"&gt;50000",Kickstarter!F2:F4115,"=failed",Kickstarter!R2:R4115,"=plays")</f>
        <v>10</v>
      </c>
      <c r="D13">
        <f>COUNTIFS(Kickstarter!D2:D4115,"&gt;50000",Kickstarter!F2:F4115,"=canceled",Kickstarter!R2:R4115,"=plays")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A14BB-2D07-4FB8-9562-4FA1EAFB086D}">
  <dimension ref="A1:F14"/>
  <sheetViews>
    <sheetView workbookViewId="0">
      <selection activeCell="C9" sqref="C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9.28515625" bestFit="1" customWidth="1"/>
    <col min="8" max="8" width="18" bestFit="1" customWidth="1"/>
    <col min="9" max="9" width="9.28515625" bestFit="1" customWidth="1"/>
    <col min="10" max="10" width="23" bestFit="1" customWidth="1"/>
    <col min="11" max="11" width="14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25">
      <c r="A6" s="15" t="s">
        <v>8334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25">
      <c r="A7" s="15" t="s">
        <v>8331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25">
      <c r="A8" s="15" t="s">
        <v>8329</v>
      </c>
      <c r="B8" s="10">
        <v>23</v>
      </c>
      <c r="C8" s="10"/>
      <c r="D8" s="10"/>
      <c r="E8" s="10"/>
      <c r="F8" s="10">
        <v>23</v>
      </c>
    </row>
    <row r="9" spans="1:6" x14ac:dyDescent="0.25">
      <c r="A9" s="15" t="s">
        <v>8323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25">
      <c r="A10" s="15" t="s">
        <v>8336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25">
      <c r="A11" s="15" t="s">
        <v>8320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25">
      <c r="A12" s="15" t="s">
        <v>8317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25">
      <c r="A13" s="15" t="s">
        <v>8315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25">
      <c r="A14" s="15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51EED-8CF0-4A01-97AA-BB33F045C569}">
  <dimension ref="A1:F43"/>
  <sheetViews>
    <sheetView topLeftCell="A4" workbookViewId="0">
      <selection activeCell="E39" sqref="E3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0"/>
      <c r="C6" s="10">
        <v>14</v>
      </c>
      <c r="D6" s="10"/>
      <c r="E6" s="10"/>
      <c r="F6" s="10">
        <v>14</v>
      </c>
    </row>
    <row r="7" spans="1:6" x14ac:dyDescent="0.25">
      <c r="A7" s="15" t="s">
        <v>8342</v>
      </c>
      <c r="B7" s="10">
        <v>3</v>
      </c>
      <c r="C7" s="10"/>
      <c r="D7" s="10"/>
      <c r="E7" s="10"/>
      <c r="F7" s="10">
        <v>3</v>
      </c>
    </row>
    <row r="8" spans="1:6" x14ac:dyDescent="0.25">
      <c r="A8" s="15" t="s">
        <v>8356</v>
      </c>
      <c r="B8" s="10"/>
      <c r="C8" s="10">
        <v>2</v>
      </c>
      <c r="D8" s="10"/>
      <c r="E8" s="10"/>
      <c r="F8" s="10">
        <v>2</v>
      </c>
    </row>
    <row r="9" spans="1:6" x14ac:dyDescent="0.25">
      <c r="A9" s="15" t="s">
        <v>8352</v>
      </c>
      <c r="B9" s="10"/>
      <c r="C9" s="10"/>
      <c r="D9" s="10"/>
      <c r="E9" s="10">
        <v>5</v>
      </c>
      <c r="F9" s="10">
        <v>5</v>
      </c>
    </row>
    <row r="10" spans="1:6" x14ac:dyDescent="0.25">
      <c r="A10" s="15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25">
      <c r="A11" s="15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25">
      <c r="A12" s="15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25">
      <c r="A13" s="15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5">
      <c r="A14" s="15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25">
      <c r="A15" s="15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5">
      <c r="A16" s="15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25">
      <c r="A17" s="15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25">
      <c r="A18" s="15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25">
      <c r="A19" s="15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15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15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5">
      <c r="A22" s="15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25">
      <c r="A23" s="15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25">
      <c r="A24" s="15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25">
      <c r="A25" s="15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5">
      <c r="A26" s="15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25">
      <c r="A27" s="15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5">
      <c r="A28" s="15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25">
      <c r="A29" s="15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25">
      <c r="A30" s="15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25">
      <c r="A31" s="15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25">
      <c r="A32" s="15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25">
      <c r="A33" s="15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25">
      <c r="A34" s="15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25">
      <c r="A35" s="15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5">
      <c r="A36" s="15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25">
      <c r="A37" s="15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25">
      <c r="A38" s="15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25">
      <c r="A39" s="15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25">
      <c r="A40" s="15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5">
      <c r="A41" s="15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5">
      <c r="A42" s="15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25">
      <c r="A43" s="15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CEDCC-516D-4E94-98F6-9C31C13C764F}">
  <dimension ref="A1:F18"/>
  <sheetViews>
    <sheetView workbookViewId="0">
      <selection activeCell="E4" sqref="E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F0032-3793-4EA7-89CE-67938EF21988}">
  <dimension ref="A1:D6"/>
  <sheetViews>
    <sheetView workbookViewId="0">
      <pane ySplit="1" topLeftCell="A2" activePane="bottomLeft" state="frozen"/>
      <selection pane="bottomLeft" activeCell="G3" sqref="G3"/>
    </sheetView>
  </sheetViews>
  <sheetFormatPr defaultRowHeight="15" x14ac:dyDescent="0.25"/>
  <cols>
    <col min="1" max="1" width="21.140625" style="3" customWidth="1"/>
    <col min="2" max="2" width="36.28515625" style="3" customWidth="1"/>
  </cols>
  <sheetData>
    <row r="1" spans="1:4" x14ac:dyDescent="0.25">
      <c r="A1" s="2" t="s">
        <v>8380</v>
      </c>
      <c r="B1" s="2" t="s">
        <v>8381</v>
      </c>
      <c r="C1" s="11" t="s">
        <v>8383</v>
      </c>
      <c r="D1" s="11" t="s">
        <v>8384</v>
      </c>
    </row>
    <row r="2" spans="1:4" ht="60" x14ac:dyDescent="0.25">
      <c r="A2" s="3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60" x14ac:dyDescent="0.25">
      <c r="A3" s="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60" x14ac:dyDescent="0.25">
      <c r="A4" s="3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s="3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60" x14ac:dyDescent="0.25">
      <c r="A6" s="3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Theatr Outcomes on Launch Date</vt:lpstr>
      <vt:lpstr>Kickstarter</vt:lpstr>
      <vt:lpstr>Outcomes Based on Goals</vt:lpstr>
      <vt:lpstr>Sheet1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Ralston</cp:lastModifiedBy>
  <dcterms:created xsi:type="dcterms:W3CDTF">2017-04-20T15:17:24Z</dcterms:created>
  <dcterms:modified xsi:type="dcterms:W3CDTF">2020-07-19T23:51:11Z</dcterms:modified>
</cp:coreProperties>
</file>