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ee\Desktop\Beetles\RScripts\Data\"/>
    </mc:Choice>
  </mc:AlternateContent>
  <xr:revisionPtr revIDLastSave="0" documentId="13_ncr:1_{AF27F802-AEE0-4A66-ACB3-362D67326430}" xr6:coauthVersionLast="41" xr6:coauthVersionMax="41" xr10:uidLastSave="{00000000-0000-0000-0000-000000000000}"/>
  <bookViews>
    <workbookView xWindow="-108" yWindow="-108" windowWidth="23256" windowHeight="12576" activeTab="1" xr2:uid="{C3B86BC3-286F-425D-8A7C-6DC054EB7BC7}"/>
  </bookViews>
  <sheets>
    <sheet name="Actual species" sheetId="3" r:id="rId1"/>
    <sheet name="Binary" sheetId="2" r:id="rId2"/>
    <sheet name="List" sheetId="9" r:id="rId3"/>
    <sheet name="Facts" sheetId="4" r:id="rId4"/>
    <sheet name="Biomes" sheetId="8" r:id="rId5"/>
    <sheet name="Convert" sheetId="7" r:id="rId6"/>
  </sheets>
  <definedNames>
    <definedName name="_xlnm._FilterDatabase" localSheetId="0" hidden="1">'Actual species'!$A$1:$X$1124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T1" i="2"/>
  <c r="S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X1151" i="3"/>
  <c r="X1150" i="3"/>
  <c r="X1145" i="3"/>
  <c r="M1144" i="3"/>
  <c r="J1143" i="3"/>
  <c r="X1142" i="3"/>
  <c r="B1140" i="3"/>
  <c r="O1139" i="3"/>
  <c r="X1137" i="3"/>
  <c r="X1125" i="3"/>
  <c r="M1123" i="3"/>
  <c r="X1120" i="3"/>
  <c r="M1120" i="3"/>
  <c r="F1113" i="3"/>
  <c r="T1111" i="3"/>
  <c r="X1111" i="3" s="1"/>
  <c r="X1110" i="3"/>
  <c r="X1107" i="3"/>
  <c r="X1106" i="3"/>
  <c r="M1105" i="3"/>
  <c r="F1105" i="3"/>
  <c r="X1104" i="3"/>
  <c r="M1104" i="3"/>
  <c r="K1104" i="3"/>
  <c r="G1104" i="3"/>
  <c r="X1103" i="3"/>
  <c r="X1102" i="3"/>
  <c r="X1100" i="3"/>
  <c r="M1099" i="3"/>
  <c r="J1099" i="3"/>
  <c r="X1098" i="3"/>
  <c r="M1098" i="3"/>
  <c r="J1095" i="3"/>
  <c r="I1095" i="3"/>
  <c r="F1095" i="3"/>
  <c r="M1094" i="3"/>
  <c r="I1092" i="3"/>
  <c r="X1091" i="3"/>
  <c r="X1086" i="3"/>
  <c r="T1086" i="3"/>
  <c r="X1083" i="3"/>
  <c r="M1083" i="3"/>
  <c r="X1082" i="3"/>
  <c r="T1082" i="3"/>
  <c r="X1076" i="3"/>
  <c r="I1076" i="3"/>
  <c r="X1075" i="3"/>
  <c r="X1074" i="3"/>
  <c r="X1067" i="3"/>
  <c r="X1063" i="3"/>
  <c r="X1059" i="3"/>
  <c r="M1058" i="3"/>
  <c r="X1054" i="3"/>
  <c r="X1052" i="3"/>
  <c r="X1051" i="3"/>
  <c r="T1051" i="3"/>
  <c r="O1051" i="3"/>
  <c r="N1051" i="3"/>
  <c r="M1051" i="3"/>
  <c r="L1051" i="3"/>
  <c r="J1051" i="3"/>
  <c r="G1051" i="3"/>
  <c r="X1050" i="3"/>
  <c r="J1050" i="3"/>
  <c r="X1046" i="3"/>
  <c r="J1042" i="3"/>
  <c r="M1037" i="3"/>
  <c r="X1035" i="3"/>
  <c r="M1032" i="3"/>
  <c r="X1027" i="3"/>
  <c r="X1021" i="3"/>
  <c r="X1020" i="3"/>
  <c r="X1017" i="3"/>
  <c r="X1015" i="3"/>
  <c r="M1012" i="3"/>
  <c r="X1011" i="3"/>
  <c r="X1008" i="3"/>
  <c r="X1007" i="3"/>
  <c r="X1006" i="3"/>
  <c r="X1005" i="3"/>
  <c r="I1003" i="3"/>
  <c r="X1001" i="3"/>
  <c r="X999" i="3"/>
  <c r="X997" i="3"/>
  <c r="X990" i="3"/>
  <c r="X987" i="3"/>
  <c r="K981" i="3"/>
  <c r="I980" i="3"/>
  <c r="X977" i="3"/>
  <c r="J976" i="3"/>
  <c r="J975" i="3"/>
  <c r="H973" i="3"/>
  <c r="X965" i="3"/>
  <c r="M965" i="3"/>
  <c r="X960" i="3"/>
  <c r="X949" i="3"/>
  <c r="X944" i="3"/>
  <c r="X940" i="3"/>
  <c r="N931" i="3"/>
  <c r="K931" i="3"/>
  <c r="I931" i="3"/>
  <c r="H931" i="3"/>
  <c r="I926" i="3"/>
  <c r="H926" i="3"/>
  <c r="G926" i="3"/>
  <c r="X923" i="3"/>
  <c r="N921" i="3"/>
  <c r="I921" i="3"/>
  <c r="G921" i="3"/>
  <c r="X915" i="3"/>
  <c r="M915" i="3"/>
  <c r="X911" i="3"/>
  <c r="I911" i="3"/>
  <c r="X901" i="3"/>
  <c r="I901" i="3"/>
  <c r="I900" i="3"/>
  <c r="J898" i="3"/>
  <c r="X897" i="3"/>
  <c r="X896" i="3"/>
  <c r="K889" i="3"/>
  <c r="X886" i="3"/>
  <c r="K884" i="3"/>
  <c r="J884" i="3"/>
  <c r="I884" i="3"/>
  <c r="K882" i="3"/>
  <c r="X881" i="3"/>
  <c r="I878" i="3"/>
  <c r="X875" i="3"/>
  <c r="X874" i="3"/>
  <c r="X866" i="3"/>
  <c r="X863" i="3"/>
  <c r="I854" i="3"/>
  <c r="M849" i="3"/>
  <c r="N830" i="3"/>
  <c r="X788" i="3"/>
  <c r="X776" i="3"/>
  <c r="X774" i="3"/>
  <c r="X772" i="3"/>
  <c r="L772" i="3"/>
  <c r="K772" i="3"/>
  <c r="I772" i="3"/>
  <c r="X771" i="3"/>
  <c r="J771" i="3"/>
  <c r="X759" i="3"/>
  <c r="M759" i="3"/>
  <c r="F759" i="3"/>
  <c r="F755" i="3"/>
  <c r="M752" i="3"/>
  <c r="X745" i="3"/>
  <c r="X742" i="3"/>
  <c r="X738" i="3"/>
  <c r="X737" i="3"/>
  <c r="M737" i="3"/>
  <c r="X717" i="3"/>
  <c r="M717" i="3"/>
  <c r="G717" i="3"/>
  <c r="X716" i="3"/>
  <c r="M715" i="3"/>
  <c r="X707" i="3"/>
  <c r="X697" i="3"/>
  <c r="I697" i="3"/>
  <c r="X695" i="3"/>
  <c r="X692" i="3"/>
  <c r="X689" i="3"/>
  <c r="X685" i="3"/>
  <c r="X673" i="3"/>
  <c r="M671" i="3"/>
  <c r="H663" i="3"/>
  <c r="X661" i="3"/>
  <c r="X660" i="3"/>
  <c r="M655" i="3"/>
  <c r="M654" i="3"/>
  <c r="F653" i="3"/>
  <c r="X650" i="3"/>
  <c r="M650" i="3"/>
  <c r="R649" i="3"/>
  <c r="X649" i="3" s="1"/>
  <c r="K649" i="3"/>
  <c r="J649" i="3"/>
  <c r="I649" i="3"/>
  <c r="H649" i="3"/>
  <c r="G649" i="3"/>
  <c r="F649" i="3"/>
  <c r="X646" i="3"/>
  <c r="M644" i="3"/>
  <c r="X642" i="3"/>
  <c r="X640" i="3"/>
  <c r="M636" i="3"/>
  <c r="I635" i="3"/>
  <c r="X634" i="3"/>
  <c r="X633" i="3"/>
  <c r="X632" i="3"/>
  <c r="X630" i="3"/>
  <c r="X629" i="3"/>
  <c r="X628" i="3"/>
  <c r="X627" i="3"/>
  <c r="X624" i="3"/>
  <c r="X621" i="3"/>
  <c r="M620" i="3"/>
  <c r="X619" i="3"/>
  <c r="X618" i="3"/>
  <c r="X617" i="3"/>
  <c r="X615" i="3"/>
  <c r="M611" i="3"/>
  <c r="M610" i="3"/>
  <c r="X604" i="3"/>
  <c r="X603" i="3"/>
  <c r="X601" i="3"/>
  <c r="X600" i="3"/>
  <c r="X599" i="3"/>
  <c r="X598" i="3"/>
  <c r="C594" i="3"/>
  <c r="X592" i="3"/>
  <c r="X591" i="3"/>
  <c r="X590" i="3"/>
  <c r="X586" i="3"/>
  <c r="X584" i="3"/>
  <c r="X581" i="3"/>
  <c r="X580" i="3"/>
  <c r="X579" i="3"/>
  <c r="X577" i="3"/>
  <c r="G577" i="3"/>
  <c r="X572" i="3"/>
  <c r="X568" i="3"/>
  <c r="O562" i="3"/>
  <c r="H562" i="3"/>
  <c r="G562" i="3"/>
  <c r="X560" i="3"/>
  <c r="X557" i="3"/>
  <c r="G557" i="3"/>
  <c r="X556" i="3"/>
  <c r="T555" i="3"/>
  <c r="X555" i="3" s="1"/>
  <c r="V550" i="3"/>
  <c r="X550" i="3" s="1"/>
  <c r="X536" i="3"/>
  <c r="M536" i="3"/>
  <c r="T535" i="3"/>
  <c r="X535" i="3" s="1"/>
  <c r="X533" i="3"/>
  <c r="X530" i="3"/>
  <c r="X526" i="3"/>
  <c r="M525" i="3"/>
  <c r="J515" i="3"/>
  <c r="M514" i="3"/>
  <c r="J513" i="3"/>
  <c r="L511" i="3"/>
  <c r="I511" i="3"/>
  <c r="G511" i="3"/>
  <c r="M508" i="3"/>
  <c r="X507" i="3"/>
  <c r="X505" i="3"/>
  <c r="X499" i="3"/>
  <c r="X498" i="3"/>
  <c r="X495" i="3"/>
  <c r="T493" i="3"/>
  <c r="S493" i="3"/>
  <c r="R493" i="3"/>
  <c r="X493" i="3" s="1"/>
  <c r="K493" i="3"/>
  <c r="J493" i="3"/>
  <c r="I493" i="3"/>
  <c r="C493" i="3"/>
  <c r="B493" i="3"/>
  <c r="T492" i="3"/>
  <c r="X492" i="3" s="1"/>
  <c r="X491" i="3"/>
  <c r="T491" i="3"/>
  <c r="X489" i="3"/>
  <c r="X487" i="3"/>
  <c r="X485" i="3"/>
  <c r="T485" i="3"/>
  <c r="X484" i="3"/>
  <c r="X483" i="3"/>
  <c r="X480" i="3"/>
  <c r="X479" i="3"/>
  <c r="X477" i="3"/>
  <c r="X472" i="3"/>
  <c r="X468" i="3"/>
  <c r="X467" i="3"/>
  <c r="X466" i="3"/>
  <c r="X464" i="3"/>
  <c r="X460" i="3"/>
  <c r="M458" i="3"/>
  <c r="X455" i="3"/>
  <c r="T454" i="3"/>
  <c r="X454" i="3" s="1"/>
  <c r="H451" i="3"/>
  <c r="G450" i="3"/>
  <c r="X448" i="3"/>
  <c r="K448" i="3"/>
  <c r="J448" i="3"/>
  <c r="I448" i="3"/>
  <c r="H448" i="3"/>
  <c r="X447" i="3"/>
  <c r="O445" i="3"/>
  <c r="N445" i="3"/>
  <c r="L445" i="3"/>
  <c r="I445" i="3"/>
  <c r="H445" i="3"/>
  <c r="G445" i="3"/>
  <c r="J443" i="3"/>
  <c r="X441" i="3"/>
  <c r="X439" i="3"/>
  <c r="J438" i="3"/>
  <c r="X436" i="3"/>
  <c r="X435" i="3"/>
  <c r="V435" i="3"/>
  <c r="M433" i="3"/>
  <c r="X427" i="3"/>
  <c r="J426" i="3"/>
  <c r="X417" i="3"/>
  <c r="X415" i="3"/>
  <c r="X409" i="3"/>
  <c r="X408" i="3"/>
  <c r="X407" i="3"/>
  <c r="X403" i="3"/>
  <c r="M403" i="3"/>
  <c r="X400" i="3"/>
  <c r="X396" i="3"/>
  <c r="M395" i="3"/>
  <c r="M386" i="3"/>
  <c r="X382" i="3"/>
  <c r="X381" i="3"/>
  <c r="X379" i="3"/>
  <c r="X378" i="3"/>
  <c r="M377" i="3"/>
  <c r="X376" i="3"/>
  <c r="M372" i="3"/>
  <c r="X368" i="3"/>
  <c r="J367" i="3"/>
  <c r="G367" i="3"/>
  <c r="M364" i="3"/>
  <c r="X362" i="3"/>
  <c r="X359" i="3"/>
  <c r="X355" i="3"/>
  <c r="M352" i="3"/>
  <c r="M351" i="3"/>
  <c r="M350" i="3"/>
  <c r="X349" i="3"/>
  <c r="X348" i="3"/>
  <c r="X346" i="3"/>
  <c r="X341" i="3"/>
  <c r="X340" i="3"/>
  <c r="T338" i="3"/>
  <c r="X338" i="3" s="1"/>
  <c r="I336" i="3"/>
  <c r="M334" i="3"/>
  <c r="J333" i="3"/>
  <c r="G333" i="3"/>
  <c r="X329" i="3"/>
  <c r="N328" i="3"/>
  <c r="M328" i="3"/>
  <c r="K328" i="3"/>
  <c r="J328" i="3"/>
  <c r="N327" i="3"/>
  <c r="X323" i="3"/>
  <c r="X322" i="3"/>
  <c r="M319" i="3"/>
  <c r="X318" i="3"/>
  <c r="X317" i="3"/>
  <c r="M316" i="3"/>
  <c r="M314" i="3"/>
  <c r="X312" i="3"/>
  <c r="X311" i="3"/>
  <c r="X309" i="3"/>
  <c r="X308" i="3"/>
  <c r="M308" i="3"/>
  <c r="X295" i="3"/>
  <c r="X290" i="3"/>
  <c r="M288" i="3"/>
  <c r="I288" i="3"/>
  <c r="J287" i="3"/>
  <c r="X283" i="3"/>
  <c r="X282" i="3"/>
  <c r="X280" i="3"/>
  <c r="X278" i="3"/>
  <c r="X275" i="3"/>
  <c r="X271" i="3"/>
  <c r="X269" i="3"/>
  <c r="X268" i="3"/>
  <c r="X265" i="3"/>
  <c r="X263" i="3"/>
  <c r="M262" i="3"/>
  <c r="X261" i="3"/>
  <c r="X259" i="3"/>
  <c r="M259" i="3"/>
  <c r="X258" i="3"/>
  <c r="X257" i="3"/>
  <c r="M257" i="3"/>
  <c r="X256" i="3"/>
  <c r="X255" i="3"/>
  <c r="M255" i="3"/>
  <c r="I255" i="3"/>
  <c r="H255" i="3"/>
  <c r="G255" i="3"/>
  <c r="X253" i="3"/>
  <c r="M253" i="3"/>
  <c r="X252" i="3"/>
  <c r="X250" i="3"/>
  <c r="X248" i="3"/>
  <c r="X246" i="3"/>
  <c r="N246" i="3"/>
  <c r="M246" i="3"/>
  <c r="K246" i="3"/>
  <c r="J246" i="3"/>
  <c r="I246" i="3"/>
  <c r="M245" i="3"/>
  <c r="N243" i="3"/>
  <c r="M243" i="3"/>
  <c r="M241" i="3"/>
  <c r="X237" i="3"/>
  <c r="X236" i="3"/>
  <c r="X235" i="3"/>
  <c r="I235" i="3"/>
  <c r="X234" i="3"/>
  <c r="X233" i="3"/>
  <c r="X230" i="3"/>
  <c r="M230" i="3"/>
  <c r="X229" i="3"/>
  <c r="X228" i="3"/>
  <c r="O221" i="3"/>
  <c r="M221" i="3"/>
  <c r="H221" i="3"/>
  <c r="G221" i="3"/>
  <c r="X220" i="3"/>
  <c r="N219" i="3"/>
  <c r="M219" i="3"/>
  <c r="X218" i="3"/>
  <c r="F215" i="3"/>
  <c r="F209" i="3"/>
  <c r="X207" i="3"/>
  <c r="X206" i="3"/>
  <c r="X205" i="3"/>
  <c r="K202" i="3"/>
  <c r="X197" i="3"/>
  <c r="X196" i="3"/>
  <c r="X195" i="3"/>
  <c r="X194" i="3"/>
  <c r="X193" i="3"/>
  <c r="X190" i="3"/>
  <c r="X189" i="3"/>
  <c r="X188" i="3"/>
  <c r="X183" i="3"/>
  <c r="X182" i="3"/>
  <c r="X176" i="3"/>
  <c r="X173" i="3"/>
  <c r="I169" i="3"/>
  <c r="N123" i="3"/>
  <c r="M108" i="3"/>
  <c r="M99" i="3"/>
  <c r="H96" i="3"/>
  <c r="X72" i="3"/>
  <c r="I71" i="3"/>
  <c r="X70" i="3"/>
  <c r="X69" i="3"/>
  <c r="X67" i="3"/>
  <c r="X65" i="3"/>
  <c r="X63" i="3"/>
  <c r="L62" i="3"/>
  <c r="K62" i="3"/>
  <c r="I62" i="3"/>
  <c r="G62" i="3"/>
  <c r="X61" i="3"/>
  <c r="X60" i="3"/>
  <c r="X59" i="3"/>
  <c r="J59" i="3"/>
  <c r="B59" i="3"/>
  <c r="J58" i="3"/>
  <c r="X57" i="3"/>
  <c r="X56" i="3"/>
  <c r="X53" i="3"/>
  <c r="K52" i="3"/>
  <c r="X51" i="3"/>
  <c r="X50" i="3"/>
  <c r="X49" i="3"/>
  <c r="X48" i="3"/>
  <c r="X47" i="3"/>
  <c r="X45" i="3"/>
  <c r="X42" i="3"/>
  <c r="C42" i="3"/>
  <c r="X41" i="3"/>
  <c r="X35" i="3"/>
  <c r="J35" i="3"/>
  <c r="X34" i="3"/>
  <c r="J34" i="3"/>
  <c r="F34" i="3"/>
  <c r="C34" i="3"/>
  <c r="X33" i="3"/>
  <c r="J30" i="3"/>
  <c r="X29" i="3"/>
  <c r="T29" i="3"/>
  <c r="B28" i="3"/>
  <c r="X25" i="3"/>
  <c r="X24" i="3"/>
  <c r="X23" i="3"/>
  <c r="X17" i="3"/>
  <c r="X16" i="3"/>
  <c r="X15" i="3"/>
  <c r="X14" i="3"/>
  <c r="X13" i="3"/>
  <c r="B13" i="3"/>
  <c r="X9" i="3"/>
  <c r="X8" i="3"/>
  <c r="C7" i="3"/>
  <c r="B7" i="3"/>
  <c r="X6" i="3"/>
  <c r="T5" i="3"/>
  <c r="X5" i="3" s="1"/>
  <c r="X4" i="3"/>
  <c r="M61" i="8" l="1"/>
  <c r="M51" i="8"/>
  <c r="M52" i="8"/>
  <c r="M53" i="8"/>
  <c r="M54" i="8"/>
  <c r="M55" i="8"/>
  <c r="M56" i="8"/>
  <c r="M57" i="8"/>
  <c r="M58" i="8"/>
  <c r="M41" i="8"/>
  <c r="M42" i="8"/>
  <c r="M43" i="8"/>
  <c r="M44" i="8"/>
  <c r="M45" i="8"/>
  <c r="M46" i="8"/>
  <c r="M47" i="8"/>
  <c r="M48" i="8"/>
  <c r="M39" i="8"/>
  <c r="L39" i="8" l="1"/>
  <c r="C3" i="2" l="1"/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1" i="9"/>
  <c r="M52" i="9"/>
  <c r="M53" i="9"/>
  <c r="M54" i="9"/>
  <c r="M55" i="9"/>
  <c r="M56" i="9"/>
  <c r="M57" i="9"/>
  <c r="M58" i="9"/>
  <c r="M59" i="9"/>
  <c r="M60" i="9"/>
  <c r="M61" i="9"/>
  <c r="M63" i="9"/>
  <c r="M64" i="9"/>
  <c r="M65" i="9"/>
  <c r="M66" i="9"/>
  <c r="M67" i="9"/>
  <c r="M68" i="9"/>
  <c r="M69" i="9"/>
  <c r="M70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9" i="9"/>
  <c r="M170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6" i="9"/>
  <c r="M248" i="9"/>
  <c r="M249" i="9"/>
  <c r="M250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9" i="9"/>
  <c r="M630" i="9"/>
  <c r="M631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9" i="9"/>
  <c r="M761" i="9"/>
  <c r="M762" i="9"/>
  <c r="M763" i="9"/>
  <c r="M764" i="9"/>
  <c r="M765" i="9"/>
  <c r="M766" i="9"/>
  <c r="M767" i="9"/>
  <c r="M768" i="9"/>
  <c r="M769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2" i="9"/>
  <c r="M843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" i="9"/>
  <c r="B1" i="9"/>
  <c r="C4" i="9" l="1"/>
  <c r="D4" i="9"/>
  <c r="E4" i="9"/>
  <c r="F4" i="9"/>
  <c r="G4" i="9"/>
  <c r="H4" i="9"/>
  <c r="I4" i="9"/>
  <c r="J4" i="9"/>
  <c r="K4" i="9"/>
  <c r="L4" i="9"/>
  <c r="C5" i="9"/>
  <c r="D5" i="9"/>
  <c r="E5" i="9"/>
  <c r="F5" i="9"/>
  <c r="G5" i="9"/>
  <c r="H5" i="9"/>
  <c r="I5" i="9"/>
  <c r="J5" i="9"/>
  <c r="K5" i="9"/>
  <c r="L5" i="9"/>
  <c r="C6" i="9"/>
  <c r="D6" i="9"/>
  <c r="E6" i="9"/>
  <c r="F6" i="9"/>
  <c r="G6" i="9"/>
  <c r="H6" i="9"/>
  <c r="I6" i="9"/>
  <c r="J6" i="9"/>
  <c r="K6" i="9"/>
  <c r="L6" i="9"/>
  <c r="C7" i="9"/>
  <c r="D7" i="9"/>
  <c r="E7" i="9"/>
  <c r="F7" i="9"/>
  <c r="G7" i="9"/>
  <c r="H7" i="9"/>
  <c r="I7" i="9"/>
  <c r="J7" i="9"/>
  <c r="K7" i="9"/>
  <c r="L7" i="9"/>
  <c r="C8" i="9"/>
  <c r="D8" i="9"/>
  <c r="E8" i="9"/>
  <c r="F8" i="9"/>
  <c r="G8" i="9"/>
  <c r="H8" i="9"/>
  <c r="I8" i="9"/>
  <c r="J8" i="9"/>
  <c r="K8" i="9"/>
  <c r="L8" i="9"/>
  <c r="C9" i="9"/>
  <c r="D9" i="9"/>
  <c r="E9" i="9"/>
  <c r="F9" i="9"/>
  <c r="G9" i="9"/>
  <c r="H9" i="9"/>
  <c r="I9" i="9"/>
  <c r="J9" i="9"/>
  <c r="K9" i="9"/>
  <c r="L9" i="9"/>
  <c r="C10" i="9"/>
  <c r="D10" i="9"/>
  <c r="E10" i="9"/>
  <c r="F10" i="9"/>
  <c r="G10" i="9"/>
  <c r="H10" i="9"/>
  <c r="I10" i="9"/>
  <c r="J10" i="9"/>
  <c r="K10" i="9"/>
  <c r="L10" i="9"/>
  <c r="C11" i="9"/>
  <c r="D11" i="9"/>
  <c r="E11" i="9"/>
  <c r="F11" i="9"/>
  <c r="G11" i="9"/>
  <c r="H11" i="9"/>
  <c r="I11" i="9"/>
  <c r="J11" i="9"/>
  <c r="K11" i="9"/>
  <c r="L11" i="9"/>
  <c r="C12" i="9"/>
  <c r="D12" i="9"/>
  <c r="E12" i="9"/>
  <c r="F12" i="9"/>
  <c r="G12" i="9"/>
  <c r="H12" i="9"/>
  <c r="I12" i="9"/>
  <c r="J12" i="9"/>
  <c r="K12" i="9"/>
  <c r="L12" i="9"/>
  <c r="C13" i="9"/>
  <c r="D13" i="9"/>
  <c r="E13" i="9"/>
  <c r="F13" i="9"/>
  <c r="G13" i="9"/>
  <c r="H13" i="9"/>
  <c r="I13" i="9"/>
  <c r="J13" i="9"/>
  <c r="K13" i="9"/>
  <c r="L13" i="9"/>
  <c r="C14" i="9"/>
  <c r="D14" i="9"/>
  <c r="E14" i="9"/>
  <c r="F14" i="9"/>
  <c r="G14" i="9"/>
  <c r="H14" i="9"/>
  <c r="I14" i="9"/>
  <c r="J14" i="9"/>
  <c r="K14" i="9"/>
  <c r="L14" i="9"/>
  <c r="C15" i="9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J24" i="9"/>
  <c r="K24" i="9"/>
  <c r="L24" i="9"/>
  <c r="C25" i="9"/>
  <c r="D25" i="9"/>
  <c r="E25" i="9"/>
  <c r="F25" i="9"/>
  <c r="G25" i="9"/>
  <c r="H25" i="9"/>
  <c r="I25" i="9"/>
  <c r="J25" i="9"/>
  <c r="K25" i="9"/>
  <c r="L25" i="9"/>
  <c r="C26" i="9"/>
  <c r="D26" i="9"/>
  <c r="E26" i="9"/>
  <c r="F26" i="9"/>
  <c r="G26" i="9"/>
  <c r="H26" i="9"/>
  <c r="I26" i="9"/>
  <c r="J26" i="9"/>
  <c r="K26" i="9"/>
  <c r="L26" i="9"/>
  <c r="C27" i="9"/>
  <c r="D27" i="9"/>
  <c r="E27" i="9"/>
  <c r="F27" i="9"/>
  <c r="G27" i="9"/>
  <c r="H27" i="9"/>
  <c r="I27" i="9"/>
  <c r="J27" i="9"/>
  <c r="K27" i="9"/>
  <c r="L27" i="9"/>
  <c r="C28" i="9"/>
  <c r="D28" i="9"/>
  <c r="E28" i="9"/>
  <c r="F28" i="9"/>
  <c r="G28" i="9"/>
  <c r="H28" i="9"/>
  <c r="I28" i="9"/>
  <c r="J28" i="9"/>
  <c r="K28" i="9"/>
  <c r="L28" i="9"/>
  <c r="C29" i="9"/>
  <c r="D29" i="9"/>
  <c r="E29" i="9"/>
  <c r="F29" i="9"/>
  <c r="H29" i="9"/>
  <c r="I29" i="9"/>
  <c r="J29" i="9"/>
  <c r="K29" i="9"/>
  <c r="L29" i="9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D33" i="9"/>
  <c r="E33" i="9"/>
  <c r="F33" i="9"/>
  <c r="H33" i="9"/>
  <c r="I33" i="9"/>
  <c r="J33" i="9"/>
  <c r="K33" i="9"/>
  <c r="L33" i="9"/>
  <c r="C34" i="9"/>
  <c r="D34" i="9"/>
  <c r="E34" i="9"/>
  <c r="F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D36" i="9"/>
  <c r="E36" i="9"/>
  <c r="F36" i="9"/>
  <c r="G36" i="9"/>
  <c r="H36" i="9"/>
  <c r="I36" i="9"/>
  <c r="J36" i="9"/>
  <c r="K36" i="9"/>
  <c r="L36" i="9"/>
  <c r="C37" i="9"/>
  <c r="D37" i="9"/>
  <c r="E37" i="9"/>
  <c r="F37" i="9"/>
  <c r="G37" i="9"/>
  <c r="H37" i="9"/>
  <c r="I37" i="9"/>
  <c r="J37" i="9"/>
  <c r="K37" i="9"/>
  <c r="L37" i="9"/>
  <c r="C38" i="9"/>
  <c r="D38" i="9"/>
  <c r="E38" i="9"/>
  <c r="F38" i="9"/>
  <c r="G38" i="9"/>
  <c r="H38" i="9"/>
  <c r="I38" i="9"/>
  <c r="J38" i="9"/>
  <c r="K38" i="9"/>
  <c r="L38" i="9"/>
  <c r="C39" i="9"/>
  <c r="D39" i="9"/>
  <c r="E39" i="9"/>
  <c r="F39" i="9"/>
  <c r="G39" i="9"/>
  <c r="H39" i="9"/>
  <c r="I39" i="9"/>
  <c r="J39" i="9"/>
  <c r="K39" i="9"/>
  <c r="L39" i="9"/>
  <c r="C40" i="9"/>
  <c r="D40" i="9"/>
  <c r="E40" i="9"/>
  <c r="F40" i="9"/>
  <c r="G40" i="9"/>
  <c r="H40" i="9"/>
  <c r="I40" i="9"/>
  <c r="J40" i="9"/>
  <c r="K40" i="9"/>
  <c r="L40" i="9"/>
  <c r="C41" i="9"/>
  <c r="D41" i="9"/>
  <c r="E41" i="9"/>
  <c r="F41" i="9"/>
  <c r="G41" i="9"/>
  <c r="H41" i="9"/>
  <c r="I41" i="9"/>
  <c r="J41" i="9"/>
  <c r="K41" i="9"/>
  <c r="L41" i="9"/>
  <c r="C42" i="9"/>
  <c r="D42" i="9"/>
  <c r="E42" i="9"/>
  <c r="F42" i="9"/>
  <c r="G42" i="9"/>
  <c r="H42" i="9"/>
  <c r="I42" i="9"/>
  <c r="J42" i="9"/>
  <c r="K42" i="9"/>
  <c r="L42" i="9"/>
  <c r="C43" i="9"/>
  <c r="D43" i="9"/>
  <c r="E43" i="9"/>
  <c r="F43" i="9"/>
  <c r="G43" i="9"/>
  <c r="H43" i="9"/>
  <c r="I43" i="9"/>
  <c r="J43" i="9"/>
  <c r="K43" i="9"/>
  <c r="L43" i="9"/>
  <c r="C44" i="9"/>
  <c r="D44" i="9"/>
  <c r="E44" i="9"/>
  <c r="F44" i="9"/>
  <c r="G44" i="9"/>
  <c r="H44" i="9"/>
  <c r="I44" i="9"/>
  <c r="J44" i="9"/>
  <c r="K44" i="9"/>
  <c r="L44" i="9"/>
  <c r="C45" i="9"/>
  <c r="D45" i="9"/>
  <c r="E45" i="9"/>
  <c r="F45" i="9"/>
  <c r="G45" i="9"/>
  <c r="H45" i="9"/>
  <c r="I45" i="9"/>
  <c r="J45" i="9"/>
  <c r="K45" i="9"/>
  <c r="L45" i="9"/>
  <c r="C46" i="9"/>
  <c r="D46" i="9"/>
  <c r="E46" i="9"/>
  <c r="F46" i="9"/>
  <c r="G46" i="9"/>
  <c r="H46" i="9"/>
  <c r="I46" i="9"/>
  <c r="J46" i="9"/>
  <c r="K46" i="9"/>
  <c r="L46" i="9"/>
  <c r="C47" i="9"/>
  <c r="D47" i="9"/>
  <c r="E47" i="9"/>
  <c r="F47" i="9"/>
  <c r="G47" i="9"/>
  <c r="H47" i="9"/>
  <c r="I47" i="9"/>
  <c r="J47" i="9"/>
  <c r="K47" i="9"/>
  <c r="L47" i="9"/>
  <c r="C48" i="9"/>
  <c r="D48" i="9"/>
  <c r="E48" i="9"/>
  <c r="F48" i="9"/>
  <c r="G48" i="9"/>
  <c r="H48" i="9"/>
  <c r="I48" i="9"/>
  <c r="J48" i="9"/>
  <c r="K48" i="9"/>
  <c r="L48" i="9"/>
  <c r="C49" i="9"/>
  <c r="D49" i="9"/>
  <c r="E49" i="9"/>
  <c r="F49" i="9"/>
  <c r="G49" i="9"/>
  <c r="H49" i="9"/>
  <c r="I49" i="9"/>
  <c r="J49" i="9"/>
  <c r="K49" i="9"/>
  <c r="L49" i="9"/>
  <c r="C51" i="9"/>
  <c r="D51" i="9"/>
  <c r="E51" i="9"/>
  <c r="F51" i="9"/>
  <c r="G51" i="9"/>
  <c r="I51" i="9"/>
  <c r="J51" i="9"/>
  <c r="K51" i="9"/>
  <c r="L51" i="9"/>
  <c r="C52" i="9"/>
  <c r="D52" i="9"/>
  <c r="E52" i="9"/>
  <c r="F52" i="9"/>
  <c r="G52" i="9"/>
  <c r="H52" i="9"/>
  <c r="I52" i="9"/>
  <c r="J52" i="9"/>
  <c r="K52" i="9"/>
  <c r="L52" i="9"/>
  <c r="C53" i="9"/>
  <c r="D53" i="9"/>
  <c r="E53" i="9"/>
  <c r="F53" i="9"/>
  <c r="G53" i="9"/>
  <c r="H53" i="9"/>
  <c r="I53" i="9"/>
  <c r="J53" i="9"/>
  <c r="K53" i="9"/>
  <c r="L53" i="9"/>
  <c r="C54" i="9"/>
  <c r="D54" i="9"/>
  <c r="E54" i="9"/>
  <c r="F54" i="9"/>
  <c r="G54" i="9"/>
  <c r="H54" i="9"/>
  <c r="I54" i="9"/>
  <c r="J54" i="9"/>
  <c r="K54" i="9"/>
  <c r="L54" i="9"/>
  <c r="C55" i="9"/>
  <c r="D55" i="9"/>
  <c r="E55" i="9"/>
  <c r="F55" i="9"/>
  <c r="G55" i="9"/>
  <c r="H55" i="9"/>
  <c r="I55" i="9"/>
  <c r="J55" i="9"/>
  <c r="K55" i="9"/>
  <c r="L55" i="9"/>
  <c r="C56" i="9"/>
  <c r="D56" i="9"/>
  <c r="E56" i="9"/>
  <c r="F56" i="9"/>
  <c r="G56" i="9"/>
  <c r="H56" i="9"/>
  <c r="I56" i="9"/>
  <c r="J56" i="9"/>
  <c r="K56" i="9"/>
  <c r="L56" i="9"/>
  <c r="C57" i="9"/>
  <c r="D57" i="9"/>
  <c r="E57" i="9"/>
  <c r="F57" i="9"/>
  <c r="H57" i="9"/>
  <c r="I57" i="9"/>
  <c r="J57" i="9"/>
  <c r="K57" i="9"/>
  <c r="L57" i="9"/>
  <c r="C58" i="9"/>
  <c r="D58" i="9"/>
  <c r="E58" i="9"/>
  <c r="F58" i="9"/>
  <c r="H58" i="9"/>
  <c r="I58" i="9"/>
  <c r="J58" i="9"/>
  <c r="K58" i="9"/>
  <c r="L58" i="9"/>
  <c r="C59" i="9"/>
  <c r="D59" i="9"/>
  <c r="E59" i="9"/>
  <c r="F59" i="9"/>
  <c r="G59" i="9"/>
  <c r="H59" i="9"/>
  <c r="I59" i="9"/>
  <c r="J59" i="9"/>
  <c r="K59" i="9"/>
  <c r="L59" i="9"/>
  <c r="C60" i="9"/>
  <c r="D60" i="9"/>
  <c r="E60" i="9"/>
  <c r="F60" i="9"/>
  <c r="G60" i="9"/>
  <c r="H60" i="9"/>
  <c r="I60" i="9"/>
  <c r="J60" i="9"/>
  <c r="K60" i="9"/>
  <c r="L60" i="9"/>
  <c r="C61" i="9"/>
  <c r="E61" i="9"/>
  <c r="G61" i="9"/>
  <c r="J61" i="9"/>
  <c r="K61" i="9"/>
  <c r="L61" i="9"/>
  <c r="C63" i="9"/>
  <c r="D63" i="9"/>
  <c r="E63" i="9"/>
  <c r="F63" i="9"/>
  <c r="G63" i="9"/>
  <c r="H63" i="9"/>
  <c r="I63" i="9"/>
  <c r="J63" i="9"/>
  <c r="K63" i="9"/>
  <c r="L63" i="9"/>
  <c r="C64" i="9"/>
  <c r="D64" i="9"/>
  <c r="E64" i="9"/>
  <c r="F64" i="9"/>
  <c r="G64" i="9"/>
  <c r="H64" i="9"/>
  <c r="I64" i="9"/>
  <c r="J64" i="9"/>
  <c r="K64" i="9"/>
  <c r="L64" i="9"/>
  <c r="C65" i="9"/>
  <c r="D65" i="9"/>
  <c r="E65" i="9"/>
  <c r="F65" i="9"/>
  <c r="G65" i="9"/>
  <c r="H65" i="9"/>
  <c r="I65" i="9"/>
  <c r="J65" i="9"/>
  <c r="K65" i="9"/>
  <c r="L65" i="9"/>
  <c r="C66" i="9"/>
  <c r="D66" i="9"/>
  <c r="E66" i="9"/>
  <c r="F66" i="9"/>
  <c r="G66" i="9"/>
  <c r="H66" i="9"/>
  <c r="I66" i="9"/>
  <c r="J66" i="9"/>
  <c r="K66" i="9"/>
  <c r="L66" i="9"/>
  <c r="C67" i="9"/>
  <c r="D67" i="9"/>
  <c r="E67" i="9"/>
  <c r="F67" i="9"/>
  <c r="G67" i="9"/>
  <c r="H67" i="9"/>
  <c r="I67" i="9"/>
  <c r="J67" i="9"/>
  <c r="K67" i="9"/>
  <c r="L67" i="9"/>
  <c r="C68" i="9"/>
  <c r="D68" i="9"/>
  <c r="E68" i="9"/>
  <c r="F68" i="9"/>
  <c r="G68" i="9"/>
  <c r="H68" i="9"/>
  <c r="I68" i="9"/>
  <c r="J68" i="9"/>
  <c r="K68" i="9"/>
  <c r="L68" i="9"/>
  <c r="C69" i="9"/>
  <c r="D69" i="9"/>
  <c r="E69" i="9"/>
  <c r="F69" i="9"/>
  <c r="G69" i="9"/>
  <c r="H69" i="9"/>
  <c r="I69" i="9"/>
  <c r="J69" i="9"/>
  <c r="K69" i="9"/>
  <c r="L69" i="9"/>
  <c r="C70" i="9"/>
  <c r="D70" i="9"/>
  <c r="E70" i="9"/>
  <c r="G70" i="9"/>
  <c r="H70" i="9"/>
  <c r="I70" i="9"/>
  <c r="J70" i="9"/>
  <c r="K70" i="9"/>
  <c r="L70" i="9"/>
  <c r="C72" i="9"/>
  <c r="D72" i="9"/>
  <c r="E72" i="9"/>
  <c r="F72" i="9"/>
  <c r="G72" i="9"/>
  <c r="H72" i="9"/>
  <c r="I72" i="9"/>
  <c r="J72" i="9"/>
  <c r="K72" i="9"/>
  <c r="L72" i="9"/>
  <c r="C73" i="9"/>
  <c r="D73" i="9"/>
  <c r="E73" i="9"/>
  <c r="F73" i="9"/>
  <c r="G73" i="9"/>
  <c r="H73" i="9"/>
  <c r="I73" i="9"/>
  <c r="J73" i="9"/>
  <c r="K73" i="9"/>
  <c r="L73" i="9"/>
  <c r="C74" i="9"/>
  <c r="D74" i="9"/>
  <c r="E74" i="9"/>
  <c r="F74" i="9"/>
  <c r="G74" i="9"/>
  <c r="H74" i="9"/>
  <c r="I74" i="9"/>
  <c r="J74" i="9"/>
  <c r="K74" i="9"/>
  <c r="L74" i="9"/>
  <c r="C75" i="9"/>
  <c r="D75" i="9"/>
  <c r="E75" i="9"/>
  <c r="F75" i="9"/>
  <c r="G75" i="9"/>
  <c r="H75" i="9"/>
  <c r="I75" i="9"/>
  <c r="J75" i="9"/>
  <c r="K75" i="9"/>
  <c r="L75" i="9"/>
  <c r="C76" i="9"/>
  <c r="D76" i="9"/>
  <c r="E76" i="9"/>
  <c r="F76" i="9"/>
  <c r="G76" i="9"/>
  <c r="H76" i="9"/>
  <c r="I76" i="9"/>
  <c r="J76" i="9"/>
  <c r="K76" i="9"/>
  <c r="L76" i="9"/>
  <c r="C77" i="9"/>
  <c r="D77" i="9"/>
  <c r="E77" i="9"/>
  <c r="F77" i="9"/>
  <c r="G77" i="9"/>
  <c r="H77" i="9"/>
  <c r="I77" i="9"/>
  <c r="J77" i="9"/>
  <c r="K77" i="9"/>
  <c r="L77" i="9"/>
  <c r="C78" i="9"/>
  <c r="D78" i="9"/>
  <c r="E78" i="9"/>
  <c r="F78" i="9"/>
  <c r="G78" i="9"/>
  <c r="H78" i="9"/>
  <c r="I78" i="9"/>
  <c r="J78" i="9"/>
  <c r="K78" i="9"/>
  <c r="L78" i="9"/>
  <c r="C79" i="9"/>
  <c r="D79" i="9"/>
  <c r="E79" i="9"/>
  <c r="F79" i="9"/>
  <c r="G79" i="9"/>
  <c r="H79" i="9"/>
  <c r="I79" i="9"/>
  <c r="J79" i="9"/>
  <c r="K79" i="9"/>
  <c r="L79" i="9"/>
  <c r="C80" i="9"/>
  <c r="D80" i="9"/>
  <c r="E80" i="9"/>
  <c r="F80" i="9"/>
  <c r="G80" i="9"/>
  <c r="H80" i="9"/>
  <c r="I80" i="9"/>
  <c r="J80" i="9"/>
  <c r="K80" i="9"/>
  <c r="L80" i="9"/>
  <c r="C81" i="9"/>
  <c r="D81" i="9"/>
  <c r="E81" i="9"/>
  <c r="F81" i="9"/>
  <c r="G81" i="9"/>
  <c r="H81" i="9"/>
  <c r="I81" i="9"/>
  <c r="J81" i="9"/>
  <c r="K81" i="9"/>
  <c r="L81" i="9"/>
  <c r="C82" i="9"/>
  <c r="D82" i="9"/>
  <c r="E82" i="9"/>
  <c r="F82" i="9"/>
  <c r="G82" i="9"/>
  <c r="H82" i="9"/>
  <c r="I82" i="9"/>
  <c r="J82" i="9"/>
  <c r="K82" i="9"/>
  <c r="L82" i="9"/>
  <c r="C83" i="9"/>
  <c r="D83" i="9"/>
  <c r="E83" i="9"/>
  <c r="F83" i="9"/>
  <c r="G83" i="9"/>
  <c r="H83" i="9"/>
  <c r="I83" i="9"/>
  <c r="J83" i="9"/>
  <c r="K83" i="9"/>
  <c r="L83" i="9"/>
  <c r="C84" i="9"/>
  <c r="D84" i="9"/>
  <c r="E84" i="9"/>
  <c r="F84" i="9"/>
  <c r="G84" i="9"/>
  <c r="H84" i="9"/>
  <c r="I84" i="9"/>
  <c r="J84" i="9"/>
  <c r="K84" i="9"/>
  <c r="L84" i="9"/>
  <c r="C85" i="9"/>
  <c r="D85" i="9"/>
  <c r="E85" i="9"/>
  <c r="F85" i="9"/>
  <c r="G85" i="9"/>
  <c r="H85" i="9"/>
  <c r="I85" i="9"/>
  <c r="J85" i="9"/>
  <c r="K85" i="9"/>
  <c r="L85" i="9"/>
  <c r="C86" i="9"/>
  <c r="D86" i="9"/>
  <c r="E86" i="9"/>
  <c r="F86" i="9"/>
  <c r="G86" i="9"/>
  <c r="H86" i="9"/>
  <c r="I86" i="9"/>
  <c r="J86" i="9"/>
  <c r="K86" i="9"/>
  <c r="L86" i="9"/>
  <c r="C87" i="9"/>
  <c r="D87" i="9"/>
  <c r="E87" i="9"/>
  <c r="F87" i="9"/>
  <c r="G87" i="9"/>
  <c r="H87" i="9"/>
  <c r="I87" i="9"/>
  <c r="J87" i="9"/>
  <c r="K87" i="9"/>
  <c r="L87" i="9"/>
  <c r="C88" i="9"/>
  <c r="D88" i="9"/>
  <c r="E88" i="9"/>
  <c r="F88" i="9"/>
  <c r="G88" i="9"/>
  <c r="H88" i="9"/>
  <c r="I88" i="9"/>
  <c r="J88" i="9"/>
  <c r="K88" i="9"/>
  <c r="L88" i="9"/>
  <c r="C89" i="9"/>
  <c r="D89" i="9"/>
  <c r="E89" i="9"/>
  <c r="F89" i="9"/>
  <c r="G89" i="9"/>
  <c r="H89" i="9"/>
  <c r="I89" i="9"/>
  <c r="J89" i="9"/>
  <c r="K89" i="9"/>
  <c r="L89" i="9"/>
  <c r="C90" i="9"/>
  <c r="D90" i="9"/>
  <c r="E90" i="9"/>
  <c r="F90" i="9"/>
  <c r="G90" i="9"/>
  <c r="H90" i="9"/>
  <c r="I90" i="9"/>
  <c r="J90" i="9"/>
  <c r="K90" i="9"/>
  <c r="L90" i="9"/>
  <c r="C91" i="9"/>
  <c r="D91" i="9"/>
  <c r="E91" i="9"/>
  <c r="F91" i="9"/>
  <c r="G91" i="9"/>
  <c r="H91" i="9"/>
  <c r="I91" i="9"/>
  <c r="J91" i="9"/>
  <c r="K91" i="9"/>
  <c r="L91" i="9"/>
  <c r="C92" i="9"/>
  <c r="D92" i="9"/>
  <c r="E92" i="9"/>
  <c r="F92" i="9"/>
  <c r="G92" i="9"/>
  <c r="H92" i="9"/>
  <c r="I92" i="9"/>
  <c r="J92" i="9"/>
  <c r="K92" i="9"/>
  <c r="L92" i="9"/>
  <c r="C93" i="9"/>
  <c r="D93" i="9"/>
  <c r="E93" i="9"/>
  <c r="F93" i="9"/>
  <c r="G93" i="9"/>
  <c r="H93" i="9"/>
  <c r="I93" i="9"/>
  <c r="J93" i="9"/>
  <c r="K93" i="9"/>
  <c r="L93" i="9"/>
  <c r="C94" i="9"/>
  <c r="D94" i="9"/>
  <c r="E94" i="9"/>
  <c r="F94" i="9"/>
  <c r="G94" i="9"/>
  <c r="H94" i="9"/>
  <c r="I94" i="9"/>
  <c r="J94" i="9"/>
  <c r="K94" i="9"/>
  <c r="L94" i="9"/>
  <c r="C95" i="9"/>
  <c r="D95" i="9"/>
  <c r="F95" i="9"/>
  <c r="G95" i="9"/>
  <c r="H95" i="9"/>
  <c r="I95" i="9"/>
  <c r="J95" i="9"/>
  <c r="K95" i="9"/>
  <c r="L95" i="9"/>
  <c r="C96" i="9"/>
  <c r="D96" i="9"/>
  <c r="E96" i="9"/>
  <c r="F96" i="9"/>
  <c r="G96" i="9"/>
  <c r="H96" i="9"/>
  <c r="I96" i="9"/>
  <c r="J96" i="9"/>
  <c r="K96" i="9"/>
  <c r="L96" i="9"/>
  <c r="C97" i="9"/>
  <c r="D97" i="9"/>
  <c r="E97" i="9"/>
  <c r="F97" i="9"/>
  <c r="G97" i="9"/>
  <c r="H97" i="9"/>
  <c r="I97" i="9"/>
  <c r="J97" i="9"/>
  <c r="K97" i="9"/>
  <c r="L97" i="9"/>
  <c r="C98" i="9"/>
  <c r="D98" i="9"/>
  <c r="E98" i="9"/>
  <c r="F98" i="9"/>
  <c r="G98" i="9"/>
  <c r="H98" i="9"/>
  <c r="I98" i="9"/>
  <c r="K98" i="9"/>
  <c r="L98" i="9"/>
  <c r="C99" i="9"/>
  <c r="D99" i="9"/>
  <c r="E99" i="9"/>
  <c r="F99" i="9"/>
  <c r="G99" i="9"/>
  <c r="H99" i="9"/>
  <c r="I99" i="9"/>
  <c r="J99" i="9"/>
  <c r="K99" i="9"/>
  <c r="L99" i="9"/>
  <c r="C100" i="9"/>
  <c r="D100" i="9"/>
  <c r="E100" i="9"/>
  <c r="F100" i="9"/>
  <c r="G100" i="9"/>
  <c r="H100" i="9"/>
  <c r="I100" i="9"/>
  <c r="J100" i="9"/>
  <c r="K100" i="9"/>
  <c r="L100" i="9"/>
  <c r="C101" i="9"/>
  <c r="D101" i="9"/>
  <c r="E101" i="9"/>
  <c r="F101" i="9"/>
  <c r="G101" i="9"/>
  <c r="H101" i="9"/>
  <c r="I101" i="9"/>
  <c r="J101" i="9"/>
  <c r="K101" i="9"/>
  <c r="L101" i="9"/>
  <c r="C102" i="9"/>
  <c r="D102" i="9"/>
  <c r="E102" i="9"/>
  <c r="F102" i="9"/>
  <c r="G102" i="9"/>
  <c r="H102" i="9"/>
  <c r="I102" i="9"/>
  <c r="J102" i="9"/>
  <c r="K102" i="9"/>
  <c r="L102" i="9"/>
  <c r="C103" i="9"/>
  <c r="D103" i="9"/>
  <c r="E103" i="9"/>
  <c r="F103" i="9"/>
  <c r="G103" i="9"/>
  <c r="H103" i="9"/>
  <c r="I103" i="9"/>
  <c r="J103" i="9"/>
  <c r="K103" i="9"/>
  <c r="L103" i="9"/>
  <c r="C104" i="9"/>
  <c r="D104" i="9"/>
  <c r="E104" i="9"/>
  <c r="F104" i="9"/>
  <c r="G104" i="9"/>
  <c r="H104" i="9"/>
  <c r="I104" i="9"/>
  <c r="J104" i="9"/>
  <c r="K104" i="9"/>
  <c r="L104" i="9"/>
  <c r="C105" i="9"/>
  <c r="D105" i="9"/>
  <c r="E105" i="9"/>
  <c r="F105" i="9"/>
  <c r="G105" i="9"/>
  <c r="H105" i="9"/>
  <c r="I105" i="9"/>
  <c r="K105" i="9"/>
  <c r="L105" i="9"/>
  <c r="C106" i="9"/>
  <c r="D106" i="9"/>
  <c r="E106" i="9"/>
  <c r="F106" i="9"/>
  <c r="G106" i="9"/>
  <c r="H106" i="9"/>
  <c r="I106" i="9"/>
  <c r="J106" i="9"/>
  <c r="K106" i="9"/>
  <c r="L106" i="9"/>
  <c r="C107" i="9"/>
  <c r="D107" i="9"/>
  <c r="E107" i="9"/>
  <c r="F107" i="9"/>
  <c r="G107" i="9"/>
  <c r="H107" i="9"/>
  <c r="I107" i="9"/>
  <c r="J107" i="9"/>
  <c r="K107" i="9"/>
  <c r="L107" i="9"/>
  <c r="C108" i="9"/>
  <c r="D108" i="9"/>
  <c r="E108" i="9"/>
  <c r="F108" i="9"/>
  <c r="G108" i="9"/>
  <c r="H108" i="9"/>
  <c r="I108" i="9"/>
  <c r="J108" i="9"/>
  <c r="K108" i="9"/>
  <c r="L108" i="9"/>
  <c r="C109" i="9"/>
  <c r="D109" i="9"/>
  <c r="E109" i="9"/>
  <c r="F109" i="9"/>
  <c r="G109" i="9"/>
  <c r="H109" i="9"/>
  <c r="I109" i="9"/>
  <c r="J109" i="9"/>
  <c r="K109" i="9"/>
  <c r="L109" i="9"/>
  <c r="C110" i="9"/>
  <c r="D110" i="9"/>
  <c r="E110" i="9"/>
  <c r="F110" i="9"/>
  <c r="G110" i="9"/>
  <c r="H110" i="9"/>
  <c r="I110" i="9"/>
  <c r="J110" i="9"/>
  <c r="K110" i="9"/>
  <c r="L110" i="9"/>
  <c r="C111" i="9"/>
  <c r="D111" i="9"/>
  <c r="E111" i="9"/>
  <c r="F111" i="9"/>
  <c r="G111" i="9"/>
  <c r="H111" i="9"/>
  <c r="I111" i="9"/>
  <c r="J111" i="9"/>
  <c r="K111" i="9"/>
  <c r="L111" i="9"/>
  <c r="C112" i="9"/>
  <c r="D112" i="9"/>
  <c r="E112" i="9"/>
  <c r="F112" i="9"/>
  <c r="G112" i="9"/>
  <c r="H112" i="9"/>
  <c r="I112" i="9"/>
  <c r="J112" i="9"/>
  <c r="K112" i="9"/>
  <c r="L112" i="9"/>
  <c r="C113" i="9"/>
  <c r="D113" i="9"/>
  <c r="E113" i="9"/>
  <c r="F113" i="9"/>
  <c r="G113" i="9"/>
  <c r="H113" i="9"/>
  <c r="I113" i="9"/>
  <c r="J113" i="9"/>
  <c r="K113" i="9"/>
  <c r="L113" i="9"/>
  <c r="C114" i="9"/>
  <c r="D114" i="9"/>
  <c r="E114" i="9"/>
  <c r="F114" i="9"/>
  <c r="G114" i="9"/>
  <c r="H114" i="9"/>
  <c r="I114" i="9"/>
  <c r="J114" i="9"/>
  <c r="K114" i="9"/>
  <c r="L114" i="9"/>
  <c r="C115" i="9"/>
  <c r="D115" i="9"/>
  <c r="E115" i="9"/>
  <c r="F115" i="9"/>
  <c r="G115" i="9"/>
  <c r="H115" i="9"/>
  <c r="I115" i="9"/>
  <c r="J115" i="9"/>
  <c r="K115" i="9"/>
  <c r="L115" i="9"/>
  <c r="C116" i="9"/>
  <c r="D116" i="9"/>
  <c r="E116" i="9"/>
  <c r="F116" i="9"/>
  <c r="G116" i="9"/>
  <c r="H116" i="9"/>
  <c r="I116" i="9"/>
  <c r="J116" i="9"/>
  <c r="K116" i="9"/>
  <c r="L116" i="9"/>
  <c r="C117" i="9"/>
  <c r="D117" i="9"/>
  <c r="E117" i="9"/>
  <c r="F117" i="9"/>
  <c r="G117" i="9"/>
  <c r="H117" i="9"/>
  <c r="I117" i="9"/>
  <c r="J117" i="9"/>
  <c r="K117" i="9"/>
  <c r="L117" i="9"/>
  <c r="C118" i="9"/>
  <c r="D118" i="9"/>
  <c r="E118" i="9"/>
  <c r="F118" i="9"/>
  <c r="G118" i="9"/>
  <c r="H118" i="9"/>
  <c r="I118" i="9"/>
  <c r="J118" i="9"/>
  <c r="K118" i="9"/>
  <c r="L118" i="9"/>
  <c r="C119" i="9"/>
  <c r="D119" i="9"/>
  <c r="E119" i="9"/>
  <c r="F119" i="9"/>
  <c r="G119" i="9"/>
  <c r="H119" i="9"/>
  <c r="I119" i="9"/>
  <c r="J119" i="9"/>
  <c r="K119" i="9"/>
  <c r="L119" i="9"/>
  <c r="C120" i="9"/>
  <c r="D120" i="9"/>
  <c r="E120" i="9"/>
  <c r="F120" i="9"/>
  <c r="G120" i="9"/>
  <c r="H120" i="9"/>
  <c r="I120" i="9"/>
  <c r="J120" i="9"/>
  <c r="L120" i="9"/>
  <c r="C121" i="9"/>
  <c r="D121" i="9"/>
  <c r="E121" i="9"/>
  <c r="F121" i="9"/>
  <c r="G121" i="9"/>
  <c r="H121" i="9"/>
  <c r="I121" i="9"/>
  <c r="J121" i="9"/>
  <c r="K121" i="9"/>
  <c r="L121" i="9"/>
  <c r="C122" i="9"/>
  <c r="D122" i="9"/>
  <c r="E122" i="9"/>
  <c r="F122" i="9"/>
  <c r="G122" i="9"/>
  <c r="H122" i="9"/>
  <c r="I122" i="9"/>
  <c r="J122" i="9"/>
  <c r="K122" i="9"/>
  <c r="L122" i="9"/>
  <c r="C123" i="9"/>
  <c r="D123" i="9"/>
  <c r="E123" i="9"/>
  <c r="F123" i="9"/>
  <c r="G123" i="9"/>
  <c r="H123" i="9"/>
  <c r="I123" i="9"/>
  <c r="J123" i="9"/>
  <c r="K123" i="9"/>
  <c r="L123" i="9"/>
  <c r="C124" i="9"/>
  <c r="D124" i="9"/>
  <c r="E124" i="9"/>
  <c r="F124" i="9"/>
  <c r="G124" i="9"/>
  <c r="H124" i="9"/>
  <c r="I124" i="9"/>
  <c r="J124" i="9"/>
  <c r="K124" i="9"/>
  <c r="L124" i="9"/>
  <c r="C125" i="9"/>
  <c r="D125" i="9"/>
  <c r="E125" i="9"/>
  <c r="F125" i="9"/>
  <c r="G125" i="9"/>
  <c r="H125" i="9"/>
  <c r="I125" i="9"/>
  <c r="J125" i="9"/>
  <c r="K125" i="9"/>
  <c r="L125" i="9"/>
  <c r="C126" i="9"/>
  <c r="D126" i="9"/>
  <c r="E126" i="9"/>
  <c r="F126" i="9"/>
  <c r="G126" i="9"/>
  <c r="H126" i="9"/>
  <c r="I126" i="9"/>
  <c r="J126" i="9"/>
  <c r="K126" i="9"/>
  <c r="L126" i="9"/>
  <c r="C127" i="9"/>
  <c r="D127" i="9"/>
  <c r="E127" i="9"/>
  <c r="F127" i="9"/>
  <c r="G127" i="9"/>
  <c r="H127" i="9"/>
  <c r="I127" i="9"/>
  <c r="J127" i="9"/>
  <c r="K127" i="9"/>
  <c r="L127" i="9"/>
  <c r="C128" i="9"/>
  <c r="D128" i="9"/>
  <c r="E128" i="9"/>
  <c r="F128" i="9"/>
  <c r="G128" i="9"/>
  <c r="H128" i="9"/>
  <c r="I128" i="9"/>
  <c r="J128" i="9"/>
  <c r="K128" i="9"/>
  <c r="L128" i="9"/>
  <c r="C129" i="9"/>
  <c r="D129" i="9"/>
  <c r="E129" i="9"/>
  <c r="F129" i="9"/>
  <c r="G129" i="9"/>
  <c r="H129" i="9"/>
  <c r="I129" i="9"/>
  <c r="J129" i="9"/>
  <c r="K129" i="9"/>
  <c r="L129" i="9"/>
  <c r="C130" i="9"/>
  <c r="D130" i="9"/>
  <c r="E130" i="9"/>
  <c r="F130" i="9"/>
  <c r="G130" i="9"/>
  <c r="H130" i="9"/>
  <c r="I130" i="9"/>
  <c r="J130" i="9"/>
  <c r="K130" i="9"/>
  <c r="L130" i="9"/>
  <c r="C131" i="9"/>
  <c r="D131" i="9"/>
  <c r="E131" i="9"/>
  <c r="F131" i="9"/>
  <c r="G131" i="9"/>
  <c r="H131" i="9"/>
  <c r="I131" i="9"/>
  <c r="J131" i="9"/>
  <c r="K131" i="9"/>
  <c r="L131" i="9"/>
  <c r="C132" i="9"/>
  <c r="D132" i="9"/>
  <c r="E132" i="9"/>
  <c r="F132" i="9"/>
  <c r="G132" i="9"/>
  <c r="H132" i="9"/>
  <c r="I132" i="9"/>
  <c r="J132" i="9"/>
  <c r="K132" i="9"/>
  <c r="L132" i="9"/>
  <c r="C133" i="9"/>
  <c r="D133" i="9"/>
  <c r="E133" i="9"/>
  <c r="F133" i="9"/>
  <c r="G133" i="9"/>
  <c r="H133" i="9"/>
  <c r="I133" i="9"/>
  <c r="J133" i="9"/>
  <c r="K133" i="9"/>
  <c r="L133" i="9"/>
  <c r="C134" i="9"/>
  <c r="D134" i="9"/>
  <c r="E134" i="9"/>
  <c r="F134" i="9"/>
  <c r="G134" i="9"/>
  <c r="H134" i="9"/>
  <c r="I134" i="9"/>
  <c r="J134" i="9"/>
  <c r="K134" i="9"/>
  <c r="L134" i="9"/>
  <c r="C135" i="9"/>
  <c r="D135" i="9"/>
  <c r="E135" i="9"/>
  <c r="F135" i="9"/>
  <c r="G135" i="9"/>
  <c r="H135" i="9"/>
  <c r="I135" i="9"/>
  <c r="J135" i="9"/>
  <c r="K135" i="9"/>
  <c r="L135" i="9"/>
  <c r="C136" i="9"/>
  <c r="D136" i="9"/>
  <c r="E136" i="9"/>
  <c r="F136" i="9"/>
  <c r="G136" i="9"/>
  <c r="H136" i="9"/>
  <c r="I136" i="9"/>
  <c r="J136" i="9"/>
  <c r="K136" i="9"/>
  <c r="L136" i="9"/>
  <c r="C137" i="9"/>
  <c r="D137" i="9"/>
  <c r="E137" i="9"/>
  <c r="F137" i="9"/>
  <c r="G137" i="9"/>
  <c r="H137" i="9"/>
  <c r="I137" i="9"/>
  <c r="J137" i="9"/>
  <c r="K137" i="9"/>
  <c r="L137" i="9"/>
  <c r="C138" i="9"/>
  <c r="D138" i="9"/>
  <c r="E138" i="9"/>
  <c r="F138" i="9"/>
  <c r="G138" i="9"/>
  <c r="H138" i="9"/>
  <c r="I138" i="9"/>
  <c r="J138" i="9"/>
  <c r="K138" i="9"/>
  <c r="L138" i="9"/>
  <c r="C139" i="9"/>
  <c r="D139" i="9"/>
  <c r="E139" i="9"/>
  <c r="F139" i="9"/>
  <c r="G139" i="9"/>
  <c r="H139" i="9"/>
  <c r="I139" i="9"/>
  <c r="J139" i="9"/>
  <c r="K139" i="9"/>
  <c r="L139" i="9"/>
  <c r="C140" i="9"/>
  <c r="D140" i="9"/>
  <c r="E140" i="9"/>
  <c r="F140" i="9"/>
  <c r="G140" i="9"/>
  <c r="H140" i="9"/>
  <c r="I140" i="9"/>
  <c r="J140" i="9"/>
  <c r="K140" i="9"/>
  <c r="L140" i="9"/>
  <c r="C141" i="9"/>
  <c r="D141" i="9"/>
  <c r="E141" i="9"/>
  <c r="F141" i="9"/>
  <c r="G141" i="9"/>
  <c r="H141" i="9"/>
  <c r="I141" i="9"/>
  <c r="J141" i="9"/>
  <c r="K141" i="9"/>
  <c r="L141" i="9"/>
  <c r="C142" i="9"/>
  <c r="D142" i="9"/>
  <c r="E142" i="9"/>
  <c r="F142" i="9"/>
  <c r="G142" i="9"/>
  <c r="H142" i="9"/>
  <c r="I142" i="9"/>
  <c r="J142" i="9"/>
  <c r="K142" i="9"/>
  <c r="L142" i="9"/>
  <c r="C143" i="9"/>
  <c r="D143" i="9"/>
  <c r="E143" i="9"/>
  <c r="F143" i="9"/>
  <c r="G143" i="9"/>
  <c r="H143" i="9"/>
  <c r="I143" i="9"/>
  <c r="J143" i="9"/>
  <c r="K143" i="9"/>
  <c r="L143" i="9"/>
  <c r="C144" i="9"/>
  <c r="D144" i="9"/>
  <c r="E144" i="9"/>
  <c r="F144" i="9"/>
  <c r="G144" i="9"/>
  <c r="H144" i="9"/>
  <c r="I144" i="9"/>
  <c r="J144" i="9"/>
  <c r="K144" i="9"/>
  <c r="L144" i="9"/>
  <c r="C145" i="9"/>
  <c r="D145" i="9"/>
  <c r="E145" i="9"/>
  <c r="F145" i="9"/>
  <c r="G145" i="9"/>
  <c r="H145" i="9"/>
  <c r="I145" i="9"/>
  <c r="J145" i="9"/>
  <c r="K145" i="9"/>
  <c r="L145" i="9"/>
  <c r="C146" i="9"/>
  <c r="D146" i="9"/>
  <c r="E146" i="9"/>
  <c r="F146" i="9"/>
  <c r="G146" i="9"/>
  <c r="H146" i="9"/>
  <c r="I146" i="9"/>
  <c r="J146" i="9"/>
  <c r="K146" i="9"/>
  <c r="L146" i="9"/>
  <c r="C147" i="9"/>
  <c r="D147" i="9"/>
  <c r="E147" i="9"/>
  <c r="F147" i="9"/>
  <c r="G147" i="9"/>
  <c r="H147" i="9"/>
  <c r="I147" i="9"/>
  <c r="J147" i="9"/>
  <c r="K147" i="9"/>
  <c r="L147" i="9"/>
  <c r="C148" i="9"/>
  <c r="D148" i="9"/>
  <c r="E148" i="9"/>
  <c r="F148" i="9"/>
  <c r="G148" i="9"/>
  <c r="H148" i="9"/>
  <c r="I148" i="9"/>
  <c r="J148" i="9"/>
  <c r="K148" i="9"/>
  <c r="L148" i="9"/>
  <c r="C149" i="9"/>
  <c r="D149" i="9"/>
  <c r="E149" i="9"/>
  <c r="F149" i="9"/>
  <c r="G149" i="9"/>
  <c r="H149" i="9"/>
  <c r="I149" i="9"/>
  <c r="J149" i="9"/>
  <c r="K149" i="9"/>
  <c r="L149" i="9"/>
  <c r="C150" i="9"/>
  <c r="D150" i="9"/>
  <c r="E150" i="9"/>
  <c r="F150" i="9"/>
  <c r="G150" i="9"/>
  <c r="H150" i="9"/>
  <c r="I150" i="9"/>
  <c r="J150" i="9"/>
  <c r="K150" i="9"/>
  <c r="L150" i="9"/>
  <c r="C151" i="9"/>
  <c r="D151" i="9"/>
  <c r="E151" i="9"/>
  <c r="F151" i="9"/>
  <c r="G151" i="9"/>
  <c r="H151" i="9"/>
  <c r="I151" i="9"/>
  <c r="J151" i="9"/>
  <c r="K151" i="9"/>
  <c r="L151" i="9"/>
  <c r="C152" i="9"/>
  <c r="D152" i="9"/>
  <c r="E152" i="9"/>
  <c r="F152" i="9"/>
  <c r="G152" i="9"/>
  <c r="H152" i="9"/>
  <c r="I152" i="9"/>
  <c r="J152" i="9"/>
  <c r="K152" i="9"/>
  <c r="L152" i="9"/>
  <c r="C153" i="9"/>
  <c r="D153" i="9"/>
  <c r="E153" i="9"/>
  <c r="F153" i="9"/>
  <c r="G153" i="9"/>
  <c r="H153" i="9"/>
  <c r="I153" i="9"/>
  <c r="J153" i="9"/>
  <c r="K153" i="9"/>
  <c r="L153" i="9"/>
  <c r="C154" i="9"/>
  <c r="D154" i="9"/>
  <c r="E154" i="9"/>
  <c r="F154" i="9"/>
  <c r="G154" i="9"/>
  <c r="H154" i="9"/>
  <c r="I154" i="9"/>
  <c r="J154" i="9"/>
  <c r="K154" i="9"/>
  <c r="L154" i="9"/>
  <c r="C155" i="9"/>
  <c r="D155" i="9"/>
  <c r="E155" i="9"/>
  <c r="F155" i="9"/>
  <c r="G155" i="9"/>
  <c r="H155" i="9"/>
  <c r="I155" i="9"/>
  <c r="J155" i="9"/>
  <c r="K155" i="9"/>
  <c r="L155" i="9"/>
  <c r="C156" i="9"/>
  <c r="D156" i="9"/>
  <c r="E156" i="9"/>
  <c r="F156" i="9"/>
  <c r="G156" i="9"/>
  <c r="H156" i="9"/>
  <c r="I156" i="9"/>
  <c r="J156" i="9"/>
  <c r="K156" i="9"/>
  <c r="L156" i="9"/>
  <c r="C157" i="9"/>
  <c r="D157" i="9"/>
  <c r="E157" i="9"/>
  <c r="F157" i="9"/>
  <c r="G157" i="9"/>
  <c r="H157" i="9"/>
  <c r="I157" i="9"/>
  <c r="J157" i="9"/>
  <c r="K157" i="9"/>
  <c r="L157" i="9"/>
  <c r="C158" i="9"/>
  <c r="D158" i="9"/>
  <c r="E158" i="9"/>
  <c r="F158" i="9"/>
  <c r="G158" i="9"/>
  <c r="H158" i="9"/>
  <c r="I158" i="9"/>
  <c r="J158" i="9"/>
  <c r="K158" i="9"/>
  <c r="L158" i="9"/>
  <c r="C159" i="9"/>
  <c r="D159" i="9"/>
  <c r="E159" i="9"/>
  <c r="F159" i="9"/>
  <c r="G159" i="9"/>
  <c r="H159" i="9"/>
  <c r="I159" i="9"/>
  <c r="J159" i="9"/>
  <c r="K159" i="9"/>
  <c r="L159" i="9"/>
  <c r="C160" i="9"/>
  <c r="D160" i="9"/>
  <c r="E160" i="9"/>
  <c r="F160" i="9"/>
  <c r="G160" i="9"/>
  <c r="H160" i="9"/>
  <c r="I160" i="9"/>
  <c r="J160" i="9"/>
  <c r="K160" i="9"/>
  <c r="L160" i="9"/>
  <c r="C161" i="9"/>
  <c r="D161" i="9"/>
  <c r="E161" i="9"/>
  <c r="F161" i="9"/>
  <c r="G161" i="9"/>
  <c r="H161" i="9"/>
  <c r="I161" i="9"/>
  <c r="J161" i="9"/>
  <c r="K161" i="9"/>
  <c r="L161" i="9"/>
  <c r="C162" i="9"/>
  <c r="D162" i="9"/>
  <c r="E162" i="9"/>
  <c r="F162" i="9"/>
  <c r="G162" i="9"/>
  <c r="H162" i="9"/>
  <c r="I162" i="9"/>
  <c r="J162" i="9"/>
  <c r="K162" i="9"/>
  <c r="L162" i="9"/>
  <c r="C163" i="9"/>
  <c r="D163" i="9"/>
  <c r="E163" i="9"/>
  <c r="F163" i="9"/>
  <c r="G163" i="9"/>
  <c r="H163" i="9"/>
  <c r="I163" i="9"/>
  <c r="J163" i="9"/>
  <c r="K163" i="9"/>
  <c r="L163" i="9"/>
  <c r="C164" i="9"/>
  <c r="D164" i="9"/>
  <c r="E164" i="9"/>
  <c r="G164" i="9"/>
  <c r="H164" i="9"/>
  <c r="I164" i="9"/>
  <c r="J164" i="9"/>
  <c r="K164" i="9"/>
  <c r="L164" i="9"/>
  <c r="C165" i="9"/>
  <c r="D165" i="9"/>
  <c r="E165" i="9"/>
  <c r="F165" i="9"/>
  <c r="G165" i="9"/>
  <c r="H165" i="9"/>
  <c r="I165" i="9"/>
  <c r="J165" i="9"/>
  <c r="K165" i="9"/>
  <c r="L165" i="9"/>
  <c r="C166" i="9"/>
  <c r="D166" i="9"/>
  <c r="E166" i="9"/>
  <c r="F166" i="9"/>
  <c r="G166" i="9"/>
  <c r="H166" i="9"/>
  <c r="I166" i="9"/>
  <c r="J166" i="9"/>
  <c r="K166" i="9"/>
  <c r="L166" i="9"/>
  <c r="C167" i="9"/>
  <c r="D167" i="9"/>
  <c r="E167" i="9"/>
  <c r="F167" i="9"/>
  <c r="G167" i="9"/>
  <c r="H167" i="9"/>
  <c r="I167" i="9"/>
  <c r="J167" i="9"/>
  <c r="K167" i="9"/>
  <c r="L167" i="9"/>
  <c r="C169" i="9"/>
  <c r="D169" i="9"/>
  <c r="E169" i="9"/>
  <c r="F169" i="9"/>
  <c r="G169" i="9"/>
  <c r="H169" i="9"/>
  <c r="I169" i="9"/>
  <c r="J169" i="9"/>
  <c r="K169" i="9"/>
  <c r="L169" i="9"/>
  <c r="C170" i="9"/>
  <c r="D170" i="9"/>
  <c r="E170" i="9"/>
  <c r="F170" i="9"/>
  <c r="G170" i="9"/>
  <c r="H170" i="9"/>
  <c r="I170" i="9"/>
  <c r="J170" i="9"/>
  <c r="K170" i="9"/>
  <c r="L170" i="9"/>
  <c r="C172" i="9"/>
  <c r="D172" i="9"/>
  <c r="E172" i="9"/>
  <c r="F172" i="9"/>
  <c r="G172" i="9"/>
  <c r="H172" i="9"/>
  <c r="I172" i="9"/>
  <c r="J172" i="9"/>
  <c r="K172" i="9"/>
  <c r="L172" i="9"/>
  <c r="C173" i="9"/>
  <c r="D173" i="9"/>
  <c r="E173" i="9"/>
  <c r="F173" i="9"/>
  <c r="G173" i="9"/>
  <c r="H173" i="9"/>
  <c r="I173" i="9"/>
  <c r="J173" i="9"/>
  <c r="K173" i="9"/>
  <c r="L173" i="9"/>
  <c r="C174" i="9"/>
  <c r="D174" i="9"/>
  <c r="E174" i="9"/>
  <c r="F174" i="9"/>
  <c r="G174" i="9"/>
  <c r="H174" i="9"/>
  <c r="I174" i="9"/>
  <c r="J174" i="9"/>
  <c r="K174" i="9"/>
  <c r="L174" i="9"/>
  <c r="C175" i="9"/>
  <c r="D175" i="9"/>
  <c r="E175" i="9"/>
  <c r="F175" i="9"/>
  <c r="G175" i="9"/>
  <c r="H175" i="9"/>
  <c r="I175" i="9"/>
  <c r="J175" i="9"/>
  <c r="K175" i="9"/>
  <c r="L175" i="9"/>
  <c r="C176" i="9"/>
  <c r="D176" i="9"/>
  <c r="E176" i="9"/>
  <c r="F176" i="9"/>
  <c r="G176" i="9"/>
  <c r="H176" i="9"/>
  <c r="I176" i="9"/>
  <c r="J176" i="9"/>
  <c r="K176" i="9"/>
  <c r="L176" i="9"/>
  <c r="C177" i="9"/>
  <c r="D177" i="9"/>
  <c r="E177" i="9"/>
  <c r="F177" i="9"/>
  <c r="G177" i="9"/>
  <c r="H177" i="9"/>
  <c r="I177" i="9"/>
  <c r="J177" i="9"/>
  <c r="K177" i="9"/>
  <c r="L177" i="9"/>
  <c r="C178" i="9"/>
  <c r="D178" i="9"/>
  <c r="E178" i="9"/>
  <c r="F178" i="9"/>
  <c r="G178" i="9"/>
  <c r="H178" i="9"/>
  <c r="I178" i="9"/>
  <c r="J178" i="9"/>
  <c r="K178" i="9"/>
  <c r="L178" i="9"/>
  <c r="C179" i="9"/>
  <c r="D179" i="9"/>
  <c r="E179" i="9"/>
  <c r="F179" i="9"/>
  <c r="G179" i="9"/>
  <c r="H179" i="9"/>
  <c r="I179" i="9"/>
  <c r="J179" i="9"/>
  <c r="K179" i="9"/>
  <c r="L179" i="9"/>
  <c r="C180" i="9"/>
  <c r="D180" i="9"/>
  <c r="E180" i="9"/>
  <c r="F180" i="9"/>
  <c r="G180" i="9"/>
  <c r="H180" i="9"/>
  <c r="I180" i="9"/>
  <c r="J180" i="9"/>
  <c r="K180" i="9"/>
  <c r="L180" i="9"/>
  <c r="C181" i="9"/>
  <c r="D181" i="9"/>
  <c r="E181" i="9"/>
  <c r="F181" i="9"/>
  <c r="G181" i="9"/>
  <c r="H181" i="9"/>
  <c r="I181" i="9"/>
  <c r="J181" i="9"/>
  <c r="K181" i="9"/>
  <c r="L181" i="9"/>
  <c r="C182" i="9"/>
  <c r="D182" i="9"/>
  <c r="E182" i="9"/>
  <c r="F182" i="9"/>
  <c r="G182" i="9"/>
  <c r="H182" i="9"/>
  <c r="I182" i="9"/>
  <c r="J182" i="9"/>
  <c r="K182" i="9"/>
  <c r="L182" i="9"/>
  <c r="C183" i="9"/>
  <c r="D183" i="9"/>
  <c r="E183" i="9"/>
  <c r="F183" i="9"/>
  <c r="G183" i="9"/>
  <c r="H183" i="9"/>
  <c r="I183" i="9"/>
  <c r="J183" i="9"/>
  <c r="K183" i="9"/>
  <c r="L183" i="9"/>
  <c r="C184" i="9"/>
  <c r="D184" i="9"/>
  <c r="E184" i="9"/>
  <c r="F184" i="9"/>
  <c r="G184" i="9"/>
  <c r="H184" i="9"/>
  <c r="I184" i="9"/>
  <c r="J184" i="9"/>
  <c r="K184" i="9"/>
  <c r="L184" i="9"/>
  <c r="C185" i="9"/>
  <c r="D185" i="9"/>
  <c r="E185" i="9"/>
  <c r="F185" i="9"/>
  <c r="G185" i="9"/>
  <c r="H185" i="9"/>
  <c r="I185" i="9"/>
  <c r="J185" i="9"/>
  <c r="K185" i="9"/>
  <c r="L185" i="9"/>
  <c r="C186" i="9"/>
  <c r="D186" i="9"/>
  <c r="E186" i="9"/>
  <c r="F186" i="9"/>
  <c r="G186" i="9"/>
  <c r="H186" i="9"/>
  <c r="I186" i="9"/>
  <c r="J186" i="9"/>
  <c r="K186" i="9"/>
  <c r="L186" i="9"/>
  <c r="C187" i="9"/>
  <c r="D187" i="9"/>
  <c r="E187" i="9"/>
  <c r="F187" i="9"/>
  <c r="G187" i="9"/>
  <c r="H187" i="9"/>
  <c r="I187" i="9"/>
  <c r="J187" i="9"/>
  <c r="K187" i="9"/>
  <c r="L187" i="9"/>
  <c r="C188" i="9"/>
  <c r="D188" i="9"/>
  <c r="E188" i="9"/>
  <c r="F188" i="9"/>
  <c r="G188" i="9"/>
  <c r="H188" i="9"/>
  <c r="I188" i="9"/>
  <c r="J188" i="9"/>
  <c r="K188" i="9"/>
  <c r="L188" i="9"/>
  <c r="C189" i="9"/>
  <c r="D189" i="9"/>
  <c r="E189" i="9"/>
  <c r="F189" i="9"/>
  <c r="G189" i="9"/>
  <c r="H189" i="9"/>
  <c r="I189" i="9"/>
  <c r="J189" i="9"/>
  <c r="K189" i="9"/>
  <c r="L189" i="9"/>
  <c r="C190" i="9"/>
  <c r="D190" i="9"/>
  <c r="E190" i="9"/>
  <c r="F190" i="9"/>
  <c r="G190" i="9"/>
  <c r="H190" i="9"/>
  <c r="I190" i="9"/>
  <c r="J190" i="9"/>
  <c r="K190" i="9"/>
  <c r="L190" i="9"/>
  <c r="C191" i="9"/>
  <c r="D191" i="9"/>
  <c r="E191" i="9"/>
  <c r="F191" i="9"/>
  <c r="G191" i="9"/>
  <c r="H191" i="9"/>
  <c r="I191" i="9"/>
  <c r="J191" i="9"/>
  <c r="K191" i="9"/>
  <c r="L191" i="9"/>
  <c r="C192" i="9"/>
  <c r="D192" i="9"/>
  <c r="E192" i="9"/>
  <c r="F192" i="9"/>
  <c r="G192" i="9"/>
  <c r="H192" i="9"/>
  <c r="I192" i="9"/>
  <c r="J192" i="9"/>
  <c r="K192" i="9"/>
  <c r="L192" i="9"/>
  <c r="C193" i="9"/>
  <c r="D193" i="9"/>
  <c r="E193" i="9"/>
  <c r="F193" i="9"/>
  <c r="G193" i="9"/>
  <c r="H193" i="9"/>
  <c r="I193" i="9"/>
  <c r="J193" i="9"/>
  <c r="K193" i="9"/>
  <c r="L193" i="9"/>
  <c r="C194" i="9"/>
  <c r="D194" i="9"/>
  <c r="E194" i="9"/>
  <c r="F194" i="9"/>
  <c r="G194" i="9"/>
  <c r="H194" i="9"/>
  <c r="I194" i="9"/>
  <c r="J194" i="9"/>
  <c r="K194" i="9"/>
  <c r="L194" i="9"/>
  <c r="C195" i="9"/>
  <c r="D195" i="9"/>
  <c r="E195" i="9"/>
  <c r="F195" i="9"/>
  <c r="G195" i="9"/>
  <c r="H195" i="9"/>
  <c r="I195" i="9"/>
  <c r="J195" i="9"/>
  <c r="K195" i="9"/>
  <c r="L195" i="9"/>
  <c r="C196" i="9"/>
  <c r="D196" i="9"/>
  <c r="E196" i="9"/>
  <c r="F196" i="9"/>
  <c r="G196" i="9"/>
  <c r="H196" i="9"/>
  <c r="I196" i="9"/>
  <c r="J196" i="9"/>
  <c r="K196" i="9"/>
  <c r="L196" i="9"/>
  <c r="C197" i="9"/>
  <c r="D197" i="9"/>
  <c r="E197" i="9"/>
  <c r="F197" i="9"/>
  <c r="G197" i="9"/>
  <c r="I197" i="9"/>
  <c r="J197" i="9"/>
  <c r="K197" i="9"/>
  <c r="L197" i="9"/>
  <c r="C198" i="9"/>
  <c r="D198" i="9"/>
  <c r="E198" i="9"/>
  <c r="F198" i="9"/>
  <c r="G198" i="9"/>
  <c r="H198" i="9"/>
  <c r="I198" i="9"/>
  <c r="J198" i="9"/>
  <c r="K198" i="9"/>
  <c r="L198" i="9"/>
  <c r="C199" i="9"/>
  <c r="D199" i="9"/>
  <c r="E199" i="9"/>
  <c r="F199" i="9"/>
  <c r="G199" i="9"/>
  <c r="H199" i="9"/>
  <c r="I199" i="9"/>
  <c r="J199" i="9"/>
  <c r="K199" i="9"/>
  <c r="L199" i="9"/>
  <c r="C200" i="9"/>
  <c r="D200" i="9"/>
  <c r="E200" i="9"/>
  <c r="F200" i="9"/>
  <c r="G200" i="9"/>
  <c r="H200" i="9"/>
  <c r="I200" i="9"/>
  <c r="J200" i="9"/>
  <c r="K200" i="9"/>
  <c r="L200" i="9"/>
  <c r="C201" i="9"/>
  <c r="D201" i="9"/>
  <c r="E201" i="9"/>
  <c r="F201" i="9"/>
  <c r="G201" i="9"/>
  <c r="H201" i="9"/>
  <c r="I201" i="9"/>
  <c r="J201" i="9"/>
  <c r="K201" i="9"/>
  <c r="L201" i="9"/>
  <c r="C202" i="9"/>
  <c r="D202" i="9"/>
  <c r="E202" i="9"/>
  <c r="F202" i="9"/>
  <c r="G202" i="9"/>
  <c r="H202" i="9"/>
  <c r="I202" i="9"/>
  <c r="J202" i="9"/>
  <c r="K202" i="9"/>
  <c r="L202" i="9"/>
  <c r="C203" i="9"/>
  <c r="D203" i="9"/>
  <c r="E203" i="9"/>
  <c r="F203" i="9"/>
  <c r="G203" i="9"/>
  <c r="H203" i="9"/>
  <c r="I203" i="9"/>
  <c r="J203" i="9"/>
  <c r="K203" i="9"/>
  <c r="L203" i="9"/>
  <c r="D204" i="9"/>
  <c r="E204" i="9"/>
  <c r="F204" i="9"/>
  <c r="G204" i="9"/>
  <c r="H204" i="9"/>
  <c r="I204" i="9"/>
  <c r="J204" i="9"/>
  <c r="K204" i="9"/>
  <c r="L204" i="9"/>
  <c r="C205" i="9"/>
  <c r="D205" i="9"/>
  <c r="E205" i="9"/>
  <c r="F205" i="9"/>
  <c r="G205" i="9"/>
  <c r="H205" i="9"/>
  <c r="I205" i="9"/>
  <c r="J205" i="9"/>
  <c r="K205" i="9"/>
  <c r="L205" i="9"/>
  <c r="C206" i="9"/>
  <c r="D206" i="9"/>
  <c r="E206" i="9"/>
  <c r="F206" i="9"/>
  <c r="G206" i="9"/>
  <c r="H206" i="9"/>
  <c r="I206" i="9"/>
  <c r="J206" i="9"/>
  <c r="K206" i="9"/>
  <c r="L206" i="9"/>
  <c r="C207" i="9"/>
  <c r="D207" i="9"/>
  <c r="E207" i="9"/>
  <c r="F207" i="9"/>
  <c r="G207" i="9"/>
  <c r="H207" i="9"/>
  <c r="I207" i="9"/>
  <c r="J207" i="9"/>
  <c r="K207" i="9"/>
  <c r="L207" i="9"/>
  <c r="C208" i="9"/>
  <c r="D208" i="9"/>
  <c r="E208" i="9"/>
  <c r="F208" i="9"/>
  <c r="G208" i="9"/>
  <c r="H208" i="9"/>
  <c r="I208" i="9"/>
  <c r="J208" i="9"/>
  <c r="K208" i="9"/>
  <c r="L208" i="9"/>
  <c r="C209" i="9"/>
  <c r="D209" i="9"/>
  <c r="E209" i="9"/>
  <c r="F209" i="9"/>
  <c r="G209" i="9"/>
  <c r="H209" i="9"/>
  <c r="I209" i="9"/>
  <c r="J209" i="9"/>
  <c r="K209" i="9"/>
  <c r="L209" i="9"/>
  <c r="D210" i="9"/>
  <c r="E210" i="9"/>
  <c r="F210" i="9"/>
  <c r="G210" i="9"/>
  <c r="H210" i="9"/>
  <c r="I210" i="9"/>
  <c r="J210" i="9"/>
  <c r="K210" i="9"/>
  <c r="L210" i="9"/>
  <c r="C211" i="9"/>
  <c r="D211" i="9"/>
  <c r="E211" i="9"/>
  <c r="F211" i="9"/>
  <c r="G211" i="9"/>
  <c r="H211" i="9"/>
  <c r="I211" i="9"/>
  <c r="J211" i="9"/>
  <c r="K211" i="9"/>
  <c r="L211" i="9"/>
  <c r="C212" i="9"/>
  <c r="D212" i="9"/>
  <c r="E212" i="9"/>
  <c r="F212" i="9"/>
  <c r="G212" i="9"/>
  <c r="H212" i="9"/>
  <c r="I212" i="9"/>
  <c r="J212" i="9"/>
  <c r="K212" i="9"/>
  <c r="L212" i="9"/>
  <c r="C213" i="9"/>
  <c r="D213" i="9"/>
  <c r="E213" i="9"/>
  <c r="F213" i="9"/>
  <c r="G213" i="9"/>
  <c r="H213" i="9"/>
  <c r="I213" i="9"/>
  <c r="J213" i="9"/>
  <c r="K213" i="9"/>
  <c r="L213" i="9"/>
  <c r="C214" i="9"/>
  <c r="D214" i="9"/>
  <c r="E214" i="9"/>
  <c r="F214" i="9"/>
  <c r="G214" i="9"/>
  <c r="H214" i="9"/>
  <c r="I214" i="9"/>
  <c r="L214" i="9"/>
  <c r="C215" i="9"/>
  <c r="D215" i="9"/>
  <c r="E215" i="9"/>
  <c r="F215" i="9"/>
  <c r="G215" i="9"/>
  <c r="H215" i="9"/>
  <c r="I215" i="9"/>
  <c r="J215" i="9"/>
  <c r="K215" i="9"/>
  <c r="L215" i="9"/>
  <c r="C216" i="9"/>
  <c r="F216" i="9"/>
  <c r="G216" i="9"/>
  <c r="H216" i="9"/>
  <c r="I216" i="9"/>
  <c r="K216" i="9"/>
  <c r="C217" i="9"/>
  <c r="D217" i="9"/>
  <c r="E217" i="9"/>
  <c r="F217" i="9"/>
  <c r="G217" i="9"/>
  <c r="H217" i="9"/>
  <c r="I217" i="9"/>
  <c r="J217" i="9"/>
  <c r="K217" i="9"/>
  <c r="L217" i="9"/>
  <c r="C218" i="9"/>
  <c r="D218" i="9"/>
  <c r="E218" i="9"/>
  <c r="F218" i="9"/>
  <c r="G218" i="9"/>
  <c r="H218" i="9"/>
  <c r="I218" i="9"/>
  <c r="J218" i="9"/>
  <c r="K218" i="9"/>
  <c r="L218" i="9"/>
  <c r="C219" i="9"/>
  <c r="D219" i="9"/>
  <c r="E219" i="9"/>
  <c r="F219" i="9"/>
  <c r="G219" i="9"/>
  <c r="H219" i="9"/>
  <c r="I219" i="9"/>
  <c r="J219" i="9"/>
  <c r="K219" i="9"/>
  <c r="L219" i="9"/>
  <c r="C220" i="9"/>
  <c r="D220" i="9"/>
  <c r="E220" i="9"/>
  <c r="F220" i="9"/>
  <c r="G220" i="9"/>
  <c r="H220" i="9"/>
  <c r="I220" i="9"/>
  <c r="J220" i="9"/>
  <c r="K220" i="9"/>
  <c r="L220" i="9"/>
  <c r="C221" i="9"/>
  <c r="D221" i="9"/>
  <c r="E221" i="9"/>
  <c r="F221" i="9"/>
  <c r="G221" i="9"/>
  <c r="H221" i="9"/>
  <c r="I221" i="9"/>
  <c r="J221" i="9"/>
  <c r="K221" i="9"/>
  <c r="L221" i="9"/>
  <c r="C222" i="9"/>
  <c r="D222" i="9"/>
  <c r="E222" i="9"/>
  <c r="F222" i="9"/>
  <c r="G222" i="9"/>
  <c r="H222" i="9"/>
  <c r="I222" i="9"/>
  <c r="J222" i="9"/>
  <c r="K222" i="9"/>
  <c r="L222" i="9"/>
  <c r="C223" i="9"/>
  <c r="D223" i="9"/>
  <c r="E223" i="9"/>
  <c r="F223" i="9"/>
  <c r="G223" i="9"/>
  <c r="H223" i="9"/>
  <c r="I223" i="9"/>
  <c r="J223" i="9"/>
  <c r="K223" i="9"/>
  <c r="L223" i="9"/>
  <c r="C224" i="9"/>
  <c r="D224" i="9"/>
  <c r="E224" i="9"/>
  <c r="F224" i="9"/>
  <c r="G224" i="9"/>
  <c r="H224" i="9"/>
  <c r="I224" i="9"/>
  <c r="J224" i="9"/>
  <c r="K224" i="9"/>
  <c r="L224" i="9"/>
  <c r="C225" i="9"/>
  <c r="D225" i="9"/>
  <c r="E225" i="9"/>
  <c r="F225" i="9"/>
  <c r="G225" i="9"/>
  <c r="H225" i="9"/>
  <c r="I225" i="9"/>
  <c r="K225" i="9"/>
  <c r="L225" i="9"/>
  <c r="C226" i="9"/>
  <c r="D226" i="9"/>
  <c r="E226" i="9"/>
  <c r="F226" i="9"/>
  <c r="G226" i="9"/>
  <c r="H226" i="9"/>
  <c r="I226" i="9"/>
  <c r="J226" i="9"/>
  <c r="K226" i="9"/>
  <c r="L226" i="9"/>
  <c r="C227" i="9"/>
  <c r="D227" i="9"/>
  <c r="E227" i="9"/>
  <c r="F227" i="9"/>
  <c r="G227" i="9"/>
  <c r="H227" i="9"/>
  <c r="I227" i="9"/>
  <c r="J227" i="9"/>
  <c r="K227" i="9"/>
  <c r="L227" i="9"/>
  <c r="C228" i="9"/>
  <c r="D228" i="9"/>
  <c r="E228" i="9"/>
  <c r="F228" i="9"/>
  <c r="G228" i="9"/>
  <c r="H228" i="9"/>
  <c r="I228" i="9"/>
  <c r="J228" i="9"/>
  <c r="K228" i="9"/>
  <c r="L228" i="9"/>
  <c r="C229" i="9"/>
  <c r="D229" i="9"/>
  <c r="E229" i="9"/>
  <c r="F229" i="9"/>
  <c r="G229" i="9"/>
  <c r="H229" i="9"/>
  <c r="I229" i="9"/>
  <c r="J229" i="9"/>
  <c r="K229" i="9"/>
  <c r="L229" i="9"/>
  <c r="C230" i="9"/>
  <c r="D230" i="9"/>
  <c r="E230" i="9"/>
  <c r="G230" i="9"/>
  <c r="H230" i="9"/>
  <c r="I230" i="9"/>
  <c r="J230" i="9"/>
  <c r="K230" i="9"/>
  <c r="L230" i="9"/>
  <c r="C231" i="9"/>
  <c r="D231" i="9"/>
  <c r="E231" i="9"/>
  <c r="F231" i="9"/>
  <c r="G231" i="9"/>
  <c r="H231" i="9"/>
  <c r="I231" i="9"/>
  <c r="J231" i="9"/>
  <c r="K231" i="9"/>
  <c r="L231" i="9"/>
  <c r="C232" i="9"/>
  <c r="D232" i="9"/>
  <c r="E232" i="9"/>
  <c r="F232" i="9"/>
  <c r="G232" i="9"/>
  <c r="H232" i="9"/>
  <c r="I232" i="9"/>
  <c r="J232" i="9"/>
  <c r="K232" i="9"/>
  <c r="L232" i="9"/>
  <c r="C233" i="9"/>
  <c r="D233" i="9"/>
  <c r="E233" i="9"/>
  <c r="F233" i="9"/>
  <c r="G233" i="9"/>
  <c r="H233" i="9"/>
  <c r="I233" i="9"/>
  <c r="J233" i="9"/>
  <c r="K233" i="9"/>
  <c r="L233" i="9"/>
  <c r="C234" i="9"/>
  <c r="D234" i="9"/>
  <c r="E234" i="9"/>
  <c r="F234" i="9"/>
  <c r="G234" i="9"/>
  <c r="H234" i="9"/>
  <c r="I234" i="9"/>
  <c r="J234" i="9"/>
  <c r="K234" i="9"/>
  <c r="L234" i="9"/>
  <c r="C235" i="9"/>
  <c r="D235" i="9"/>
  <c r="E235" i="9"/>
  <c r="F235" i="9"/>
  <c r="G235" i="9"/>
  <c r="H235" i="9"/>
  <c r="I235" i="9"/>
  <c r="J235" i="9"/>
  <c r="K235" i="9"/>
  <c r="L235" i="9"/>
  <c r="C236" i="9"/>
  <c r="D236" i="9"/>
  <c r="E236" i="9"/>
  <c r="F236" i="9"/>
  <c r="G236" i="9"/>
  <c r="H236" i="9"/>
  <c r="I236" i="9"/>
  <c r="K236" i="9"/>
  <c r="L236" i="9"/>
  <c r="C237" i="9"/>
  <c r="D237" i="9"/>
  <c r="E237" i="9"/>
  <c r="F237" i="9"/>
  <c r="G237" i="9"/>
  <c r="H237" i="9"/>
  <c r="I237" i="9"/>
  <c r="J237" i="9"/>
  <c r="K237" i="9"/>
  <c r="L237" i="9"/>
  <c r="C238" i="9"/>
  <c r="D238" i="9"/>
  <c r="E238" i="9"/>
  <c r="F238" i="9"/>
  <c r="G238" i="9"/>
  <c r="H238" i="9"/>
  <c r="I238" i="9"/>
  <c r="L238" i="9"/>
  <c r="C239" i="9"/>
  <c r="D239" i="9"/>
  <c r="E239" i="9"/>
  <c r="F239" i="9"/>
  <c r="G239" i="9"/>
  <c r="H239" i="9"/>
  <c r="I239" i="9"/>
  <c r="J239" i="9"/>
  <c r="K239" i="9"/>
  <c r="L239" i="9"/>
  <c r="C240" i="9"/>
  <c r="D240" i="9"/>
  <c r="E240" i="9"/>
  <c r="F240" i="9"/>
  <c r="G240" i="9"/>
  <c r="H240" i="9"/>
  <c r="I240" i="9"/>
  <c r="K240" i="9"/>
  <c r="L240" i="9"/>
  <c r="C241" i="9"/>
  <c r="D241" i="9"/>
  <c r="E241" i="9"/>
  <c r="I241" i="9"/>
  <c r="L241" i="9"/>
  <c r="C242" i="9"/>
  <c r="D242" i="9"/>
  <c r="E242" i="9"/>
  <c r="F242" i="9"/>
  <c r="G242" i="9"/>
  <c r="H242" i="9"/>
  <c r="I242" i="9"/>
  <c r="J242" i="9"/>
  <c r="K242" i="9"/>
  <c r="L242" i="9"/>
  <c r="C243" i="9"/>
  <c r="D243" i="9"/>
  <c r="E243" i="9"/>
  <c r="F243" i="9"/>
  <c r="G243" i="9"/>
  <c r="H243" i="9"/>
  <c r="I243" i="9"/>
  <c r="J243" i="9"/>
  <c r="K243" i="9"/>
  <c r="L243" i="9"/>
  <c r="C244" i="9"/>
  <c r="D244" i="9"/>
  <c r="E244" i="9"/>
  <c r="F244" i="9"/>
  <c r="G244" i="9"/>
  <c r="H244" i="9"/>
  <c r="I244" i="9"/>
  <c r="J244" i="9"/>
  <c r="K244" i="9"/>
  <c r="L244" i="9"/>
  <c r="C246" i="9"/>
  <c r="D246" i="9"/>
  <c r="E246" i="9"/>
  <c r="F246" i="9"/>
  <c r="G246" i="9"/>
  <c r="H246" i="9"/>
  <c r="I246" i="9"/>
  <c r="J246" i="9"/>
  <c r="K246" i="9"/>
  <c r="L246" i="9"/>
  <c r="C248" i="9"/>
  <c r="D248" i="9"/>
  <c r="E248" i="9"/>
  <c r="F248" i="9"/>
  <c r="G248" i="9"/>
  <c r="H248" i="9"/>
  <c r="I248" i="9"/>
  <c r="K248" i="9"/>
  <c r="L248" i="9"/>
  <c r="C249" i="9"/>
  <c r="D249" i="9"/>
  <c r="E249" i="9"/>
  <c r="F249" i="9"/>
  <c r="G249" i="9"/>
  <c r="H249" i="9"/>
  <c r="I249" i="9"/>
  <c r="J249" i="9"/>
  <c r="K249" i="9"/>
  <c r="L249" i="9"/>
  <c r="C250" i="9"/>
  <c r="G250" i="9"/>
  <c r="H250" i="9"/>
  <c r="I250" i="9"/>
  <c r="K250" i="9"/>
  <c r="L250" i="9"/>
  <c r="C252" i="9"/>
  <c r="D252" i="9"/>
  <c r="E252" i="9"/>
  <c r="F252" i="9"/>
  <c r="G252" i="9"/>
  <c r="H252" i="9"/>
  <c r="I252" i="9"/>
  <c r="K252" i="9"/>
  <c r="L252" i="9"/>
  <c r="C253" i="9"/>
  <c r="D253" i="9"/>
  <c r="E253" i="9"/>
  <c r="F253" i="9"/>
  <c r="G253" i="9"/>
  <c r="H253" i="9"/>
  <c r="I253" i="9"/>
  <c r="J253" i="9"/>
  <c r="K253" i="9"/>
  <c r="L253" i="9"/>
  <c r="C254" i="9"/>
  <c r="D254" i="9"/>
  <c r="E254" i="9"/>
  <c r="F254" i="9"/>
  <c r="G254" i="9"/>
  <c r="H254" i="9"/>
  <c r="I254" i="9"/>
  <c r="K254" i="9"/>
  <c r="L254" i="9"/>
  <c r="C255" i="9"/>
  <c r="D255" i="9"/>
  <c r="E255" i="9"/>
  <c r="F255" i="9"/>
  <c r="G255" i="9"/>
  <c r="H255" i="9"/>
  <c r="I255" i="9"/>
  <c r="J255" i="9"/>
  <c r="K255" i="9"/>
  <c r="L255" i="9"/>
  <c r="C256" i="9"/>
  <c r="D256" i="9"/>
  <c r="E256" i="9"/>
  <c r="F256" i="9"/>
  <c r="G256" i="9"/>
  <c r="H256" i="9"/>
  <c r="I256" i="9"/>
  <c r="J256" i="9"/>
  <c r="K256" i="9"/>
  <c r="L256" i="9"/>
  <c r="C257" i="9"/>
  <c r="D257" i="9"/>
  <c r="E257" i="9"/>
  <c r="F257" i="9"/>
  <c r="G257" i="9"/>
  <c r="H257" i="9"/>
  <c r="I257" i="9"/>
  <c r="K257" i="9"/>
  <c r="L257" i="9"/>
  <c r="C258" i="9"/>
  <c r="D258" i="9"/>
  <c r="E258" i="9"/>
  <c r="F258" i="9"/>
  <c r="G258" i="9"/>
  <c r="H258" i="9"/>
  <c r="I258" i="9"/>
  <c r="J258" i="9"/>
  <c r="K258" i="9"/>
  <c r="L258" i="9"/>
  <c r="C259" i="9"/>
  <c r="D259" i="9"/>
  <c r="E259" i="9"/>
  <c r="F259" i="9"/>
  <c r="G259" i="9"/>
  <c r="H259" i="9"/>
  <c r="I259" i="9"/>
  <c r="J259" i="9"/>
  <c r="K259" i="9"/>
  <c r="L259" i="9"/>
  <c r="C260" i="9"/>
  <c r="D260" i="9"/>
  <c r="E260" i="9"/>
  <c r="F260" i="9"/>
  <c r="G260" i="9"/>
  <c r="H260" i="9"/>
  <c r="I260" i="9"/>
  <c r="J260" i="9"/>
  <c r="K260" i="9"/>
  <c r="L260" i="9"/>
  <c r="C261" i="9"/>
  <c r="D261" i="9"/>
  <c r="E261" i="9"/>
  <c r="F261" i="9"/>
  <c r="G261" i="9"/>
  <c r="H261" i="9"/>
  <c r="I261" i="9"/>
  <c r="J261" i="9"/>
  <c r="K261" i="9"/>
  <c r="L261" i="9"/>
  <c r="C262" i="9"/>
  <c r="D262" i="9"/>
  <c r="E262" i="9"/>
  <c r="F262" i="9"/>
  <c r="G262" i="9"/>
  <c r="H262" i="9"/>
  <c r="I262" i="9"/>
  <c r="J262" i="9"/>
  <c r="K262" i="9"/>
  <c r="L262" i="9"/>
  <c r="C263" i="9"/>
  <c r="D263" i="9"/>
  <c r="E263" i="9"/>
  <c r="F263" i="9"/>
  <c r="G263" i="9"/>
  <c r="H263" i="9"/>
  <c r="I263" i="9"/>
  <c r="J263" i="9"/>
  <c r="K263" i="9"/>
  <c r="L263" i="9"/>
  <c r="C264" i="9"/>
  <c r="D264" i="9"/>
  <c r="E264" i="9"/>
  <c r="F264" i="9"/>
  <c r="G264" i="9"/>
  <c r="H264" i="9"/>
  <c r="I264" i="9"/>
  <c r="J264" i="9"/>
  <c r="K264" i="9"/>
  <c r="L264" i="9"/>
  <c r="C265" i="9"/>
  <c r="D265" i="9"/>
  <c r="E265" i="9"/>
  <c r="F265" i="9"/>
  <c r="G265" i="9"/>
  <c r="H265" i="9"/>
  <c r="I265" i="9"/>
  <c r="J265" i="9"/>
  <c r="K265" i="9"/>
  <c r="L265" i="9"/>
  <c r="C266" i="9"/>
  <c r="D266" i="9"/>
  <c r="E266" i="9"/>
  <c r="F266" i="9"/>
  <c r="G266" i="9"/>
  <c r="H266" i="9"/>
  <c r="I266" i="9"/>
  <c r="J266" i="9"/>
  <c r="K266" i="9"/>
  <c r="L266" i="9"/>
  <c r="C267" i="9"/>
  <c r="D267" i="9"/>
  <c r="E267" i="9"/>
  <c r="F267" i="9"/>
  <c r="G267" i="9"/>
  <c r="H267" i="9"/>
  <c r="I267" i="9"/>
  <c r="J267" i="9"/>
  <c r="K267" i="9"/>
  <c r="L267" i="9"/>
  <c r="C268" i="9"/>
  <c r="D268" i="9"/>
  <c r="E268" i="9"/>
  <c r="F268" i="9"/>
  <c r="G268" i="9"/>
  <c r="H268" i="9"/>
  <c r="I268" i="9"/>
  <c r="J268" i="9"/>
  <c r="K268" i="9"/>
  <c r="L268" i="9"/>
  <c r="C269" i="9"/>
  <c r="D269" i="9"/>
  <c r="E269" i="9"/>
  <c r="F269" i="9"/>
  <c r="G269" i="9"/>
  <c r="H269" i="9"/>
  <c r="I269" i="9"/>
  <c r="J269" i="9"/>
  <c r="K269" i="9"/>
  <c r="L269" i="9"/>
  <c r="C270" i="9"/>
  <c r="D270" i="9"/>
  <c r="E270" i="9"/>
  <c r="F270" i="9"/>
  <c r="G270" i="9"/>
  <c r="H270" i="9"/>
  <c r="I270" i="9"/>
  <c r="J270" i="9"/>
  <c r="K270" i="9"/>
  <c r="L270" i="9"/>
  <c r="C271" i="9"/>
  <c r="D271" i="9"/>
  <c r="E271" i="9"/>
  <c r="F271" i="9"/>
  <c r="G271" i="9"/>
  <c r="H271" i="9"/>
  <c r="I271" i="9"/>
  <c r="J271" i="9"/>
  <c r="K271" i="9"/>
  <c r="L271" i="9"/>
  <c r="C272" i="9"/>
  <c r="D272" i="9"/>
  <c r="E272" i="9"/>
  <c r="F272" i="9"/>
  <c r="G272" i="9"/>
  <c r="H272" i="9"/>
  <c r="I272" i="9"/>
  <c r="J272" i="9"/>
  <c r="K272" i="9"/>
  <c r="L272" i="9"/>
  <c r="C273" i="9"/>
  <c r="D273" i="9"/>
  <c r="E273" i="9"/>
  <c r="F273" i="9"/>
  <c r="G273" i="9"/>
  <c r="H273" i="9"/>
  <c r="I273" i="9"/>
  <c r="J273" i="9"/>
  <c r="K273" i="9"/>
  <c r="L273" i="9"/>
  <c r="C274" i="9"/>
  <c r="D274" i="9"/>
  <c r="E274" i="9"/>
  <c r="F274" i="9"/>
  <c r="G274" i="9"/>
  <c r="H274" i="9"/>
  <c r="I274" i="9"/>
  <c r="J274" i="9"/>
  <c r="K274" i="9"/>
  <c r="L274" i="9"/>
  <c r="C275" i="9"/>
  <c r="D275" i="9"/>
  <c r="E275" i="9"/>
  <c r="F275" i="9"/>
  <c r="G275" i="9"/>
  <c r="H275" i="9"/>
  <c r="I275" i="9"/>
  <c r="J275" i="9"/>
  <c r="K275" i="9"/>
  <c r="L275" i="9"/>
  <c r="C276" i="9"/>
  <c r="D276" i="9"/>
  <c r="E276" i="9"/>
  <c r="F276" i="9"/>
  <c r="G276" i="9"/>
  <c r="H276" i="9"/>
  <c r="I276" i="9"/>
  <c r="J276" i="9"/>
  <c r="K276" i="9"/>
  <c r="L276" i="9"/>
  <c r="C277" i="9"/>
  <c r="D277" i="9"/>
  <c r="E277" i="9"/>
  <c r="F277" i="9"/>
  <c r="G277" i="9"/>
  <c r="H277" i="9"/>
  <c r="I277" i="9"/>
  <c r="J277" i="9"/>
  <c r="K277" i="9"/>
  <c r="L277" i="9"/>
  <c r="C278" i="9"/>
  <c r="D278" i="9"/>
  <c r="E278" i="9"/>
  <c r="F278" i="9"/>
  <c r="G278" i="9"/>
  <c r="H278" i="9"/>
  <c r="I278" i="9"/>
  <c r="J278" i="9"/>
  <c r="K278" i="9"/>
  <c r="L278" i="9"/>
  <c r="C279" i="9"/>
  <c r="D279" i="9"/>
  <c r="E279" i="9"/>
  <c r="F279" i="9"/>
  <c r="G279" i="9"/>
  <c r="H279" i="9"/>
  <c r="I279" i="9"/>
  <c r="J279" i="9"/>
  <c r="K279" i="9"/>
  <c r="L279" i="9"/>
  <c r="C280" i="9"/>
  <c r="D280" i="9"/>
  <c r="E280" i="9"/>
  <c r="F280" i="9"/>
  <c r="G280" i="9"/>
  <c r="H280" i="9"/>
  <c r="I280" i="9"/>
  <c r="J280" i="9"/>
  <c r="K280" i="9"/>
  <c r="L280" i="9"/>
  <c r="C281" i="9"/>
  <c r="D281" i="9"/>
  <c r="E281" i="9"/>
  <c r="F281" i="9"/>
  <c r="G281" i="9"/>
  <c r="H281" i="9"/>
  <c r="I281" i="9"/>
  <c r="J281" i="9"/>
  <c r="K281" i="9"/>
  <c r="L281" i="9"/>
  <c r="C282" i="9"/>
  <c r="D282" i="9"/>
  <c r="E282" i="9"/>
  <c r="F282" i="9"/>
  <c r="H282" i="9"/>
  <c r="I282" i="9"/>
  <c r="J282" i="9"/>
  <c r="K282" i="9"/>
  <c r="L282" i="9"/>
  <c r="C283" i="9"/>
  <c r="D283" i="9"/>
  <c r="E283" i="9"/>
  <c r="G283" i="9"/>
  <c r="H283" i="9"/>
  <c r="I283" i="9"/>
  <c r="K283" i="9"/>
  <c r="L283" i="9"/>
  <c r="C284" i="9"/>
  <c r="D284" i="9"/>
  <c r="E284" i="9"/>
  <c r="F284" i="9"/>
  <c r="G284" i="9"/>
  <c r="H284" i="9"/>
  <c r="I284" i="9"/>
  <c r="J284" i="9"/>
  <c r="K284" i="9"/>
  <c r="L284" i="9"/>
  <c r="C285" i="9"/>
  <c r="D285" i="9"/>
  <c r="E285" i="9"/>
  <c r="F285" i="9"/>
  <c r="G285" i="9"/>
  <c r="H285" i="9"/>
  <c r="I285" i="9"/>
  <c r="J285" i="9"/>
  <c r="K285" i="9"/>
  <c r="L285" i="9"/>
  <c r="C286" i="9"/>
  <c r="D286" i="9"/>
  <c r="E286" i="9"/>
  <c r="F286" i="9"/>
  <c r="G286" i="9"/>
  <c r="H286" i="9"/>
  <c r="I286" i="9"/>
  <c r="J286" i="9"/>
  <c r="K286" i="9"/>
  <c r="L286" i="9"/>
  <c r="C287" i="9"/>
  <c r="D287" i="9"/>
  <c r="E287" i="9"/>
  <c r="F287" i="9"/>
  <c r="G287" i="9"/>
  <c r="H287" i="9"/>
  <c r="I287" i="9"/>
  <c r="J287" i="9"/>
  <c r="K287" i="9"/>
  <c r="L287" i="9"/>
  <c r="C288" i="9"/>
  <c r="D288" i="9"/>
  <c r="E288" i="9"/>
  <c r="F288" i="9"/>
  <c r="G288" i="9"/>
  <c r="H288" i="9"/>
  <c r="I288" i="9"/>
  <c r="J288" i="9"/>
  <c r="K288" i="9"/>
  <c r="L288" i="9"/>
  <c r="C289" i="9"/>
  <c r="D289" i="9"/>
  <c r="E289" i="9"/>
  <c r="F289" i="9"/>
  <c r="G289" i="9"/>
  <c r="H289" i="9"/>
  <c r="I289" i="9"/>
  <c r="J289" i="9"/>
  <c r="K289" i="9"/>
  <c r="L289" i="9"/>
  <c r="C290" i="9"/>
  <c r="D290" i="9"/>
  <c r="E290" i="9"/>
  <c r="F290" i="9"/>
  <c r="G290" i="9"/>
  <c r="H290" i="9"/>
  <c r="I290" i="9"/>
  <c r="J290" i="9"/>
  <c r="K290" i="9"/>
  <c r="L290" i="9"/>
  <c r="C291" i="9"/>
  <c r="D291" i="9"/>
  <c r="E291" i="9"/>
  <c r="F291" i="9"/>
  <c r="G291" i="9"/>
  <c r="H291" i="9"/>
  <c r="I291" i="9"/>
  <c r="J291" i="9"/>
  <c r="K291" i="9"/>
  <c r="L291" i="9"/>
  <c r="C292" i="9"/>
  <c r="D292" i="9"/>
  <c r="E292" i="9"/>
  <c r="F292" i="9"/>
  <c r="G292" i="9"/>
  <c r="H292" i="9"/>
  <c r="I292" i="9"/>
  <c r="J292" i="9"/>
  <c r="K292" i="9"/>
  <c r="L292" i="9"/>
  <c r="C293" i="9"/>
  <c r="D293" i="9"/>
  <c r="E293" i="9"/>
  <c r="F293" i="9"/>
  <c r="G293" i="9"/>
  <c r="H293" i="9"/>
  <c r="I293" i="9"/>
  <c r="J293" i="9"/>
  <c r="K293" i="9"/>
  <c r="L293" i="9"/>
  <c r="C294" i="9"/>
  <c r="D294" i="9"/>
  <c r="E294" i="9"/>
  <c r="F294" i="9"/>
  <c r="G294" i="9"/>
  <c r="H294" i="9"/>
  <c r="I294" i="9"/>
  <c r="J294" i="9"/>
  <c r="K294" i="9"/>
  <c r="L294" i="9"/>
  <c r="C295" i="9"/>
  <c r="D295" i="9"/>
  <c r="E295" i="9"/>
  <c r="F295" i="9"/>
  <c r="G295" i="9"/>
  <c r="H295" i="9"/>
  <c r="I295" i="9"/>
  <c r="J295" i="9"/>
  <c r="K295" i="9"/>
  <c r="L295" i="9"/>
  <c r="C296" i="9"/>
  <c r="D296" i="9"/>
  <c r="E296" i="9"/>
  <c r="F296" i="9"/>
  <c r="G296" i="9"/>
  <c r="H296" i="9"/>
  <c r="I296" i="9"/>
  <c r="J296" i="9"/>
  <c r="K296" i="9"/>
  <c r="L296" i="9"/>
  <c r="C297" i="9"/>
  <c r="D297" i="9"/>
  <c r="E297" i="9"/>
  <c r="F297" i="9"/>
  <c r="G297" i="9"/>
  <c r="H297" i="9"/>
  <c r="I297" i="9"/>
  <c r="J297" i="9"/>
  <c r="K297" i="9"/>
  <c r="L297" i="9"/>
  <c r="C298" i="9"/>
  <c r="D298" i="9"/>
  <c r="E298" i="9"/>
  <c r="F298" i="9"/>
  <c r="G298" i="9"/>
  <c r="H298" i="9"/>
  <c r="I298" i="9"/>
  <c r="J298" i="9"/>
  <c r="K298" i="9"/>
  <c r="L298" i="9"/>
  <c r="C299" i="9"/>
  <c r="D299" i="9"/>
  <c r="E299" i="9"/>
  <c r="F299" i="9"/>
  <c r="G299" i="9"/>
  <c r="H299" i="9"/>
  <c r="I299" i="9"/>
  <c r="J299" i="9"/>
  <c r="K299" i="9"/>
  <c r="L299" i="9"/>
  <c r="C300" i="9"/>
  <c r="D300" i="9"/>
  <c r="E300" i="9"/>
  <c r="F300" i="9"/>
  <c r="G300" i="9"/>
  <c r="H300" i="9"/>
  <c r="I300" i="9"/>
  <c r="J300" i="9"/>
  <c r="K300" i="9"/>
  <c r="L300" i="9"/>
  <c r="C301" i="9"/>
  <c r="D301" i="9"/>
  <c r="E301" i="9"/>
  <c r="F301" i="9"/>
  <c r="G301" i="9"/>
  <c r="H301" i="9"/>
  <c r="I301" i="9"/>
  <c r="J301" i="9"/>
  <c r="K301" i="9"/>
  <c r="L301" i="9"/>
  <c r="C302" i="9"/>
  <c r="D302" i="9"/>
  <c r="E302" i="9"/>
  <c r="F302" i="9"/>
  <c r="G302" i="9"/>
  <c r="H302" i="9"/>
  <c r="I302" i="9"/>
  <c r="K302" i="9"/>
  <c r="L302" i="9"/>
  <c r="C303" i="9"/>
  <c r="D303" i="9"/>
  <c r="E303" i="9"/>
  <c r="F303" i="9"/>
  <c r="G303" i="9"/>
  <c r="H303" i="9"/>
  <c r="I303" i="9"/>
  <c r="J303" i="9"/>
  <c r="K303" i="9"/>
  <c r="L303" i="9"/>
  <c r="C304" i="9"/>
  <c r="D304" i="9"/>
  <c r="E304" i="9"/>
  <c r="F304" i="9"/>
  <c r="G304" i="9"/>
  <c r="H304" i="9"/>
  <c r="I304" i="9"/>
  <c r="J304" i="9"/>
  <c r="K304" i="9"/>
  <c r="L304" i="9"/>
  <c r="C305" i="9"/>
  <c r="D305" i="9"/>
  <c r="E305" i="9"/>
  <c r="F305" i="9"/>
  <c r="G305" i="9"/>
  <c r="H305" i="9"/>
  <c r="I305" i="9"/>
  <c r="J305" i="9"/>
  <c r="K305" i="9"/>
  <c r="L305" i="9"/>
  <c r="C306" i="9"/>
  <c r="D306" i="9"/>
  <c r="E306" i="9"/>
  <c r="F306" i="9"/>
  <c r="G306" i="9"/>
  <c r="H306" i="9"/>
  <c r="I306" i="9"/>
  <c r="J306" i="9"/>
  <c r="K306" i="9"/>
  <c r="L306" i="9"/>
  <c r="C307" i="9"/>
  <c r="D307" i="9"/>
  <c r="E307" i="9"/>
  <c r="F307" i="9"/>
  <c r="G307" i="9"/>
  <c r="H307" i="9"/>
  <c r="I307" i="9"/>
  <c r="J307" i="9"/>
  <c r="K307" i="9"/>
  <c r="L307" i="9"/>
  <c r="C308" i="9"/>
  <c r="D308" i="9"/>
  <c r="E308" i="9"/>
  <c r="F308" i="9"/>
  <c r="G308" i="9"/>
  <c r="H308" i="9"/>
  <c r="I308" i="9"/>
  <c r="K308" i="9"/>
  <c r="L308" i="9"/>
  <c r="C309" i="9"/>
  <c r="D309" i="9"/>
  <c r="E309" i="9"/>
  <c r="F309" i="9"/>
  <c r="G309" i="9"/>
  <c r="H309" i="9"/>
  <c r="I309" i="9"/>
  <c r="J309" i="9"/>
  <c r="K309" i="9"/>
  <c r="L309" i="9"/>
  <c r="C310" i="9"/>
  <c r="D310" i="9"/>
  <c r="E310" i="9"/>
  <c r="F310" i="9"/>
  <c r="G310" i="9"/>
  <c r="H310" i="9"/>
  <c r="I310" i="9"/>
  <c r="K310" i="9"/>
  <c r="L310" i="9"/>
  <c r="C311" i="9"/>
  <c r="D311" i="9"/>
  <c r="E311" i="9"/>
  <c r="F311" i="9"/>
  <c r="G311" i="9"/>
  <c r="H311" i="9"/>
  <c r="I311" i="9"/>
  <c r="J311" i="9"/>
  <c r="K311" i="9"/>
  <c r="L311" i="9"/>
  <c r="C312" i="9"/>
  <c r="D312" i="9"/>
  <c r="E312" i="9"/>
  <c r="F312" i="9"/>
  <c r="G312" i="9"/>
  <c r="H312" i="9"/>
  <c r="I312" i="9"/>
  <c r="J312" i="9"/>
  <c r="K312" i="9"/>
  <c r="L312" i="9"/>
  <c r="C313" i="9"/>
  <c r="D313" i="9"/>
  <c r="E313" i="9"/>
  <c r="F313" i="9"/>
  <c r="G313" i="9"/>
  <c r="H313" i="9"/>
  <c r="I313" i="9"/>
  <c r="K313" i="9"/>
  <c r="L313" i="9"/>
  <c r="C314" i="9"/>
  <c r="D314" i="9"/>
  <c r="E314" i="9"/>
  <c r="F314" i="9"/>
  <c r="G314" i="9"/>
  <c r="H314" i="9"/>
  <c r="I314" i="9"/>
  <c r="J314" i="9"/>
  <c r="K314" i="9"/>
  <c r="L314" i="9"/>
  <c r="C315" i="9"/>
  <c r="D315" i="9"/>
  <c r="E315" i="9"/>
  <c r="F315" i="9"/>
  <c r="G315" i="9"/>
  <c r="H315" i="9"/>
  <c r="I315" i="9"/>
  <c r="J315" i="9"/>
  <c r="K315" i="9"/>
  <c r="L315" i="9"/>
  <c r="C316" i="9"/>
  <c r="D316" i="9"/>
  <c r="E316" i="9"/>
  <c r="F316" i="9"/>
  <c r="G316" i="9"/>
  <c r="H316" i="9"/>
  <c r="I316" i="9"/>
  <c r="J316" i="9"/>
  <c r="K316" i="9"/>
  <c r="L316" i="9"/>
  <c r="C317" i="9"/>
  <c r="D317" i="9"/>
  <c r="E317" i="9"/>
  <c r="F317" i="9"/>
  <c r="G317" i="9"/>
  <c r="H317" i="9"/>
  <c r="I317" i="9"/>
  <c r="J317" i="9"/>
  <c r="K317" i="9"/>
  <c r="L317" i="9"/>
  <c r="C318" i="9"/>
  <c r="D318" i="9"/>
  <c r="E318" i="9"/>
  <c r="F318" i="9"/>
  <c r="G318" i="9"/>
  <c r="H318" i="9"/>
  <c r="I318" i="9"/>
  <c r="J318" i="9"/>
  <c r="K318" i="9"/>
  <c r="L318" i="9"/>
  <c r="C319" i="9"/>
  <c r="D319" i="9"/>
  <c r="E319" i="9"/>
  <c r="F319" i="9"/>
  <c r="G319" i="9"/>
  <c r="H319" i="9"/>
  <c r="I319" i="9"/>
  <c r="J319" i="9"/>
  <c r="K319" i="9"/>
  <c r="L319" i="9"/>
  <c r="C320" i="9"/>
  <c r="D320" i="9"/>
  <c r="E320" i="9"/>
  <c r="F320" i="9"/>
  <c r="G320" i="9"/>
  <c r="H320" i="9"/>
  <c r="I320" i="9"/>
  <c r="J320" i="9"/>
  <c r="L320" i="9"/>
  <c r="C321" i="9"/>
  <c r="D321" i="9"/>
  <c r="E321" i="9"/>
  <c r="F321" i="9"/>
  <c r="I321" i="9"/>
  <c r="L321" i="9"/>
  <c r="C322" i="9"/>
  <c r="D322" i="9"/>
  <c r="E322" i="9"/>
  <c r="F322" i="9"/>
  <c r="G322" i="9"/>
  <c r="H322" i="9"/>
  <c r="I322" i="9"/>
  <c r="J322" i="9"/>
  <c r="K322" i="9"/>
  <c r="L322" i="9"/>
  <c r="C323" i="9"/>
  <c r="D323" i="9"/>
  <c r="E323" i="9"/>
  <c r="F323" i="9"/>
  <c r="G323" i="9"/>
  <c r="H323" i="9"/>
  <c r="I323" i="9"/>
  <c r="J323" i="9"/>
  <c r="K323" i="9"/>
  <c r="L323" i="9"/>
  <c r="C324" i="9"/>
  <c r="D324" i="9"/>
  <c r="E324" i="9"/>
  <c r="F324" i="9"/>
  <c r="G324" i="9"/>
  <c r="H324" i="9"/>
  <c r="I324" i="9"/>
  <c r="J324" i="9"/>
  <c r="K324" i="9"/>
  <c r="L324" i="9"/>
  <c r="C325" i="9"/>
  <c r="D325" i="9"/>
  <c r="E325" i="9"/>
  <c r="F325" i="9"/>
  <c r="G325" i="9"/>
  <c r="H325" i="9"/>
  <c r="I325" i="9"/>
  <c r="J325" i="9"/>
  <c r="K325" i="9"/>
  <c r="L325" i="9"/>
  <c r="C326" i="9"/>
  <c r="E326" i="9"/>
  <c r="F326" i="9"/>
  <c r="H326" i="9"/>
  <c r="I326" i="9"/>
  <c r="J326" i="9"/>
  <c r="K326" i="9"/>
  <c r="L326" i="9"/>
  <c r="C327" i="9"/>
  <c r="D327" i="9"/>
  <c r="E327" i="9"/>
  <c r="F327" i="9"/>
  <c r="G327" i="9"/>
  <c r="H327" i="9"/>
  <c r="I327" i="9"/>
  <c r="K327" i="9"/>
  <c r="L327" i="9"/>
  <c r="C328" i="9"/>
  <c r="D328" i="9"/>
  <c r="E328" i="9"/>
  <c r="F328" i="9"/>
  <c r="G328" i="9"/>
  <c r="H328" i="9"/>
  <c r="I328" i="9"/>
  <c r="J328" i="9"/>
  <c r="K328" i="9"/>
  <c r="L328" i="9"/>
  <c r="C329" i="9"/>
  <c r="D329" i="9"/>
  <c r="E329" i="9"/>
  <c r="G329" i="9"/>
  <c r="H329" i="9"/>
  <c r="I329" i="9"/>
  <c r="J329" i="9"/>
  <c r="K329" i="9"/>
  <c r="L329" i="9"/>
  <c r="C330" i="9"/>
  <c r="D330" i="9"/>
  <c r="E330" i="9"/>
  <c r="F330" i="9"/>
  <c r="G330" i="9"/>
  <c r="H330" i="9"/>
  <c r="I330" i="9"/>
  <c r="J330" i="9"/>
  <c r="K330" i="9"/>
  <c r="L330" i="9"/>
  <c r="C331" i="9"/>
  <c r="D331" i="9"/>
  <c r="E331" i="9"/>
  <c r="F331" i="9"/>
  <c r="G331" i="9"/>
  <c r="H331" i="9"/>
  <c r="I331" i="9"/>
  <c r="J331" i="9"/>
  <c r="K331" i="9"/>
  <c r="L331" i="9"/>
  <c r="C332" i="9"/>
  <c r="D332" i="9"/>
  <c r="E332" i="9"/>
  <c r="F332" i="9"/>
  <c r="G332" i="9"/>
  <c r="H332" i="9"/>
  <c r="I332" i="9"/>
  <c r="J332" i="9"/>
  <c r="K332" i="9"/>
  <c r="L332" i="9"/>
  <c r="C333" i="9"/>
  <c r="D333" i="9"/>
  <c r="E333" i="9"/>
  <c r="F333" i="9"/>
  <c r="G333" i="9"/>
  <c r="H333" i="9"/>
  <c r="I333" i="9"/>
  <c r="J333" i="9"/>
  <c r="K333" i="9"/>
  <c r="L333" i="9"/>
  <c r="C334" i="9"/>
  <c r="D334" i="9"/>
  <c r="E334" i="9"/>
  <c r="F334" i="9"/>
  <c r="G334" i="9"/>
  <c r="H334" i="9"/>
  <c r="I334" i="9"/>
  <c r="J334" i="9"/>
  <c r="K334" i="9"/>
  <c r="L334" i="9"/>
  <c r="C335" i="9"/>
  <c r="D335" i="9"/>
  <c r="E335" i="9"/>
  <c r="F335" i="9"/>
  <c r="G335" i="9"/>
  <c r="H335" i="9"/>
  <c r="I335" i="9"/>
  <c r="J335" i="9"/>
  <c r="K335" i="9"/>
  <c r="L335" i="9"/>
  <c r="C336" i="9"/>
  <c r="D336" i="9"/>
  <c r="E336" i="9"/>
  <c r="F336" i="9"/>
  <c r="G336" i="9"/>
  <c r="H336" i="9"/>
  <c r="I336" i="9"/>
  <c r="J336" i="9"/>
  <c r="K336" i="9"/>
  <c r="L336" i="9"/>
  <c r="C337" i="9"/>
  <c r="D337" i="9"/>
  <c r="E337" i="9"/>
  <c r="F337" i="9"/>
  <c r="G337" i="9"/>
  <c r="H337" i="9"/>
  <c r="I337" i="9"/>
  <c r="J337" i="9"/>
  <c r="K337" i="9"/>
  <c r="L337" i="9"/>
  <c r="C338" i="9"/>
  <c r="D338" i="9"/>
  <c r="E338" i="9"/>
  <c r="F338" i="9"/>
  <c r="G338" i="9"/>
  <c r="H338" i="9"/>
  <c r="I338" i="9"/>
  <c r="J338" i="9"/>
  <c r="K338" i="9"/>
  <c r="L338" i="9"/>
  <c r="C339" i="9"/>
  <c r="D339" i="9"/>
  <c r="E339" i="9"/>
  <c r="F339" i="9"/>
  <c r="G339" i="9"/>
  <c r="H339" i="9"/>
  <c r="I339" i="9"/>
  <c r="J339" i="9"/>
  <c r="K339" i="9"/>
  <c r="L339" i="9"/>
  <c r="C340" i="9"/>
  <c r="D340" i="9"/>
  <c r="E340" i="9"/>
  <c r="F340" i="9"/>
  <c r="G340" i="9"/>
  <c r="H340" i="9"/>
  <c r="I340" i="9"/>
  <c r="J340" i="9"/>
  <c r="K340" i="9"/>
  <c r="L340" i="9"/>
  <c r="C341" i="9"/>
  <c r="D341" i="9"/>
  <c r="E341" i="9"/>
  <c r="F341" i="9"/>
  <c r="G341" i="9"/>
  <c r="H341" i="9"/>
  <c r="I341" i="9"/>
  <c r="J341" i="9"/>
  <c r="K341" i="9"/>
  <c r="L341" i="9"/>
  <c r="C342" i="9"/>
  <c r="D342" i="9"/>
  <c r="E342" i="9"/>
  <c r="F342" i="9"/>
  <c r="G342" i="9"/>
  <c r="H342" i="9"/>
  <c r="I342" i="9"/>
  <c r="J342" i="9"/>
  <c r="K342" i="9"/>
  <c r="L342" i="9"/>
  <c r="C343" i="9"/>
  <c r="D343" i="9"/>
  <c r="E343" i="9"/>
  <c r="F343" i="9"/>
  <c r="G343" i="9"/>
  <c r="H343" i="9"/>
  <c r="I343" i="9"/>
  <c r="K343" i="9"/>
  <c r="L343" i="9"/>
  <c r="C344" i="9"/>
  <c r="D344" i="9"/>
  <c r="E344" i="9"/>
  <c r="F344" i="9"/>
  <c r="G344" i="9"/>
  <c r="H344" i="9"/>
  <c r="I344" i="9"/>
  <c r="K344" i="9"/>
  <c r="L344" i="9"/>
  <c r="C345" i="9"/>
  <c r="D345" i="9"/>
  <c r="E345" i="9"/>
  <c r="F345" i="9"/>
  <c r="G345" i="9"/>
  <c r="H345" i="9"/>
  <c r="I345" i="9"/>
  <c r="K345" i="9"/>
  <c r="L345" i="9"/>
  <c r="C346" i="9"/>
  <c r="D346" i="9"/>
  <c r="E346" i="9"/>
  <c r="F346" i="9"/>
  <c r="G346" i="9"/>
  <c r="H346" i="9"/>
  <c r="I346" i="9"/>
  <c r="J346" i="9"/>
  <c r="K346" i="9"/>
  <c r="L346" i="9"/>
  <c r="C347" i="9"/>
  <c r="D347" i="9"/>
  <c r="E347" i="9"/>
  <c r="F347" i="9"/>
  <c r="G347" i="9"/>
  <c r="H347" i="9"/>
  <c r="I347" i="9"/>
  <c r="J347" i="9"/>
  <c r="K347" i="9"/>
  <c r="L347" i="9"/>
  <c r="C348" i="9"/>
  <c r="D348" i="9"/>
  <c r="E348" i="9"/>
  <c r="F348" i="9"/>
  <c r="G348" i="9"/>
  <c r="H348" i="9"/>
  <c r="I348" i="9"/>
  <c r="J348" i="9"/>
  <c r="K348" i="9"/>
  <c r="L348" i="9"/>
  <c r="C349" i="9"/>
  <c r="D349" i="9"/>
  <c r="E349" i="9"/>
  <c r="F349" i="9"/>
  <c r="G349" i="9"/>
  <c r="H349" i="9"/>
  <c r="I349" i="9"/>
  <c r="J349" i="9"/>
  <c r="K349" i="9"/>
  <c r="L349" i="9"/>
  <c r="C350" i="9"/>
  <c r="D350" i="9"/>
  <c r="E350" i="9"/>
  <c r="F350" i="9"/>
  <c r="G350" i="9"/>
  <c r="H350" i="9"/>
  <c r="I350" i="9"/>
  <c r="J350" i="9"/>
  <c r="K350" i="9"/>
  <c r="L350" i="9"/>
  <c r="C351" i="9"/>
  <c r="D351" i="9"/>
  <c r="E351" i="9"/>
  <c r="F351" i="9"/>
  <c r="G351" i="9"/>
  <c r="H351" i="9"/>
  <c r="I351" i="9"/>
  <c r="J351" i="9"/>
  <c r="K351" i="9"/>
  <c r="L351" i="9"/>
  <c r="C352" i="9"/>
  <c r="D352" i="9"/>
  <c r="E352" i="9"/>
  <c r="F352" i="9"/>
  <c r="G352" i="9"/>
  <c r="H352" i="9"/>
  <c r="I352" i="9"/>
  <c r="J352" i="9"/>
  <c r="K352" i="9"/>
  <c r="L352" i="9"/>
  <c r="C353" i="9"/>
  <c r="D353" i="9"/>
  <c r="E353" i="9"/>
  <c r="F353" i="9"/>
  <c r="G353" i="9"/>
  <c r="H353" i="9"/>
  <c r="I353" i="9"/>
  <c r="J353" i="9"/>
  <c r="K353" i="9"/>
  <c r="L353" i="9"/>
  <c r="C354" i="9"/>
  <c r="D354" i="9"/>
  <c r="E354" i="9"/>
  <c r="F354" i="9"/>
  <c r="G354" i="9"/>
  <c r="H354" i="9"/>
  <c r="I354" i="9"/>
  <c r="J354" i="9"/>
  <c r="K354" i="9"/>
  <c r="L354" i="9"/>
  <c r="C355" i="9"/>
  <c r="D355" i="9"/>
  <c r="E355" i="9"/>
  <c r="F355" i="9"/>
  <c r="G355" i="9"/>
  <c r="H355" i="9"/>
  <c r="I355" i="9"/>
  <c r="K355" i="9"/>
  <c r="L355" i="9"/>
  <c r="C356" i="9"/>
  <c r="D356" i="9"/>
  <c r="E356" i="9"/>
  <c r="F356" i="9"/>
  <c r="G356" i="9"/>
  <c r="H356" i="9"/>
  <c r="I356" i="9"/>
  <c r="J356" i="9"/>
  <c r="K356" i="9"/>
  <c r="L356" i="9"/>
  <c r="C357" i="9"/>
  <c r="D357" i="9"/>
  <c r="E357" i="9"/>
  <c r="F357" i="9"/>
  <c r="G357" i="9"/>
  <c r="H357" i="9"/>
  <c r="I357" i="9"/>
  <c r="J357" i="9"/>
  <c r="K357" i="9"/>
  <c r="L357" i="9"/>
  <c r="C358" i="9"/>
  <c r="E358" i="9"/>
  <c r="F358" i="9"/>
  <c r="H358" i="9"/>
  <c r="I358" i="9"/>
  <c r="J358" i="9"/>
  <c r="K358" i="9"/>
  <c r="L358" i="9"/>
  <c r="C359" i="9"/>
  <c r="D359" i="9"/>
  <c r="E359" i="9"/>
  <c r="F359" i="9"/>
  <c r="G359" i="9"/>
  <c r="H359" i="9"/>
  <c r="I359" i="9"/>
  <c r="J359" i="9"/>
  <c r="K359" i="9"/>
  <c r="L359" i="9"/>
  <c r="C360" i="9"/>
  <c r="D360" i="9"/>
  <c r="E360" i="9"/>
  <c r="F360" i="9"/>
  <c r="G360" i="9"/>
  <c r="H360" i="9"/>
  <c r="I360" i="9"/>
  <c r="J360" i="9"/>
  <c r="K360" i="9"/>
  <c r="L360" i="9"/>
  <c r="C361" i="9"/>
  <c r="D361" i="9"/>
  <c r="E361" i="9"/>
  <c r="F361" i="9"/>
  <c r="G361" i="9"/>
  <c r="H361" i="9"/>
  <c r="I361" i="9"/>
  <c r="J361" i="9"/>
  <c r="K361" i="9"/>
  <c r="L361" i="9"/>
  <c r="C362" i="9"/>
  <c r="D362" i="9"/>
  <c r="E362" i="9"/>
  <c r="F362" i="9"/>
  <c r="G362" i="9"/>
  <c r="H362" i="9"/>
  <c r="I362" i="9"/>
  <c r="J362" i="9"/>
  <c r="K362" i="9"/>
  <c r="L362" i="9"/>
  <c r="C363" i="9"/>
  <c r="D363" i="9"/>
  <c r="E363" i="9"/>
  <c r="F363" i="9"/>
  <c r="G363" i="9"/>
  <c r="H363" i="9"/>
  <c r="I363" i="9"/>
  <c r="K363" i="9"/>
  <c r="L363" i="9"/>
  <c r="C364" i="9"/>
  <c r="D364" i="9"/>
  <c r="E364" i="9"/>
  <c r="F364" i="9"/>
  <c r="G364" i="9"/>
  <c r="H364" i="9"/>
  <c r="I364" i="9"/>
  <c r="J364" i="9"/>
  <c r="K364" i="9"/>
  <c r="L364" i="9"/>
  <c r="C365" i="9"/>
  <c r="D365" i="9"/>
  <c r="E365" i="9"/>
  <c r="F365" i="9"/>
  <c r="G365" i="9"/>
  <c r="H365" i="9"/>
  <c r="I365" i="9"/>
  <c r="J365" i="9"/>
  <c r="K365" i="9"/>
  <c r="L365" i="9"/>
  <c r="C366" i="9"/>
  <c r="D366" i="9"/>
  <c r="E366" i="9"/>
  <c r="F366" i="9"/>
  <c r="G366" i="9"/>
  <c r="H366" i="9"/>
  <c r="I366" i="9"/>
  <c r="J366" i="9"/>
  <c r="K366" i="9"/>
  <c r="L366" i="9"/>
  <c r="C367" i="9"/>
  <c r="D367" i="9"/>
  <c r="E367" i="9"/>
  <c r="F367" i="9"/>
  <c r="G367" i="9"/>
  <c r="H367" i="9"/>
  <c r="I367" i="9"/>
  <c r="J367" i="9"/>
  <c r="K367" i="9"/>
  <c r="L367" i="9"/>
  <c r="C368" i="9"/>
  <c r="D368" i="9"/>
  <c r="E368" i="9"/>
  <c r="F368" i="9"/>
  <c r="G368" i="9"/>
  <c r="H368" i="9"/>
  <c r="I368" i="9"/>
  <c r="K368" i="9"/>
  <c r="L368" i="9"/>
  <c r="C369" i="9"/>
  <c r="D369" i="9"/>
  <c r="E369" i="9"/>
  <c r="F369" i="9"/>
  <c r="G369" i="9"/>
  <c r="H369" i="9"/>
  <c r="I369" i="9"/>
  <c r="J369" i="9"/>
  <c r="K369" i="9"/>
  <c r="L369" i="9"/>
  <c r="C370" i="9"/>
  <c r="D370" i="9"/>
  <c r="E370" i="9"/>
  <c r="F370" i="9"/>
  <c r="G370" i="9"/>
  <c r="H370" i="9"/>
  <c r="I370" i="9"/>
  <c r="J370" i="9"/>
  <c r="K370" i="9"/>
  <c r="L370" i="9"/>
  <c r="C371" i="9"/>
  <c r="D371" i="9"/>
  <c r="E371" i="9"/>
  <c r="F371" i="9"/>
  <c r="G371" i="9"/>
  <c r="H371" i="9"/>
  <c r="I371" i="9"/>
  <c r="J371" i="9"/>
  <c r="K371" i="9"/>
  <c r="L371" i="9"/>
  <c r="C372" i="9"/>
  <c r="D372" i="9"/>
  <c r="E372" i="9"/>
  <c r="F372" i="9"/>
  <c r="G372" i="9"/>
  <c r="H372" i="9"/>
  <c r="I372" i="9"/>
  <c r="J372" i="9"/>
  <c r="K372" i="9"/>
  <c r="L372" i="9"/>
  <c r="C373" i="9"/>
  <c r="D373" i="9"/>
  <c r="E373" i="9"/>
  <c r="F373" i="9"/>
  <c r="G373" i="9"/>
  <c r="H373" i="9"/>
  <c r="I373" i="9"/>
  <c r="J373" i="9"/>
  <c r="K373" i="9"/>
  <c r="L373" i="9"/>
  <c r="C374" i="9"/>
  <c r="D374" i="9"/>
  <c r="E374" i="9"/>
  <c r="F374" i="9"/>
  <c r="G374" i="9"/>
  <c r="H374" i="9"/>
  <c r="I374" i="9"/>
  <c r="J374" i="9"/>
  <c r="K374" i="9"/>
  <c r="L374" i="9"/>
  <c r="C375" i="9"/>
  <c r="D375" i="9"/>
  <c r="E375" i="9"/>
  <c r="F375" i="9"/>
  <c r="G375" i="9"/>
  <c r="H375" i="9"/>
  <c r="I375" i="9"/>
  <c r="J375" i="9"/>
  <c r="K375" i="9"/>
  <c r="L375" i="9"/>
  <c r="C376" i="9"/>
  <c r="D376" i="9"/>
  <c r="E376" i="9"/>
  <c r="F376" i="9"/>
  <c r="G376" i="9"/>
  <c r="H376" i="9"/>
  <c r="I376" i="9"/>
  <c r="J376" i="9"/>
  <c r="K376" i="9"/>
  <c r="L376" i="9"/>
  <c r="C377" i="9"/>
  <c r="D377" i="9"/>
  <c r="E377" i="9"/>
  <c r="F377" i="9"/>
  <c r="G377" i="9"/>
  <c r="H377" i="9"/>
  <c r="I377" i="9"/>
  <c r="K377" i="9"/>
  <c r="L377" i="9"/>
  <c r="C378" i="9"/>
  <c r="D378" i="9"/>
  <c r="E378" i="9"/>
  <c r="F378" i="9"/>
  <c r="G378" i="9"/>
  <c r="H378" i="9"/>
  <c r="I378" i="9"/>
  <c r="J378" i="9"/>
  <c r="K378" i="9"/>
  <c r="L378" i="9"/>
  <c r="C379" i="9"/>
  <c r="D379" i="9"/>
  <c r="E379" i="9"/>
  <c r="F379" i="9"/>
  <c r="G379" i="9"/>
  <c r="H379" i="9"/>
  <c r="I379" i="9"/>
  <c r="J379" i="9"/>
  <c r="K379" i="9"/>
  <c r="L379" i="9"/>
  <c r="C380" i="9"/>
  <c r="D380" i="9"/>
  <c r="E380" i="9"/>
  <c r="F380" i="9"/>
  <c r="G380" i="9"/>
  <c r="H380" i="9"/>
  <c r="I380" i="9"/>
  <c r="J380" i="9"/>
  <c r="K380" i="9"/>
  <c r="L380" i="9"/>
  <c r="C381" i="9"/>
  <c r="D381" i="9"/>
  <c r="E381" i="9"/>
  <c r="F381" i="9"/>
  <c r="G381" i="9"/>
  <c r="H381" i="9"/>
  <c r="I381" i="9"/>
  <c r="J381" i="9"/>
  <c r="K381" i="9"/>
  <c r="L381" i="9"/>
  <c r="C382" i="9"/>
  <c r="D382" i="9"/>
  <c r="E382" i="9"/>
  <c r="F382" i="9"/>
  <c r="G382" i="9"/>
  <c r="H382" i="9"/>
  <c r="I382" i="9"/>
  <c r="J382" i="9"/>
  <c r="K382" i="9"/>
  <c r="L382" i="9"/>
  <c r="C383" i="9"/>
  <c r="D383" i="9"/>
  <c r="E383" i="9"/>
  <c r="F383" i="9"/>
  <c r="G383" i="9"/>
  <c r="H383" i="9"/>
  <c r="I383" i="9"/>
  <c r="J383" i="9"/>
  <c r="K383" i="9"/>
  <c r="L383" i="9"/>
  <c r="C384" i="9"/>
  <c r="D384" i="9"/>
  <c r="E384" i="9"/>
  <c r="F384" i="9"/>
  <c r="G384" i="9"/>
  <c r="H384" i="9"/>
  <c r="I384" i="9"/>
  <c r="J384" i="9"/>
  <c r="K384" i="9"/>
  <c r="L384" i="9"/>
  <c r="C385" i="9"/>
  <c r="D385" i="9"/>
  <c r="E385" i="9"/>
  <c r="F385" i="9"/>
  <c r="G385" i="9"/>
  <c r="H385" i="9"/>
  <c r="I385" i="9"/>
  <c r="J385" i="9"/>
  <c r="K385" i="9"/>
  <c r="L385" i="9"/>
  <c r="C386" i="9"/>
  <c r="D386" i="9"/>
  <c r="E386" i="9"/>
  <c r="F386" i="9"/>
  <c r="G386" i="9"/>
  <c r="H386" i="9"/>
  <c r="I386" i="9"/>
  <c r="K386" i="9"/>
  <c r="L386" i="9"/>
  <c r="C387" i="9"/>
  <c r="D387" i="9"/>
  <c r="E387" i="9"/>
  <c r="F387" i="9"/>
  <c r="G387" i="9"/>
  <c r="H387" i="9"/>
  <c r="I387" i="9"/>
  <c r="J387" i="9"/>
  <c r="K387" i="9"/>
  <c r="L387" i="9"/>
  <c r="C388" i="9"/>
  <c r="D388" i="9"/>
  <c r="E388" i="9"/>
  <c r="F388" i="9"/>
  <c r="G388" i="9"/>
  <c r="H388" i="9"/>
  <c r="I388" i="9"/>
  <c r="J388" i="9"/>
  <c r="K388" i="9"/>
  <c r="L388" i="9"/>
  <c r="C389" i="9"/>
  <c r="D389" i="9"/>
  <c r="E389" i="9"/>
  <c r="F389" i="9"/>
  <c r="G389" i="9"/>
  <c r="H389" i="9"/>
  <c r="I389" i="9"/>
  <c r="J389" i="9"/>
  <c r="K389" i="9"/>
  <c r="L389" i="9"/>
  <c r="C390" i="9"/>
  <c r="D390" i="9"/>
  <c r="E390" i="9"/>
  <c r="F390" i="9"/>
  <c r="G390" i="9"/>
  <c r="H390" i="9"/>
  <c r="I390" i="9"/>
  <c r="J390" i="9"/>
  <c r="K390" i="9"/>
  <c r="L390" i="9"/>
  <c r="C391" i="9"/>
  <c r="D391" i="9"/>
  <c r="E391" i="9"/>
  <c r="F391" i="9"/>
  <c r="G391" i="9"/>
  <c r="H391" i="9"/>
  <c r="I391" i="9"/>
  <c r="J391" i="9"/>
  <c r="K391" i="9"/>
  <c r="L391" i="9"/>
  <c r="C392" i="9"/>
  <c r="D392" i="9"/>
  <c r="E392" i="9"/>
  <c r="F392" i="9"/>
  <c r="G392" i="9"/>
  <c r="H392" i="9"/>
  <c r="I392" i="9"/>
  <c r="J392" i="9"/>
  <c r="K392" i="9"/>
  <c r="L392" i="9"/>
  <c r="C393" i="9"/>
  <c r="D393" i="9"/>
  <c r="E393" i="9"/>
  <c r="F393" i="9"/>
  <c r="G393" i="9"/>
  <c r="H393" i="9"/>
  <c r="I393" i="9"/>
  <c r="J393" i="9"/>
  <c r="K393" i="9"/>
  <c r="L393" i="9"/>
  <c r="C394" i="9"/>
  <c r="D394" i="9"/>
  <c r="E394" i="9"/>
  <c r="F394" i="9"/>
  <c r="G394" i="9"/>
  <c r="H394" i="9"/>
  <c r="I394" i="9"/>
  <c r="K394" i="9"/>
  <c r="L394" i="9"/>
  <c r="C395" i="9"/>
  <c r="D395" i="9"/>
  <c r="E395" i="9"/>
  <c r="F395" i="9"/>
  <c r="G395" i="9"/>
  <c r="H395" i="9"/>
  <c r="I395" i="9"/>
  <c r="J395" i="9"/>
  <c r="K395" i="9"/>
  <c r="L395" i="9"/>
  <c r="C396" i="9"/>
  <c r="D396" i="9"/>
  <c r="E396" i="9"/>
  <c r="F396" i="9"/>
  <c r="G396" i="9"/>
  <c r="H396" i="9"/>
  <c r="I396" i="9"/>
  <c r="J396" i="9"/>
  <c r="K396" i="9"/>
  <c r="L396" i="9"/>
  <c r="C397" i="9"/>
  <c r="D397" i="9"/>
  <c r="E397" i="9"/>
  <c r="F397" i="9"/>
  <c r="G397" i="9"/>
  <c r="H397" i="9"/>
  <c r="I397" i="9"/>
  <c r="J397" i="9"/>
  <c r="K397" i="9"/>
  <c r="L397" i="9"/>
  <c r="C398" i="9"/>
  <c r="D398" i="9"/>
  <c r="E398" i="9"/>
  <c r="F398" i="9"/>
  <c r="G398" i="9"/>
  <c r="H398" i="9"/>
  <c r="I398" i="9"/>
  <c r="J398" i="9"/>
  <c r="K398" i="9"/>
  <c r="L398" i="9"/>
  <c r="C399" i="9"/>
  <c r="D399" i="9"/>
  <c r="E399" i="9"/>
  <c r="F399" i="9"/>
  <c r="G399" i="9"/>
  <c r="H399" i="9"/>
  <c r="I399" i="9"/>
  <c r="J399" i="9"/>
  <c r="K399" i="9"/>
  <c r="L399" i="9"/>
  <c r="C400" i="9"/>
  <c r="D400" i="9"/>
  <c r="E400" i="9"/>
  <c r="F400" i="9"/>
  <c r="G400" i="9"/>
  <c r="H400" i="9"/>
  <c r="I400" i="9"/>
  <c r="J400" i="9"/>
  <c r="K400" i="9"/>
  <c r="L400" i="9"/>
  <c r="C401" i="9"/>
  <c r="D401" i="9"/>
  <c r="E401" i="9"/>
  <c r="F401" i="9"/>
  <c r="G401" i="9"/>
  <c r="H401" i="9"/>
  <c r="I401" i="9"/>
  <c r="J401" i="9"/>
  <c r="K401" i="9"/>
  <c r="L401" i="9"/>
  <c r="C402" i="9"/>
  <c r="D402" i="9"/>
  <c r="E402" i="9"/>
  <c r="F402" i="9"/>
  <c r="G402" i="9"/>
  <c r="H402" i="9"/>
  <c r="I402" i="9"/>
  <c r="J402" i="9"/>
  <c r="K402" i="9"/>
  <c r="L402" i="9"/>
  <c r="C403" i="9"/>
  <c r="D403" i="9"/>
  <c r="E403" i="9"/>
  <c r="F403" i="9"/>
  <c r="G403" i="9"/>
  <c r="H403" i="9"/>
  <c r="I403" i="9"/>
  <c r="J403" i="9"/>
  <c r="K403" i="9"/>
  <c r="L403" i="9"/>
  <c r="C404" i="9"/>
  <c r="D404" i="9"/>
  <c r="E404" i="9"/>
  <c r="F404" i="9"/>
  <c r="G404" i="9"/>
  <c r="H404" i="9"/>
  <c r="I404" i="9"/>
  <c r="J404" i="9"/>
  <c r="K404" i="9"/>
  <c r="L404" i="9"/>
  <c r="C405" i="9"/>
  <c r="D405" i="9"/>
  <c r="E405" i="9"/>
  <c r="F405" i="9"/>
  <c r="G405" i="9"/>
  <c r="H405" i="9"/>
  <c r="I405" i="9"/>
  <c r="J405" i="9"/>
  <c r="K405" i="9"/>
  <c r="L405" i="9"/>
  <c r="C406" i="9"/>
  <c r="D406" i="9"/>
  <c r="E406" i="9"/>
  <c r="F406" i="9"/>
  <c r="G406" i="9"/>
  <c r="H406" i="9"/>
  <c r="I406" i="9"/>
  <c r="J406" i="9"/>
  <c r="K406" i="9"/>
  <c r="L406" i="9"/>
  <c r="C407" i="9"/>
  <c r="D407" i="9"/>
  <c r="E407" i="9"/>
  <c r="F407" i="9"/>
  <c r="G407" i="9"/>
  <c r="H407" i="9"/>
  <c r="I407" i="9"/>
  <c r="J407" i="9"/>
  <c r="K407" i="9"/>
  <c r="L407" i="9"/>
  <c r="C408" i="9"/>
  <c r="D408" i="9"/>
  <c r="E408" i="9"/>
  <c r="F408" i="9"/>
  <c r="G408" i="9"/>
  <c r="H408" i="9"/>
  <c r="I408" i="9"/>
  <c r="J408" i="9"/>
  <c r="K408" i="9"/>
  <c r="L408" i="9"/>
  <c r="C409" i="9"/>
  <c r="D409" i="9"/>
  <c r="E409" i="9"/>
  <c r="F409" i="9"/>
  <c r="G409" i="9"/>
  <c r="H409" i="9"/>
  <c r="I409" i="9"/>
  <c r="J409" i="9"/>
  <c r="K409" i="9"/>
  <c r="L409" i="9"/>
  <c r="C410" i="9"/>
  <c r="D410" i="9"/>
  <c r="E410" i="9"/>
  <c r="F410" i="9"/>
  <c r="G410" i="9"/>
  <c r="H410" i="9"/>
  <c r="I410" i="9"/>
  <c r="J410" i="9"/>
  <c r="K410" i="9"/>
  <c r="L410" i="9"/>
  <c r="C411" i="9"/>
  <c r="D411" i="9"/>
  <c r="E411" i="9"/>
  <c r="F411" i="9"/>
  <c r="G411" i="9"/>
  <c r="H411" i="9"/>
  <c r="I411" i="9"/>
  <c r="J411" i="9"/>
  <c r="K411" i="9"/>
  <c r="L411" i="9"/>
  <c r="C412" i="9"/>
  <c r="D412" i="9"/>
  <c r="E412" i="9"/>
  <c r="F412" i="9"/>
  <c r="G412" i="9"/>
  <c r="H412" i="9"/>
  <c r="I412" i="9"/>
  <c r="J412" i="9"/>
  <c r="K412" i="9"/>
  <c r="L412" i="9"/>
  <c r="C413" i="9"/>
  <c r="D413" i="9"/>
  <c r="E413" i="9"/>
  <c r="F413" i="9"/>
  <c r="G413" i="9"/>
  <c r="H413" i="9"/>
  <c r="I413" i="9"/>
  <c r="J413" i="9"/>
  <c r="K413" i="9"/>
  <c r="L413" i="9"/>
  <c r="C414" i="9"/>
  <c r="D414" i="9"/>
  <c r="E414" i="9"/>
  <c r="F414" i="9"/>
  <c r="G414" i="9"/>
  <c r="H414" i="9"/>
  <c r="I414" i="9"/>
  <c r="J414" i="9"/>
  <c r="K414" i="9"/>
  <c r="L414" i="9"/>
  <c r="C415" i="9"/>
  <c r="D415" i="9"/>
  <c r="E415" i="9"/>
  <c r="F415" i="9"/>
  <c r="G415" i="9"/>
  <c r="H415" i="9"/>
  <c r="I415" i="9"/>
  <c r="J415" i="9"/>
  <c r="K415" i="9"/>
  <c r="L415" i="9"/>
  <c r="C416" i="9"/>
  <c r="D416" i="9"/>
  <c r="E416" i="9"/>
  <c r="F416" i="9"/>
  <c r="H416" i="9"/>
  <c r="I416" i="9"/>
  <c r="J416" i="9"/>
  <c r="K416" i="9"/>
  <c r="L416" i="9"/>
  <c r="C417" i="9"/>
  <c r="D417" i="9"/>
  <c r="E417" i="9"/>
  <c r="F417" i="9"/>
  <c r="G417" i="9"/>
  <c r="H417" i="9"/>
  <c r="I417" i="9"/>
  <c r="J417" i="9"/>
  <c r="K417" i="9"/>
  <c r="L417" i="9"/>
  <c r="C418" i="9"/>
  <c r="D418" i="9"/>
  <c r="E418" i="9"/>
  <c r="F418" i="9"/>
  <c r="G418" i="9"/>
  <c r="H418" i="9"/>
  <c r="I418" i="9"/>
  <c r="J418" i="9"/>
  <c r="K418" i="9"/>
  <c r="L418" i="9"/>
  <c r="C419" i="9"/>
  <c r="D419" i="9"/>
  <c r="E419" i="9"/>
  <c r="F419" i="9"/>
  <c r="G419" i="9"/>
  <c r="H419" i="9"/>
  <c r="I419" i="9"/>
  <c r="J419" i="9"/>
  <c r="K419" i="9"/>
  <c r="L419" i="9"/>
  <c r="C420" i="9"/>
  <c r="D420" i="9"/>
  <c r="E420" i="9"/>
  <c r="F420" i="9"/>
  <c r="G420" i="9"/>
  <c r="H420" i="9"/>
  <c r="I420" i="9"/>
  <c r="J420" i="9"/>
  <c r="K420" i="9"/>
  <c r="L420" i="9"/>
  <c r="C421" i="9"/>
  <c r="D421" i="9"/>
  <c r="E421" i="9"/>
  <c r="F421" i="9"/>
  <c r="G421" i="9"/>
  <c r="H421" i="9"/>
  <c r="I421" i="9"/>
  <c r="J421" i="9"/>
  <c r="K421" i="9"/>
  <c r="L421" i="9"/>
  <c r="C422" i="9"/>
  <c r="D422" i="9"/>
  <c r="E422" i="9"/>
  <c r="F422" i="9"/>
  <c r="G422" i="9"/>
  <c r="H422" i="9"/>
  <c r="I422" i="9"/>
  <c r="J422" i="9"/>
  <c r="K422" i="9"/>
  <c r="L422" i="9"/>
  <c r="C423" i="9"/>
  <c r="D423" i="9"/>
  <c r="E423" i="9"/>
  <c r="F423" i="9"/>
  <c r="G423" i="9"/>
  <c r="H423" i="9"/>
  <c r="I423" i="9"/>
  <c r="K423" i="9"/>
  <c r="L423" i="9"/>
  <c r="C424" i="9"/>
  <c r="D424" i="9"/>
  <c r="E424" i="9"/>
  <c r="F424" i="9"/>
  <c r="G424" i="9"/>
  <c r="H424" i="9"/>
  <c r="I424" i="9"/>
  <c r="J424" i="9"/>
  <c r="K424" i="9"/>
  <c r="L424" i="9"/>
  <c r="C425" i="9"/>
  <c r="D425" i="9"/>
  <c r="E425" i="9"/>
  <c r="F425" i="9"/>
  <c r="G425" i="9"/>
  <c r="H425" i="9"/>
  <c r="I425" i="9"/>
  <c r="J425" i="9"/>
  <c r="K425" i="9"/>
  <c r="L425" i="9"/>
  <c r="C426" i="9"/>
  <c r="D426" i="9"/>
  <c r="E426" i="9"/>
  <c r="F426" i="9"/>
  <c r="G426" i="9"/>
  <c r="H426" i="9"/>
  <c r="I426" i="9"/>
  <c r="J426" i="9"/>
  <c r="K426" i="9"/>
  <c r="L426" i="9"/>
  <c r="C427" i="9"/>
  <c r="D427" i="9"/>
  <c r="E427" i="9"/>
  <c r="F427" i="9"/>
  <c r="G427" i="9"/>
  <c r="H427" i="9"/>
  <c r="I427" i="9"/>
  <c r="J427" i="9"/>
  <c r="K427" i="9"/>
  <c r="L427" i="9"/>
  <c r="C428" i="9"/>
  <c r="D428" i="9"/>
  <c r="E428" i="9"/>
  <c r="F428" i="9"/>
  <c r="H428" i="9"/>
  <c r="I428" i="9"/>
  <c r="J428" i="9"/>
  <c r="K428" i="9"/>
  <c r="L428" i="9"/>
  <c r="C429" i="9"/>
  <c r="D429" i="9"/>
  <c r="E429" i="9"/>
  <c r="F429" i="9"/>
  <c r="G429" i="9"/>
  <c r="H429" i="9"/>
  <c r="I429" i="9"/>
  <c r="J429" i="9"/>
  <c r="K429" i="9"/>
  <c r="L429" i="9"/>
  <c r="C430" i="9"/>
  <c r="D430" i="9"/>
  <c r="E430" i="9"/>
  <c r="F430" i="9"/>
  <c r="G430" i="9"/>
  <c r="H430" i="9"/>
  <c r="I430" i="9"/>
  <c r="J430" i="9"/>
  <c r="K430" i="9"/>
  <c r="L430" i="9"/>
  <c r="C431" i="9"/>
  <c r="D431" i="9"/>
  <c r="E431" i="9"/>
  <c r="F431" i="9"/>
  <c r="G431" i="9"/>
  <c r="H431" i="9"/>
  <c r="I431" i="9"/>
  <c r="J431" i="9"/>
  <c r="K431" i="9"/>
  <c r="L431" i="9"/>
  <c r="C432" i="9"/>
  <c r="D432" i="9"/>
  <c r="E432" i="9"/>
  <c r="F432" i="9"/>
  <c r="G432" i="9"/>
  <c r="H432" i="9"/>
  <c r="I432" i="9"/>
  <c r="J432" i="9"/>
  <c r="K432" i="9"/>
  <c r="L432" i="9"/>
  <c r="C433" i="9"/>
  <c r="D433" i="9"/>
  <c r="E433" i="9"/>
  <c r="F433" i="9"/>
  <c r="H433" i="9"/>
  <c r="I433" i="9"/>
  <c r="J433" i="9"/>
  <c r="K433" i="9"/>
  <c r="L433" i="9"/>
  <c r="C434" i="9"/>
  <c r="D434" i="9"/>
  <c r="E434" i="9"/>
  <c r="F434" i="9"/>
  <c r="G434" i="9"/>
  <c r="H434" i="9"/>
  <c r="I434" i="9"/>
  <c r="J434" i="9"/>
  <c r="K434" i="9"/>
  <c r="L434" i="9"/>
  <c r="C435" i="9"/>
  <c r="G435" i="9"/>
  <c r="H435" i="9"/>
  <c r="J435" i="9"/>
  <c r="C436" i="9"/>
  <c r="D436" i="9"/>
  <c r="E436" i="9"/>
  <c r="F436" i="9"/>
  <c r="G436" i="9"/>
  <c r="H436" i="9"/>
  <c r="I436" i="9"/>
  <c r="J436" i="9"/>
  <c r="K436" i="9"/>
  <c r="L436" i="9"/>
  <c r="C437" i="9"/>
  <c r="D437" i="9"/>
  <c r="E437" i="9"/>
  <c r="F437" i="9"/>
  <c r="G437" i="9"/>
  <c r="H437" i="9"/>
  <c r="I437" i="9"/>
  <c r="J437" i="9"/>
  <c r="K437" i="9"/>
  <c r="L437" i="9"/>
  <c r="C438" i="9"/>
  <c r="D438" i="9"/>
  <c r="I438" i="9"/>
  <c r="J438" i="9"/>
  <c r="K438" i="9"/>
  <c r="L438" i="9"/>
  <c r="C439" i="9"/>
  <c r="D439" i="9"/>
  <c r="E439" i="9"/>
  <c r="F439" i="9"/>
  <c r="G439" i="9"/>
  <c r="H439" i="9"/>
  <c r="I439" i="9"/>
  <c r="J439" i="9"/>
  <c r="K439" i="9"/>
  <c r="L439" i="9"/>
  <c r="C440" i="9"/>
  <c r="E440" i="9"/>
  <c r="F440" i="9"/>
  <c r="G440" i="9"/>
  <c r="H440" i="9"/>
  <c r="I440" i="9"/>
  <c r="J440" i="9"/>
  <c r="K440" i="9"/>
  <c r="L440" i="9"/>
  <c r="C441" i="9"/>
  <c r="D441" i="9"/>
  <c r="F441" i="9"/>
  <c r="G441" i="9"/>
  <c r="H441" i="9"/>
  <c r="I441" i="9"/>
  <c r="J441" i="9"/>
  <c r="K441" i="9"/>
  <c r="L441" i="9"/>
  <c r="C442" i="9"/>
  <c r="D442" i="9"/>
  <c r="E442" i="9"/>
  <c r="F442" i="9"/>
  <c r="G442" i="9"/>
  <c r="H442" i="9"/>
  <c r="I442" i="9"/>
  <c r="J442" i="9"/>
  <c r="K442" i="9"/>
  <c r="L442" i="9"/>
  <c r="C443" i="9"/>
  <c r="D443" i="9"/>
  <c r="E443" i="9"/>
  <c r="F443" i="9"/>
  <c r="G443" i="9"/>
  <c r="H443" i="9"/>
  <c r="I443" i="9"/>
  <c r="J443" i="9"/>
  <c r="K443" i="9"/>
  <c r="L443" i="9"/>
  <c r="C444" i="9"/>
  <c r="D444" i="9"/>
  <c r="E444" i="9"/>
  <c r="F444" i="9"/>
  <c r="G444" i="9"/>
  <c r="H444" i="9"/>
  <c r="I444" i="9"/>
  <c r="J444" i="9"/>
  <c r="K444" i="9"/>
  <c r="L444" i="9"/>
  <c r="C445" i="9"/>
  <c r="D445" i="9"/>
  <c r="E445" i="9"/>
  <c r="F445" i="9"/>
  <c r="G445" i="9"/>
  <c r="H445" i="9"/>
  <c r="I445" i="9"/>
  <c r="J445" i="9"/>
  <c r="K445" i="9"/>
  <c r="L445" i="9"/>
  <c r="C446" i="9"/>
  <c r="D446" i="9"/>
  <c r="E446" i="9"/>
  <c r="F446" i="9"/>
  <c r="G446" i="9"/>
  <c r="H446" i="9"/>
  <c r="I446" i="9"/>
  <c r="J446" i="9"/>
  <c r="K446" i="9"/>
  <c r="L446" i="9"/>
  <c r="C447" i="9"/>
  <c r="D447" i="9"/>
  <c r="E447" i="9"/>
  <c r="F447" i="9"/>
  <c r="G447" i="9"/>
  <c r="H447" i="9"/>
  <c r="I447" i="9"/>
  <c r="J447" i="9"/>
  <c r="K447" i="9"/>
  <c r="L447" i="9"/>
  <c r="C448" i="9"/>
  <c r="D448" i="9"/>
  <c r="E448" i="9"/>
  <c r="F448" i="9"/>
  <c r="G448" i="9"/>
  <c r="H448" i="9"/>
  <c r="I448" i="9"/>
  <c r="K448" i="9"/>
  <c r="L448" i="9"/>
  <c r="C449" i="9"/>
  <c r="D449" i="9"/>
  <c r="E449" i="9"/>
  <c r="F449" i="9"/>
  <c r="G449" i="9"/>
  <c r="H449" i="9"/>
  <c r="I449" i="9"/>
  <c r="J449" i="9"/>
  <c r="K449" i="9"/>
  <c r="L449" i="9"/>
  <c r="C450" i="9"/>
  <c r="D450" i="9"/>
  <c r="E450" i="9"/>
  <c r="F450" i="9"/>
  <c r="G450" i="9"/>
  <c r="H450" i="9"/>
  <c r="I450" i="9"/>
  <c r="J450" i="9"/>
  <c r="K450" i="9"/>
  <c r="L450" i="9"/>
  <c r="C451" i="9"/>
  <c r="D451" i="9"/>
  <c r="E451" i="9"/>
  <c r="F451" i="9"/>
  <c r="G451" i="9"/>
  <c r="H451" i="9"/>
  <c r="I451" i="9"/>
  <c r="J451" i="9"/>
  <c r="K451" i="9"/>
  <c r="L451" i="9"/>
  <c r="C452" i="9"/>
  <c r="D452" i="9"/>
  <c r="E452" i="9"/>
  <c r="F452" i="9"/>
  <c r="G452" i="9"/>
  <c r="H452" i="9"/>
  <c r="I452" i="9"/>
  <c r="J452" i="9"/>
  <c r="K452" i="9"/>
  <c r="L452" i="9"/>
  <c r="C453" i="9"/>
  <c r="D453" i="9"/>
  <c r="E453" i="9"/>
  <c r="F453" i="9"/>
  <c r="G453" i="9"/>
  <c r="H453" i="9"/>
  <c r="I453" i="9"/>
  <c r="J453" i="9"/>
  <c r="K453" i="9"/>
  <c r="L453" i="9"/>
  <c r="C454" i="9"/>
  <c r="D454" i="9"/>
  <c r="E454" i="9"/>
  <c r="F454" i="9"/>
  <c r="G454" i="9"/>
  <c r="H454" i="9"/>
  <c r="I454" i="9"/>
  <c r="J454" i="9"/>
  <c r="K454" i="9"/>
  <c r="L454" i="9"/>
  <c r="C455" i="9"/>
  <c r="D455" i="9"/>
  <c r="E455" i="9"/>
  <c r="F455" i="9"/>
  <c r="G455" i="9"/>
  <c r="H455" i="9"/>
  <c r="I455" i="9"/>
  <c r="J455" i="9"/>
  <c r="K455" i="9"/>
  <c r="L455" i="9"/>
  <c r="C456" i="9"/>
  <c r="D456" i="9"/>
  <c r="E456" i="9"/>
  <c r="F456" i="9"/>
  <c r="G456" i="9"/>
  <c r="H456" i="9"/>
  <c r="I456" i="9"/>
  <c r="J456" i="9"/>
  <c r="K456" i="9"/>
  <c r="L456" i="9"/>
  <c r="C457" i="9"/>
  <c r="D457" i="9"/>
  <c r="E457" i="9"/>
  <c r="F457" i="9"/>
  <c r="G457" i="9"/>
  <c r="H457" i="9"/>
  <c r="I457" i="9"/>
  <c r="J457" i="9"/>
  <c r="K457" i="9"/>
  <c r="L457" i="9"/>
  <c r="C458" i="9"/>
  <c r="D458" i="9"/>
  <c r="E458" i="9"/>
  <c r="F458" i="9"/>
  <c r="G458" i="9"/>
  <c r="H458" i="9"/>
  <c r="I458" i="9"/>
  <c r="J458" i="9"/>
  <c r="K458" i="9"/>
  <c r="L458" i="9"/>
  <c r="C459" i="9"/>
  <c r="D459" i="9"/>
  <c r="E459" i="9"/>
  <c r="F459" i="9"/>
  <c r="G459" i="9"/>
  <c r="H459" i="9"/>
  <c r="I459" i="9"/>
  <c r="J459" i="9"/>
  <c r="K459" i="9"/>
  <c r="L459" i="9"/>
  <c r="C460" i="9"/>
  <c r="D460" i="9"/>
  <c r="E460" i="9"/>
  <c r="F460" i="9"/>
  <c r="G460" i="9"/>
  <c r="H460" i="9"/>
  <c r="I460" i="9"/>
  <c r="J460" i="9"/>
  <c r="K460" i="9"/>
  <c r="L460" i="9"/>
  <c r="C461" i="9"/>
  <c r="D461" i="9"/>
  <c r="E461" i="9"/>
  <c r="F461" i="9"/>
  <c r="G461" i="9"/>
  <c r="H461" i="9"/>
  <c r="I461" i="9"/>
  <c r="J461" i="9"/>
  <c r="K461" i="9"/>
  <c r="L461" i="9"/>
  <c r="C462" i="9"/>
  <c r="D462" i="9"/>
  <c r="E462" i="9"/>
  <c r="F462" i="9"/>
  <c r="G462" i="9"/>
  <c r="H462" i="9"/>
  <c r="I462" i="9"/>
  <c r="J462" i="9"/>
  <c r="K462" i="9"/>
  <c r="L462" i="9"/>
  <c r="C463" i="9"/>
  <c r="D463" i="9"/>
  <c r="E463" i="9"/>
  <c r="F463" i="9"/>
  <c r="G463" i="9"/>
  <c r="H463" i="9"/>
  <c r="I463" i="9"/>
  <c r="J463" i="9"/>
  <c r="K463" i="9"/>
  <c r="L463" i="9"/>
  <c r="C464" i="9"/>
  <c r="D464" i="9"/>
  <c r="E464" i="9"/>
  <c r="F464" i="9"/>
  <c r="G464" i="9"/>
  <c r="H464" i="9"/>
  <c r="I464" i="9"/>
  <c r="J464" i="9"/>
  <c r="K464" i="9"/>
  <c r="L464" i="9"/>
  <c r="C465" i="9"/>
  <c r="D465" i="9"/>
  <c r="E465" i="9"/>
  <c r="F465" i="9"/>
  <c r="G465" i="9"/>
  <c r="H465" i="9"/>
  <c r="I465" i="9"/>
  <c r="J465" i="9"/>
  <c r="K465" i="9"/>
  <c r="L465" i="9"/>
  <c r="C466" i="9"/>
  <c r="D466" i="9"/>
  <c r="E466" i="9"/>
  <c r="F466" i="9"/>
  <c r="G466" i="9"/>
  <c r="H466" i="9"/>
  <c r="I466" i="9"/>
  <c r="J466" i="9"/>
  <c r="K466" i="9"/>
  <c r="L466" i="9"/>
  <c r="C467" i="9"/>
  <c r="D467" i="9"/>
  <c r="E467" i="9"/>
  <c r="F467" i="9"/>
  <c r="G467" i="9"/>
  <c r="H467" i="9"/>
  <c r="I467" i="9"/>
  <c r="J467" i="9"/>
  <c r="K467" i="9"/>
  <c r="L467" i="9"/>
  <c r="C468" i="9"/>
  <c r="D468" i="9"/>
  <c r="E468" i="9"/>
  <c r="F468" i="9"/>
  <c r="G468" i="9"/>
  <c r="H468" i="9"/>
  <c r="I468" i="9"/>
  <c r="J468" i="9"/>
  <c r="K468" i="9"/>
  <c r="L468" i="9"/>
  <c r="C469" i="9"/>
  <c r="D469" i="9"/>
  <c r="E469" i="9"/>
  <c r="F469" i="9"/>
  <c r="G469" i="9"/>
  <c r="H469" i="9"/>
  <c r="I469" i="9"/>
  <c r="J469" i="9"/>
  <c r="K469" i="9"/>
  <c r="L469" i="9"/>
  <c r="C470" i="9"/>
  <c r="D470" i="9"/>
  <c r="E470" i="9"/>
  <c r="F470" i="9"/>
  <c r="G470" i="9"/>
  <c r="H470" i="9"/>
  <c r="I470" i="9"/>
  <c r="J470" i="9"/>
  <c r="K470" i="9"/>
  <c r="L470" i="9"/>
  <c r="C471" i="9"/>
  <c r="D471" i="9"/>
  <c r="E471" i="9"/>
  <c r="F471" i="9"/>
  <c r="G471" i="9"/>
  <c r="H471" i="9"/>
  <c r="I471" i="9"/>
  <c r="J471" i="9"/>
  <c r="K471" i="9"/>
  <c r="L471" i="9"/>
  <c r="C472" i="9"/>
  <c r="D472" i="9"/>
  <c r="E472" i="9"/>
  <c r="F472" i="9"/>
  <c r="G472" i="9"/>
  <c r="H472" i="9"/>
  <c r="I472" i="9"/>
  <c r="J472" i="9"/>
  <c r="K472" i="9"/>
  <c r="L472" i="9"/>
  <c r="C473" i="9"/>
  <c r="D473" i="9"/>
  <c r="E473" i="9"/>
  <c r="F473" i="9"/>
  <c r="G473" i="9"/>
  <c r="H473" i="9"/>
  <c r="I473" i="9"/>
  <c r="J473" i="9"/>
  <c r="K473" i="9"/>
  <c r="L473" i="9"/>
  <c r="C474" i="9"/>
  <c r="D474" i="9"/>
  <c r="E474" i="9"/>
  <c r="F474" i="9"/>
  <c r="G474" i="9"/>
  <c r="H474" i="9"/>
  <c r="I474" i="9"/>
  <c r="J474" i="9"/>
  <c r="K474" i="9"/>
  <c r="L474" i="9"/>
  <c r="C475" i="9"/>
  <c r="D475" i="9"/>
  <c r="E475" i="9"/>
  <c r="F475" i="9"/>
  <c r="G475" i="9"/>
  <c r="H475" i="9"/>
  <c r="I475" i="9"/>
  <c r="J475" i="9"/>
  <c r="K475" i="9"/>
  <c r="L475" i="9"/>
  <c r="C476" i="9"/>
  <c r="D476" i="9"/>
  <c r="E476" i="9"/>
  <c r="F476" i="9"/>
  <c r="G476" i="9"/>
  <c r="H476" i="9"/>
  <c r="I476" i="9"/>
  <c r="J476" i="9"/>
  <c r="K476" i="9"/>
  <c r="L476" i="9"/>
  <c r="C477" i="9"/>
  <c r="D477" i="9"/>
  <c r="E477" i="9"/>
  <c r="F477" i="9"/>
  <c r="G477" i="9"/>
  <c r="H477" i="9"/>
  <c r="I477" i="9"/>
  <c r="J477" i="9"/>
  <c r="K477" i="9"/>
  <c r="L477" i="9"/>
  <c r="C478" i="9"/>
  <c r="D478" i="9"/>
  <c r="E478" i="9"/>
  <c r="F478" i="9"/>
  <c r="G478" i="9"/>
  <c r="H478" i="9"/>
  <c r="I478" i="9"/>
  <c r="J478" i="9"/>
  <c r="K478" i="9"/>
  <c r="L478" i="9"/>
  <c r="C479" i="9"/>
  <c r="D479" i="9"/>
  <c r="E479" i="9"/>
  <c r="F479" i="9"/>
  <c r="G479" i="9"/>
  <c r="H479" i="9"/>
  <c r="I479" i="9"/>
  <c r="J479" i="9"/>
  <c r="K479" i="9"/>
  <c r="L479" i="9"/>
  <c r="C480" i="9"/>
  <c r="D480" i="9"/>
  <c r="E480" i="9"/>
  <c r="I480" i="9"/>
  <c r="J480" i="9"/>
  <c r="K480" i="9"/>
  <c r="L480" i="9"/>
  <c r="C481" i="9"/>
  <c r="D481" i="9"/>
  <c r="E481" i="9"/>
  <c r="F481" i="9"/>
  <c r="G481" i="9"/>
  <c r="H481" i="9"/>
  <c r="I481" i="9"/>
  <c r="J481" i="9"/>
  <c r="K481" i="9"/>
  <c r="L481" i="9"/>
  <c r="C482" i="9"/>
  <c r="D482" i="9"/>
  <c r="E482" i="9"/>
  <c r="F482" i="9"/>
  <c r="G482" i="9"/>
  <c r="H482" i="9"/>
  <c r="I482" i="9"/>
  <c r="J482" i="9"/>
  <c r="K482" i="9"/>
  <c r="L482" i="9"/>
  <c r="C483" i="9"/>
  <c r="D483" i="9"/>
  <c r="E483" i="9"/>
  <c r="F483" i="9"/>
  <c r="G483" i="9"/>
  <c r="H483" i="9"/>
  <c r="I483" i="9"/>
  <c r="J483" i="9"/>
  <c r="K483" i="9"/>
  <c r="L483" i="9"/>
  <c r="C484" i="9"/>
  <c r="D484" i="9"/>
  <c r="E484" i="9"/>
  <c r="F484" i="9"/>
  <c r="G484" i="9"/>
  <c r="H484" i="9"/>
  <c r="I484" i="9"/>
  <c r="J484" i="9"/>
  <c r="K484" i="9"/>
  <c r="L484" i="9"/>
  <c r="C485" i="9"/>
  <c r="D485" i="9"/>
  <c r="E485" i="9"/>
  <c r="F485" i="9"/>
  <c r="G485" i="9"/>
  <c r="H485" i="9"/>
  <c r="I485" i="9"/>
  <c r="J485" i="9"/>
  <c r="K485" i="9"/>
  <c r="L485" i="9"/>
  <c r="C486" i="9"/>
  <c r="D486" i="9"/>
  <c r="E486" i="9"/>
  <c r="F486" i="9"/>
  <c r="G486" i="9"/>
  <c r="H486" i="9"/>
  <c r="I486" i="9"/>
  <c r="J486" i="9"/>
  <c r="K486" i="9"/>
  <c r="L486" i="9"/>
  <c r="C487" i="9"/>
  <c r="D487" i="9"/>
  <c r="E487" i="9"/>
  <c r="F487" i="9"/>
  <c r="G487" i="9"/>
  <c r="H487" i="9"/>
  <c r="I487" i="9"/>
  <c r="J487" i="9"/>
  <c r="K487" i="9"/>
  <c r="L487" i="9"/>
  <c r="C488" i="9"/>
  <c r="D488" i="9"/>
  <c r="E488" i="9"/>
  <c r="F488" i="9"/>
  <c r="G488" i="9"/>
  <c r="H488" i="9"/>
  <c r="I488" i="9"/>
  <c r="J488" i="9"/>
  <c r="K488" i="9"/>
  <c r="L488" i="9"/>
  <c r="C489" i="9"/>
  <c r="D489" i="9"/>
  <c r="E489" i="9"/>
  <c r="F489" i="9"/>
  <c r="G489" i="9"/>
  <c r="H489" i="9"/>
  <c r="I489" i="9"/>
  <c r="J489" i="9"/>
  <c r="K489" i="9"/>
  <c r="L489" i="9"/>
  <c r="C490" i="9"/>
  <c r="D490" i="9"/>
  <c r="E490" i="9"/>
  <c r="F490" i="9"/>
  <c r="G490" i="9"/>
  <c r="H490" i="9"/>
  <c r="I490" i="9"/>
  <c r="J490" i="9"/>
  <c r="K490" i="9"/>
  <c r="L490" i="9"/>
  <c r="C491" i="9"/>
  <c r="D491" i="9"/>
  <c r="E491" i="9"/>
  <c r="F491" i="9"/>
  <c r="G491" i="9"/>
  <c r="H491" i="9"/>
  <c r="I491" i="9"/>
  <c r="J491" i="9"/>
  <c r="K491" i="9"/>
  <c r="L491" i="9"/>
  <c r="C492" i="9"/>
  <c r="D492" i="9"/>
  <c r="E492" i="9"/>
  <c r="F492" i="9"/>
  <c r="G492" i="9"/>
  <c r="H492" i="9"/>
  <c r="I492" i="9"/>
  <c r="J492" i="9"/>
  <c r="K492" i="9"/>
  <c r="L492" i="9"/>
  <c r="C493" i="9"/>
  <c r="D493" i="9"/>
  <c r="E493" i="9"/>
  <c r="F493" i="9"/>
  <c r="G493" i="9"/>
  <c r="H493" i="9"/>
  <c r="I493" i="9"/>
  <c r="J493" i="9"/>
  <c r="K493" i="9"/>
  <c r="L493" i="9"/>
  <c r="C494" i="9"/>
  <c r="D494" i="9"/>
  <c r="E494" i="9"/>
  <c r="F494" i="9"/>
  <c r="G494" i="9"/>
  <c r="H494" i="9"/>
  <c r="I494" i="9"/>
  <c r="J494" i="9"/>
  <c r="K494" i="9"/>
  <c r="L494" i="9"/>
  <c r="C495" i="9"/>
  <c r="D495" i="9"/>
  <c r="E495" i="9"/>
  <c r="F495" i="9"/>
  <c r="G495" i="9"/>
  <c r="H495" i="9"/>
  <c r="I495" i="9"/>
  <c r="K495" i="9"/>
  <c r="L495" i="9"/>
  <c r="C496" i="9"/>
  <c r="D496" i="9"/>
  <c r="E496" i="9"/>
  <c r="F496" i="9"/>
  <c r="G496" i="9"/>
  <c r="H496" i="9"/>
  <c r="I496" i="9"/>
  <c r="J496" i="9"/>
  <c r="K496" i="9"/>
  <c r="L496" i="9"/>
  <c r="C497" i="9"/>
  <c r="D497" i="9"/>
  <c r="E497" i="9"/>
  <c r="F497" i="9"/>
  <c r="G497" i="9"/>
  <c r="H497" i="9"/>
  <c r="I497" i="9"/>
  <c r="J497" i="9"/>
  <c r="K497" i="9"/>
  <c r="L497" i="9"/>
  <c r="C498" i="9"/>
  <c r="E498" i="9"/>
  <c r="G498" i="9"/>
  <c r="H498" i="9"/>
  <c r="J498" i="9"/>
  <c r="K498" i="9"/>
  <c r="L498" i="9"/>
  <c r="C499" i="9"/>
  <c r="D499" i="9"/>
  <c r="E499" i="9"/>
  <c r="F499" i="9"/>
  <c r="G499" i="9"/>
  <c r="H499" i="9"/>
  <c r="I499" i="9"/>
  <c r="J499" i="9"/>
  <c r="K499" i="9"/>
  <c r="L499" i="9"/>
  <c r="C500" i="9"/>
  <c r="D500" i="9"/>
  <c r="E500" i="9"/>
  <c r="F500" i="9"/>
  <c r="H500" i="9"/>
  <c r="I500" i="9"/>
  <c r="J500" i="9"/>
  <c r="K500" i="9"/>
  <c r="L500" i="9"/>
  <c r="C501" i="9"/>
  <c r="D501" i="9"/>
  <c r="E501" i="9"/>
  <c r="F501" i="9"/>
  <c r="G501" i="9"/>
  <c r="H501" i="9"/>
  <c r="I501" i="9"/>
  <c r="K501" i="9"/>
  <c r="L501" i="9"/>
  <c r="C502" i="9"/>
  <c r="D502" i="9"/>
  <c r="E502" i="9"/>
  <c r="F502" i="9"/>
  <c r="H502" i="9"/>
  <c r="I502" i="9"/>
  <c r="J502" i="9"/>
  <c r="K502" i="9"/>
  <c r="L502" i="9"/>
  <c r="C503" i="9"/>
  <c r="D503" i="9"/>
  <c r="E503" i="9"/>
  <c r="F503" i="9"/>
  <c r="G503" i="9"/>
  <c r="H503" i="9"/>
  <c r="I503" i="9"/>
  <c r="J503" i="9"/>
  <c r="K503" i="9"/>
  <c r="L503" i="9"/>
  <c r="C504" i="9"/>
  <c r="D504" i="9"/>
  <c r="E504" i="9"/>
  <c r="F504" i="9"/>
  <c r="G504" i="9"/>
  <c r="H504" i="9"/>
  <c r="I504" i="9"/>
  <c r="J504" i="9"/>
  <c r="K504" i="9"/>
  <c r="L504" i="9"/>
  <c r="C505" i="9"/>
  <c r="D505" i="9"/>
  <c r="E505" i="9"/>
  <c r="F505" i="9"/>
  <c r="G505" i="9"/>
  <c r="H505" i="9"/>
  <c r="I505" i="9"/>
  <c r="J505" i="9"/>
  <c r="K505" i="9"/>
  <c r="L505" i="9"/>
  <c r="C506" i="9"/>
  <c r="D506" i="9"/>
  <c r="E506" i="9"/>
  <c r="F506" i="9"/>
  <c r="G506" i="9"/>
  <c r="H506" i="9"/>
  <c r="I506" i="9"/>
  <c r="J506" i="9"/>
  <c r="K506" i="9"/>
  <c r="L506" i="9"/>
  <c r="C507" i="9"/>
  <c r="D507" i="9"/>
  <c r="E507" i="9"/>
  <c r="F507" i="9"/>
  <c r="G507" i="9"/>
  <c r="H507" i="9"/>
  <c r="I507" i="9"/>
  <c r="J507" i="9"/>
  <c r="K507" i="9"/>
  <c r="L507" i="9"/>
  <c r="C508" i="9"/>
  <c r="D508" i="9"/>
  <c r="E508" i="9"/>
  <c r="F508" i="9"/>
  <c r="G508" i="9"/>
  <c r="H508" i="9"/>
  <c r="I508" i="9"/>
  <c r="J508" i="9"/>
  <c r="K508" i="9"/>
  <c r="L508" i="9"/>
  <c r="C509" i="9"/>
  <c r="D509" i="9"/>
  <c r="E509" i="9"/>
  <c r="F509" i="9"/>
  <c r="G509" i="9"/>
  <c r="H509" i="9"/>
  <c r="I509" i="9"/>
  <c r="J509" i="9"/>
  <c r="K509" i="9"/>
  <c r="L509" i="9"/>
  <c r="C510" i="9"/>
  <c r="D510" i="9"/>
  <c r="E510" i="9"/>
  <c r="F510" i="9"/>
  <c r="G510" i="9"/>
  <c r="H510" i="9"/>
  <c r="I510" i="9"/>
  <c r="J510" i="9"/>
  <c r="K510" i="9"/>
  <c r="L510" i="9"/>
  <c r="C511" i="9"/>
  <c r="D511" i="9"/>
  <c r="E511" i="9"/>
  <c r="F511" i="9"/>
  <c r="G511" i="9"/>
  <c r="H511" i="9"/>
  <c r="I511" i="9"/>
  <c r="J511" i="9"/>
  <c r="K511" i="9"/>
  <c r="L511" i="9"/>
  <c r="C512" i="9"/>
  <c r="D512" i="9"/>
  <c r="E512" i="9"/>
  <c r="F512" i="9"/>
  <c r="G512" i="9"/>
  <c r="H512" i="9"/>
  <c r="I512" i="9"/>
  <c r="K512" i="9"/>
  <c r="L512" i="9"/>
  <c r="C513" i="9"/>
  <c r="D513" i="9"/>
  <c r="E513" i="9"/>
  <c r="F513" i="9"/>
  <c r="G513" i="9"/>
  <c r="H513" i="9"/>
  <c r="I513" i="9"/>
  <c r="J513" i="9"/>
  <c r="K513" i="9"/>
  <c r="L513" i="9"/>
  <c r="C514" i="9"/>
  <c r="D514" i="9"/>
  <c r="E514" i="9"/>
  <c r="F514" i="9"/>
  <c r="G514" i="9"/>
  <c r="H514" i="9"/>
  <c r="I514" i="9"/>
  <c r="J514" i="9"/>
  <c r="K514" i="9"/>
  <c r="L514" i="9"/>
  <c r="C515" i="9"/>
  <c r="D515" i="9"/>
  <c r="E515" i="9"/>
  <c r="F515" i="9"/>
  <c r="G515" i="9"/>
  <c r="H515" i="9"/>
  <c r="I515" i="9"/>
  <c r="J515" i="9"/>
  <c r="K515" i="9"/>
  <c r="L515" i="9"/>
  <c r="C516" i="9"/>
  <c r="D516" i="9"/>
  <c r="E516" i="9"/>
  <c r="F516" i="9"/>
  <c r="G516" i="9"/>
  <c r="H516" i="9"/>
  <c r="I516" i="9"/>
  <c r="J516" i="9"/>
  <c r="K516" i="9"/>
  <c r="L516" i="9"/>
  <c r="C517" i="9"/>
  <c r="D517" i="9"/>
  <c r="E517" i="9"/>
  <c r="F517" i="9"/>
  <c r="G517" i="9"/>
  <c r="H517" i="9"/>
  <c r="I517" i="9"/>
  <c r="J517" i="9"/>
  <c r="K517" i="9"/>
  <c r="L517" i="9"/>
  <c r="C518" i="9"/>
  <c r="D518" i="9"/>
  <c r="E518" i="9"/>
  <c r="F518" i="9"/>
  <c r="G518" i="9"/>
  <c r="H518" i="9"/>
  <c r="I518" i="9"/>
  <c r="J518" i="9"/>
  <c r="K518" i="9"/>
  <c r="L518" i="9"/>
  <c r="C519" i="9"/>
  <c r="D519" i="9"/>
  <c r="E519" i="9"/>
  <c r="F519" i="9"/>
  <c r="G519" i="9"/>
  <c r="H519" i="9"/>
  <c r="I519" i="9"/>
  <c r="J519" i="9"/>
  <c r="K519" i="9"/>
  <c r="L519" i="9"/>
  <c r="C520" i="9"/>
  <c r="D520" i="9"/>
  <c r="E520" i="9"/>
  <c r="F520" i="9"/>
  <c r="G520" i="9"/>
  <c r="H520" i="9"/>
  <c r="I520" i="9"/>
  <c r="J520" i="9"/>
  <c r="K520" i="9"/>
  <c r="L520" i="9"/>
  <c r="C521" i="9"/>
  <c r="D521" i="9"/>
  <c r="E521" i="9"/>
  <c r="F521" i="9"/>
  <c r="G521" i="9"/>
  <c r="H521" i="9"/>
  <c r="I521" i="9"/>
  <c r="J521" i="9"/>
  <c r="K521" i="9"/>
  <c r="L521" i="9"/>
  <c r="C522" i="9"/>
  <c r="D522" i="9"/>
  <c r="E522" i="9"/>
  <c r="F522" i="9"/>
  <c r="G522" i="9"/>
  <c r="H522" i="9"/>
  <c r="I522" i="9"/>
  <c r="J522" i="9"/>
  <c r="K522" i="9"/>
  <c r="L522" i="9"/>
  <c r="C523" i="9"/>
  <c r="D523" i="9"/>
  <c r="E523" i="9"/>
  <c r="F523" i="9"/>
  <c r="G523" i="9"/>
  <c r="H523" i="9"/>
  <c r="I523" i="9"/>
  <c r="K523" i="9"/>
  <c r="L523" i="9"/>
  <c r="C524" i="9"/>
  <c r="D524" i="9"/>
  <c r="E524" i="9"/>
  <c r="F524" i="9"/>
  <c r="G524" i="9"/>
  <c r="H524" i="9"/>
  <c r="I524" i="9"/>
  <c r="J524" i="9"/>
  <c r="K524" i="9"/>
  <c r="L524" i="9"/>
  <c r="C525" i="9"/>
  <c r="D525" i="9"/>
  <c r="E525" i="9"/>
  <c r="F525" i="9"/>
  <c r="G525" i="9"/>
  <c r="H525" i="9"/>
  <c r="I525" i="9"/>
  <c r="J525" i="9"/>
  <c r="K525" i="9"/>
  <c r="L525" i="9"/>
  <c r="C526" i="9"/>
  <c r="D526" i="9"/>
  <c r="E526" i="9"/>
  <c r="F526" i="9"/>
  <c r="G526" i="9"/>
  <c r="H526" i="9"/>
  <c r="I526" i="9"/>
  <c r="J526" i="9"/>
  <c r="K526" i="9"/>
  <c r="L526" i="9"/>
  <c r="C527" i="9"/>
  <c r="D527" i="9"/>
  <c r="E527" i="9"/>
  <c r="F527" i="9"/>
  <c r="G527" i="9"/>
  <c r="H527" i="9"/>
  <c r="I527" i="9"/>
  <c r="J527" i="9"/>
  <c r="K527" i="9"/>
  <c r="L527" i="9"/>
  <c r="C528" i="9"/>
  <c r="D528" i="9"/>
  <c r="E528" i="9"/>
  <c r="F528" i="9"/>
  <c r="G528" i="9"/>
  <c r="H528" i="9"/>
  <c r="I528" i="9"/>
  <c r="J528" i="9"/>
  <c r="K528" i="9"/>
  <c r="L528" i="9"/>
  <c r="C529" i="9"/>
  <c r="D529" i="9"/>
  <c r="E529" i="9"/>
  <c r="F529" i="9"/>
  <c r="G529" i="9"/>
  <c r="H529" i="9"/>
  <c r="I529" i="9"/>
  <c r="J529" i="9"/>
  <c r="K529" i="9"/>
  <c r="L529" i="9"/>
  <c r="C530" i="9"/>
  <c r="D530" i="9"/>
  <c r="E530" i="9"/>
  <c r="F530" i="9"/>
  <c r="G530" i="9"/>
  <c r="H530" i="9"/>
  <c r="I530" i="9"/>
  <c r="J530" i="9"/>
  <c r="K530" i="9"/>
  <c r="L530" i="9"/>
  <c r="C531" i="9"/>
  <c r="D531" i="9"/>
  <c r="E531" i="9"/>
  <c r="F531" i="9"/>
  <c r="G531" i="9"/>
  <c r="H531" i="9"/>
  <c r="I531" i="9"/>
  <c r="J531" i="9"/>
  <c r="K531" i="9"/>
  <c r="L531" i="9"/>
  <c r="C532" i="9"/>
  <c r="D532" i="9"/>
  <c r="E532" i="9"/>
  <c r="F532" i="9"/>
  <c r="G532" i="9"/>
  <c r="H532" i="9"/>
  <c r="I532" i="9"/>
  <c r="J532" i="9"/>
  <c r="K532" i="9"/>
  <c r="L532" i="9"/>
  <c r="C533" i="9"/>
  <c r="D533" i="9"/>
  <c r="E533" i="9"/>
  <c r="F533" i="9"/>
  <c r="G533" i="9"/>
  <c r="H533" i="9"/>
  <c r="I533" i="9"/>
  <c r="J533" i="9"/>
  <c r="K533" i="9"/>
  <c r="L533" i="9"/>
  <c r="C534" i="9"/>
  <c r="D534" i="9"/>
  <c r="E534" i="9"/>
  <c r="F534" i="9"/>
  <c r="G534" i="9"/>
  <c r="H534" i="9"/>
  <c r="I534" i="9"/>
  <c r="J534" i="9"/>
  <c r="K534" i="9"/>
  <c r="L534" i="9"/>
  <c r="C535" i="9"/>
  <c r="D535" i="9"/>
  <c r="E535" i="9"/>
  <c r="F535" i="9"/>
  <c r="G535" i="9"/>
  <c r="H535" i="9"/>
  <c r="I535" i="9"/>
  <c r="J535" i="9"/>
  <c r="K535" i="9"/>
  <c r="L535" i="9"/>
  <c r="C536" i="9"/>
  <c r="D536" i="9"/>
  <c r="E536" i="9"/>
  <c r="F536" i="9"/>
  <c r="G536" i="9"/>
  <c r="H536" i="9"/>
  <c r="I536" i="9"/>
  <c r="J536" i="9"/>
  <c r="K536" i="9"/>
  <c r="L536" i="9"/>
  <c r="C537" i="9"/>
  <c r="D537" i="9"/>
  <c r="E537" i="9"/>
  <c r="F537" i="9"/>
  <c r="G537" i="9"/>
  <c r="H537" i="9"/>
  <c r="I537" i="9"/>
  <c r="J537" i="9"/>
  <c r="K537" i="9"/>
  <c r="L537" i="9"/>
  <c r="C538" i="9"/>
  <c r="D538" i="9"/>
  <c r="E538" i="9"/>
  <c r="F538" i="9"/>
  <c r="G538" i="9"/>
  <c r="H538" i="9"/>
  <c r="I538" i="9"/>
  <c r="J538" i="9"/>
  <c r="K538" i="9"/>
  <c r="L538" i="9"/>
  <c r="C539" i="9"/>
  <c r="D539" i="9"/>
  <c r="E539" i="9"/>
  <c r="F539" i="9"/>
  <c r="G539" i="9"/>
  <c r="H539" i="9"/>
  <c r="I539" i="9"/>
  <c r="J539" i="9"/>
  <c r="K539" i="9"/>
  <c r="L539" i="9"/>
  <c r="C540" i="9"/>
  <c r="D540" i="9"/>
  <c r="E540" i="9"/>
  <c r="F540" i="9"/>
  <c r="G540" i="9"/>
  <c r="H540" i="9"/>
  <c r="I540" i="9"/>
  <c r="J540" i="9"/>
  <c r="K540" i="9"/>
  <c r="L540" i="9"/>
  <c r="C541" i="9"/>
  <c r="D541" i="9"/>
  <c r="E541" i="9"/>
  <c r="F541" i="9"/>
  <c r="G541" i="9"/>
  <c r="H541" i="9"/>
  <c r="I541" i="9"/>
  <c r="J541" i="9"/>
  <c r="K541" i="9"/>
  <c r="L541" i="9"/>
  <c r="C542" i="9"/>
  <c r="D542" i="9"/>
  <c r="E542" i="9"/>
  <c r="F542" i="9"/>
  <c r="G542" i="9"/>
  <c r="H542" i="9"/>
  <c r="I542" i="9"/>
  <c r="J542" i="9"/>
  <c r="K542" i="9"/>
  <c r="L542" i="9"/>
  <c r="C543" i="9"/>
  <c r="D543" i="9"/>
  <c r="E543" i="9"/>
  <c r="F543" i="9"/>
  <c r="G543" i="9"/>
  <c r="H543" i="9"/>
  <c r="I543" i="9"/>
  <c r="J543" i="9"/>
  <c r="K543" i="9"/>
  <c r="L543" i="9"/>
  <c r="C544" i="9"/>
  <c r="E544" i="9"/>
  <c r="F544" i="9"/>
  <c r="G544" i="9"/>
  <c r="H544" i="9"/>
  <c r="I544" i="9"/>
  <c r="J544" i="9"/>
  <c r="K544" i="9"/>
  <c r="L544" i="9"/>
  <c r="C545" i="9"/>
  <c r="D545" i="9"/>
  <c r="E545" i="9"/>
  <c r="F545" i="9"/>
  <c r="G545" i="9"/>
  <c r="H545" i="9"/>
  <c r="I545" i="9"/>
  <c r="J545" i="9"/>
  <c r="K545" i="9"/>
  <c r="L545" i="9"/>
  <c r="C546" i="9"/>
  <c r="D546" i="9"/>
  <c r="E546" i="9"/>
  <c r="F546" i="9"/>
  <c r="G546" i="9"/>
  <c r="H546" i="9"/>
  <c r="I546" i="9"/>
  <c r="J546" i="9"/>
  <c r="K546" i="9"/>
  <c r="L546" i="9"/>
  <c r="C547" i="9"/>
  <c r="D547" i="9"/>
  <c r="E547" i="9"/>
  <c r="F547" i="9"/>
  <c r="G547" i="9"/>
  <c r="H547" i="9"/>
  <c r="I547" i="9"/>
  <c r="J547" i="9"/>
  <c r="K547" i="9"/>
  <c r="L547" i="9"/>
  <c r="C548" i="9"/>
  <c r="D548" i="9"/>
  <c r="E548" i="9"/>
  <c r="F548" i="9"/>
  <c r="G548" i="9"/>
  <c r="H548" i="9"/>
  <c r="I548" i="9"/>
  <c r="J548" i="9"/>
  <c r="K548" i="9"/>
  <c r="L548" i="9"/>
  <c r="C549" i="9"/>
  <c r="F549" i="9"/>
  <c r="G549" i="9"/>
  <c r="H549" i="9"/>
  <c r="I549" i="9"/>
  <c r="J549" i="9"/>
  <c r="K549" i="9"/>
  <c r="C550" i="9"/>
  <c r="D550" i="9"/>
  <c r="E550" i="9"/>
  <c r="F550" i="9"/>
  <c r="G550" i="9"/>
  <c r="H550" i="9"/>
  <c r="I550" i="9"/>
  <c r="J550" i="9"/>
  <c r="K550" i="9"/>
  <c r="L550" i="9"/>
  <c r="C551" i="9"/>
  <c r="D551" i="9"/>
  <c r="E551" i="9"/>
  <c r="F551" i="9"/>
  <c r="G551" i="9"/>
  <c r="H551" i="9"/>
  <c r="I551" i="9"/>
  <c r="J551" i="9"/>
  <c r="K551" i="9"/>
  <c r="L551" i="9"/>
  <c r="C552" i="9"/>
  <c r="D552" i="9"/>
  <c r="E552" i="9"/>
  <c r="F552" i="9"/>
  <c r="G552" i="9"/>
  <c r="H552" i="9"/>
  <c r="I552" i="9"/>
  <c r="J552" i="9"/>
  <c r="K552" i="9"/>
  <c r="L552" i="9"/>
  <c r="C553" i="9"/>
  <c r="D553" i="9"/>
  <c r="E553" i="9"/>
  <c r="F553" i="9"/>
  <c r="G553" i="9"/>
  <c r="H553" i="9"/>
  <c r="I553" i="9"/>
  <c r="J553" i="9"/>
  <c r="K553" i="9"/>
  <c r="L553" i="9"/>
  <c r="C554" i="9"/>
  <c r="D554" i="9"/>
  <c r="E554" i="9"/>
  <c r="F554" i="9"/>
  <c r="G554" i="9"/>
  <c r="H554" i="9"/>
  <c r="I554" i="9"/>
  <c r="J554" i="9"/>
  <c r="K554" i="9"/>
  <c r="L554" i="9"/>
  <c r="C555" i="9"/>
  <c r="D555" i="9"/>
  <c r="E555" i="9"/>
  <c r="F555" i="9"/>
  <c r="G555" i="9"/>
  <c r="H555" i="9"/>
  <c r="I555" i="9"/>
  <c r="J555" i="9"/>
  <c r="K555" i="9"/>
  <c r="L555" i="9"/>
  <c r="C556" i="9"/>
  <c r="D556" i="9"/>
  <c r="E556" i="9"/>
  <c r="F556" i="9"/>
  <c r="G556" i="9"/>
  <c r="H556" i="9"/>
  <c r="I556" i="9"/>
  <c r="J556" i="9"/>
  <c r="K556" i="9"/>
  <c r="L556" i="9"/>
  <c r="C557" i="9"/>
  <c r="D557" i="9"/>
  <c r="E557" i="9"/>
  <c r="F557" i="9"/>
  <c r="G557" i="9"/>
  <c r="H557" i="9"/>
  <c r="I557" i="9"/>
  <c r="J557" i="9"/>
  <c r="K557" i="9"/>
  <c r="L557" i="9"/>
  <c r="C558" i="9"/>
  <c r="D558" i="9"/>
  <c r="E558" i="9"/>
  <c r="F558" i="9"/>
  <c r="G558" i="9"/>
  <c r="H558" i="9"/>
  <c r="I558" i="9"/>
  <c r="J558" i="9"/>
  <c r="K558" i="9"/>
  <c r="L558" i="9"/>
  <c r="C559" i="9"/>
  <c r="D559" i="9"/>
  <c r="E559" i="9"/>
  <c r="F559" i="9"/>
  <c r="G559" i="9"/>
  <c r="H559" i="9"/>
  <c r="I559" i="9"/>
  <c r="J559" i="9"/>
  <c r="K559" i="9"/>
  <c r="L559" i="9"/>
  <c r="C560" i="9"/>
  <c r="D560" i="9"/>
  <c r="E560" i="9"/>
  <c r="F560" i="9"/>
  <c r="G560" i="9"/>
  <c r="H560" i="9"/>
  <c r="I560" i="9"/>
  <c r="J560" i="9"/>
  <c r="K560" i="9"/>
  <c r="L560" i="9"/>
  <c r="C561" i="9"/>
  <c r="D561" i="9"/>
  <c r="E561" i="9"/>
  <c r="F561" i="9"/>
  <c r="G561" i="9"/>
  <c r="H561" i="9"/>
  <c r="I561" i="9"/>
  <c r="J561" i="9"/>
  <c r="K561" i="9"/>
  <c r="L561" i="9"/>
  <c r="C562" i="9"/>
  <c r="D562" i="9"/>
  <c r="E562" i="9"/>
  <c r="F562" i="9"/>
  <c r="G562" i="9"/>
  <c r="H562" i="9"/>
  <c r="I562" i="9"/>
  <c r="J562" i="9"/>
  <c r="K562" i="9"/>
  <c r="L562" i="9"/>
  <c r="C563" i="9"/>
  <c r="D563" i="9"/>
  <c r="E563" i="9"/>
  <c r="F563" i="9"/>
  <c r="G563" i="9"/>
  <c r="H563" i="9"/>
  <c r="I563" i="9"/>
  <c r="J563" i="9"/>
  <c r="K563" i="9"/>
  <c r="L563" i="9"/>
  <c r="C564" i="9"/>
  <c r="E564" i="9"/>
  <c r="F564" i="9"/>
  <c r="G564" i="9"/>
  <c r="H564" i="9"/>
  <c r="I564" i="9"/>
  <c r="J564" i="9"/>
  <c r="K564" i="9"/>
  <c r="L564" i="9"/>
  <c r="C565" i="9"/>
  <c r="D565" i="9"/>
  <c r="E565" i="9"/>
  <c r="F565" i="9"/>
  <c r="G565" i="9"/>
  <c r="H565" i="9"/>
  <c r="I565" i="9"/>
  <c r="J565" i="9"/>
  <c r="K565" i="9"/>
  <c r="L565" i="9"/>
  <c r="C566" i="9"/>
  <c r="D566" i="9"/>
  <c r="E566" i="9"/>
  <c r="F566" i="9"/>
  <c r="G566" i="9"/>
  <c r="H566" i="9"/>
  <c r="I566" i="9"/>
  <c r="J566" i="9"/>
  <c r="K566" i="9"/>
  <c r="L566" i="9"/>
  <c r="C567" i="9"/>
  <c r="D567" i="9"/>
  <c r="E567" i="9"/>
  <c r="F567" i="9"/>
  <c r="G567" i="9"/>
  <c r="H567" i="9"/>
  <c r="I567" i="9"/>
  <c r="J567" i="9"/>
  <c r="K567" i="9"/>
  <c r="L567" i="9"/>
  <c r="C568" i="9"/>
  <c r="D568" i="9"/>
  <c r="E568" i="9"/>
  <c r="F568" i="9"/>
  <c r="G568" i="9"/>
  <c r="H568" i="9"/>
  <c r="I568" i="9"/>
  <c r="J568" i="9"/>
  <c r="K568" i="9"/>
  <c r="L568" i="9"/>
  <c r="C569" i="9"/>
  <c r="D569" i="9"/>
  <c r="E569" i="9"/>
  <c r="F569" i="9"/>
  <c r="G569" i="9"/>
  <c r="H569" i="9"/>
  <c r="I569" i="9"/>
  <c r="J569" i="9"/>
  <c r="K569" i="9"/>
  <c r="L569" i="9"/>
  <c r="C570" i="9"/>
  <c r="D570" i="9"/>
  <c r="E570" i="9"/>
  <c r="F570" i="9"/>
  <c r="G570" i="9"/>
  <c r="H570" i="9"/>
  <c r="I570" i="9"/>
  <c r="J570" i="9"/>
  <c r="K570" i="9"/>
  <c r="L570" i="9"/>
  <c r="C571" i="9"/>
  <c r="D571" i="9"/>
  <c r="E571" i="9"/>
  <c r="F571" i="9"/>
  <c r="G571" i="9"/>
  <c r="H571" i="9"/>
  <c r="I571" i="9"/>
  <c r="J571" i="9"/>
  <c r="K571" i="9"/>
  <c r="L571" i="9"/>
  <c r="C572" i="9"/>
  <c r="D572" i="9"/>
  <c r="E572" i="9"/>
  <c r="F572" i="9"/>
  <c r="G572" i="9"/>
  <c r="H572" i="9"/>
  <c r="I572" i="9"/>
  <c r="J572" i="9"/>
  <c r="K572" i="9"/>
  <c r="L572" i="9"/>
  <c r="C573" i="9"/>
  <c r="D573" i="9"/>
  <c r="E573" i="9"/>
  <c r="F573" i="9"/>
  <c r="G573" i="9"/>
  <c r="H573" i="9"/>
  <c r="I573" i="9"/>
  <c r="J573" i="9"/>
  <c r="K573" i="9"/>
  <c r="L573" i="9"/>
  <c r="C574" i="9"/>
  <c r="D574" i="9"/>
  <c r="E574" i="9"/>
  <c r="F574" i="9"/>
  <c r="G574" i="9"/>
  <c r="H574" i="9"/>
  <c r="I574" i="9"/>
  <c r="J574" i="9"/>
  <c r="K574" i="9"/>
  <c r="L574" i="9"/>
  <c r="C575" i="9"/>
  <c r="D575" i="9"/>
  <c r="E575" i="9"/>
  <c r="F575" i="9"/>
  <c r="G575" i="9"/>
  <c r="H575" i="9"/>
  <c r="I575" i="9"/>
  <c r="J575" i="9"/>
  <c r="K575" i="9"/>
  <c r="L575" i="9"/>
  <c r="C576" i="9"/>
  <c r="D576" i="9"/>
  <c r="E576" i="9"/>
  <c r="F576" i="9"/>
  <c r="G576" i="9"/>
  <c r="H576" i="9"/>
  <c r="I576" i="9"/>
  <c r="J576" i="9"/>
  <c r="K576" i="9"/>
  <c r="L576" i="9"/>
  <c r="C577" i="9"/>
  <c r="D577" i="9"/>
  <c r="E577" i="9"/>
  <c r="F577" i="9"/>
  <c r="G577" i="9"/>
  <c r="H577" i="9"/>
  <c r="I577" i="9"/>
  <c r="J577" i="9"/>
  <c r="K577" i="9"/>
  <c r="L577" i="9"/>
  <c r="C578" i="9"/>
  <c r="D578" i="9"/>
  <c r="E578" i="9"/>
  <c r="F578" i="9"/>
  <c r="G578" i="9"/>
  <c r="H578" i="9"/>
  <c r="I578" i="9"/>
  <c r="J578" i="9"/>
  <c r="K578" i="9"/>
  <c r="L578" i="9"/>
  <c r="C579" i="9"/>
  <c r="D579" i="9"/>
  <c r="E579" i="9"/>
  <c r="F579" i="9"/>
  <c r="G579" i="9"/>
  <c r="H579" i="9"/>
  <c r="I579" i="9"/>
  <c r="J579" i="9"/>
  <c r="K579" i="9"/>
  <c r="L579" i="9"/>
  <c r="C580" i="9"/>
  <c r="D580" i="9"/>
  <c r="E580" i="9"/>
  <c r="F580" i="9"/>
  <c r="G580" i="9"/>
  <c r="H580" i="9"/>
  <c r="I580" i="9"/>
  <c r="J580" i="9"/>
  <c r="K580" i="9"/>
  <c r="L580" i="9"/>
  <c r="C581" i="9"/>
  <c r="D581" i="9"/>
  <c r="E581" i="9"/>
  <c r="F581" i="9"/>
  <c r="G581" i="9"/>
  <c r="H581" i="9"/>
  <c r="I581" i="9"/>
  <c r="J581" i="9"/>
  <c r="K581" i="9"/>
  <c r="L581" i="9"/>
  <c r="C582" i="9"/>
  <c r="D582" i="9"/>
  <c r="E582" i="9"/>
  <c r="F582" i="9"/>
  <c r="G582" i="9"/>
  <c r="H582" i="9"/>
  <c r="I582" i="9"/>
  <c r="J582" i="9"/>
  <c r="K582" i="9"/>
  <c r="L582" i="9"/>
  <c r="C583" i="9"/>
  <c r="D583" i="9"/>
  <c r="E583" i="9"/>
  <c r="F583" i="9"/>
  <c r="G583" i="9"/>
  <c r="H583" i="9"/>
  <c r="I583" i="9"/>
  <c r="J583" i="9"/>
  <c r="K583" i="9"/>
  <c r="L583" i="9"/>
  <c r="C584" i="9"/>
  <c r="D584" i="9"/>
  <c r="E584" i="9"/>
  <c r="F584" i="9"/>
  <c r="G584" i="9"/>
  <c r="H584" i="9"/>
  <c r="I584" i="9"/>
  <c r="J584" i="9"/>
  <c r="K584" i="9"/>
  <c r="L584" i="9"/>
  <c r="C585" i="9"/>
  <c r="D585" i="9"/>
  <c r="E585" i="9"/>
  <c r="F585" i="9"/>
  <c r="G585" i="9"/>
  <c r="H585" i="9"/>
  <c r="I585" i="9"/>
  <c r="J585" i="9"/>
  <c r="K585" i="9"/>
  <c r="L585" i="9"/>
  <c r="C586" i="9"/>
  <c r="D586" i="9"/>
  <c r="E586" i="9"/>
  <c r="F586" i="9"/>
  <c r="G586" i="9"/>
  <c r="H586" i="9"/>
  <c r="I586" i="9"/>
  <c r="J586" i="9"/>
  <c r="K586" i="9"/>
  <c r="L586" i="9"/>
  <c r="C587" i="9"/>
  <c r="D587" i="9"/>
  <c r="E587" i="9"/>
  <c r="F587" i="9"/>
  <c r="G587" i="9"/>
  <c r="H587" i="9"/>
  <c r="I587" i="9"/>
  <c r="J587" i="9"/>
  <c r="K587" i="9"/>
  <c r="L587" i="9"/>
  <c r="C588" i="9"/>
  <c r="D588" i="9"/>
  <c r="E588" i="9"/>
  <c r="F588" i="9"/>
  <c r="G588" i="9"/>
  <c r="H588" i="9"/>
  <c r="I588" i="9"/>
  <c r="J588" i="9"/>
  <c r="K588" i="9"/>
  <c r="L588" i="9"/>
  <c r="C589" i="9"/>
  <c r="D589" i="9"/>
  <c r="E589" i="9"/>
  <c r="F589" i="9"/>
  <c r="G589" i="9"/>
  <c r="H589" i="9"/>
  <c r="I589" i="9"/>
  <c r="J589" i="9"/>
  <c r="K589" i="9"/>
  <c r="L589" i="9"/>
  <c r="C590" i="9"/>
  <c r="D590" i="9"/>
  <c r="E590" i="9"/>
  <c r="F590" i="9"/>
  <c r="G590" i="9"/>
  <c r="H590" i="9"/>
  <c r="I590" i="9"/>
  <c r="J590" i="9"/>
  <c r="K590" i="9"/>
  <c r="L590" i="9"/>
  <c r="C591" i="9"/>
  <c r="D591" i="9"/>
  <c r="E591" i="9"/>
  <c r="F591" i="9"/>
  <c r="G591" i="9"/>
  <c r="H591" i="9"/>
  <c r="I591" i="9"/>
  <c r="J591" i="9"/>
  <c r="K591" i="9"/>
  <c r="L591" i="9"/>
  <c r="C592" i="9"/>
  <c r="D592" i="9"/>
  <c r="E592" i="9"/>
  <c r="F592" i="9"/>
  <c r="G592" i="9"/>
  <c r="H592" i="9"/>
  <c r="I592" i="9"/>
  <c r="J592" i="9"/>
  <c r="K592" i="9"/>
  <c r="L592" i="9"/>
  <c r="C593" i="9"/>
  <c r="D593" i="9"/>
  <c r="E593" i="9"/>
  <c r="F593" i="9"/>
  <c r="G593" i="9"/>
  <c r="H593" i="9"/>
  <c r="I593" i="9"/>
  <c r="J593" i="9"/>
  <c r="K593" i="9"/>
  <c r="L593" i="9"/>
  <c r="C594" i="9"/>
  <c r="D594" i="9"/>
  <c r="E594" i="9"/>
  <c r="F594" i="9"/>
  <c r="G594" i="9"/>
  <c r="H594" i="9"/>
  <c r="I594" i="9"/>
  <c r="J594" i="9"/>
  <c r="K594" i="9"/>
  <c r="L594" i="9"/>
  <c r="C595" i="9"/>
  <c r="D595" i="9"/>
  <c r="E595" i="9"/>
  <c r="F595" i="9"/>
  <c r="G595" i="9"/>
  <c r="H595" i="9"/>
  <c r="I595" i="9"/>
  <c r="J595" i="9"/>
  <c r="K595" i="9"/>
  <c r="L595" i="9"/>
  <c r="C596" i="9"/>
  <c r="D596" i="9"/>
  <c r="E596" i="9"/>
  <c r="F596" i="9"/>
  <c r="G596" i="9"/>
  <c r="H596" i="9"/>
  <c r="I596" i="9"/>
  <c r="K596" i="9"/>
  <c r="L596" i="9"/>
  <c r="C597" i="9"/>
  <c r="D597" i="9"/>
  <c r="E597" i="9"/>
  <c r="F597" i="9"/>
  <c r="G597" i="9"/>
  <c r="H597" i="9"/>
  <c r="I597" i="9"/>
  <c r="K597" i="9"/>
  <c r="L597" i="9"/>
  <c r="C598" i="9"/>
  <c r="D598" i="9"/>
  <c r="E598" i="9"/>
  <c r="F598" i="9"/>
  <c r="G598" i="9"/>
  <c r="H598" i="9"/>
  <c r="I598" i="9"/>
  <c r="J598" i="9"/>
  <c r="K598" i="9"/>
  <c r="L598" i="9"/>
  <c r="C599" i="9"/>
  <c r="D599" i="9"/>
  <c r="E599" i="9"/>
  <c r="F599" i="9"/>
  <c r="G599" i="9"/>
  <c r="H599" i="9"/>
  <c r="I599" i="9"/>
  <c r="J599" i="9"/>
  <c r="K599" i="9"/>
  <c r="L599" i="9"/>
  <c r="C600" i="9"/>
  <c r="D600" i="9"/>
  <c r="E600" i="9"/>
  <c r="F600" i="9"/>
  <c r="G600" i="9"/>
  <c r="H600" i="9"/>
  <c r="I600" i="9"/>
  <c r="J600" i="9"/>
  <c r="K600" i="9"/>
  <c r="L600" i="9"/>
  <c r="C601" i="9"/>
  <c r="D601" i="9"/>
  <c r="E601" i="9"/>
  <c r="F601" i="9"/>
  <c r="G601" i="9"/>
  <c r="H601" i="9"/>
  <c r="I601" i="9"/>
  <c r="J601" i="9"/>
  <c r="K601" i="9"/>
  <c r="L601" i="9"/>
  <c r="C602" i="9"/>
  <c r="D602" i="9"/>
  <c r="E602" i="9"/>
  <c r="F602" i="9"/>
  <c r="G602" i="9"/>
  <c r="H602" i="9"/>
  <c r="I602" i="9"/>
  <c r="J602" i="9"/>
  <c r="K602" i="9"/>
  <c r="L602" i="9"/>
  <c r="C603" i="9"/>
  <c r="D603" i="9"/>
  <c r="E603" i="9"/>
  <c r="F603" i="9"/>
  <c r="G603" i="9"/>
  <c r="H603" i="9"/>
  <c r="I603" i="9"/>
  <c r="J603" i="9"/>
  <c r="K603" i="9"/>
  <c r="L603" i="9"/>
  <c r="C604" i="9"/>
  <c r="D604" i="9"/>
  <c r="E604" i="9"/>
  <c r="F604" i="9"/>
  <c r="G604" i="9"/>
  <c r="H604" i="9"/>
  <c r="I604" i="9"/>
  <c r="J604" i="9"/>
  <c r="K604" i="9"/>
  <c r="L604" i="9"/>
  <c r="C605" i="9"/>
  <c r="D605" i="9"/>
  <c r="E605" i="9"/>
  <c r="F605" i="9"/>
  <c r="G605" i="9"/>
  <c r="H605" i="9"/>
  <c r="I605" i="9"/>
  <c r="J605" i="9"/>
  <c r="K605" i="9"/>
  <c r="L605" i="9"/>
  <c r="C606" i="9"/>
  <c r="D606" i="9"/>
  <c r="E606" i="9"/>
  <c r="F606" i="9"/>
  <c r="G606" i="9"/>
  <c r="H606" i="9"/>
  <c r="I606" i="9"/>
  <c r="K606" i="9"/>
  <c r="L606" i="9"/>
  <c r="C607" i="9"/>
  <c r="D607" i="9"/>
  <c r="E607" i="9"/>
  <c r="F607" i="9"/>
  <c r="G607" i="9"/>
  <c r="H607" i="9"/>
  <c r="I607" i="9"/>
  <c r="J607" i="9"/>
  <c r="K607" i="9"/>
  <c r="L607" i="9"/>
  <c r="C608" i="9"/>
  <c r="D608" i="9"/>
  <c r="E608" i="9"/>
  <c r="F608" i="9"/>
  <c r="G608" i="9"/>
  <c r="H608" i="9"/>
  <c r="I608" i="9"/>
  <c r="J608" i="9"/>
  <c r="K608" i="9"/>
  <c r="L608" i="9"/>
  <c r="C609" i="9"/>
  <c r="D609" i="9"/>
  <c r="E609" i="9"/>
  <c r="F609" i="9"/>
  <c r="G609" i="9"/>
  <c r="H609" i="9"/>
  <c r="I609" i="9"/>
  <c r="J609" i="9"/>
  <c r="K609" i="9"/>
  <c r="L609" i="9"/>
  <c r="C610" i="9"/>
  <c r="D610" i="9"/>
  <c r="E610" i="9"/>
  <c r="F610" i="9"/>
  <c r="G610" i="9"/>
  <c r="H610" i="9"/>
  <c r="I610" i="9"/>
  <c r="J610" i="9"/>
  <c r="K610" i="9"/>
  <c r="L610" i="9"/>
  <c r="C611" i="9"/>
  <c r="D611" i="9"/>
  <c r="E611" i="9"/>
  <c r="F611" i="9"/>
  <c r="G611" i="9"/>
  <c r="H611" i="9"/>
  <c r="I611" i="9"/>
  <c r="J611" i="9"/>
  <c r="K611" i="9"/>
  <c r="L611" i="9"/>
  <c r="C612" i="9"/>
  <c r="D612" i="9"/>
  <c r="E612" i="9"/>
  <c r="F612" i="9"/>
  <c r="G612" i="9"/>
  <c r="H612" i="9"/>
  <c r="I612" i="9"/>
  <c r="J612" i="9"/>
  <c r="K612" i="9"/>
  <c r="L612" i="9"/>
  <c r="C613" i="9"/>
  <c r="D613" i="9"/>
  <c r="E613" i="9"/>
  <c r="F613" i="9"/>
  <c r="G613" i="9"/>
  <c r="H613" i="9"/>
  <c r="I613" i="9"/>
  <c r="J613" i="9"/>
  <c r="K613" i="9"/>
  <c r="L613" i="9"/>
  <c r="C614" i="9"/>
  <c r="D614" i="9"/>
  <c r="E614" i="9"/>
  <c r="F614" i="9"/>
  <c r="G614" i="9"/>
  <c r="H614" i="9"/>
  <c r="I614" i="9"/>
  <c r="J614" i="9"/>
  <c r="K614" i="9"/>
  <c r="L614" i="9"/>
  <c r="C615" i="9"/>
  <c r="D615" i="9"/>
  <c r="E615" i="9"/>
  <c r="F615" i="9"/>
  <c r="G615" i="9"/>
  <c r="H615" i="9"/>
  <c r="I615" i="9"/>
  <c r="J615" i="9"/>
  <c r="K615" i="9"/>
  <c r="L615" i="9"/>
  <c r="C616" i="9"/>
  <c r="D616" i="9"/>
  <c r="E616" i="9"/>
  <c r="F616" i="9"/>
  <c r="G616" i="9"/>
  <c r="H616" i="9"/>
  <c r="I616" i="9"/>
  <c r="J616" i="9"/>
  <c r="K616" i="9"/>
  <c r="L616" i="9"/>
  <c r="C617" i="9"/>
  <c r="D617" i="9"/>
  <c r="E617" i="9"/>
  <c r="F617" i="9"/>
  <c r="G617" i="9"/>
  <c r="H617" i="9"/>
  <c r="I617" i="9"/>
  <c r="J617" i="9"/>
  <c r="K617" i="9"/>
  <c r="L617" i="9"/>
  <c r="C618" i="9"/>
  <c r="D618" i="9"/>
  <c r="E618" i="9"/>
  <c r="F618" i="9"/>
  <c r="G618" i="9"/>
  <c r="H618" i="9"/>
  <c r="I618" i="9"/>
  <c r="J618" i="9"/>
  <c r="K618" i="9"/>
  <c r="L618" i="9"/>
  <c r="C619" i="9"/>
  <c r="D619" i="9"/>
  <c r="E619" i="9"/>
  <c r="F619" i="9"/>
  <c r="G619" i="9"/>
  <c r="H619" i="9"/>
  <c r="I619" i="9"/>
  <c r="J619" i="9"/>
  <c r="K619" i="9"/>
  <c r="L619" i="9"/>
  <c r="C620" i="9"/>
  <c r="D620" i="9"/>
  <c r="E620" i="9"/>
  <c r="F620" i="9"/>
  <c r="G620" i="9"/>
  <c r="H620" i="9"/>
  <c r="I620" i="9"/>
  <c r="J620" i="9"/>
  <c r="K620" i="9"/>
  <c r="L620" i="9"/>
  <c r="C621" i="9"/>
  <c r="D621" i="9"/>
  <c r="E621" i="9"/>
  <c r="G621" i="9"/>
  <c r="H621" i="9"/>
  <c r="I621" i="9"/>
  <c r="J621" i="9"/>
  <c r="K621" i="9"/>
  <c r="L621" i="9"/>
  <c r="C622" i="9"/>
  <c r="D622" i="9"/>
  <c r="E622" i="9"/>
  <c r="F622" i="9"/>
  <c r="G622" i="9"/>
  <c r="H622" i="9"/>
  <c r="I622" i="9"/>
  <c r="K622" i="9"/>
  <c r="L622" i="9"/>
  <c r="C623" i="9"/>
  <c r="D623" i="9"/>
  <c r="E623" i="9"/>
  <c r="F623" i="9"/>
  <c r="G623" i="9"/>
  <c r="H623" i="9"/>
  <c r="I623" i="9"/>
  <c r="J623" i="9"/>
  <c r="K623" i="9"/>
  <c r="L623" i="9"/>
  <c r="C624" i="9"/>
  <c r="D624" i="9"/>
  <c r="E624" i="9"/>
  <c r="F624" i="9"/>
  <c r="G624" i="9"/>
  <c r="H624" i="9"/>
  <c r="I624" i="9"/>
  <c r="J624" i="9"/>
  <c r="K624" i="9"/>
  <c r="L624" i="9"/>
  <c r="C625" i="9"/>
  <c r="D625" i="9"/>
  <c r="E625" i="9"/>
  <c r="F625" i="9"/>
  <c r="G625" i="9"/>
  <c r="H625" i="9"/>
  <c r="I625" i="9"/>
  <c r="J625" i="9"/>
  <c r="K625" i="9"/>
  <c r="L625" i="9"/>
  <c r="C626" i="9"/>
  <c r="D626" i="9"/>
  <c r="E626" i="9"/>
  <c r="F626" i="9"/>
  <c r="G626" i="9"/>
  <c r="H626" i="9"/>
  <c r="I626" i="9"/>
  <c r="J626" i="9"/>
  <c r="K626" i="9"/>
  <c r="L626" i="9"/>
  <c r="C627" i="9"/>
  <c r="D627" i="9"/>
  <c r="E627" i="9"/>
  <c r="F627" i="9"/>
  <c r="G627" i="9"/>
  <c r="H627" i="9"/>
  <c r="I627" i="9"/>
  <c r="J627" i="9"/>
  <c r="K627" i="9"/>
  <c r="L627" i="9"/>
  <c r="C629" i="9"/>
  <c r="D629" i="9"/>
  <c r="E629" i="9"/>
  <c r="F629" i="9"/>
  <c r="G629" i="9"/>
  <c r="H629" i="9"/>
  <c r="I629" i="9"/>
  <c r="J629" i="9"/>
  <c r="K629" i="9"/>
  <c r="L629" i="9"/>
  <c r="C630" i="9"/>
  <c r="D630" i="9"/>
  <c r="E630" i="9"/>
  <c r="F630" i="9"/>
  <c r="G630" i="9"/>
  <c r="H630" i="9"/>
  <c r="I630" i="9"/>
  <c r="K630" i="9"/>
  <c r="L630" i="9"/>
  <c r="C631" i="9"/>
  <c r="D631" i="9"/>
  <c r="E631" i="9"/>
  <c r="F631" i="9"/>
  <c r="G631" i="9"/>
  <c r="H631" i="9"/>
  <c r="I631" i="9"/>
  <c r="J631" i="9"/>
  <c r="K631" i="9"/>
  <c r="L631" i="9"/>
  <c r="C633" i="9"/>
  <c r="D633" i="9"/>
  <c r="E633" i="9"/>
  <c r="F633" i="9"/>
  <c r="G633" i="9"/>
  <c r="H633" i="9"/>
  <c r="I633" i="9"/>
  <c r="J633" i="9"/>
  <c r="K633" i="9"/>
  <c r="L633" i="9"/>
  <c r="C634" i="9"/>
  <c r="D634" i="9"/>
  <c r="E634" i="9"/>
  <c r="F634" i="9"/>
  <c r="G634" i="9"/>
  <c r="H634" i="9"/>
  <c r="I634" i="9"/>
  <c r="J634" i="9"/>
  <c r="K634" i="9"/>
  <c r="L634" i="9"/>
  <c r="I635" i="9"/>
  <c r="J635" i="9"/>
  <c r="K635" i="9"/>
  <c r="L635" i="9"/>
  <c r="C636" i="9"/>
  <c r="D636" i="9"/>
  <c r="E636" i="9"/>
  <c r="F636" i="9"/>
  <c r="G636" i="9"/>
  <c r="H636" i="9"/>
  <c r="I636" i="9"/>
  <c r="K636" i="9"/>
  <c r="L636" i="9"/>
  <c r="C637" i="9"/>
  <c r="D637" i="9"/>
  <c r="E637" i="9"/>
  <c r="F637" i="9"/>
  <c r="G637" i="9"/>
  <c r="H637" i="9"/>
  <c r="I637" i="9"/>
  <c r="J637" i="9"/>
  <c r="K637" i="9"/>
  <c r="L637" i="9"/>
  <c r="C638" i="9"/>
  <c r="D638" i="9"/>
  <c r="E638" i="9"/>
  <c r="F638" i="9"/>
  <c r="G638" i="9"/>
  <c r="H638" i="9"/>
  <c r="I638" i="9"/>
  <c r="J638" i="9"/>
  <c r="K638" i="9"/>
  <c r="L638" i="9"/>
  <c r="D639" i="9"/>
  <c r="E639" i="9"/>
  <c r="F639" i="9"/>
  <c r="G639" i="9"/>
  <c r="H639" i="9"/>
  <c r="I639" i="9"/>
  <c r="J639" i="9"/>
  <c r="K639" i="9"/>
  <c r="L639" i="9"/>
  <c r="C640" i="9"/>
  <c r="D640" i="9"/>
  <c r="E640" i="9"/>
  <c r="F640" i="9"/>
  <c r="G640" i="9"/>
  <c r="H640" i="9"/>
  <c r="I640" i="9"/>
  <c r="K640" i="9"/>
  <c r="L640" i="9"/>
  <c r="C641" i="9"/>
  <c r="D641" i="9"/>
  <c r="E641" i="9"/>
  <c r="F641" i="9"/>
  <c r="G641" i="9"/>
  <c r="H641" i="9"/>
  <c r="I641" i="9"/>
  <c r="K641" i="9"/>
  <c r="L641" i="9"/>
  <c r="C642" i="9"/>
  <c r="D642" i="9"/>
  <c r="E642" i="9"/>
  <c r="F642" i="9"/>
  <c r="G642" i="9"/>
  <c r="H642" i="9"/>
  <c r="I642" i="9"/>
  <c r="J642" i="9"/>
  <c r="K642" i="9"/>
  <c r="L642" i="9"/>
  <c r="C643" i="9"/>
  <c r="D643" i="9"/>
  <c r="E643" i="9"/>
  <c r="F643" i="9"/>
  <c r="G643" i="9"/>
  <c r="H643" i="9"/>
  <c r="I643" i="9"/>
  <c r="J643" i="9"/>
  <c r="K643" i="9"/>
  <c r="L643" i="9"/>
  <c r="C644" i="9"/>
  <c r="D644" i="9"/>
  <c r="E644" i="9"/>
  <c r="F644" i="9"/>
  <c r="G644" i="9"/>
  <c r="H644" i="9"/>
  <c r="I644" i="9"/>
  <c r="J644" i="9"/>
  <c r="K644" i="9"/>
  <c r="L644" i="9"/>
  <c r="C645" i="9"/>
  <c r="D645" i="9"/>
  <c r="E645" i="9"/>
  <c r="F645" i="9"/>
  <c r="G645" i="9"/>
  <c r="H645" i="9"/>
  <c r="I645" i="9"/>
  <c r="J645" i="9"/>
  <c r="K645" i="9"/>
  <c r="L645" i="9"/>
  <c r="C646" i="9"/>
  <c r="D646" i="9"/>
  <c r="E646" i="9"/>
  <c r="F646" i="9"/>
  <c r="G646" i="9"/>
  <c r="H646" i="9"/>
  <c r="I646" i="9"/>
  <c r="J646" i="9"/>
  <c r="K646" i="9"/>
  <c r="L646" i="9"/>
  <c r="C647" i="9"/>
  <c r="D647" i="9"/>
  <c r="E647" i="9"/>
  <c r="F647" i="9"/>
  <c r="G647" i="9"/>
  <c r="H647" i="9"/>
  <c r="I647" i="9"/>
  <c r="J647" i="9"/>
  <c r="K647" i="9"/>
  <c r="L647" i="9"/>
  <c r="C648" i="9"/>
  <c r="D648" i="9"/>
  <c r="E648" i="9"/>
  <c r="F648" i="9"/>
  <c r="G648" i="9"/>
  <c r="H648" i="9"/>
  <c r="I648" i="9"/>
  <c r="J648" i="9"/>
  <c r="K648" i="9"/>
  <c r="L648" i="9"/>
  <c r="C649" i="9"/>
  <c r="D649" i="9"/>
  <c r="F649" i="9"/>
  <c r="G649" i="9"/>
  <c r="H649" i="9"/>
  <c r="I649" i="9"/>
  <c r="J649" i="9"/>
  <c r="K649" i="9"/>
  <c r="L649" i="9"/>
  <c r="C650" i="9"/>
  <c r="D650" i="9"/>
  <c r="E650" i="9"/>
  <c r="F650" i="9"/>
  <c r="G650" i="9"/>
  <c r="H650" i="9"/>
  <c r="I650" i="9"/>
  <c r="J650" i="9"/>
  <c r="K650" i="9"/>
  <c r="L650" i="9"/>
  <c r="C651" i="9"/>
  <c r="D651" i="9"/>
  <c r="E651" i="9"/>
  <c r="F651" i="9"/>
  <c r="G651" i="9"/>
  <c r="H651" i="9"/>
  <c r="I651" i="9"/>
  <c r="J651" i="9"/>
  <c r="K651" i="9"/>
  <c r="L651" i="9"/>
  <c r="C652" i="9"/>
  <c r="D652" i="9"/>
  <c r="E652" i="9"/>
  <c r="F652" i="9"/>
  <c r="G652" i="9"/>
  <c r="H652" i="9"/>
  <c r="I652" i="9"/>
  <c r="J652" i="9"/>
  <c r="K652" i="9"/>
  <c r="L652" i="9"/>
  <c r="C653" i="9"/>
  <c r="D653" i="9"/>
  <c r="E653" i="9"/>
  <c r="F653" i="9"/>
  <c r="G653" i="9"/>
  <c r="H653" i="9"/>
  <c r="I653" i="9"/>
  <c r="J653" i="9"/>
  <c r="K653" i="9"/>
  <c r="L653" i="9"/>
  <c r="C654" i="9"/>
  <c r="D654" i="9"/>
  <c r="E654" i="9"/>
  <c r="F654" i="9"/>
  <c r="G654" i="9"/>
  <c r="H654" i="9"/>
  <c r="I654" i="9"/>
  <c r="J654" i="9"/>
  <c r="K654" i="9"/>
  <c r="L654" i="9"/>
  <c r="C655" i="9"/>
  <c r="D655" i="9"/>
  <c r="E655" i="9"/>
  <c r="F655" i="9"/>
  <c r="G655" i="9"/>
  <c r="H655" i="9"/>
  <c r="I655" i="9"/>
  <c r="J655" i="9"/>
  <c r="K655" i="9"/>
  <c r="L655" i="9"/>
  <c r="C656" i="9"/>
  <c r="D656" i="9"/>
  <c r="E656" i="9"/>
  <c r="F656" i="9"/>
  <c r="G656" i="9"/>
  <c r="H656" i="9"/>
  <c r="I656" i="9"/>
  <c r="J656" i="9"/>
  <c r="K656" i="9"/>
  <c r="L656" i="9"/>
  <c r="C657" i="9"/>
  <c r="D657" i="9"/>
  <c r="E657" i="9"/>
  <c r="F657" i="9"/>
  <c r="G657" i="9"/>
  <c r="H657" i="9"/>
  <c r="I657" i="9"/>
  <c r="K657" i="9"/>
  <c r="L657" i="9"/>
  <c r="C658" i="9"/>
  <c r="D658" i="9"/>
  <c r="E658" i="9"/>
  <c r="F658" i="9"/>
  <c r="G658" i="9"/>
  <c r="H658" i="9"/>
  <c r="I658" i="9"/>
  <c r="J658" i="9"/>
  <c r="K658" i="9"/>
  <c r="L658" i="9"/>
  <c r="C659" i="9"/>
  <c r="D659" i="9"/>
  <c r="E659" i="9"/>
  <c r="F659" i="9"/>
  <c r="G659" i="9"/>
  <c r="H659" i="9"/>
  <c r="I659" i="9"/>
  <c r="J659" i="9"/>
  <c r="K659" i="9"/>
  <c r="L659" i="9"/>
  <c r="C660" i="9"/>
  <c r="D660" i="9"/>
  <c r="E660" i="9"/>
  <c r="F660" i="9"/>
  <c r="G660" i="9"/>
  <c r="H660" i="9"/>
  <c r="I660" i="9"/>
  <c r="J660" i="9"/>
  <c r="K660" i="9"/>
  <c r="L660" i="9"/>
  <c r="C661" i="9"/>
  <c r="D661" i="9"/>
  <c r="E661" i="9"/>
  <c r="F661" i="9"/>
  <c r="G661" i="9"/>
  <c r="H661" i="9"/>
  <c r="I661" i="9"/>
  <c r="J661" i="9"/>
  <c r="K661" i="9"/>
  <c r="L661" i="9"/>
  <c r="C662" i="9"/>
  <c r="D662" i="9"/>
  <c r="E662" i="9"/>
  <c r="F662" i="9"/>
  <c r="G662" i="9"/>
  <c r="H662" i="9"/>
  <c r="I662" i="9"/>
  <c r="J662" i="9"/>
  <c r="K662" i="9"/>
  <c r="L662" i="9"/>
  <c r="C663" i="9"/>
  <c r="D663" i="9"/>
  <c r="E663" i="9"/>
  <c r="F663" i="9"/>
  <c r="G663" i="9"/>
  <c r="H663" i="9"/>
  <c r="I663" i="9"/>
  <c r="J663" i="9"/>
  <c r="K663" i="9"/>
  <c r="L663" i="9"/>
  <c r="C664" i="9"/>
  <c r="D664" i="9"/>
  <c r="E664" i="9"/>
  <c r="F664" i="9"/>
  <c r="G664" i="9"/>
  <c r="H664" i="9"/>
  <c r="I664" i="9"/>
  <c r="J664" i="9"/>
  <c r="K664" i="9"/>
  <c r="L664" i="9"/>
  <c r="C665" i="9"/>
  <c r="D665" i="9"/>
  <c r="E665" i="9"/>
  <c r="F665" i="9"/>
  <c r="G665" i="9"/>
  <c r="H665" i="9"/>
  <c r="I665" i="9"/>
  <c r="J665" i="9"/>
  <c r="K665" i="9"/>
  <c r="L665" i="9"/>
  <c r="C666" i="9"/>
  <c r="D666" i="9"/>
  <c r="E666" i="9"/>
  <c r="F666" i="9"/>
  <c r="G666" i="9"/>
  <c r="H666" i="9"/>
  <c r="I666" i="9"/>
  <c r="J666" i="9"/>
  <c r="K666" i="9"/>
  <c r="L666" i="9"/>
  <c r="C667" i="9"/>
  <c r="D667" i="9"/>
  <c r="E667" i="9"/>
  <c r="F667" i="9"/>
  <c r="G667" i="9"/>
  <c r="H667" i="9"/>
  <c r="I667" i="9"/>
  <c r="J667" i="9"/>
  <c r="K667" i="9"/>
  <c r="L667" i="9"/>
  <c r="C668" i="9"/>
  <c r="D668" i="9"/>
  <c r="E668" i="9"/>
  <c r="F668" i="9"/>
  <c r="G668" i="9"/>
  <c r="H668" i="9"/>
  <c r="I668" i="9"/>
  <c r="J668" i="9"/>
  <c r="K668" i="9"/>
  <c r="L668" i="9"/>
  <c r="C669" i="9"/>
  <c r="D669" i="9"/>
  <c r="E669" i="9"/>
  <c r="F669" i="9"/>
  <c r="G669" i="9"/>
  <c r="H669" i="9"/>
  <c r="I669" i="9"/>
  <c r="J669" i="9"/>
  <c r="K669" i="9"/>
  <c r="L669" i="9"/>
  <c r="C670" i="9"/>
  <c r="D670" i="9"/>
  <c r="E670" i="9"/>
  <c r="F670" i="9"/>
  <c r="G670" i="9"/>
  <c r="H670" i="9"/>
  <c r="I670" i="9"/>
  <c r="J670" i="9"/>
  <c r="K670" i="9"/>
  <c r="L670" i="9"/>
  <c r="C671" i="9"/>
  <c r="D671" i="9"/>
  <c r="E671" i="9"/>
  <c r="F671" i="9"/>
  <c r="G671" i="9"/>
  <c r="H671" i="9"/>
  <c r="I671" i="9"/>
  <c r="J671" i="9"/>
  <c r="K671" i="9"/>
  <c r="L671" i="9"/>
  <c r="C672" i="9"/>
  <c r="D672" i="9"/>
  <c r="E672" i="9"/>
  <c r="F672" i="9"/>
  <c r="G672" i="9"/>
  <c r="H672" i="9"/>
  <c r="I672" i="9"/>
  <c r="J672" i="9"/>
  <c r="K672" i="9"/>
  <c r="L672" i="9"/>
  <c r="C673" i="9"/>
  <c r="D673" i="9"/>
  <c r="E673" i="9"/>
  <c r="F673" i="9"/>
  <c r="G673" i="9"/>
  <c r="H673" i="9"/>
  <c r="I673" i="9"/>
  <c r="J673" i="9"/>
  <c r="K673" i="9"/>
  <c r="L673" i="9"/>
  <c r="C674" i="9"/>
  <c r="D674" i="9"/>
  <c r="E674" i="9"/>
  <c r="F674" i="9"/>
  <c r="G674" i="9"/>
  <c r="H674" i="9"/>
  <c r="I674" i="9"/>
  <c r="J674" i="9"/>
  <c r="K674" i="9"/>
  <c r="L674" i="9"/>
  <c r="C675" i="9"/>
  <c r="D675" i="9"/>
  <c r="E675" i="9"/>
  <c r="F675" i="9"/>
  <c r="G675" i="9"/>
  <c r="H675" i="9"/>
  <c r="I675" i="9"/>
  <c r="J675" i="9"/>
  <c r="K675" i="9"/>
  <c r="L675" i="9"/>
  <c r="C676" i="9"/>
  <c r="D676" i="9"/>
  <c r="E676" i="9"/>
  <c r="F676" i="9"/>
  <c r="G676" i="9"/>
  <c r="H676" i="9"/>
  <c r="I676" i="9"/>
  <c r="J676" i="9"/>
  <c r="K676" i="9"/>
  <c r="L676" i="9"/>
  <c r="C677" i="9"/>
  <c r="D677" i="9"/>
  <c r="E677" i="9"/>
  <c r="F677" i="9"/>
  <c r="G677" i="9"/>
  <c r="H677" i="9"/>
  <c r="I677" i="9"/>
  <c r="J677" i="9"/>
  <c r="K677" i="9"/>
  <c r="L677" i="9"/>
  <c r="C678" i="9"/>
  <c r="D678" i="9"/>
  <c r="E678" i="9"/>
  <c r="F678" i="9"/>
  <c r="G678" i="9"/>
  <c r="H678" i="9"/>
  <c r="I678" i="9"/>
  <c r="J678" i="9"/>
  <c r="K678" i="9"/>
  <c r="L678" i="9"/>
  <c r="C679" i="9"/>
  <c r="D679" i="9"/>
  <c r="E679" i="9"/>
  <c r="F679" i="9"/>
  <c r="G679" i="9"/>
  <c r="H679" i="9"/>
  <c r="I679" i="9"/>
  <c r="J679" i="9"/>
  <c r="K679" i="9"/>
  <c r="L679" i="9"/>
  <c r="C680" i="9"/>
  <c r="D680" i="9"/>
  <c r="E680" i="9"/>
  <c r="F680" i="9"/>
  <c r="G680" i="9"/>
  <c r="H680" i="9"/>
  <c r="I680" i="9"/>
  <c r="J680" i="9"/>
  <c r="K680" i="9"/>
  <c r="L680" i="9"/>
  <c r="C681" i="9"/>
  <c r="D681" i="9"/>
  <c r="E681" i="9"/>
  <c r="F681" i="9"/>
  <c r="G681" i="9"/>
  <c r="H681" i="9"/>
  <c r="I681" i="9"/>
  <c r="J681" i="9"/>
  <c r="K681" i="9"/>
  <c r="L681" i="9"/>
  <c r="C682" i="9"/>
  <c r="D682" i="9"/>
  <c r="E682" i="9"/>
  <c r="F682" i="9"/>
  <c r="G682" i="9"/>
  <c r="H682" i="9"/>
  <c r="I682" i="9"/>
  <c r="J682" i="9"/>
  <c r="K682" i="9"/>
  <c r="L682" i="9"/>
  <c r="C683" i="9"/>
  <c r="D683" i="9"/>
  <c r="E683" i="9"/>
  <c r="G683" i="9"/>
  <c r="H683" i="9"/>
  <c r="I683" i="9"/>
  <c r="J683" i="9"/>
  <c r="K683" i="9"/>
  <c r="L683" i="9"/>
  <c r="C684" i="9"/>
  <c r="D684" i="9"/>
  <c r="E684" i="9"/>
  <c r="F684" i="9"/>
  <c r="G684" i="9"/>
  <c r="H684" i="9"/>
  <c r="I684" i="9"/>
  <c r="J684" i="9"/>
  <c r="K684" i="9"/>
  <c r="L684" i="9"/>
  <c r="C685" i="9"/>
  <c r="D685" i="9"/>
  <c r="E685" i="9"/>
  <c r="F685" i="9"/>
  <c r="G685" i="9"/>
  <c r="H685" i="9"/>
  <c r="I685" i="9"/>
  <c r="J685" i="9"/>
  <c r="K685" i="9"/>
  <c r="L685" i="9"/>
  <c r="C686" i="9"/>
  <c r="D686" i="9"/>
  <c r="E686" i="9"/>
  <c r="F686" i="9"/>
  <c r="G686" i="9"/>
  <c r="H686" i="9"/>
  <c r="I686" i="9"/>
  <c r="J686" i="9"/>
  <c r="K686" i="9"/>
  <c r="L686" i="9"/>
  <c r="C687" i="9"/>
  <c r="D687" i="9"/>
  <c r="E687" i="9"/>
  <c r="F687" i="9"/>
  <c r="G687" i="9"/>
  <c r="H687" i="9"/>
  <c r="I687" i="9"/>
  <c r="J687" i="9"/>
  <c r="K687" i="9"/>
  <c r="L687" i="9"/>
  <c r="C688" i="9"/>
  <c r="D688" i="9"/>
  <c r="E688" i="9"/>
  <c r="F688" i="9"/>
  <c r="G688" i="9"/>
  <c r="H688" i="9"/>
  <c r="I688" i="9"/>
  <c r="J688" i="9"/>
  <c r="K688" i="9"/>
  <c r="L688" i="9"/>
  <c r="C689" i="9"/>
  <c r="D689" i="9"/>
  <c r="E689" i="9"/>
  <c r="F689" i="9"/>
  <c r="G689" i="9"/>
  <c r="H689" i="9"/>
  <c r="I689" i="9"/>
  <c r="J689" i="9"/>
  <c r="K689" i="9"/>
  <c r="L689" i="9"/>
  <c r="C690" i="9"/>
  <c r="D690" i="9"/>
  <c r="E690" i="9"/>
  <c r="F690" i="9"/>
  <c r="G690" i="9"/>
  <c r="H690" i="9"/>
  <c r="I690" i="9"/>
  <c r="J690" i="9"/>
  <c r="K690" i="9"/>
  <c r="L690" i="9"/>
  <c r="C691" i="9"/>
  <c r="D691" i="9"/>
  <c r="E691" i="9"/>
  <c r="F691" i="9"/>
  <c r="G691" i="9"/>
  <c r="H691" i="9"/>
  <c r="I691" i="9"/>
  <c r="J691" i="9"/>
  <c r="K691" i="9"/>
  <c r="L691" i="9"/>
  <c r="C692" i="9"/>
  <c r="D692" i="9"/>
  <c r="E692" i="9"/>
  <c r="F692" i="9"/>
  <c r="G692" i="9"/>
  <c r="H692" i="9"/>
  <c r="I692" i="9"/>
  <c r="J692" i="9"/>
  <c r="K692" i="9"/>
  <c r="L692" i="9"/>
  <c r="C693" i="9"/>
  <c r="D693" i="9"/>
  <c r="E693" i="9"/>
  <c r="F693" i="9"/>
  <c r="G693" i="9"/>
  <c r="H693" i="9"/>
  <c r="I693" i="9"/>
  <c r="J693" i="9"/>
  <c r="K693" i="9"/>
  <c r="L693" i="9"/>
  <c r="C694" i="9"/>
  <c r="D694" i="9"/>
  <c r="E694" i="9"/>
  <c r="F694" i="9"/>
  <c r="G694" i="9"/>
  <c r="H694" i="9"/>
  <c r="I694" i="9"/>
  <c r="J694" i="9"/>
  <c r="K694" i="9"/>
  <c r="L694" i="9"/>
  <c r="C695" i="9"/>
  <c r="D695" i="9"/>
  <c r="E695" i="9"/>
  <c r="F695" i="9"/>
  <c r="G695" i="9"/>
  <c r="H695" i="9"/>
  <c r="I695" i="9"/>
  <c r="J695" i="9"/>
  <c r="K695" i="9"/>
  <c r="L695" i="9"/>
  <c r="C696" i="9"/>
  <c r="D696" i="9"/>
  <c r="E696" i="9"/>
  <c r="F696" i="9"/>
  <c r="G696" i="9"/>
  <c r="H696" i="9"/>
  <c r="I696" i="9"/>
  <c r="J696" i="9"/>
  <c r="K696" i="9"/>
  <c r="L696" i="9"/>
  <c r="C697" i="9"/>
  <c r="D697" i="9"/>
  <c r="E697" i="9"/>
  <c r="F697" i="9"/>
  <c r="G697" i="9"/>
  <c r="H697" i="9"/>
  <c r="I697" i="9"/>
  <c r="J697" i="9"/>
  <c r="K697" i="9"/>
  <c r="L697" i="9"/>
  <c r="C698" i="9"/>
  <c r="D698" i="9"/>
  <c r="E698" i="9"/>
  <c r="F698" i="9"/>
  <c r="G698" i="9"/>
  <c r="H698" i="9"/>
  <c r="I698" i="9"/>
  <c r="J698" i="9"/>
  <c r="K698" i="9"/>
  <c r="L698" i="9"/>
  <c r="C699" i="9"/>
  <c r="D699" i="9"/>
  <c r="E699" i="9"/>
  <c r="F699" i="9"/>
  <c r="G699" i="9"/>
  <c r="H699" i="9"/>
  <c r="I699" i="9"/>
  <c r="J699" i="9"/>
  <c r="K699" i="9"/>
  <c r="L699" i="9"/>
  <c r="C700" i="9"/>
  <c r="D700" i="9"/>
  <c r="E700" i="9"/>
  <c r="F700" i="9"/>
  <c r="G700" i="9"/>
  <c r="H700" i="9"/>
  <c r="I700" i="9"/>
  <c r="K700" i="9"/>
  <c r="L700" i="9"/>
  <c r="C702" i="9"/>
  <c r="E702" i="9"/>
  <c r="F702" i="9"/>
  <c r="G702" i="9"/>
  <c r="H702" i="9"/>
  <c r="I702" i="9"/>
  <c r="K702" i="9"/>
  <c r="L702" i="9"/>
  <c r="C703" i="9"/>
  <c r="D703" i="9"/>
  <c r="E703" i="9"/>
  <c r="F703" i="9"/>
  <c r="G703" i="9"/>
  <c r="H703" i="9"/>
  <c r="I703" i="9"/>
  <c r="J703" i="9"/>
  <c r="K703" i="9"/>
  <c r="L703" i="9"/>
  <c r="C704" i="9"/>
  <c r="D704" i="9"/>
  <c r="E704" i="9"/>
  <c r="F704" i="9"/>
  <c r="G704" i="9"/>
  <c r="H704" i="9"/>
  <c r="I704" i="9"/>
  <c r="J704" i="9"/>
  <c r="K704" i="9"/>
  <c r="L704" i="9"/>
  <c r="C705" i="9"/>
  <c r="D705" i="9"/>
  <c r="E705" i="9"/>
  <c r="F705" i="9"/>
  <c r="G705" i="9"/>
  <c r="H705" i="9"/>
  <c r="I705" i="9"/>
  <c r="J705" i="9"/>
  <c r="K705" i="9"/>
  <c r="L705" i="9"/>
  <c r="C706" i="9"/>
  <c r="D706" i="9"/>
  <c r="E706" i="9"/>
  <c r="F706" i="9"/>
  <c r="G706" i="9"/>
  <c r="H706" i="9"/>
  <c r="I706" i="9"/>
  <c r="J706" i="9"/>
  <c r="K706" i="9"/>
  <c r="L706" i="9"/>
  <c r="C707" i="9"/>
  <c r="D707" i="9"/>
  <c r="E707" i="9"/>
  <c r="F707" i="9"/>
  <c r="G707" i="9"/>
  <c r="H707" i="9"/>
  <c r="I707" i="9"/>
  <c r="J707" i="9"/>
  <c r="K707" i="9"/>
  <c r="L707" i="9"/>
  <c r="C708" i="9"/>
  <c r="D708" i="9"/>
  <c r="E708" i="9"/>
  <c r="F708" i="9"/>
  <c r="G708" i="9"/>
  <c r="H708" i="9"/>
  <c r="I708" i="9"/>
  <c r="J708" i="9"/>
  <c r="K708" i="9"/>
  <c r="L708" i="9"/>
  <c r="C709" i="9"/>
  <c r="D709" i="9"/>
  <c r="E709" i="9"/>
  <c r="F709" i="9"/>
  <c r="G709" i="9"/>
  <c r="H709" i="9"/>
  <c r="I709" i="9"/>
  <c r="J709" i="9"/>
  <c r="K709" i="9"/>
  <c r="L709" i="9"/>
  <c r="C710" i="9"/>
  <c r="D710" i="9"/>
  <c r="E710" i="9"/>
  <c r="F710" i="9"/>
  <c r="G710" i="9"/>
  <c r="H710" i="9"/>
  <c r="I710" i="9"/>
  <c r="J710" i="9"/>
  <c r="K710" i="9"/>
  <c r="L710" i="9"/>
  <c r="C711" i="9"/>
  <c r="D711" i="9"/>
  <c r="E711" i="9"/>
  <c r="F711" i="9"/>
  <c r="G711" i="9"/>
  <c r="H711" i="9"/>
  <c r="I711" i="9"/>
  <c r="J711" i="9"/>
  <c r="K711" i="9"/>
  <c r="L711" i="9"/>
  <c r="C712" i="9"/>
  <c r="D712" i="9"/>
  <c r="E712" i="9"/>
  <c r="F712" i="9"/>
  <c r="G712" i="9"/>
  <c r="H712" i="9"/>
  <c r="I712" i="9"/>
  <c r="J712" i="9"/>
  <c r="K712" i="9"/>
  <c r="L712" i="9"/>
  <c r="C713" i="9"/>
  <c r="D713" i="9"/>
  <c r="E713" i="9"/>
  <c r="F713" i="9"/>
  <c r="G713" i="9"/>
  <c r="H713" i="9"/>
  <c r="I713" i="9"/>
  <c r="J713" i="9"/>
  <c r="K713" i="9"/>
  <c r="L713" i="9"/>
  <c r="C714" i="9"/>
  <c r="D714" i="9"/>
  <c r="E714" i="9"/>
  <c r="F714" i="9"/>
  <c r="G714" i="9"/>
  <c r="H714" i="9"/>
  <c r="I714" i="9"/>
  <c r="J714" i="9"/>
  <c r="K714" i="9"/>
  <c r="L714" i="9"/>
  <c r="C715" i="9"/>
  <c r="D715" i="9"/>
  <c r="E715" i="9"/>
  <c r="F715" i="9"/>
  <c r="G715" i="9"/>
  <c r="H715" i="9"/>
  <c r="I715" i="9"/>
  <c r="J715" i="9"/>
  <c r="K715" i="9"/>
  <c r="L715" i="9"/>
  <c r="C716" i="9"/>
  <c r="D716" i="9"/>
  <c r="E716" i="9"/>
  <c r="F716" i="9"/>
  <c r="G716" i="9"/>
  <c r="H716" i="9"/>
  <c r="I716" i="9"/>
  <c r="J716" i="9"/>
  <c r="K716" i="9"/>
  <c r="L716" i="9"/>
  <c r="C717" i="9"/>
  <c r="D717" i="9"/>
  <c r="E717" i="9"/>
  <c r="F717" i="9"/>
  <c r="G717" i="9"/>
  <c r="H717" i="9"/>
  <c r="I717" i="9"/>
  <c r="J717" i="9"/>
  <c r="K717" i="9"/>
  <c r="L717" i="9"/>
  <c r="C718" i="9"/>
  <c r="D718" i="9"/>
  <c r="E718" i="9"/>
  <c r="F718" i="9"/>
  <c r="G718" i="9"/>
  <c r="H718" i="9"/>
  <c r="I718" i="9"/>
  <c r="J718" i="9"/>
  <c r="K718" i="9"/>
  <c r="L718" i="9"/>
  <c r="C719" i="9"/>
  <c r="D719" i="9"/>
  <c r="E719" i="9"/>
  <c r="F719" i="9"/>
  <c r="G719" i="9"/>
  <c r="H719" i="9"/>
  <c r="I719" i="9"/>
  <c r="J719" i="9"/>
  <c r="K719" i="9"/>
  <c r="L719" i="9"/>
  <c r="C720" i="9"/>
  <c r="D720" i="9"/>
  <c r="E720" i="9"/>
  <c r="F720" i="9"/>
  <c r="G720" i="9"/>
  <c r="H720" i="9"/>
  <c r="I720" i="9"/>
  <c r="J720" i="9"/>
  <c r="K720" i="9"/>
  <c r="L720" i="9"/>
  <c r="C721" i="9"/>
  <c r="D721" i="9"/>
  <c r="E721" i="9"/>
  <c r="F721" i="9"/>
  <c r="G721" i="9"/>
  <c r="H721" i="9"/>
  <c r="I721" i="9"/>
  <c r="K721" i="9"/>
  <c r="L721" i="9"/>
  <c r="C722" i="9"/>
  <c r="D722" i="9"/>
  <c r="E722" i="9"/>
  <c r="F722" i="9"/>
  <c r="G722" i="9"/>
  <c r="H722" i="9"/>
  <c r="I722" i="9"/>
  <c r="J722" i="9"/>
  <c r="K722" i="9"/>
  <c r="L722" i="9"/>
  <c r="C723" i="9"/>
  <c r="D723" i="9"/>
  <c r="E723" i="9"/>
  <c r="F723" i="9"/>
  <c r="G723" i="9"/>
  <c r="H723" i="9"/>
  <c r="I723" i="9"/>
  <c r="J723" i="9"/>
  <c r="K723" i="9"/>
  <c r="L723" i="9"/>
  <c r="C724" i="9"/>
  <c r="D724" i="9"/>
  <c r="E724" i="9"/>
  <c r="F724" i="9"/>
  <c r="G724" i="9"/>
  <c r="H724" i="9"/>
  <c r="I724" i="9"/>
  <c r="J724" i="9"/>
  <c r="K724" i="9"/>
  <c r="L724" i="9"/>
  <c r="C725" i="9"/>
  <c r="D725" i="9"/>
  <c r="E725" i="9"/>
  <c r="F725" i="9"/>
  <c r="G725" i="9"/>
  <c r="H725" i="9"/>
  <c r="I725" i="9"/>
  <c r="J725" i="9"/>
  <c r="K725" i="9"/>
  <c r="L725" i="9"/>
  <c r="C726" i="9"/>
  <c r="D726" i="9"/>
  <c r="E726" i="9"/>
  <c r="F726" i="9"/>
  <c r="G726" i="9"/>
  <c r="H726" i="9"/>
  <c r="I726" i="9"/>
  <c r="J726" i="9"/>
  <c r="K726" i="9"/>
  <c r="L726" i="9"/>
  <c r="C727" i="9"/>
  <c r="D727" i="9"/>
  <c r="E727" i="9"/>
  <c r="F727" i="9"/>
  <c r="G727" i="9"/>
  <c r="H727" i="9"/>
  <c r="I727" i="9"/>
  <c r="J727" i="9"/>
  <c r="K727" i="9"/>
  <c r="L727" i="9"/>
  <c r="C728" i="9"/>
  <c r="D728" i="9"/>
  <c r="E728" i="9"/>
  <c r="F728" i="9"/>
  <c r="G728" i="9"/>
  <c r="H728" i="9"/>
  <c r="I728" i="9"/>
  <c r="J728" i="9"/>
  <c r="K728" i="9"/>
  <c r="L728" i="9"/>
  <c r="C729" i="9"/>
  <c r="D729" i="9"/>
  <c r="E729" i="9"/>
  <c r="F729" i="9"/>
  <c r="G729" i="9"/>
  <c r="H729" i="9"/>
  <c r="I729" i="9"/>
  <c r="J729" i="9"/>
  <c r="K729" i="9"/>
  <c r="L729" i="9"/>
  <c r="C730" i="9"/>
  <c r="D730" i="9"/>
  <c r="E730" i="9"/>
  <c r="F730" i="9"/>
  <c r="G730" i="9"/>
  <c r="H730" i="9"/>
  <c r="I730" i="9"/>
  <c r="J730" i="9"/>
  <c r="K730" i="9"/>
  <c r="L730" i="9"/>
  <c r="C731" i="9"/>
  <c r="D731" i="9"/>
  <c r="E731" i="9"/>
  <c r="F731" i="9"/>
  <c r="G731" i="9"/>
  <c r="H731" i="9"/>
  <c r="I731" i="9"/>
  <c r="J731" i="9"/>
  <c r="K731" i="9"/>
  <c r="L731" i="9"/>
  <c r="C732" i="9"/>
  <c r="D732" i="9"/>
  <c r="E732" i="9"/>
  <c r="F732" i="9"/>
  <c r="G732" i="9"/>
  <c r="H732" i="9"/>
  <c r="I732" i="9"/>
  <c r="J732" i="9"/>
  <c r="K732" i="9"/>
  <c r="L732" i="9"/>
  <c r="C733" i="9"/>
  <c r="D733" i="9"/>
  <c r="E733" i="9"/>
  <c r="F733" i="9"/>
  <c r="G733" i="9"/>
  <c r="H733" i="9"/>
  <c r="I733" i="9"/>
  <c r="J733" i="9"/>
  <c r="K733" i="9"/>
  <c r="L733" i="9"/>
  <c r="C734" i="9"/>
  <c r="D734" i="9"/>
  <c r="E734" i="9"/>
  <c r="F734" i="9"/>
  <c r="G734" i="9"/>
  <c r="H734" i="9"/>
  <c r="I734" i="9"/>
  <c r="J734" i="9"/>
  <c r="K734" i="9"/>
  <c r="L734" i="9"/>
  <c r="C735" i="9"/>
  <c r="D735" i="9"/>
  <c r="E735" i="9"/>
  <c r="F735" i="9"/>
  <c r="G735" i="9"/>
  <c r="H735" i="9"/>
  <c r="I735" i="9"/>
  <c r="J735" i="9"/>
  <c r="K735" i="9"/>
  <c r="L735" i="9"/>
  <c r="C736" i="9"/>
  <c r="D736" i="9"/>
  <c r="E736" i="9"/>
  <c r="F736" i="9"/>
  <c r="G736" i="9"/>
  <c r="H736" i="9"/>
  <c r="I736" i="9"/>
  <c r="K736" i="9"/>
  <c r="L736" i="9"/>
  <c r="C737" i="9"/>
  <c r="D737" i="9"/>
  <c r="E737" i="9"/>
  <c r="F737" i="9"/>
  <c r="G737" i="9"/>
  <c r="H737" i="9"/>
  <c r="I737" i="9"/>
  <c r="J737" i="9"/>
  <c r="K737" i="9"/>
  <c r="L737" i="9"/>
  <c r="C738" i="9"/>
  <c r="D738" i="9"/>
  <c r="E738" i="9"/>
  <c r="F738" i="9"/>
  <c r="G738" i="9"/>
  <c r="H738" i="9"/>
  <c r="I738" i="9"/>
  <c r="J738" i="9"/>
  <c r="K738" i="9"/>
  <c r="L738" i="9"/>
  <c r="D739" i="9"/>
  <c r="E739" i="9"/>
  <c r="F739" i="9"/>
  <c r="G739" i="9"/>
  <c r="H739" i="9"/>
  <c r="I739" i="9"/>
  <c r="J739" i="9"/>
  <c r="K739" i="9"/>
  <c r="L739" i="9"/>
  <c r="C740" i="9"/>
  <c r="D740" i="9"/>
  <c r="E740" i="9"/>
  <c r="F740" i="9"/>
  <c r="G740" i="9"/>
  <c r="H740" i="9"/>
  <c r="I740" i="9"/>
  <c r="J740" i="9"/>
  <c r="K740" i="9"/>
  <c r="L740" i="9"/>
  <c r="C741" i="9"/>
  <c r="D741" i="9"/>
  <c r="E741" i="9"/>
  <c r="F741" i="9"/>
  <c r="G741" i="9"/>
  <c r="H741" i="9"/>
  <c r="I741" i="9"/>
  <c r="J741" i="9"/>
  <c r="K741" i="9"/>
  <c r="L741" i="9"/>
  <c r="C742" i="9"/>
  <c r="D742" i="9"/>
  <c r="E742" i="9"/>
  <c r="F742" i="9"/>
  <c r="G742" i="9"/>
  <c r="H742" i="9"/>
  <c r="I742" i="9"/>
  <c r="J742" i="9"/>
  <c r="K742" i="9"/>
  <c r="L742" i="9"/>
  <c r="D743" i="9"/>
  <c r="E743" i="9"/>
  <c r="F743" i="9"/>
  <c r="G743" i="9"/>
  <c r="H743" i="9"/>
  <c r="I743" i="9"/>
  <c r="K743" i="9"/>
  <c r="L743" i="9"/>
  <c r="C744" i="9"/>
  <c r="D744" i="9"/>
  <c r="E744" i="9"/>
  <c r="F744" i="9"/>
  <c r="G744" i="9"/>
  <c r="H744" i="9"/>
  <c r="I744" i="9"/>
  <c r="J744" i="9"/>
  <c r="K744" i="9"/>
  <c r="L744" i="9"/>
  <c r="C745" i="9"/>
  <c r="D745" i="9"/>
  <c r="E745" i="9"/>
  <c r="F745" i="9"/>
  <c r="G745" i="9"/>
  <c r="H745" i="9"/>
  <c r="I745" i="9"/>
  <c r="J745" i="9"/>
  <c r="K745" i="9"/>
  <c r="L745" i="9"/>
  <c r="C746" i="9"/>
  <c r="D746" i="9"/>
  <c r="E746" i="9"/>
  <c r="F746" i="9"/>
  <c r="G746" i="9"/>
  <c r="H746" i="9"/>
  <c r="I746" i="9"/>
  <c r="J746" i="9"/>
  <c r="K746" i="9"/>
  <c r="L746" i="9"/>
  <c r="C747" i="9"/>
  <c r="D747" i="9"/>
  <c r="E747" i="9"/>
  <c r="F747" i="9"/>
  <c r="G747" i="9"/>
  <c r="H747" i="9"/>
  <c r="I747" i="9"/>
  <c r="J747" i="9"/>
  <c r="K747" i="9"/>
  <c r="L747" i="9"/>
  <c r="C748" i="9"/>
  <c r="D748" i="9"/>
  <c r="E748" i="9"/>
  <c r="F748" i="9"/>
  <c r="G748" i="9"/>
  <c r="H748" i="9"/>
  <c r="I748" i="9"/>
  <c r="J748" i="9"/>
  <c r="K748" i="9"/>
  <c r="L748" i="9"/>
  <c r="C749" i="9"/>
  <c r="D749" i="9"/>
  <c r="E749" i="9"/>
  <c r="F749" i="9"/>
  <c r="G749" i="9"/>
  <c r="H749" i="9"/>
  <c r="I749" i="9"/>
  <c r="J749" i="9"/>
  <c r="K749" i="9"/>
  <c r="L749" i="9"/>
  <c r="C750" i="9"/>
  <c r="D750" i="9"/>
  <c r="E750" i="9"/>
  <c r="F750" i="9"/>
  <c r="G750" i="9"/>
  <c r="H750" i="9"/>
  <c r="I750" i="9"/>
  <c r="J750" i="9"/>
  <c r="K750" i="9"/>
  <c r="L750" i="9"/>
  <c r="C751" i="9"/>
  <c r="D751" i="9"/>
  <c r="E751" i="9"/>
  <c r="F751" i="9"/>
  <c r="G751" i="9"/>
  <c r="H751" i="9"/>
  <c r="I751" i="9"/>
  <c r="J751" i="9"/>
  <c r="K751" i="9"/>
  <c r="L751" i="9"/>
  <c r="C752" i="9"/>
  <c r="D752" i="9"/>
  <c r="E752" i="9"/>
  <c r="F752" i="9"/>
  <c r="G752" i="9"/>
  <c r="H752" i="9"/>
  <c r="I752" i="9"/>
  <c r="J752" i="9"/>
  <c r="K752" i="9"/>
  <c r="L752" i="9"/>
  <c r="C753" i="9"/>
  <c r="D753" i="9"/>
  <c r="E753" i="9"/>
  <c r="F753" i="9"/>
  <c r="G753" i="9"/>
  <c r="H753" i="9"/>
  <c r="I753" i="9"/>
  <c r="J753" i="9"/>
  <c r="K753" i="9"/>
  <c r="L753" i="9"/>
  <c r="C754" i="9"/>
  <c r="D754" i="9"/>
  <c r="E754" i="9"/>
  <c r="F754" i="9"/>
  <c r="G754" i="9"/>
  <c r="H754" i="9"/>
  <c r="I754" i="9"/>
  <c r="J754" i="9"/>
  <c r="K754" i="9"/>
  <c r="L754" i="9"/>
  <c r="C755" i="9"/>
  <c r="D755" i="9"/>
  <c r="E755" i="9"/>
  <c r="F755" i="9"/>
  <c r="H755" i="9"/>
  <c r="I755" i="9"/>
  <c r="J755" i="9"/>
  <c r="K755" i="9"/>
  <c r="L755" i="9"/>
  <c r="C756" i="9"/>
  <c r="D756" i="9"/>
  <c r="E756" i="9"/>
  <c r="G756" i="9"/>
  <c r="J756" i="9"/>
  <c r="K756" i="9"/>
  <c r="L756" i="9"/>
  <c r="C757" i="9"/>
  <c r="D757" i="9"/>
  <c r="E757" i="9"/>
  <c r="F757" i="9"/>
  <c r="G757" i="9"/>
  <c r="H757" i="9"/>
  <c r="I757" i="9"/>
  <c r="J757" i="9"/>
  <c r="K757" i="9"/>
  <c r="L757" i="9"/>
  <c r="C759" i="9"/>
  <c r="D759" i="9"/>
  <c r="E759" i="9"/>
  <c r="F759" i="9"/>
  <c r="G759" i="9"/>
  <c r="H759" i="9"/>
  <c r="I759" i="9"/>
  <c r="J759" i="9"/>
  <c r="K759" i="9"/>
  <c r="L759" i="9"/>
  <c r="C761" i="9"/>
  <c r="D761" i="9"/>
  <c r="E761" i="9"/>
  <c r="F761" i="9"/>
  <c r="G761" i="9"/>
  <c r="H761" i="9"/>
  <c r="I761" i="9"/>
  <c r="J761" i="9"/>
  <c r="K761" i="9"/>
  <c r="L761" i="9"/>
  <c r="C762" i="9"/>
  <c r="D762" i="9"/>
  <c r="E762" i="9"/>
  <c r="F762" i="9"/>
  <c r="G762" i="9"/>
  <c r="H762" i="9"/>
  <c r="I762" i="9"/>
  <c r="J762" i="9"/>
  <c r="K762" i="9"/>
  <c r="L762" i="9"/>
  <c r="C763" i="9"/>
  <c r="D763" i="9"/>
  <c r="E763" i="9"/>
  <c r="F763" i="9"/>
  <c r="G763" i="9"/>
  <c r="H763" i="9"/>
  <c r="I763" i="9"/>
  <c r="J763" i="9"/>
  <c r="K763" i="9"/>
  <c r="L763" i="9"/>
  <c r="C764" i="9"/>
  <c r="D764" i="9"/>
  <c r="E764" i="9"/>
  <c r="F764" i="9"/>
  <c r="G764" i="9"/>
  <c r="H764" i="9"/>
  <c r="I764" i="9"/>
  <c r="J764" i="9"/>
  <c r="K764" i="9"/>
  <c r="L764" i="9"/>
  <c r="C765" i="9"/>
  <c r="D765" i="9"/>
  <c r="E765" i="9"/>
  <c r="F765" i="9"/>
  <c r="G765" i="9"/>
  <c r="H765" i="9"/>
  <c r="I765" i="9"/>
  <c r="J765" i="9"/>
  <c r="K765" i="9"/>
  <c r="L765" i="9"/>
  <c r="C766" i="9"/>
  <c r="D766" i="9"/>
  <c r="E766" i="9"/>
  <c r="F766" i="9"/>
  <c r="G766" i="9"/>
  <c r="H766" i="9"/>
  <c r="I766" i="9"/>
  <c r="J766" i="9"/>
  <c r="K766" i="9"/>
  <c r="L766" i="9"/>
  <c r="C767" i="9"/>
  <c r="D767" i="9"/>
  <c r="E767" i="9"/>
  <c r="F767" i="9"/>
  <c r="G767" i="9"/>
  <c r="H767" i="9"/>
  <c r="I767" i="9"/>
  <c r="J767" i="9"/>
  <c r="K767" i="9"/>
  <c r="L767" i="9"/>
  <c r="C768" i="9"/>
  <c r="D768" i="9"/>
  <c r="E768" i="9"/>
  <c r="F768" i="9"/>
  <c r="G768" i="9"/>
  <c r="H768" i="9"/>
  <c r="I768" i="9"/>
  <c r="J768" i="9"/>
  <c r="K768" i="9"/>
  <c r="L768" i="9"/>
  <c r="C769" i="9"/>
  <c r="D769" i="9"/>
  <c r="E769" i="9"/>
  <c r="F769" i="9"/>
  <c r="G769" i="9"/>
  <c r="H769" i="9"/>
  <c r="I769" i="9"/>
  <c r="J769" i="9"/>
  <c r="K769" i="9"/>
  <c r="L769" i="9"/>
  <c r="C771" i="9"/>
  <c r="D771" i="9"/>
  <c r="E771" i="9"/>
  <c r="F771" i="9"/>
  <c r="G771" i="9"/>
  <c r="H771" i="9"/>
  <c r="I771" i="9"/>
  <c r="J771" i="9"/>
  <c r="K771" i="9"/>
  <c r="L771" i="9"/>
  <c r="C772" i="9"/>
  <c r="D772" i="9"/>
  <c r="E772" i="9"/>
  <c r="F772" i="9"/>
  <c r="G772" i="9"/>
  <c r="H772" i="9"/>
  <c r="I772" i="9"/>
  <c r="J772" i="9"/>
  <c r="K772" i="9"/>
  <c r="L772" i="9"/>
  <c r="C773" i="9"/>
  <c r="D773" i="9"/>
  <c r="E773" i="9"/>
  <c r="F773" i="9"/>
  <c r="G773" i="9"/>
  <c r="H773" i="9"/>
  <c r="I773" i="9"/>
  <c r="J773" i="9"/>
  <c r="K773" i="9"/>
  <c r="L773" i="9"/>
  <c r="C774" i="9"/>
  <c r="D774" i="9"/>
  <c r="E774" i="9"/>
  <c r="F774" i="9"/>
  <c r="G774" i="9"/>
  <c r="H774" i="9"/>
  <c r="I774" i="9"/>
  <c r="J774" i="9"/>
  <c r="K774" i="9"/>
  <c r="L774" i="9"/>
  <c r="C775" i="9"/>
  <c r="D775" i="9"/>
  <c r="E775" i="9"/>
  <c r="F775" i="9"/>
  <c r="G775" i="9"/>
  <c r="H775" i="9"/>
  <c r="I775" i="9"/>
  <c r="J775" i="9"/>
  <c r="K775" i="9"/>
  <c r="L775" i="9"/>
  <c r="C776" i="9"/>
  <c r="D776" i="9"/>
  <c r="E776" i="9"/>
  <c r="F776" i="9"/>
  <c r="G776" i="9"/>
  <c r="H776" i="9"/>
  <c r="I776" i="9"/>
  <c r="J776" i="9"/>
  <c r="K776" i="9"/>
  <c r="L776" i="9"/>
  <c r="C777" i="9"/>
  <c r="D777" i="9"/>
  <c r="E777" i="9"/>
  <c r="F777" i="9"/>
  <c r="G777" i="9"/>
  <c r="H777" i="9"/>
  <c r="I777" i="9"/>
  <c r="J777" i="9"/>
  <c r="K777" i="9"/>
  <c r="L777" i="9"/>
  <c r="C778" i="9"/>
  <c r="D778" i="9"/>
  <c r="E778" i="9"/>
  <c r="F778" i="9"/>
  <c r="G778" i="9"/>
  <c r="H778" i="9"/>
  <c r="I778" i="9"/>
  <c r="J778" i="9"/>
  <c r="K778" i="9"/>
  <c r="L778" i="9"/>
  <c r="C779" i="9"/>
  <c r="D779" i="9"/>
  <c r="E779" i="9"/>
  <c r="F779" i="9"/>
  <c r="G779" i="9"/>
  <c r="H779" i="9"/>
  <c r="I779" i="9"/>
  <c r="J779" i="9"/>
  <c r="K779" i="9"/>
  <c r="L779" i="9"/>
  <c r="C780" i="9"/>
  <c r="D780" i="9"/>
  <c r="E780" i="9"/>
  <c r="F780" i="9"/>
  <c r="G780" i="9"/>
  <c r="H780" i="9"/>
  <c r="I780" i="9"/>
  <c r="J780" i="9"/>
  <c r="K780" i="9"/>
  <c r="L780" i="9"/>
  <c r="C781" i="9"/>
  <c r="D781" i="9"/>
  <c r="E781" i="9"/>
  <c r="F781" i="9"/>
  <c r="G781" i="9"/>
  <c r="H781" i="9"/>
  <c r="I781" i="9"/>
  <c r="J781" i="9"/>
  <c r="K781" i="9"/>
  <c r="L781" i="9"/>
  <c r="C782" i="9"/>
  <c r="D782" i="9"/>
  <c r="E782" i="9"/>
  <c r="F782" i="9"/>
  <c r="G782" i="9"/>
  <c r="H782" i="9"/>
  <c r="I782" i="9"/>
  <c r="J782" i="9"/>
  <c r="K782" i="9"/>
  <c r="L782" i="9"/>
  <c r="C783" i="9"/>
  <c r="D783" i="9"/>
  <c r="E783" i="9"/>
  <c r="F783" i="9"/>
  <c r="G783" i="9"/>
  <c r="H783" i="9"/>
  <c r="I783" i="9"/>
  <c r="J783" i="9"/>
  <c r="K783" i="9"/>
  <c r="L783" i="9"/>
  <c r="C784" i="9"/>
  <c r="D784" i="9"/>
  <c r="E784" i="9"/>
  <c r="F784" i="9"/>
  <c r="G784" i="9"/>
  <c r="H784" i="9"/>
  <c r="I784" i="9"/>
  <c r="J784" i="9"/>
  <c r="K784" i="9"/>
  <c r="L784" i="9"/>
  <c r="C785" i="9"/>
  <c r="D785" i="9"/>
  <c r="E785" i="9"/>
  <c r="F785" i="9"/>
  <c r="G785" i="9"/>
  <c r="H785" i="9"/>
  <c r="I785" i="9"/>
  <c r="J785" i="9"/>
  <c r="K785" i="9"/>
  <c r="L785" i="9"/>
  <c r="C786" i="9"/>
  <c r="D786" i="9"/>
  <c r="E786" i="9"/>
  <c r="F786" i="9"/>
  <c r="G786" i="9"/>
  <c r="H786" i="9"/>
  <c r="I786" i="9"/>
  <c r="J786" i="9"/>
  <c r="K786" i="9"/>
  <c r="L786" i="9"/>
  <c r="C787" i="9"/>
  <c r="D787" i="9"/>
  <c r="E787" i="9"/>
  <c r="F787" i="9"/>
  <c r="G787" i="9"/>
  <c r="H787" i="9"/>
  <c r="I787" i="9"/>
  <c r="J787" i="9"/>
  <c r="K787" i="9"/>
  <c r="L787" i="9"/>
  <c r="C788" i="9"/>
  <c r="D788" i="9"/>
  <c r="E788" i="9"/>
  <c r="F788" i="9"/>
  <c r="G788" i="9"/>
  <c r="H788" i="9"/>
  <c r="I788" i="9"/>
  <c r="J788" i="9"/>
  <c r="K788" i="9"/>
  <c r="L788" i="9"/>
  <c r="C789" i="9"/>
  <c r="D789" i="9"/>
  <c r="E789" i="9"/>
  <c r="F789" i="9"/>
  <c r="G789" i="9"/>
  <c r="H789" i="9"/>
  <c r="I789" i="9"/>
  <c r="J789" i="9"/>
  <c r="K789" i="9"/>
  <c r="L789" i="9"/>
  <c r="C790" i="9"/>
  <c r="D790" i="9"/>
  <c r="E790" i="9"/>
  <c r="F790" i="9"/>
  <c r="G790" i="9"/>
  <c r="H790" i="9"/>
  <c r="I790" i="9"/>
  <c r="J790" i="9"/>
  <c r="K790" i="9"/>
  <c r="L790" i="9"/>
  <c r="C791" i="9"/>
  <c r="D791" i="9"/>
  <c r="E791" i="9"/>
  <c r="F791" i="9"/>
  <c r="G791" i="9"/>
  <c r="H791" i="9"/>
  <c r="I791" i="9"/>
  <c r="J791" i="9"/>
  <c r="K791" i="9"/>
  <c r="L791" i="9"/>
  <c r="C792" i="9"/>
  <c r="D792" i="9"/>
  <c r="E792" i="9"/>
  <c r="F792" i="9"/>
  <c r="G792" i="9"/>
  <c r="H792" i="9"/>
  <c r="I792" i="9"/>
  <c r="J792" i="9"/>
  <c r="K792" i="9"/>
  <c r="L792" i="9"/>
  <c r="C793" i="9"/>
  <c r="D793" i="9"/>
  <c r="E793" i="9"/>
  <c r="F793" i="9"/>
  <c r="G793" i="9"/>
  <c r="H793" i="9"/>
  <c r="I793" i="9"/>
  <c r="J793" i="9"/>
  <c r="K793" i="9"/>
  <c r="L793" i="9"/>
  <c r="C794" i="9"/>
  <c r="D794" i="9"/>
  <c r="E794" i="9"/>
  <c r="F794" i="9"/>
  <c r="G794" i="9"/>
  <c r="H794" i="9"/>
  <c r="I794" i="9"/>
  <c r="J794" i="9"/>
  <c r="K794" i="9"/>
  <c r="L794" i="9"/>
  <c r="C795" i="9"/>
  <c r="D795" i="9"/>
  <c r="E795" i="9"/>
  <c r="F795" i="9"/>
  <c r="G795" i="9"/>
  <c r="H795" i="9"/>
  <c r="I795" i="9"/>
  <c r="J795" i="9"/>
  <c r="K795" i="9"/>
  <c r="L795" i="9"/>
  <c r="C796" i="9"/>
  <c r="D796" i="9"/>
  <c r="E796" i="9"/>
  <c r="F796" i="9"/>
  <c r="G796" i="9"/>
  <c r="H796" i="9"/>
  <c r="I796" i="9"/>
  <c r="J796" i="9"/>
  <c r="K796" i="9"/>
  <c r="L796" i="9"/>
  <c r="C797" i="9"/>
  <c r="D797" i="9"/>
  <c r="E797" i="9"/>
  <c r="F797" i="9"/>
  <c r="G797" i="9"/>
  <c r="H797" i="9"/>
  <c r="I797" i="9"/>
  <c r="J797" i="9"/>
  <c r="K797" i="9"/>
  <c r="L797" i="9"/>
  <c r="C798" i="9"/>
  <c r="D798" i="9"/>
  <c r="E798" i="9"/>
  <c r="F798" i="9"/>
  <c r="G798" i="9"/>
  <c r="H798" i="9"/>
  <c r="I798" i="9"/>
  <c r="J798" i="9"/>
  <c r="K798" i="9"/>
  <c r="L798" i="9"/>
  <c r="C799" i="9"/>
  <c r="D799" i="9"/>
  <c r="E799" i="9"/>
  <c r="F799" i="9"/>
  <c r="G799" i="9"/>
  <c r="H799" i="9"/>
  <c r="I799" i="9"/>
  <c r="J799" i="9"/>
  <c r="K799" i="9"/>
  <c r="L799" i="9"/>
  <c r="C800" i="9"/>
  <c r="D800" i="9"/>
  <c r="E800" i="9"/>
  <c r="F800" i="9"/>
  <c r="G800" i="9"/>
  <c r="H800" i="9"/>
  <c r="I800" i="9"/>
  <c r="J800" i="9"/>
  <c r="K800" i="9"/>
  <c r="L800" i="9"/>
  <c r="C801" i="9"/>
  <c r="D801" i="9"/>
  <c r="E801" i="9"/>
  <c r="F801" i="9"/>
  <c r="G801" i="9"/>
  <c r="H801" i="9"/>
  <c r="I801" i="9"/>
  <c r="J801" i="9"/>
  <c r="K801" i="9"/>
  <c r="L801" i="9"/>
  <c r="C802" i="9"/>
  <c r="D802" i="9"/>
  <c r="E802" i="9"/>
  <c r="F802" i="9"/>
  <c r="G802" i="9"/>
  <c r="H802" i="9"/>
  <c r="I802" i="9"/>
  <c r="J802" i="9"/>
  <c r="K802" i="9"/>
  <c r="L802" i="9"/>
  <c r="C803" i="9"/>
  <c r="D803" i="9"/>
  <c r="E803" i="9"/>
  <c r="F803" i="9"/>
  <c r="G803" i="9"/>
  <c r="H803" i="9"/>
  <c r="I803" i="9"/>
  <c r="J803" i="9"/>
  <c r="K803" i="9"/>
  <c r="L803" i="9"/>
  <c r="C804" i="9"/>
  <c r="D804" i="9"/>
  <c r="E804" i="9"/>
  <c r="F804" i="9"/>
  <c r="G804" i="9"/>
  <c r="H804" i="9"/>
  <c r="I804" i="9"/>
  <c r="J804" i="9"/>
  <c r="K804" i="9"/>
  <c r="L804" i="9"/>
  <c r="C805" i="9"/>
  <c r="D805" i="9"/>
  <c r="E805" i="9"/>
  <c r="F805" i="9"/>
  <c r="G805" i="9"/>
  <c r="H805" i="9"/>
  <c r="I805" i="9"/>
  <c r="J805" i="9"/>
  <c r="K805" i="9"/>
  <c r="L805" i="9"/>
  <c r="C806" i="9"/>
  <c r="D806" i="9"/>
  <c r="E806" i="9"/>
  <c r="F806" i="9"/>
  <c r="G806" i="9"/>
  <c r="H806" i="9"/>
  <c r="I806" i="9"/>
  <c r="J806" i="9"/>
  <c r="K806" i="9"/>
  <c r="L806" i="9"/>
  <c r="C807" i="9"/>
  <c r="D807" i="9"/>
  <c r="E807" i="9"/>
  <c r="F807" i="9"/>
  <c r="G807" i="9"/>
  <c r="H807" i="9"/>
  <c r="I807" i="9"/>
  <c r="J807" i="9"/>
  <c r="K807" i="9"/>
  <c r="L807" i="9"/>
  <c r="C808" i="9"/>
  <c r="D808" i="9"/>
  <c r="E808" i="9"/>
  <c r="F808" i="9"/>
  <c r="G808" i="9"/>
  <c r="H808" i="9"/>
  <c r="I808" i="9"/>
  <c r="J808" i="9"/>
  <c r="K808" i="9"/>
  <c r="L808" i="9"/>
  <c r="C809" i="9"/>
  <c r="D809" i="9"/>
  <c r="E809" i="9"/>
  <c r="F809" i="9"/>
  <c r="G809" i="9"/>
  <c r="H809" i="9"/>
  <c r="I809" i="9"/>
  <c r="J809" i="9"/>
  <c r="K809" i="9"/>
  <c r="L809" i="9"/>
  <c r="C810" i="9"/>
  <c r="D810" i="9"/>
  <c r="E810" i="9"/>
  <c r="F810" i="9"/>
  <c r="G810" i="9"/>
  <c r="H810" i="9"/>
  <c r="I810" i="9"/>
  <c r="J810" i="9"/>
  <c r="K810" i="9"/>
  <c r="L810" i="9"/>
  <c r="C811" i="9"/>
  <c r="D811" i="9"/>
  <c r="E811" i="9"/>
  <c r="F811" i="9"/>
  <c r="G811" i="9"/>
  <c r="H811" i="9"/>
  <c r="I811" i="9"/>
  <c r="J811" i="9"/>
  <c r="L811" i="9"/>
  <c r="C812" i="9"/>
  <c r="D812" i="9"/>
  <c r="E812" i="9"/>
  <c r="F812" i="9"/>
  <c r="G812" i="9"/>
  <c r="H812" i="9"/>
  <c r="I812" i="9"/>
  <c r="J812" i="9"/>
  <c r="K812" i="9"/>
  <c r="L812" i="9"/>
  <c r="C813" i="9"/>
  <c r="D813" i="9"/>
  <c r="E813" i="9"/>
  <c r="F813" i="9"/>
  <c r="G813" i="9"/>
  <c r="H813" i="9"/>
  <c r="I813" i="9"/>
  <c r="J813" i="9"/>
  <c r="K813" i="9"/>
  <c r="L813" i="9"/>
  <c r="C814" i="9"/>
  <c r="D814" i="9"/>
  <c r="E814" i="9"/>
  <c r="F814" i="9"/>
  <c r="G814" i="9"/>
  <c r="H814" i="9"/>
  <c r="I814" i="9"/>
  <c r="J814" i="9"/>
  <c r="K814" i="9"/>
  <c r="L814" i="9"/>
  <c r="C815" i="9"/>
  <c r="D815" i="9"/>
  <c r="E815" i="9"/>
  <c r="F815" i="9"/>
  <c r="G815" i="9"/>
  <c r="H815" i="9"/>
  <c r="I815" i="9"/>
  <c r="J815" i="9"/>
  <c r="K815" i="9"/>
  <c r="L815" i="9"/>
  <c r="C816" i="9"/>
  <c r="D816" i="9"/>
  <c r="E816" i="9"/>
  <c r="F816" i="9"/>
  <c r="G816" i="9"/>
  <c r="H816" i="9"/>
  <c r="I816" i="9"/>
  <c r="J816" i="9"/>
  <c r="K816" i="9"/>
  <c r="L816" i="9"/>
  <c r="C817" i="9"/>
  <c r="D817" i="9"/>
  <c r="E817" i="9"/>
  <c r="F817" i="9"/>
  <c r="G817" i="9"/>
  <c r="H817" i="9"/>
  <c r="I817" i="9"/>
  <c r="J817" i="9"/>
  <c r="K817" i="9"/>
  <c r="L817" i="9"/>
  <c r="C818" i="9"/>
  <c r="D818" i="9"/>
  <c r="E818" i="9"/>
  <c r="F818" i="9"/>
  <c r="G818" i="9"/>
  <c r="H818" i="9"/>
  <c r="I818" i="9"/>
  <c r="J818" i="9"/>
  <c r="K818" i="9"/>
  <c r="L818" i="9"/>
  <c r="C819" i="9"/>
  <c r="D819" i="9"/>
  <c r="E819" i="9"/>
  <c r="F819" i="9"/>
  <c r="G819" i="9"/>
  <c r="H819" i="9"/>
  <c r="I819" i="9"/>
  <c r="J819" i="9"/>
  <c r="K819" i="9"/>
  <c r="L819" i="9"/>
  <c r="C820" i="9"/>
  <c r="D820" i="9"/>
  <c r="E820" i="9"/>
  <c r="F820" i="9"/>
  <c r="G820" i="9"/>
  <c r="H820" i="9"/>
  <c r="I820" i="9"/>
  <c r="J820" i="9"/>
  <c r="K820" i="9"/>
  <c r="L820" i="9"/>
  <c r="C821" i="9"/>
  <c r="D821" i="9"/>
  <c r="E821" i="9"/>
  <c r="F821" i="9"/>
  <c r="G821" i="9"/>
  <c r="H821" i="9"/>
  <c r="I821" i="9"/>
  <c r="J821" i="9"/>
  <c r="K821" i="9"/>
  <c r="L821" i="9"/>
  <c r="C822" i="9"/>
  <c r="D822" i="9"/>
  <c r="E822" i="9"/>
  <c r="F822" i="9"/>
  <c r="G822" i="9"/>
  <c r="H822" i="9"/>
  <c r="I822" i="9"/>
  <c r="J822" i="9"/>
  <c r="K822" i="9"/>
  <c r="L822" i="9"/>
  <c r="C823" i="9"/>
  <c r="D823" i="9"/>
  <c r="E823" i="9"/>
  <c r="F823" i="9"/>
  <c r="G823" i="9"/>
  <c r="H823" i="9"/>
  <c r="I823" i="9"/>
  <c r="J823" i="9"/>
  <c r="K823" i="9"/>
  <c r="L823" i="9"/>
  <c r="C824" i="9"/>
  <c r="D824" i="9"/>
  <c r="E824" i="9"/>
  <c r="F824" i="9"/>
  <c r="G824" i="9"/>
  <c r="H824" i="9"/>
  <c r="I824" i="9"/>
  <c r="J824" i="9"/>
  <c r="K824" i="9"/>
  <c r="L824" i="9"/>
  <c r="C825" i="9"/>
  <c r="D825" i="9"/>
  <c r="E825" i="9"/>
  <c r="F825" i="9"/>
  <c r="G825" i="9"/>
  <c r="H825" i="9"/>
  <c r="I825" i="9"/>
  <c r="J825" i="9"/>
  <c r="K825" i="9"/>
  <c r="L825" i="9"/>
  <c r="C826" i="9"/>
  <c r="D826" i="9"/>
  <c r="E826" i="9"/>
  <c r="F826" i="9"/>
  <c r="G826" i="9"/>
  <c r="H826" i="9"/>
  <c r="I826" i="9"/>
  <c r="J826" i="9"/>
  <c r="K826" i="9"/>
  <c r="L826" i="9"/>
  <c r="C827" i="9"/>
  <c r="D827" i="9"/>
  <c r="E827" i="9"/>
  <c r="F827" i="9"/>
  <c r="G827" i="9"/>
  <c r="H827" i="9"/>
  <c r="I827" i="9"/>
  <c r="K827" i="9"/>
  <c r="L827" i="9"/>
  <c r="C828" i="9"/>
  <c r="D828" i="9"/>
  <c r="E828" i="9"/>
  <c r="F828" i="9"/>
  <c r="G828" i="9"/>
  <c r="H828" i="9"/>
  <c r="I828" i="9"/>
  <c r="J828" i="9"/>
  <c r="K828" i="9"/>
  <c r="L828" i="9"/>
  <c r="C829" i="9"/>
  <c r="D829" i="9"/>
  <c r="E829" i="9"/>
  <c r="F829" i="9"/>
  <c r="G829" i="9"/>
  <c r="H829" i="9"/>
  <c r="I829" i="9"/>
  <c r="J829" i="9"/>
  <c r="K829" i="9"/>
  <c r="L829" i="9"/>
  <c r="C830" i="9"/>
  <c r="D830" i="9"/>
  <c r="E830" i="9"/>
  <c r="F830" i="9"/>
  <c r="G830" i="9"/>
  <c r="H830" i="9"/>
  <c r="I830" i="9"/>
  <c r="J830" i="9"/>
  <c r="K830" i="9"/>
  <c r="L830" i="9"/>
  <c r="C831" i="9"/>
  <c r="D831" i="9"/>
  <c r="E831" i="9"/>
  <c r="F831" i="9"/>
  <c r="G831" i="9"/>
  <c r="H831" i="9"/>
  <c r="I831" i="9"/>
  <c r="J831" i="9"/>
  <c r="K831" i="9"/>
  <c r="L831" i="9"/>
  <c r="C832" i="9"/>
  <c r="D832" i="9"/>
  <c r="E832" i="9"/>
  <c r="G832" i="9"/>
  <c r="H832" i="9"/>
  <c r="I832" i="9"/>
  <c r="J832" i="9"/>
  <c r="K832" i="9"/>
  <c r="L832" i="9"/>
  <c r="C833" i="9"/>
  <c r="D833" i="9"/>
  <c r="E833" i="9"/>
  <c r="F833" i="9"/>
  <c r="G833" i="9"/>
  <c r="H833" i="9"/>
  <c r="I833" i="9"/>
  <c r="J833" i="9"/>
  <c r="K833" i="9"/>
  <c r="L833" i="9"/>
  <c r="C834" i="9"/>
  <c r="D834" i="9"/>
  <c r="E834" i="9"/>
  <c r="F834" i="9"/>
  <c r="G834" i="9"/>
  <c r="H834" i="9"/>
  <c r="I834" i="9"/>
  <c r="J834" i="9"/>
  <c r="K834" i="9"/>
  <c r="L834" i="9"/>
  <c r="C835" i="9"/>
  <c r="D835" i="9"/>
  <c r="E835" i="9"/>
  <c r="F835" i="9"/>
  <c r="G835" i="9"/>
  <c r="H835" i="9"/>
  <c r="I835" i="9"/>
  <c r="J835" i="9"/>
  <c r="K835" i="9"/>
  <c r="L835" i="9"/>
  <c r="C836" i="9"/>
  <c r="D836" i="9"/>
  <c r="E836" i="9"/>
  <c r="F836" i="9"/>
  <c r="G836" i="9"/>
  <c r="H836" i="9"/>
  <c r="I836" i="9"/>
  <c r="J836" i="9"/>
  <c r="K836" i="9"/>
  <c r="L836" i="9"/>
  <c r="C837" i="9"/>
  <c r="D837" i="9"/>
  <c r="E837" i="9"/>
  <c r="F837" i="9"/>
  <c r="G837" i="9"/>
  <c r="H837" i="9"/>
  <c r="I837" i="9"/>
  <c r="J837" i="9"/>
  <c r="K837" i="9"/>
  <c r="L837" i="9"/>
  <c r="C838" i="9"/>
  <c r="D838" i="9"/>
  <c r="E838" i="9"/>
  <c r="F838" i="9"/>
  <c r="G838" i="9"/>
  <c r="H838" i="9"/>
  <c r="I838" i="9"/>
  <c r="J838" i="9"/>
  <c r="K838" i="9"/>
  <c r="L838" i="9"/>
  <c r="C839" i="9"/>
  <c r="D839" i="9"/>
  <c r="E839" i="9"/>
  <c r="F839" i="9"/>
  <c r="G839" i="9"/>
  <c r="H839" i="9"/>
  <c r="I839" i="9"/>
  <c r="J839" i="9"/>
  <c r="K839" i="9"/>
  <c r="L839" i="9"/>
  <c r="C840" i="9"/>
  <c r="D840" i="9"/>
  <c r="E840" i="9"/>
  <c r="F840" i="9"/>
  <c r="G840" i="9"/>
  <c r="H840" i="9"/>
  <c r="I840" i="9"/>
  <c r="J840" i="9"/>
  <c r="K840" i="9"/>
  <c r="L840" i="9"/>
  <c r="C842" i="9"/>
  <c r="D842" i="9"/>
  <c r="E842" i="9"/>
  <c r="F842" i="9"/>
  <c r="G842" i="9"/>
  <c r="H842" i="9"/>
  <c r="I842" i="9"/>
  <c r="J842" i="9"/>
  <c r="K842" i="9"/>
  <c r="L842" i="9"/>
  <c r="C843" i="9"/>
  <c r="D843" i="9"/>
  <c r="E843" i="9"/>
  <c r="F843" i="9"/>
  <c r="G843" i="9"/>
  <c r="H843" i="9"/>
  <c r="I843" i="9"/>
  <c r="J843" i="9"/>
  <c r="K843" i="9"/>
  <c r="L843" i="9"/>
  <c r="C845" i="9"/>
  <c r="D845" i="9"/>
  <c r="E845" i="9"/>
  <c r="F845" i="9"/>
  <c r="G845" i="9"/>
  <c r="H845" i="9"/>
  <c r="I845" i="9"/>
  <c r="J845" i="9"/>
  <c r="K845" i="9"/>
  <c r="L845" i="9"/>
  <c r="C846" i="9"/>
  <c r="D846" i="9"/>
  <c r="E846" i="9"/>
  <c r="F846" i="9"/>
  <c r="G846" i="9"/>
  <c r="H846" i="9"/>
  <c r="I846" i="9"/>
  <c r="J846" i="9"/>
  <c r="K846" i="9"/>
  <c r="L846" i="9"/>
  <c r="C847" i="9"/>
  <c r="D847" i="9"/>
  <c r="E847" i="9"/>
  <c r="F847" i="9"/>
  <c r="G847" i="9"/>
  <c r="H847" i="9"/>
  <c r="I847" i="9"/>
  <c r="J847" i="9"/>
  <c r="K847" i="9"/>
  <c r="L847" i="9"/>
  <c r="C848" i="9"/>
  <c r="D848" i="9"/>
  <c r="E848" i="9"/>
  <c r="F848" i="9"/>
  <c r="G848" i="9"/>
  <c r="H848" i="9"/>
  <c r="I848" i="9"/>
  <c r="J848" i="9"/>
  <c r="K848" i="9"/>
  <c r="L848" i="9"/>
  <c r="C849" i="9"/>
  <c r="D849" i="9"/>
  <c r="E849" i="9"/>
  <c r="F849" i="9"/>
  <c r="G849" i="9"/>
  <c r="H849" i="9"/>
  <c r="I849" i="9"/>
  <c r="J849" i="9"/>
  <c r="K849" i="9"/>
  <c r="L849" i="9"/>
  <c r="C850" i="9"/>
  <c r="D850" i="9"/>
  <c r="E850" i="9"/>
  <c r="F850" i="9"/>
  <c r="G850" i="9"/>
  <c r="H850" i="9"/>
  <c r="I850" i="9"/>
  <c r="J850" i="9"/>
  <c r="K850" i="9"/>
  <c r="L850" i="9"/>
  <c r="C851" i="9"/>
  <c r="D851" i="9"/>
  <c r="E851" i="9"/>
  <c r="F851" i="9"/>
  <c r="G851" i="9"/>
  <c r="H851" i="9"/>
  <c r="I851" i="9"/>
  <c r="J851" i="9"/>
  <c r="K851" i="9"/>
  <c r="L851" i="9"/>
  <c r="C852" i="9"/>
  <c r="D852" i="9"/>
  <c r="E852" i="9"/>
  <c r="F852" i="9"/>
  <c r="G852" i="9"/>
  <c r="H852" i="9"/>
  <c r="I852" i="9"/>
  <c r="J852" i="9"/>
  <c r="K852" i="9"/>
  <c r="L852" i="9"/>
  <c r="C853" i="9"/>
  <c r="D853" i="9"/>
  <c r="E853" i="9"/>
  <c r="F853" i="9"/>
  <c r="G853" i="9"/>
  <c r="H853" i="9"/>
  <c r="I853" i="9"/>
  <c r="J853" i="9"/>
  <c r="K853" i="9"/>
  <c r="L853" i="9"/>
  <c r="C854" i="9"/>
  <c r="D854" i="9"/>
  <c r="E854" i="9"/>
  <c r="F854" i="9"/>
  <c r="G854" i="9"/>
  <c r="H854" i="9"/>
  <c r="I854" i="9"/>
  <c r="J854" i="9"/>
  <c r="K854" i="9"/>
  <c r="L854" i="9"/>
  <c r="C855" i="9"/>
  <c r="D855" i="9"/>
  <c r="E855" i="9"/>
  <c r="F855" i="9"/>
  <c r="G855" i="9"/>
  <c r="H855" i="9"/>
  <c r="I855" i="9"/>
  <c r="J855" i="9"/>
  <c r="K855" i="9"/>
  <c r="L855" i="9"/>
  <c r="C856" i="9"/>
  <c r="D856" i="9"/>
  <c r="E856" i="9"/>
  <c r="G856" i="9"/>
  <c r="H856" i="9"/>
  <c r="I856" i="9"/>
  <c r="J856" i="9"/>
  <c r="K856" i="9"/>
  <c r="L856" i="9"/>
  <c r="C857" i="9"/>
  <c r="D857" i="9"/>
  <c r="E857" i="9"/>
  <c r="F857" i="9"/>
  <c r="G857" i="9"/>
  <c r="H857" i="9"/>
  <c r="I857" i="9"/>
  <c r="J857" i="9"/>
  <c r="K857" i="9"/>
  <c r="L857" i="9"/>
  <c r="C858" i="9"/>
  <c r="D858" i="9"/>
  <c r="E858" i="9"/>
  <c r="F858" i="9"/>
  <c r="G858" i="9"/>
  <c r="H858" i="9"/>
  <c r="I858" i="9"/>
  <c r="J858" i="9"/>
  <c r="K858" i="9"/>
  <c r="L858" i="9"/>
  <c r="C859" i="9"/>
  <c r="D859" i="9"/>
  <c r="E859" i="9"/>
  <c r="F859" i="9"/>
  <c r="G859" i="9"/>
  <c r="H859" i="9"/>
  <c r="I859" i="9"/>
  <c r="J859" i="9"/>
  <c r="K859" i="9"/>
  <c r="L859" i="9"/>
  <c r="C860" i="9"/>
  <c r="D860" i="9"/>
  <c r="E860" i="9"/>
  <c r="F860" i="9"/>
  <c r="G860" i="9"/>
  <c r="I860" i="9"/>
  <c r="J860" i="9"/>
  <c r="K860" i="9"/>
  <c r="L860" i="9"/>
  <c r="C861" i="9"/>
  <c r="D861" i="9"/>
  <c r="E861" i="9"/>
  <c r="F861" i="9"/>
  <c r="G861" i="9"/>
  <c r="H861" i="9"/>
  <c r="I861" i="9"/>
  <c r="J861" i="9"/>
  <c r="K861" i="9"/>
  <c r="L861" i="9"/>
  <c r="C862" i="9"/>
  <c r="D862" i="9"/>
  <c r="E862" i="9"/>
  <c r="I862" i="9"/>
  <c r="J862" i="9"/>
  <c r="K862" i="9"/>
  <c r="L862" i="9"/>
  <c r="C863" i="9"/>
  <c r="D863" i="9"/>
  <c r="E863" i="9"/>
  <c r="F863" i="9"/>
  <c r="G863" i="9"/>
  <c r="H863" i="9"/>
  <c r="I863" i="9"/>
  <c r="J863" i="9"/>
  <c r="K863" i="9"/>
  <c r="L863" i="9"/>
  <c r="C864" i="9"/>
  <c r="D864" i="9"/>
  <c r="E864" i="9"/>
  <c r="F864" i="9"/>
  <c r="G864" i="9"/>
  <c r="H864" i="9"/>
  <c r="I864" i="9"/>
  <c r="J864" i="9"/>
  <c r="K864" i="9"/>
  <c r="L864" i="9"/>
  <c r="C865" i="9"/>
  <c r="D865" i="9"/>
  <c r="E865" i="9"/>
  <c r="F865" i="9"/>
  <c r="G865" i="9"/>
  <c r="H865" i="9"/>
  <c r="I865" i="9"/>
  <c r="J865" i="9"/>
  <c r="K865" i="9"/>
  <c r="L865" i="9"/>
  <c r="C866" i="9"/>
  <c r="D866" i="9"/>
  <c r="E866" i="9"/>
  <c r="F866" i="9"/>
  <c r="G866" i="9"/>
  <c r="H866" i="9"/>
  <c r="I866" i="9"/>
  <c r="J866" i="9"/>
  <c r="K866" i="9"/>
  <c r="L866" i="9"/>
  <c r="C867" i="9"/>
  <c r="D867" i="9"/>
  <c r="E867" i="9"/>
  <c r="F867" i="9"/>
  <c r="G867" i="9"/>
  <c r="I867" i="9"/>
  <c r="J867" i="9"/>
  <c r="K867" i="9"/>
  <c r="L867" i="9"/>
  <c r="C868" i="9"/>
  <c r="D868" i="9"/>
  <c r="E868" i="9"/>
  <c r="F868" i="9"/>
  <c r="G868" i="9"/>
  <c r="H868" i="9"/>
  <c r="I868" i="9"/>
  <c r="J868" i="9"/>
  <c r="K868" i="9"/>
  <c r="L868" i="9"/>
  <c r="C869" i="9"/>
  <c r="D869" i="9"/>
  <c r="E869" i="9"/>
  <c r="F869" i="9"/>
  <c r="G869" i="9"/>
  <c r="H869" i="9"/>
  <c r="I869" i="9"/>
  <c r="J869" i="9"/>
  <c r="K869" i="9"/>
  <c r="L869" i="9"/>
  <c r="C870" i="9"/>
  <c r="D870" i="9"/>
  <c r="E870" i="9"/>
  <c r="F870" i="9"/>
  <c r="G870" i="9"/>
  <c r="H870" i="9"/>
  <c r="I870" i="9"/>
  <c r="J870" i="9"/>
  <c r="K870" i="9"/>
  <c r="L870" i="9"/>
  <c r="C871" i="9"/>
  <c r="D871" i="9"/>
  <c r="E871" i="9"/>
  <c r="F871" i="9"/>
  <c r="G871" i="9"/>
  <c r="H871" i="9"/>
  <c r="I871" i="9"/>
  <c r="J871" i="9"/>
  <c r="K871" i="9"/>
  <c r="L871" i="9"/>
  <c r="C872" i="9"/>
  <c r="D872" i="9"/>
  <c r="E872" i="9"/>
  <c r="F872" i="9"/>
  <c r="G872" i="9"/>
  <c r="H872" i="9"/>
  <c r="I872" i="9"/>
  <c r="J872" i="9"/>
  <c r="K872" i="9"/>
  <c r="L872" i="9"/>
  <c r="C873" i="9"/>
  <c r="D873" i="9"/>
  <c r="E873" i="9"/>
  <c r="F873" i="9"/>
  <c r="G873" i="9"/>
  <c r="H873" i="9"/>
  <c r="I873" i="9"/>
  <c r="J873" i="9"/>
  <c r="K873" i="9"/>
  <c r="L873" i="9"/>
  <c r="C874" i="9"/>
  <c r="D874" i="9"/>
  <c r="E874" i="9"/>
  <c r="F874" i="9"/>
  <c r="G874" i="9"/>
  <c r="H874" i="9"/>
  <c r="I874" i="9"/>
  <c r="J874" i="9"/>
  <c r="K874" i="9"/>
  <c r="L874" i="9"/>
  <c r="C875" i="9"/>
  <c r="D875" i="9"/>
  <c r="E875" i="9"/>
  <c r="F875" i="9"/>
  <c r="H875" i="9"/>
  <c r="I875" i="9"/>
  <c r="J875" i="9"/>
  <c r="K875" i="9"/>
  <c r="L875" i="9"/>
  <c r="C876" i="9"/>
  <c r="D876" i="9"/>
  <c r="E876" i="9"/>
  <c r="F876" i="9"/>
  <c r="H876" i="9"/>
  <c r="I876" i="9"/>
  <c r="J876" i="9"/>
  <c r="K876" i="9"/>
  <c r="L876" i="9"/>
  <c r="C877" i="9"/>
  <c r="D877" i="9"/>
  <c r="E877" i="9"/>
  <c r="G877" i="9"/>
  <c r="H877" i="9"/>
  <c r="I877" i="9"/>
  <c r="J877" i="9"/>
  <c r="K877" i="9"/>
  <c r="L877" i="9"/>
  <c r="C878" i="9"/>
  <c r="D878" i="9"/>
  <c r="E878" i="9"/>
  <c r="G878" i="9"/>
  <c r="H878" i="9"/>
  <c r="I878" i="9"/>
  <c r="J878" i="9"/>
  <c r="K878" i="9"/>
  <c r="L878" i="9"/>
  <c r="C879" i="9"/>
  <c r="D879" i="9"/>
  <c r="E879" i="9"/>
  <c r="G879" i="9"/>
  <c r="H879" i="9"/>
  <c r="I879" i="9"/>
  <c r="J879" i="9"/>
  <c r="K879" i="9"/>
  <c r="L879" i="9"/>
  <c r="C880" i="9"/>
  <c r="D880" i="9"/>
  <c r="E880" i="9"/>
  <c r="F880" i="9"/>
  <c r="G880" i="9"/>
  <c r="H880" i="9"/>
  <c r="I880" i="9"/>
  <c r="J880" i="9"/>
  <c r="K880" i="9"/>
  <c r="L880" i="9"/>
  <c r="C881" i="9"/>
  <c r="D881" i="9"/>
  <c r="E881" i="9"/>
  <c r="F881" i="9"/>
  <c r="G881" i="9"/>
  <c r="H881" i="9"/>
  <c r="I881" i="9"/>
  <c r="J881" i="9"/>
  <c r="K881" i="9"/>
  <c r="L881" i="9"/>
  <c r="C882" i="9"/>
  <c r="D882" i="9"/>
  <c r="E882" i="9"/>
  <c r="F882" i="9"/>
  <c r="G882" i="9"/>
  <c r="H882" i="9"/>
  <c r="I882" i="9"/>
  <c r="J882" i="9"/>
  <c r="K882" i="9"/>
  <c r="L882" i="9"/>
  <c r="C883" i="9"/>
  <c r="D883" i="9"/>
  <c r="E883" i="9"/>
  <c r="F883" i="9"/>
  <c r="G883" i="9"/>
  <c r="H883" i="9"/>
  <c r="I883" i="9"/>
  <c r="J883" i="9"/>
  <c r="K883" i="9"/>
  <c r="L883" i="9"/>
  <c r="C884" i="9"/>
  <c r="D884" i="9"/>
  <c r="E884" i="9"/>
  <c r="F884" i="9"/>
  <c r="G884" i="9"/>
  <c r="H884" i="9"/>
  <c r="I884" i="9"/>
  <c r="J884" i="9"/>
  <c r="K884" i="9"/>
  <c r="L884" i="9"/>
  <c r="C885" i="9"/>
  <c r="D885" i="9"/>
  <c r="E885" i="9"/>
  <c r="F885" i="9"/>
  <c r="G885" i="9"/>
  <c r="H885" i="9"/>
  <c r="I885" i="9"/>
  <c r="J885" i="9"/>
  <c r="K885" i="9"/>
  <c r="L885" i="9"/>
  <c r="C886" i="9"/>
  <c r="D886" i="9"/>
  <c r="E886" i="9"/>
  <c r="F886" i="9"/>
  <c r="G886" i="9"/>
  <c r="H886" i="9"/>
  <c r="I886" i="9"/>
  <c r="J886" i="9"/>
  <c r="K886" i="9"/>
  <c r="L886" i="9"/>
  <c r="C887" i="9"/>
  <c r="D887" i="9"/>
  <c r="E887" i="9"/>
  <c r="F887" i="9"/>
  <c r="G887" i="9"/>
  <c r="H887" i="9"/>
  <c r="I887" i="9"/>
  <c r="J887" i="9"/>
  <c r="K887" i="9"/>
  <c r="L887" i="9"/>
  <c r="C888" i="9"/>
  <c r="D888" i="9"/>
  <c r="E888" i="9"/>
  <c r="G888" i="9"/>
  <c r="H888" i="9"/>
  <c r="I888" i="9"/>
  <c r="J888" i="9"/>
  <c r="K888" i="9"/>
  <c r="L888" i="9"/>
  <c r="C889" i="9"/>
  <c r="D889" i="9"/>
  <c r="E889" i="9"/>
  <c r="G889" i="9"/>
  <c r="H889" i="9"/>
  <c r="I889" i="9"/>
  <c r="J889" i="9"/>
  <c r="K889" i="9"/>
  <c r="L889" i="9"/>
  <c r="C890" i="9"/>
  <c r="D890" i="9"/>
  <c r="E890" i="9"/>
  <c r="F890" i="9"/>
  <c r="G890" i="9"/>
  <c r="H890" i="9"/>
  <c r="I890" i="9"/>
  <c r="J890" i="9"/>
  <c r="K890" i="9"/>
  <c r="L890" i="9"/>
  <c r="C891" i="9"/>
  <c r="D891" i="9"/>
  <c r="E891" i="9"/>
  <c r="F891" i="9"/>
  <c r="G891" i="9"/>
  <c r="H891" i="9"/>
  <c r="I891" i="9"/>
  <c r="J891" i="9"/>
  <c r="K891" i="9"/>
  <c r="L891" i="9"/>
  <c r="C892" i="9"/>
  <c r="D892" i="9"/>
  <c r="E892" i="9"/>
  <c r="F892" i="9"/>
  <c r="G892" i="9"/>
  <c r="H892" i="9"/>
  <c r="I892" i="9"/>
  <c r="K892" i="9"/>
  <c r="L892" i="9"/>
  <c r="C893" i="9"/>
  <c r="D893" i="9"/>
  <c r="E893" i="9"/>
  <c r="F893" i="9"/>
  <c r="G893" i="9"/>
  <c r="H893" i="9"/>
  <c r="I893" i="9"/>
  <c r="K893" i="9"/>
  <c r="L893" i="9"/>
  <c r="C894" i="9"/>
  <c r="D894" i="9"/>
  <c r="E894" i="9"/>
  <c r="F894" i="9"/>
  <c r="G894" i="9"/>
  <c r="H894" i="9"/>
  <c r="I894" i="9"/>
  <c r="J894" i="9"/>
  <c r="K894" i="9"/>
  <c r="L894" i="9"/>
  <c r="C895" i="9"/>
  <c r="D895" i="9"/>
  <c r="E895" i="9"/>
  <c r="F895" i="9"/>
  <c r="G895" i="9"/>
  <c r="H895" i="9"/>
  <c r="I895" i="9"/>
  <c r="J895" i="9"/>
  <c r="K895" i="9"/>
  <c r="L895" i="9"/>
  <c r="C896" i="9"/>
  <c r="D896" i="9"/>
  <c r="E896" i="9"/>
  <c r="F896" i="9"/>
  <c r="G896" i="9"/>
  <c r="H896" i="9"/>
  <c r="I896" i="9"/>
  <c r="J896" i="9"/>
  <c r="K896" i="9"/>
  <c r="L896" i="9"/>
  <c r="C897" i="9"/>
  <c r="E897" i="9"/>
  <c r="G897" i="9"/>
  <c r="H897" i="9"/>
  <c r="I897" i="9"/>
  <c r="J897" i="9"/>
  <c r="L897" i="9"/>
  <c r="C898" i="9"/>
  <c r="D898" i="9"/>
  <c r="E898" i="9"/>
  <c r="F898" i="9"/>
  <c r="G898" i="9"/>
  <c r="H898" i="9"/>
  <c r="I898" i="9"/>
  <c r="J898" i="9"/>
  <c r="K898" i="9"/>
  <c r="L898" i="9"/>
  <c r="C899" i="9"/>
  <c r="E899" i="9"/>
  <c r="G899" i="9"/>
  <c r="H899" i="9"/>
  <c r="I899" i="9"/>
  <c r="J899" i="9"/>
  <c r="L899" i="9"/>
  <c r="C900" i="9"/>
  <c r="D900" i="9"/>
  <c r="E900" i="9"/>
  <c r="F900" i="9"/>
  <c r="G900" i="9"/>
  <c r="H900" i="9"/>
  <c r="I900" i="9"/>
  <c r="J900" i="9"/>
  <c r="K900" i="9"/>
  <c r="L900" i="9"/>
  <c r="C901" i="9"/>
  <c r="D901" i="9"/>
  <c r="E901" i="9"/>
  <c r="F901" i="9"/>
  <c r="G901" i="9"/>
  <c r="H901" i="9"/>
  <c r="I901" i="9"/>
  <c r="J901" i="9"/>
  <c r="K901" i="9"/>
  <c r="L901" i="9"/>
  <c r="C902" i="9"/>
  <c r="G902" i="9"/>
  <c r="H902" i="9"/>
  <c r="I902" i="9"/>
  <c r="J902" i="9"/>
  <c r="K902" i="9"/>
  <c r="L902" i="9"/>
  <c r="C903" i="9"/>
  <c r="D903" i="9"/>
  <c r="E903" i="9"/>
  <c r="F903" i="9"/>
  <c r="G903" i="9"/>
  <c r="H903" i="9"/>
  <c r="I903" i="9"/>
  <c r="J903" i="9"/>
  <c r="K903" i="9"/>
  <c r="L903" i="9"/>
  <c r="C904" i="9"/>
  <c r="G904" i="9"/>
  <c r="H904" i="9"/>
  <c r="I904" i="9"/>
  <c r="J904" i="9"/>
  <c r="K904" i="9"/>
  <c r="L904" i="9"/>
  <c r="C905" i="9"/>
  <c r="D905" i="9"/>
  <c r="E905" i="9"/>
  <c r="F905" i="9"/>
  <c r="G905" i="9"/>
  <c r="H905" i="9"/>
  <c r="I905" i="9"/>
  <c r="J905" i="9"/>
  <c r="K905" i="9"/>
  <c r="L905" i="9"/>
  <c r="C906" i="9"/>
  <c r="D906" i="9"/>
  <c r="G906" i="9"/>
  <c r="I906" i="9"/>
  <c r="J906" i="9"/>
  <c r="L906" i="9"/>
  <c r="C907" i="9"/>
  <c r="D907" i="9"/>
  <c r="E907" i="9"/>
  <c r="F907" i="9"/>
  <c r="G907" i="9"/>
  <c r="H907" i="9"/>
  <c r="I907" i="9"/>
  <c r="J907" i="9"/>
  <c r="K907" i="9"/>
  <c r="L907" i="9"/>
  <c r="C908" i="9"/>
  <c r="D908" i="9"/>
  <c r="G908" i="9"/>
  <c r="I908" i="9"/>
  <c r="J908" i="9"/>
  <c r="L908" i="9"/>
  <c r="C909" i="9"/>
  <c r="D909" i="9"/>
  <c r="E909" i="9"/>
  <c r="F909" i="9"/>
  <c r="G909" i="9"/>
  <c r="H909" i="9"/>
  <c r="I909" i="9"/>
  <c r="J909" i="9"/>
  <c r="K909" i="9"/>
  <c r="L909" i="9"/>
  <c r="C910" i="9"/>
  <c r="D910" i="9"/>
  <c r="E910" i="9"/>
  <c r="F910" i="9"/>
  <c r="G910" i="9"/>
  <c r="H910" i="9"/>
  <c r="I910" i="9"/>
  <c r="J910" i="9"/>
  <c r="K910" i="9"/>
  <c r="L910" i="9"/>
  <c r="C911" i="9"/>
  <c r="D911" i="9"/>
  <c r="E911" i="9"/>
  <c r="F911" i="9"/>
  <c r="G911" i="9"/>
  <c r="H911" i="9"/>
  <c r="I911" i="9"/>
  <c r="J911" i="9"/>
  <c r="K911" i="9"/>
  <c r="L911" i="9"/>
  <c r="C912" i="9"/>
  <c r="D912" i="9"/>
  <c r="E912" i="9"/>
  <c r="F912" i="9"/>
  <c r="G912" i="9"/>
  <c r="H912" i="9"/>
  <c r="I912" i="9"/>
  <c r="J912" i="9"/>
  <c r="K912" i="9"/>
  <c r="L912" i="9"/>
  <c r="C913" i="9"/>
  <c r="D913" i="9"/>
  <c r="E913" i="9"/>
  <c r="F913" i="9"/>
  <c r="G913" i="9"/>
  <c r="H913" i="9"/>
  <c r="I913" i="9"/>
  <c r="J913" i="9"/>
  <c r="K913" i="9"/>
  <c r="L913" i="9"/>
  <c r="C914" i="9"/>
  <c r="D914" i="9"/>
  <c r="E914" i="9"/>
  <c r="F914" i="9"/>
  <c r="G914" i="9"/>
  <c r="H914" i="9"/>
  <c r="I914" i="9"/>
  <c r="J914" i="9"/>
  <c r="K914" i="9"/>
  <c r="L914" i="9"/>
  <c r="C915" i="9"/>
  <c r="D915" i="9"/>
  <c r="E915" i="9"/>
  <c r="F915" i="9"/>
  <c r="G915" i="9"/>
  <c r="H915" i="9"/>
  <c r="I915" i="9"/>
  <c r="J915" i="9"/>
  <c r="K915" i="9"/>
  <c r="L915" i="9"/>
  <c r="C916" i="9"/>
  <c r="D916" i="9"/>
  <c r="E916" i="9"/>
  <c r="F916" i="9"/>
  <c r="G916" i="9"/>
  <c r="H916" i="9"/>
  <c r="I916" i="9"/>
  <c r="J916" i="9"/>
  <c r="K916" i="9"/>
  <c r="L916" i="9"/>
  <c r="C917" i="9"/>
  <c r="D917" i="9"/>
  <c r="E917" i="9"/>
  <c r="F917" i="9"/>
  <c r="G917" i="9"/>
  <c r="H917" i="9"/>
  <c r="I917" i="9"/>
  <c r="J917" i="9"/>
  <c r="K917" i="9"/>
  <c r="L917" i="9"/>
  <c r="C918" i="9"/>
  <c r="D918" i="9"/>
  <c r="E918" i="9"/>
  <c r="F918" i="9"/>
  <c r="G918" i="9"/>
  <c r="H918" i="9"/>
  <c r="I918" i="9"/>
  <c r="J918" i="9"/>
  <c r="K918" i="9"/>
  <c r="L918" i="9"/>
  <c r="C919" i="9"/>
  <c r="D919" i="9"/>
  <c r="E919" i="9"/>
  <c r="F919" i="9"/>
  <c r="G919" i="9"/>
  <c r="H919" i="9"/>
  <c r="I919" i="9"/>
  <c r="J919" i="9"/>
  <c r="K919" i="9"/>
  <c r="L919" i="9"/>
  <c r="C920" i="9"/>
  <c r="D920" i="9"/>
  <c r="E920" i="9"/>
  <c r="F920" i="9"/>
  <c r="G920" i="9"/>
  <c r="H920" i="9"/>
  <c r="I920" i="9"/>
  <c r="J920" i="9"/>
  <c r="K920" i="9"/>
  <c r="L920" i="9"/>
  <c r="C921" i="9"/>
  <c r="D921" i="9"/>
  <c r="E921" i="9"/>
  <c r="F921" i="9"/>
  <c r="G921" i="9"/>
  <c r="H921" i="9"/>
  <c r="I921" i="9"/>
  <c r="J921" i="9"/>
  <c r="K921" i="9"/>
  <c r="L921" i="9"/>
  <c r="C922" i="9"/>
  <c r="D922" i="9"/>
  <c r="E922" i="9"/>
  <c r="F922" i="9"/>
  <c r="G922" i="9"/>
  <c r="H922" i="9"/>
  <c r="I922" i="9"/>
  <c r="J922" i="9"/>
  <c r="K922" i="9"/>
  <c r="L922" i="9"/>
  <c r="C923" i="9"/>
  <c r="D923" i="9"/>
  <c r="E923" i="9"/>
  <c r="F923" i="9"/>
  <c r="G923" i="9"/>
  <c r="H923" i="9"/>
  <c r="I923" i="9"/>
  <c r="J923" i="9"/>
  <c r="K923" i="9"/>
  <c r="L923" i="9"/>
  <c r="C924" i="9"/>
  <c r="D924" i="9"/>
  <c r="E924" i="9"/>
  <c r="F924" i="9"/>
  <c r="G924" i="9"/>
  <c r="H924" i="9"/>
  <c r="I924" i="9"/>
  <c r="J924" i="9"/>
  <c r="K924" i="9"/>
  <c r="L924" i="9"/>
  <c r="C925" i="9"/>
  <c r="D925" i="9"/>
  <c r="E925" i="9"/>
  <c r="F925" i="9"/>
  <c r="G925" i="9"/>
  <c r="H925" i="9"/>
  <c r="I925" i="9"/>
  <c r="J925" i="9"/>
  <c r="K925" i="9"/>
  <c r="L925" i="9"/>
  <c r="C926" i="9"/>
  <c r="D926" i="9"/>
  <c r="E926" i="9"/>
  <c r="F926" i="9"/>
  <c r="G926" i="9"/>
  <c r="H926" i="9"/>
  <c r="I926" i="9"/>
  <c r="J926" i="9"/>
  <c r="K926" i="9"/>
  <c r="L926" i="9"/>
  <c r="C927" i="9"/>
  <c r="D927" i="9"/>
  <c r="E927" i="9"/>
  <c r="F927" i="9"/>
  <c r="G927" i="9"/>
  <c r="H927" i="9"/>
  <c r="I927" i="9"/>
  <c r="J927" i="9"/>
  <c r="K927" i="9"/>
  <c r="L927" i="9"/>
  <c r="C928" i="9"/>
  <c r="D928" i="9"/>
  <c r="E928" i="9"/>
  <c r="F928" i="9"/>
  <c r="G928" i="9"/>
  <c r="H928" i="9"/>
  <c r="I928" i="9"/>
  <c r="J928" i="9"/>
  <c r="K928" i="9"/>
  <c r="L928" i="9"/>
  <c r="C929" i="9"/>
  <c r="D929" i="9"/>
  <c r="E929" i="9"/>
  <c r="F929" i="9"/>
  <c r="G929" i="9"/>
  <c r="H929" i="9"/>
  <c r="I929" i="9"/>
  <c r="J929" i="9"/>
  <c r="K929" i="9"/>
  <c r="L929" i="9"/>
  <c r="C930" i="9"/>
  <c r="D930" i="9"/>
  <c r="E930" i="9"/>
  <c r="F930" i="9"/>
  <c r="G930" i="9"/>
  <c r="H930" i="9"/>
  <c r="I930" i="9"/>
  <c r="J930" i="9"/>
  <c r="K930" i="9"/>
  <c r="L930" i="9"/>
  <c r="C931" i="9"/>
  <c r="D931" i="9"/>
  <c r="E931" i="9"/>
  <c r="F931" i="9"/>
  <c r="G931" i="9"/>
  <c r="H931" i="9"/>
  <c r="I931" i="9"/>
  <c r="J931" i="9"/>
  <c r="K931" i="9"/>
  <c r="L931" i="9"/>
  <c r="C932" i="9"/>
  <c r="D932" i="9"/>
  <c r="E932" i="9"/>
  <c r="F932" i="9"/>
  <c r="G932" i="9"/>
  <c r="H932" i="9"/>
  <c r="I932" i="9"/>
  <c r="J932" i="9"/>
  <c r="K932" i="9"/>
  <c r="L932" i="9"/>
  <c r="C933" i="9"/>
  <c r="D933" i="9"/>
  <c r="E933" i="9"/>
  <c r="F933" i="9"/>
  <c r="G933" i="9"/>
  <c r="H933" i="9"/>
  <c r="I933" i="9"/>
  <c r="J933" i="9"/>
  <c r="K933" i="9"/>
  <c r="L933" i="9"/>
  <c r="C934" i="9"/>
  <c r="D934" i="9"/>
  <c r="E934" i="9"/>
  <c r="F934" i="9"/>
  <c r="G934" i="9"/>
  <c r="H934" i="9"/>
  <c r="I934" i="9"/>
  <c r="J934" i="9"/>
  <c r="K934" i="9"/>
  <c r="L934" i="9"/>
  <c r="C935" i="9"/>
  <c r="D935" i="9"/>
  <c r="E935" i="9"/>
  <c r="F935" i="9"/>
  <c r="G935" i="9"/>
  <c r="H935" i="9"/>
  <c r="I935" i="9"/>
  <c r="J935" i="9"/>
  <c r="K935" i="9"/>
  <c r="L935" i="9"/>
  <c r="C936" i="9"/>
  <c r="D936" i="9"/>
  <c r="E936" i="9"/>
  <c r="F936" i="9"/>
  <c r="G936" i="9"/>
  <c r="H936" i="9"/>
  <c r="I936" i="9"/>
  <c r="J936" i="9"/>
  <c r="K936" i="9"/>
  <c r="L936" i="9"/>
  <c r="C937" i="9"/>
  <c r="D937" i="9"/>
  <c r="E937" i="9"/>
  <c r="F937" i="9"/>
  <c r="G937" i="9"/>
  <c r="H937" i="9"/>
  <c r="I937" i="9"/>
  <c r="J937" i="9"/>
  <c r="K937" i="9"/>
  <c r="L937" i="9"/>
  <c r="C938" i="9"/>
  <c r="D938" i="9"/>
  <c r="E938" i="9"/>
  <c r="F938" i="9"/>
  <c r="G938" i="9"/>
  <c r="H938" i="9"/>
  <c r="I938" i="9"/>
  <c r="J938" i="9"/>
  <c r="K938" i="9"/>
  <c r="L938" i="9"/>
  <c r="C939" i="9"/>
  <c r="D939" i="9"/>
  <c r="E939" i="9"/>
  <c r="F939" i="9"/>
  <c r="G939" i="9"/>
  <c r="H939" i="9"/>
  <c r="I939" i="9"/>
  <c r="J939" i="9"/>
  <c r="K939" i="9"/>
  <c r="L939" i="9"/>
  <c r="C940" i="9"/>
  <c r="D940" i="9"/>
  <c r="E940" i="9"/>
  <c r="F940" i="9"/>
  <c r="G940" i="9"/>
  <c r="H940" i="9"/>
  <c r="I940" i="9"/>
  <c r="K940" i="9"/>
  <c r="L940" i="9"/>
  <c r="C941" i="9"/>
  <c r="D941" i="9"/>
  <c r="E941" i="9"/>
  <c r="F941" i="9"/>
  <c r="G941" i="9"/>
  <c r="H941" i="9"/>
  <c r="I941" i="9"/>
  <c r="J941" i="9"/>
  <c r="K941" i="9"/>
  <c r="L941" i="9"/>
  <c r="C942" i="9"/>
  <c r="D942" i="9"/>
  <c r="E942" i="9"/>
  <c r="F942" i="9"/>
  <c r="G942" i="9"/>
  <c r="H942" i="9"/>
  <c r="I942" i="9"/>
  <c r="K942" i="9"/>
  <c r="L942" i="9"/>
  <c r="C943" i="9"/>
  <c r="D943" i="9"/>
  <c r="E943" i="9"/>
  <c r="F943" i="9"/>
  <c r="G943" i="9"/>
  <c r="H943" i="9"/>
  <c r="I943" i="9"/>
  <c r="J943" i="9"/>
  <c r="K943" i="9"/>
  <c r="L943" i="9"/>
  <c r="C944" i="9"/>
  <c r="D944" i="9"/>
  <c r="E944" i="9"/>
  <c r="F944" i="9"/>
  <c r="G944" i="9"/>
  <c r="H944" i="9"/>
  <c r="I944" i="9"/>
  <c r="J944" i="9"/>
  <c r="K944" i="9"/>
  <c r="L944" i="9"/>
  <c r="C945" i="9"/>
  <c r="D945" i="9"/>
  <c r="E945" i="9"/>
  <c r="F945" i="9"/>
  <c r="G945" i="9"/>
  <c r="H945" i="9"/>
  <c r="I945" i="9"/>
  <c r="J945" i="9"/>
  <c r="K945" i="9"/>
  <c r="L945" i="9"/>
  <c r="C946" i="9"/>
  <c r="D946" i="9"/>
  <c r="E946" i="9"/>
  <c r="F946" i="9"/>
  <c r="G946" i="9"/>
  <c r="H946" i="9"/>
  <c r="I946" i="9"/>
  <c r="J946" i="9"/>
  <c r="K946" i="9"/>
  <c r="L946" i="9"/>
  <c r="C947" i="9"/>
  <c r="D947" i="9"/>
  <c r="E947" i="9"/>
  <c r="F947" i="9"/>
  <c r="G947" i="9"/>
  <c r="H947" i="9"/>
  <c r="I947" i="9"/>
  <c r="J947" i="9"/>
  <c r="K947" i="9"/>
  <c r="L947" i="9"/>
  <c r="C948" i="9"/>
  <c r="D948" i="9"/>
  <c r="F948" i="9"/>
  <c r="G948" i="9"/>
  <c r="H948" i="9"/>
  <c r="I948" i="9"/>
  <c r="J948" i="9"/>
  <c r="K948" i="9"/>
  <c r="L948" i="9"/>
  <c r="C949" i="9"/>
  <c r="D949" i="9"/>
  <c r="E949" i="9"/>
  <c r="F949" i="9"/>
  <c r="G949" i="9"/>
  <c r="H949" i="9"/>
  <c r="I949" i="9"/>
  <c r="J949" i="9"/>
  <c r="K949" i="9"/>
  <c r="L949" i="9"/>
  <c r="C950" i="9"/>
  <c r="D950" i="9"/>
  <c r="F950" i="9"/>
  <c r="H950" i="9"/>
  <c r="I950" i="9"/>
  <c r="J950" i="9"/>
  <c r="K950" i="9"/>
  <c r="L950" i="9"/>
  <c r="C951" i="9"/>
  <c r="D951" i="9"/>
  <c r="E951" i="9"/>
  <c r="F951" i="9"/>
  <c r="H951" i="9"/>
  <c r="I951" i="9"/>
  <c r="J951" i="9"/>
  <c r="K951" i="9"/>
  <c r="L951" i="9"/>
  <c r="C952" i="9"/>
  <c r="D952" i="9"/>
  <c r="E952" i="9"/>
  <c r="F952" i="9"/>
  <c r="H952" i="9"/>
  <c r="I952" i="9"/>
  <c r="J952" i="9"/>
  <c r="K952" i="9"/>
  <c r="L952" i="9"/>
  <c r="C953" i="9"/>
  <c r="D953" i="9"/>
  <c r="E953" i="9"/>
  <c r="F953" i="9"/>
  <c r="H953" i="9"/>
  <c r="I953" i="9"/>
  <c r="J953" i="9"/>
  <c r="K953" i="9"/>
  <c r="L953" i="9"/>
  <c r="C954" i="9"/>
  <c r="D954" i="9"/>
  <c r="E954" i="9"/>
  <c r="F954" i="9"/>
  <c r="G954" i="9"/>
  <c r="H954" i="9"/>
  <c r="I954" i="9"/>
  <c r="J954" i="9"/>
  <c r="K954" i="9"/>
  <c r="L954" i="9"/>
  <c r="C955" i="9"/>
  <c r="D955" i="9"/>
  <c r="E955" i="9"/>
  <c r="G955" i="9"/>
  <c r="H955" i="9"/>
  <c r="I955" i="9"/>
  <c r="J955" i="9"/>
  <c r="K955" i="9"/>
  <c r="L955" i="9"/>
  <c r="C956" i="9"/>
  <c r="D956" i="9"/>
  <c r="E956" i="9"/>
  <c r="F956" i="9"/>
  <c r="G956" i="9"/>
  <c r="I956" i="9"/>
  <c r="J956" i="9"/>
  <c r="K956" i="9"/>
  <c r="L956" i="9"/>
  <c r="C957" i="9"/>
  <c r="D957" i="9"/>
  <c r="E957" i="9"/>
  <c r="G957" i="9"/>
  <c r="H957" i="9"/>
  <c r="I957" i="9"/>
  <c r="J957" i="9"/>
  <c r="K957" i="9"/>
  <c r="L957" i="9"/>
  <c r="C958" i="9"/>
  <c r="D958" i="9"/>
  <c r="E958" i="9"/>
  <c r="F958" i="9"/>
  <c r="G958" i="9"/>
  <c r="I958" i="9"/>
  <c r="J958" i="9"/>
  <c r="K958" i="9"/>
  <c r="L958" i="9"/>
  <c r="C959" i="9"/>
  <c r="D959" i="9"/>
  <c r="E959" i="9"/>
  <c r="F959" i="9"/>
  <c r="G959" i="9"/>
  <c r="H959" i="9"/>
  <c r="I959" i="9"/>
  <c r="J959" i="9"/>
  <c r="K959" i="9"/>
  <c r="L959" i="9"/>
  <c r="C960" i="9"/>
  <c r="D960" i="9"/>
  <c r="E960" i="9"/>
  <c r="F960" i="9"/>
  <c r="G960" i="9"/>
  <c r="H960" i="9"/>
  <c r="I960" i="9"/>
  <c r="J960" i="9"/>
  <c r="K960" i="9"/>
  <c r="L960" i="9"/>
  <c r="C961" i="9"/>
  <c r="D961" i="9"/>
  <c r="E961" i="9"/>
  <c r="F961" i="9"/>
  <c r="G961" i="9"/>
  <c r="H961" i="9"/>
  <c r="I961" i="9"/>
  <c r="J961" i="9"/>
  <c r="K961" i="9"/>
  <c r="L961" i="9"/>
  <c r="C963" i="9"/>
  <c r="D963" i="9"/>
  <c r="E963" i="9"/>
  <c r="F963" i="9"/>
  <c r="G963" i="9"/>
  <c r="H963" i="9"/>
  <c r="I963" i="9"/>
  <c r="J963" i="9"/>
  <c r="K963" i="9"/>
  <c r="L963" i="9"/>
  <c r="C964" i="9"/>
  <c r="D964" i="9"/>
  <c r="E964" i="9"/>
  <c r="F964" i="9"/>
  <c r="G964" i="9"/>
  <c r="H964" i="9"/>
  <c r="I964" i="9"/>
  <c r="J964" i="9"/>
  <c r="K964" i="9"/>
  <c r="L964" i="9"/>
  <c r="C965" i="9"/>
  <c r="D965" i="9"/>
  <c r="E965" i="9"/>
  <c r="F965" i="9"/>
  <c r="G965" i="9"/>
  <c r="H965" i="9"/>
  <c r="I965" i="9"/>
  <c r="J965" i="9"/>
  <c r="K965" i="9"/>
  <c r="L965" i="9"/>
  <c r="C966" i="9"/>
  <c r="D966" i="9"/>
  <c r="E966" i="9"/>
  <c r="F966" i="9"/>
  <c r="G966" i="9"/>
  <c r="H966" i="9"/>
  <c r="I966" i="9"/>
  <c r="J966" i="9"/>
  <c r="K966" i="9"/>
  <c r="L966" i="9"/>
  <c r="C967" i="9"/>
  <c r="D967" i="9"/>
  <c r="E967" i="9"/>
  <c r="F967" i="9"/>
  <c r="G967" i="9"/>
  <c r="H967" i="9"/>
  <c r="I967" i="9"/>
  <c r="J967" i="9"/>
  <c r="K967" i="9"/>
  <c r="L967" i="9"/>
  <c r="C968" i="9"/>
  <c r="D968" i="9"/>
  <c r="E968" i="9"/>
  <c r="F968" i="9"/>
  <c r="G968" i="9"/>
  <c r="H968" i="9"/>
  <c r="I968" i="9"/>
  <c r="J968" i="9"/>
  <c r="K968" i="9"/>
  <c r="L968" i="9"/>
  <c r="C969" i="9"/>
  <c r="D969" i="9"/>
  <c r="E969" i="9"/>
  <c r="F969" i="9"/>
  <c r="G969" i="9"/>
  <c r="H969" i="9"/>
  <c r="I969" i="9"/>
  <c r="J969" i="9"/>
  <c r="K969" i="9"/>
  <c r="L969" i="9"/>
  <c r="C970" i="9"/>
  <c r="D970" i="9"/>
  <c r="E970" i="9"/>
  <c r="F970" i="9"/>
  <c r="G970" i="9"/>
  <c r="H970" i="9"/>
  <c r="I970" i="9"/>
  <c r="J970" i="9"/>
  <c r="K970" i="9"/>
  <c r="L970" i="9"/>
  <c r="C971" i="9"/>
  <c r="D971" i="9"/>
  <c r="E971" i="9"/>
  <c r="F971" i="9"/>
  <c r="G971" i="9"/>
  <c r="H971" i="9"/>
  <c r="I971" i="9"/>
  <c r="J971" i="9"/>
  <c r="K971" i="9"/>
  <c r="L971" i="9"/>
  <c r="C972" i="9"/>
  <c r="D972" i="9"/>
  <c r="E972" i="9"/>
  <c r="F972" i="9"/>
  <c r="G972" i="9"/>
  <c r="H972" i="9"/>
  <c r="I972" i="9"/>
  <c r="J972" i="9"/>
  <c r="K972" i="9"/>
  <c r="L972" i="9"/>
  <c r="C973" i="9"/>
  <c r="D973" i="9"/>
  <c r="E973" i="9"/>
  <c r="F973" i="9"/>
  <c r="G973" i="9"/>
  <c r="H973" i="9"/>
  <c r="I973" i="9"/>
  <c r="J973" i="9"/>
  <c r="K973" i="9"/>
  <c r="L973" i="9"/>
  <c r="C974" i="9"/>
  <c r="D974" i="9"/>
  <c r="E974" i="9"/>
  <c r="F974" i="9"/>
  <c r="G974" i="9"/>
  <c r="H974" i="9"/>
  <c r="I974" i="9"/>
  <c r="J974" i="9"/>
  <c r="K974" i="9"/>
  <c r="L974" i="9"/>
  <c r="C975" i="9"/>
  <c r="D975" i="9"/>
  <c r="E975" i="9"/>
  <c r="F975" i="9"/>
  <c r="G975" i="9"/>
  <c r="H975" i="9"/>
  <c r="I975" i="9"/>
  <c r="J975" i="9"/>
  <c r="K975" i="9"/>
  <c r="L975" i="9"/>
  <c r="C976" i="9"/>
  <c r="D976" i="9"/>
  <c r="E976" i="9"/>
  <c r="F976" i="9"/>
  <c r="G976" i="9"/>
  <c r="H976" i="9"/>
  <c r="I976" i="9"/>
  <c r="J976" i="9"/>
  <c r="K976" i="9"/>
  <c r="L976" i="9"/>
  <c r="C977" i="9"/>
  <c r="D977" i="9"/>
  <c r="E977" i="9"/>
  <c r="F977" i="9"/>
  <c r="G977" i="9"/>
  <c r="H977" i="9"/>
  <c r="I977" i="9"/>
  <c r="J977" i="9"/>
  <c r="K977" i="9"/>
  <c r="L977" i="9"/>
  <c r="C978" i="9"/>
  <c r="D978" i="9"/>
  <c r="E978" i="9"/>
  <c r="G978" i="9"/>
  <c r="H978" i="9"/>
  <c r="I978" i="9"/>
  <c r="J978" i="9"/>
  <c r="K978" i="9"/>
  <c r="L978" i="9"/>
  <c r="C979" i="9"/>
  <c r="D979" i="9"/>
  <c r="E979" i="9"/>
  <c r="F979" i="9"/>
  <c r="G979" i="9"/>
  <c r="H979" i="9"/>
  <c r="I979" i="9"/>
  <c r="J979" i="9"/>
  <c r="K979" i="9"/>
  <c r="L979" i="9"/>
  <c r="C980" i="9"/>
  <c r="D980" i="9"/>
  <c r="E980" i="9"/>
  <c r="G980" i="9"/>
  <c r="H980" i="9"/>
  <c r="I980" i="9"/>
  <c r="J980" i="9"/>
  <c r="K980" i="9"/>
  <c r="L980" i="9"/>
  <c r="C981" i="9"/>
  <c r="D981" i="9"/>
  <c r="E981" i="9"/>
  <c r="F981" i="9"/>
  <c r="G981" i="9"/>
  <c r="H981" i="9"/>
  <c r="I981" i="9"/>
  <c r="J981" i="9"/>
  <c r="K981" i="9"/>
  <c r="L981" i="9"/>
  <c r="C982" i="9"/>
  <c r="D982" i="9"/>
  <c r="E982" i="9"/>
  <c r="F982" i="9"/>
  <c r="G982" i="9"/>
  <c r="H982" i="9"/>
  <c r="I982" i="9"/>
  <c r="J982" i="9"/>
  <c r="K982" i="9"/>
  <c r="L982" i="9"/>
  <c r="C983" i="9"/>
  <c r="D983" i="9"/>
  <c r="E983" i="9"/>
  <c r="F983" i="9"/>
  <c r="G983" i="9"/>
  <c r="H983" i="9"/>
  <c r="I983" i="9"/>
  <c r="J983" i="9"/>
  <c r="K983" i="9"/>
  <c r="L983" i="9"/>
  <c r="C984" i="9"/>
  <c r="D984" i="9"/>
  <c r="E984" i="9"/>
  <c r="F984" i="9"/>
  <c r="G984" i="9"/>
  <c r="H984" i="9"/>
  <c r="I984" i="9"/>
  <c r="J984" i="9"/>
  <c r="K984" i="9"/>
  <c r="L984" i="9"/>
  <c r="C985" i="9"/>
  <c r="D985" i="9"/>
  <c r="E985" i="9"/>
  <c r="F985" i="9"/>
  <c r="G985" i="9"/>
  <c r="H985" i="9"/>
  <c r="I985" i="9"/>
  <c r="J985" i="9"/>
  <c r="K985" i="9"/>
  <c r="L985" i="9"/>
  <c r="C986" i="9"/>
  <c r="D986" i="9"/>
  <c r="E986" i="9"/>
  <c r="F986" i="9"/>
  <c r="G986" i="9"/>
  <c r="H986" i="9"/>
  <c r="I986" i="9"/>
  <c r="J986" i="9"/>
  <c r="K986" i="9"/>
  <c r="L986" i="9"/>
  <c r="C987" i="9"/>
  <c r="D987" i="9"/>
  <c r="E987" i="9"/>
  <c r="F987" i="9"/>
  <c r="G987" i="9"/>
  <c r="H987" i="9"/>
  <c r="I987" i="9"/>
  <c r="K987" i="9"/>
  <c r="L987" i="9"/>
  <c r="C988" i="9"/>
  <c r="D988" i="9"/>
  <c r="E988" i="9"/>
  <c r="F988" i="9"/>
  <c r="G988" i="9"/>
  <c r="H988" i="9"/>
  <c r="I988" i="9"/>
  <c r="J988" i="9"/>
  <c r="K988" i="9"/>
  <c r="L988" i="9"/>
  <c r="C989" i="9"/>
  <c r="D989" i="9"/>
  <c r="E989" i="9"/>
  <c r="F989" i="9"/>
  <c r="G989" i="9"/>
  <c r="H989" i="9"/>
  <c r="I989" i="9"/>
  <c r="K989" i="9"/>
  <c r="L989" i="9"/>
  <c r="C990" i="9"/>
  <c r="D990" i="9"/>
  <c r="E990" i="9"/>
  <c r="F990" i="9"/>
  <c r="G990" i="9"/>
  <c r="H990" i="9"/>
  <c r="I990" i="9"/>
  <c r="J990" i="9"/>
  <c r="K990" i="9"/>
  <c r="L990" i="9"/>
  <c r="C991" i="9"/>
  <c r="D991" i="9"/>
  <c r="E991" i="9"/>
  <c r="F991" i="9"/>
  <c r="G991" i="9"/>
  <c r="H991" i="9"/>
  <c r="I991" i="9"/>
  <c r="J991" i="9"/>
  <c r="K991" i="9"/>
  <c r="L991" i="9"/>
  <c r="C992" i="9"/>
  <c r="D992" i="9"/>
  <c r="E992" i="9"/>
  <c r="F992" i="9"/>
  <c r="G992" i="9"/>
  <c r="H992" i="9"/>
  <c r="I992" i="9"/>
  <c r="J992" i="9"/>
  <c r="K992" i="9"/>
  <c r="L992" i="9"/>
  <c r="C993" i="9"/>
  <c r="D993" i="9"/>
  <c r="E993" i="9"/>
  <c r="F993" i="9"/>
  <c r="G993" i="9"/>
  <c r="H993" i="9"/>
  <c r="I993" i="9"/>
  <c r="J993" i="9"/>
  <c r="K993" i="9"/>
  <c r="L993" i="9"/>
  <c r="C994" i="9"/>
  <c r="D994" i="9"/>
  <c r="E994" i="9"/>
  <c r="F994" i="9"/>
  <c r="G994" i="9"/>
  <c r="H994" i="9"/>
  <c r="I994" i="9"/>
  <c r="J994" i="9"/>
  <c r="K994" i="9"/>
  <c r="L994" i="9"/>
  <c r="C995" i="9"/>
  <c r="D995" i="9"/>
  <c r="E995" i="9"/>
  <c r="F995" i="9"/>
  <c r="G995" i="9"/>
  <c r="H995" i="9"/>
  <c r="I995" i="9"/>
  <c r="J995" i="9"/>
  <c r="K995" i="9"/>
  <c r="L995" i="9"/>
  <c r="C996" i="9"/>
  <c r="D996" i="9"/>
  <c r="E996" i="9"/>
  <c r="F996" i="9"/>
  <c r="G996" i="9"/>
  <c r="H996" i="9"/>
  <c r="I996" i="9"/>
  <c r="J996" i="9"/>
  <c r="K996" i="9"/>
  <c r="L996" i="9"/>
  <c r="C997" i="9"/>
  <c r="D997" i="9"/>
  <c r="E997" i="9"/>
  <c r="F997" i="9"/>
  <c r="G997" i="9"/>
  <c r="H997" i="9"/>
  <c r="I997" i="9"/>
  <c r="J997" i="9"/>
  <c r="K997" i="9"/>
  <c r="L997" i="9"/>
  <c r="C998" i="9"/>
  <c r="D998" i="9"/>
  <c r="E998" i="9"/>
  <c r="F998" i="9"/>
  <c r="G998" i="9"/>
  <c r="H998" i="9"/>
  <c r="I998" i="9"/>
  <c r="J998" i="9"/>
  <c r="K998" i="9"/>
  <c r="L998" i="9"/>
  <c r="C999" i="9"/>
  <c r="D999" i="9"/>
  <c r="E999" i="9"/>
  <c r="F999" i="9"/>
  <c r="G999" i="9"/>
  <c r="H999" i="9"/>
  <c r="I999" i="9"/>
  <c r="J999" i="9"/>
  <c r="K999" i="9"/>
  <c r="L999" i="9"/>
  <c r="C1000" i="9"/>
  <c r="D1000" i="9"/>
  <c r="E1000" i="9"/>
  <c r="F1000" i="9"/>
  <c r="G1000" i="9"/>
  <c r="H1000" i="9"/>
  <c r="I1000" i="9"/>
  <c r="J1000" i="9"/>
  <c r="K1000" i="9"/>
  <c r="L1000" i="9"/>
  <c r="C1001" i="9"/>
  <c r="D1001" i="9"/>
  <c r="E1001" i="9"/>
  <c r="F1001" i="9"/>
  <c r="G1001" i="9"/>
  <c r="H1001" i="9"/>
  <c r="I1001" i="9"/>
  <c r="J1001" i="9"/>
  <c r="K1001" i="9"/>
  <c r="L1001" i="9"/>
  <c r="C1002" i="9"/>
  <c r="D1002" i="9"/>
  <c r="E1002" i="9"/>
  <c r="F1002" i="9"/>
  <c r="G1002" i="9"/>
  <c r="H1002" i="9"/>
  <c r="I1002" i="9"/>
  <c r="J1002" i="9"/>
  <c r="K1002" i="9"/>
  <c r="L1002" i="9"/>
  <c r="C1003" i="9"/>
  <c r="D1003" i="9"/>
  <c r="E1003" i="9"/>
  <c r="F1003" i="9"/>
  <c r="G1003" i="9"/>
  <c r="H1003" i="9"/>
  <c r="I1003" i="9"/>
  <c r="J1003" i="9"/>
  <c r="K1003" i="9"/>
  <c r="L1003" i="9"/>
  <c r="C1004" i="9"/>
  <c r="D1004" i="9"/>
  <c r="E1004" i="9"/>
  <c r="F1004" i="9"/>
  <c r="G1004" i="9"/>
  <c r="H1004" i="9"/>
  <c r="I1004" i="9"/>
  <c r="J1004" i="9"/>
  <c r="K1004" i="9"/>
  <c r="L1004" i="9"/>
  <c r="C1005" i="9"/>
  <c r="D1005" i="9"/>
  <c r="E1005" i="9"/>
  <c r="F1005" i="9"/>
  <c r="G1005" i="9"/>
  <c r="H1005" i="9"/>
  <c r="I1005" i="9"/>
  <c r="J1005" i="9"/>
  <c r="K1005" i="9"/>
  <c r="L1005" i="9"/>
  <c r="C1006" i="9"/>
  <c r="D1006" i="9"/>
  <c r="E1006" i="9"/>
  <c r="F1006" i="9"/>
  <c r="G1006" i="9"/>
  <c r="H1006" i="9"/>
  <c r="I1006" i="9"/>
  <c r="K1006" i="9"/>
  <c r="L1006" i="9"/>
  <c r="C1007" i="9"/>
  <c r="D1007" i="9"/>
  <c r="E1007" i="9"/>
  <c r="F1007" i="9"/>
  <c r="G1007" i="9"/>
  <c r="H1007" i="9"/>
  <c r="I1007" i="9"/>
  <c r="J1007" i="9"/>
  <c r="K1007" i="9"/>
  <c r="L1007" i="9"/>
  <c r="C1008" i="9"/>
  <c r="D1008" i="9"/>
  <c r="E1008" i="9"/>
  <c r="F1008" i="9"/>
  <c r="G1008" i="9"/>
  <c r="H1008" i="9"/>
  <c r="I1008" i="9"/>
  <c r="K1008" i="9"/>
  <c r="L1008" i="9"/>
  <c r="C1009" i="9"/>
  <c r="D1009" i="9"/>
  <c r="E1009" i="9"/>
  <c r="F1009" i="9"/>
  <c r="G1009" i="9"/>
  <c r="H1009" i="9"/>
  <c r="I1009" i="9"/>
  <c r="J1009" i="9"/>
  <c r="K1009" i="9"/>
  <c r="L1009" i="9"/>
  <c r="C1010" i="9"/>
  <c r="D1010" i="9"/>
  <c r="E1010" i="9"/>
  <c r="F1010" i="9"/>
  <c r="G1010" i="9"/>
  <c r="H1010" i="9"/>
  <c r="I1010" i="9"/>
  <c r="K1010" i="9"/>
  <c r="L1010" i="9"/>
  <c r="C1011" i="9"/>
  <c r="D1011" i="9"/>
  <c r="E1011" i="9"/>
  <c r="F1011" i="9"/>
  <c r="G1011" i="9"/>
  <c r="H1011" i="9"/>
  <c r="I1011" i="9"/>
  <c r="J1011" i="9"/>
  <c r="K1011" i="9"/>
  <c r="L1011" i="9"/>
  <c r="C1012" i="9"/>
  <c r="D1012" i="9"/>
  <c r="E1012" i="9"/>
  <c r="F1012" i="9"/>
  <c r="G1012" i="9"/>
  <c r="H1012" i="9"/>
  <c r="I1012" i="9"/>
  <c r="K1012" i="9"/>
  <c r="L1012" i="9"/>
  <c r="C1013" i="9"/>
  <c r="D1013" i="9"/>
  <c r="E1013" i="9"/>
  <c r="F1013" i="9"/>
  <c r="G1013" i="9"/>
  <c r="H1013" i="9"/>
  <c r="I1013" i="9"/>
  <c r="J1013" i="9"/>
  <c r="K1013" i="9"/>
  <c r="L1013" i="9"/>
  <c r="C1014" i="9"/>
  <c r="D1014" i="9"/>
  <c r="E1014" i="9"/>
  <c r="F1014" i="9"/>
  <c r="G1014" i="9"/>
  <c r="H1014" i="9"/>
  <c r="I1014" i="9"/>
  <c r="J1014" i="9"/>
  <c r="K1014" i="9"/>
  <c r="L1014" i="9"/>
  <c r="C1015" i="9"/>
  <c r="D1015" i="9"/>
  <c r="E1015" i="9"/>
  <c r="F1015" i="9"/>
  <c r="H1015" i="9"/>
  <c r="I1015" i="9"/>
  <c r="J1015" i="9"/>
  <c r="K1015" i="9"/>
  <c r="L1015" i="9"/>
  <c r="C1016" i="9"/>
  <c r="D1016" i="9"/>
  <c r="E1016" i="9"/>
  <c r="F1016" i="9"/>
  <c r="G1016" i="9"/>
  <c r="H1016" i="9"/>
  <c r="I1016" i="9"/>
  <c r="J1016" i="9"/>
  <c r="K1016" i="9"/>
  <c r="L1016" i="9"/>
  <c r="C1017" i="9"/>
  <c r="D1017" i="9"/>
  <c r="E1017" i="9"/>
  <c r="F1017" i="9"/>
  <c r="H1017" i="9"/>
  <c r="I1017" i="9"/>
  <c r="J1017" i="9"/>
  <c r="K1017" i="9"/>
  <c r="L1017" i="9"/>
  <c r="C1018" i="9"/>
  <c r="D1018" i="9"/>
  <c r="E1018" i="9"/>
  <c r="F1018" i="9"/>
  <c r="G1018" i="9"/>
  <c r="H1018" i="9"/>
  <c r="I1018" i="9"/>
  <c r="J1018" i="9"/>
  <c r="K1018" i="9"/>
  <c r="L1018" i="9"/>
  <c r="C1019" i="9"/>
  <c r="D1019" i="9"/>
  <c r="E1019" i="9"/>
  <c r="F1019" i="9"/>
  <c r="G1019" i="9"/>
  <c r="H1019" i="9"/>
  <c r="I1019" i="9"/>
  <c r="J1019" i="9"/>
  <c r="K1019" i="9"/>
  <c r="L1019" i="9"/>
  <c r="C1020" i="9"/>
  <c r="D1020" i="9"/>
  <c r="E1020" i="9"/>
  <c r="F1020" i="9"/>
  <c r="G1020" i="9"/>
  <c r="H1020" i="9"/>
  <c r="I1020" i="9"/>
  <c r="J1020" i="9"/>
  <c r="K1020" i="9"/>
  <c r="L1020" i="9"/>
  <c r="C1021" i="9"/>
  <c r="D1021" i="9"/>
  <c r="E1021" i="9"/>
  <c r="F1021" i="9"/>
  <c r="G1021" i="9"/>
  <c r="H1021" i="9"/>
  <c r="I1021" i="9"/>
  <c r="J1021" i="9"/>
  <c r="K1021" i="9"/>
  <c r="L1021" i="9"/>
  <c r="C1022" i="9"/>
  <c r="D1022" i="9"/>
  <c r="E1022" i="9"/>
  <c r="F1022" i="9"/>
  <c r="G1022" i="9"/>
  <c r="H1022" i="9"/>
  <c r="I1022" i="9"/>
  <c r="J1022" i="9"/>
  <c r="K1022" i="9"/>
  <c r="L1022" i="9"/>
  <c r="C1023" i="9"/>
  <c r="D1023" i="9"/>
  <c r="E1023" i="9"/>
  <c r="F1023" i="9"/>
  <c r="H1023" i="9"/>
  <c r="I1023" i="9"/>
  <c r="J1023" i="9"/>
  <c r="K1023" i="9"/>
  <c r="L1023" i="9"/>
  <c r="C1024" i="9"/>
  <c r="E1024" i="9"/>
  <c r="F1024" i="9"/>
  <c r="H1024" i="9"/>
  <c r="C1025" i="9"/>
  <c r="D1025" i="9"/>
  <c r="E1025" i="9"/>
  <c r="F1025" i="9"/>
  <c r="H1025" i="9"/>
  <c r="I1025" i="9"/>
  <c r="J1025" i="9"/>
  <c r="K1025" i="9"/>
  <c r="L1025" i="9"/>
  <c r="C1026" i="9"/>
  <c r="E1026" i="9"/>
  <c r="F1026" i="9"/>
  <c r="H1026" i="9"/>
  <c r="C1027" i="9"/>
  <c r="D1027" i="9"/>
  <c r="E1027" i="9"/>
  <c r="F1027" i="9"/>
  <c r="G1027" i="9"/>
  <c r="H1027" i="9"/>
  <c r="I1027" i="9"/>
  <c r="J1027" i="9"/>
  <c r="K1027" i="9"/>
  <c r="L1027" i="9"/>
  <c r="C1028" i="9"/>
  <c r="D1028" i="9"/>
  <c r="E1028" i="9"/>
  <c r="F1028" i="9"/>
  <c r="G1028" i="9"/>
  <c r="H1028" i="9"/>
  <c r="I1028" i="9"/>
  <c r="J1028" i="9"/>
  <c r="K1028" i="9"/>
  <c r="L1028" i="9"/>
  <c r="C1029" i="9"/>
  <c r="D1029" i="9"/>
  <c r="E1029" i="9"/>
  <c r="F1029" i="9"/>
  <c r="G1029" i="9"/>
  <c r="H1029" i="9"/>
  <c r="I1029" i="9"/>
  <c r="J1029" i="9"/>
  <c r="K1029" i="9"/>
  <c r="L1029" i="9"/>
  <c r="C1030" i="9"/>
  <c r="D1030" i="9"/>
  <c r="E1030" i="9"/>
  <c r="F1030" i="9"/>
  <c r="G1030" i="9"/>
  <c r="H1030" i="9"/>
  <c r="I1030" i="9"/>
  <c r="J1030" i="9"/>
  <c r="K1030" i="9"/>
  <c r="L1030" i="9"/>
  <c r="C1031" i="9"/>
  <c r="D1031" i="9"/>
  <c r="E1031" i="9"/>
  <c r="F1031" i="9"/>
  <c r="G1031" i="9"/>
  <c r="H1031" i="9"/>
  <c r="I1031" i="9"/>
  <c r="K1031" i="9"/>
  <c r="L1031" i="9"/>
  <c r="C1032" i="9"/>
  <c r="D1032" i="9"/>
  <c r="E1032" i="9"/>
  <c r="F1032" i="9"/>
  <c r="G1032" i="9"/>
  <c r="H1032" i="9"/>
  <c r="I1032" i="9"/>
  <c r="J1032" i="9"/>
  <c r="K1032" i="9"/>
  <c r="L1032" i="9"/>
  <c r="C1033" i="9"/>
  <c r="D1033" i="9"/>
  <c r="E1033" i="9"/>
  <c r="F1033" i="9"/>
  <c r="G1033" i="9"/>
  <c r="H1033" i="9"/>
  <c r="I1033" i="9"/>
  <c r="K1033" i="9"/>
  <c r="L1033" i="9"/>
  <c r="C1034" i="9"/>
  <c r="D1034" i="9"/>
  <c r="E1034" i="9"/>
  <c r="F1034" i="9"/>
  <c r="G1034" i="9"/>
  <c r="H1034" i="9"/>
  <c r="I1034" i="9"/>
  <c r="J1034" i="9"/>
  <c r="K1034" i="9"/>
  <c r="L1034" i="9"/>
  <c r="C1035" i="9"/>
  <c r="D1035" i="9"/>
  <c r="E1035" i="9"/>
  <c r="F1035" i="9"/>
  <c r="G1035" i="9"/>
  <c r="H1035" i="9"/>
  <c r="I1035" i="9"/>
  <c r="J1035" i="9"/>
  <c r="K1035" i="9"/>
  <c r="L1035" i="9"/>
  <c r="C1036" i="9"/>
  <c r="D1036" i="9"/>
  <c r="E1036" i="9"/>
  <c r="F1036" i="9"/>
  <c r="G1036" i="9"/>
  <c r="H1036" i="9"/>
  <c r="I1036" i="9"/>
  <c r="J1036" i="9"/>
  <c r="K1036" i="9"/>
  <c r="L1036" i="9"/>
  <c r="C1037" i="9"/>
  <c r="D1037" i="9"/>
  <c r="E1037" i="9"/>
  <c r="F1037" i="9"/>
  <c r="G1037" i="9"/>
  <c r="H1037" i="9"/>
  <c r="I1037" i="9"/>
  <c r="J1037" i="9"/>
  <c r="K1037" i="9"/>
  <c r="L1037" i="9"/>
  <c r="C1038" i="9"/>
  <c r="D1038" i="9"/>
  <c r="E1038" i="9"/>
  <c r="F1038" i="9"/>
  <c r="G1038" i="9"/>
  <c r="H1038" i="9"/>
  <c r="I1038" i="9"/>
  <c r="J1038" i="9"/>
  <c r="K1038" i="9"/>
  <c r="L1038" i="9"/>
  <c r="C1039" i="9"/>
  <c r="D1039" i="9"/>
  <c r="E1039" i="9"/>
  <c r="F1039" i="9"/>
  <c r="G1039" i="9"/>
  <c r="H1039" i="9"/>
  <c r="I1039" i="9"/>
  <c r="J1039" i="9"/>
  <c r="K1039" i="9"/>
  <c r="L1039" i="9"/>
  <c r="C1040" i="9"/>
  <c r="D1040" i="9"/>
  <c r="E1040" i="9"/>
  <c r="F1040" i="9"/>
  <c r="G1040" i="9"/>
  <c r="H1040" i="9"/>
  <c r="I1040" i="9"/>
  <c r="J1040" i="9"/>
  <c r="K1040" i="9"/>
  <c r="L1040" i="9"/>
  <c r="C1041" i="9"/>
  <c r="D1041" i="9"/>
  <c r="E1041" i="9"/>
  <c r="F1041" i="9"/>
  <c r="G1041" i="9"/>
  <c r="H1041" i="9"/>
  <c r="I1041" i="9"/>
  <c r="J1041" i="9"/>
  <c r="K1041" i="9"/>
  <c r="L1041" i="9"/>
  <c r="C1042" i="9"/>
  <c r="D1042" i="9"/>
  <c r="E1042" i="9"/>
  <c r="F1042" i="9"/>
  <c r="G1042" i="9"/>
  <c r="H1042" i="9"/>
  <c r="I1042" i="9"/>
  <c r="J1042" i="9"/>
  <c r="K1042" i="9"/>
  <c r="L1042" i="9"/>
  <c r="C1043" i="9"/>
  <c r="D1043" i="9"/>
  <c r="E1043" i="9"/>
  <c r="F1043" i="9"/>
  <c r="G1043" i="9"/>
  <c r="H1043" i="9"/>
  <c r="I1043" i="9"/>
  <c r="J1043" i="9"/>
  <c r="K1043" i="9"/>
  <c r="L1043" i="9"/>
  <c r="C1044" i="9"/>
  <c r="D1044" i="9"/>
  <c r="E1044" i="9"/>
  <c r="F1044" i="9"/>
  <c r="G1044" i="9"/>
  <c r="H1044" i="9"/>
  <c r="I1044" i="9"/>
  <c r="J1044" i="9"/>
  <c r="K1044" i="9"/>
  <c r="L1044" i="9"/>
  <c r="C1045" i="9"/>
  <c r="D1045" i="9"/>
  <c r="E1045" i="9"/>
  <c r="F1045" i="9"/>
  <c r="G1045" i="9"/>
  <c r="H1045" i="9"/>
  <c r="I1045" i="9"/>
  <c r="J1045" i="9"/>
  <c r="K1045" i="9"/>
  <c r="L1045" i="9"/>
  <c r="C1046" i="9"/>
  <c r="D1046" i="9"/>
  <c r="E1046" i="9"/>
  <c r="F1046" i="9"/>
  <c r="G1046" i="9"/>
  <c r="H1046" i="9"/>
  <c r="I1046" i="9"/>
  <c r="J1046" i="9"/>
  <c r="K1046" i="9"/>
  <c r="L1046" i="9"/>
  <c r="C1047" i="9"/>
  <c r="D1047" i="9"/>
  <c r="E1047" i="9"/>
  <c r="F1047" i="9"/>
  <c r="G1047" i="9"/>
  <c r="H1047" i="9"/>
  <c r="I1047" i="9"/>
  <c r="J1047" i="9"/>
  <c r="K1047" i="9"/>
  <c r="L1047" i="9"/>
  <c r="C1048" i="9"/>
  <c r="D1048" i="9"/>
  <c r="E1048" i="9"/>
  <c r="F1048" i="9"/>
  <c r="G1048" i="9"/>
  <c r="H1048" i="9"/>
  <c r="I1048" i="9"/>
  <c r="J1048" i="9"/>
  <c r="K1048" i="9"/>
  <c r="L1048" i="9"/>
  <c r="C1049" i="9"/>
  <c r="D1049" i="9"/>
  <c r="E1049" i="9"/>
  <c r="G1049" i="9"/>
  <c r="H1049" i="9"/>
  <c r="I1049" i="9"/>
  <c r="J1049" i="9"/>
  <c r="K1049" i="9"/>
  <c r="L1049" i="9"/>
  <c r="C1050" i="9"/>
  <c r="D1050" i="9"/>
  <c r="E1050" i="9"/>
  <c r="F1050" i="9"/>
  <c r="G1050" i="9"/>
  <c r="H1050" i="9"/>
  <c r="I1050" i="9"/>
  <c r="J1050" i="9"/>
  <c r="K1050" i="9"/>
  <c r="L1050" i="9"/>
  <c r="C1051" i="9"/>
  <c r="D1051" i="9"/>
  <c r="E1051" i="9"/>
  <c r="G1051" i="9"/>
  <c r="H1051" i="9"/>
  <c r="I1051" i="9"/>
  <c r="J1051" i="9"/>
  <c r="K1051" i="9"/>
  <c r="L1051" i="9"/>
  <c r="C1052" i="9"/>
  <c r="D1052" i="9"/>
  <c r="E1052" i="9"/>
  <c r="F1052" i="9"/>
  <c r="G1052" i="9"/>
  <c r="H1052" i="9"/>
  <c r="I1052" i="9"/>
  <c r="J1052" i="9"/>
  <c r="K1052" i="9"/>
  <c r="L1052" i="9"/>
  <c r="C1053" i="9"/>
  <c r="D1053" i="9"/>
  <c r="E1053" i="9"/>
  <c r="F1053" i="9"/>
  <c r="G1053" i="9"/>
  <c r="H1053" i="9"/>
  <c r="I1053" i="9"/>
  <c r="J1053" i="9"/>
  <c r="K1053" i="9"/>
  <c r="L1053" i="9"/>
  <c r="C1054" i="9"/>
  <c r="D1054" i="9"/>
  <c r="E1054" i="9"/>
  <c r="F1054" i="9"/>
  <c r="G1054" i="9"/>
  <c r="H1054" i="9"/>
  <c r="I1054" i="9"/>
  <c r="J1054" i="9"/>
  <c r="K1054" i="9"/>
  <c r="L1054" i="9"/>
  <c r="C1055" i="9"/>
  <c r="D1055" i="9"/>
  <c r="E1055" i="9"/>
  <c r="F1055" i="9"/>
  <c r="G1055" i="9"/>
  <c r="H1055" i="9"/>
  <c r="I1055" i="9"/>
  <c r="J1055" i="9"/>
  <c r="K1055" i="9"/>
  <c r="L1055" i="9"/>
  <c r="C1056" i="9"/>
  <c r="D1056" i="9"/>
  <c r="E1056" i="9"/>
  <c r="F1056" i="9"/>
  <c r="G1056" i="9"/>
  <c r="H1056" i="9"/>
  <c r="I1056" i="9"/>
  <c r="K1056" i="9"/>
  <c r="L1056" i="9"/>
  <c r="C1057" i="9"/>
  <c r="D1057" i="9"/>
  <c r="E1057" i="9"/>
  <c r="F1057" i="9"/>
  <c r="G1057" i="9"/>
  <c r="H1057" i="9"/>
  <c r="I1057" i="9"/>
  <c r="J1057" i="9"/>
  <c r="K1057" i="9"/>
  <c r="L1057" i="9"/>
  <c r="C1058" i="9"/>
  <c r="D1058" i="9"/>
  <c r="E1058" i="9"/>
  <c r="F1058" i="9"/>
  <c r="G1058" i="9"/>
  <c r="H1058" i="9"/>
  <c r="I1058" i="9"/>
  <c r="K1058" i="9"/>
  <c r="L1058" i="9"/>
  <c r="C1059" i="9"/>
  <c r="D1059" i="9"/>
  <c r="E1059" i="9"/>
  <c r="F1059" i="9"/>
  <c r="G1059" i="9"/>
  <c r="H1059" i="9"/>
  <c r="I1059" i="9"/>
  <c r="J1059" i="9"/>
  <c r="K1059" i="9"/>
  <c r="L1059" i="9"/>
  <c r="C1060" i="9"/>
  <c r="D1060" i="9"/>
  <c r="E1060" i="9"/>
  <c r="F1060" i="9"/>
  <c r="G1060" i="9"/>
  <c r="H1060" i="9"/>
  <c r="I1060" i="9"/>
  <c r="J1060" i="9"/>
  <c r="K1060" i="9"/>
  <c r="L1060" i="9"/>
  <c r="C1061" i="9"/>
  <c r="D1061" i="9"/>
  <c r="E1061" i="9"/>
  <c r="F1061" i="9"/>
  <c r="G1061" i="9"/>
  <c r="H1061" i="9"/>
  <c r="I1061" i="9"/>
  <c r="J1061" i="9"/>
  <c r="K1061" i="9"/>
  <c r="L1061" i="9"/>
  <c r="C1062" i="9"/>
  <c r="D1062" i="9"/>
  <c r="E1062" i="9"/>
  <c r="F1062" i="9"/>
  <c r="G1062" i="9"/>
  <c r="H1062" i="9"/>
  <c r="I1062" i="9"/>
  <c r="J1062" i="9"/>
  <c r="K1062" i="9"/>
  <c r="L1062" i="9"/>
  <c r="C1063" i="9"/>
  <c r="D1063" i="9"/>
  <c r="E1063" i="9"/>
  <c r="F1063" i="9"/>
  <c r="G1063" i="9"/>
  <c r="H1063" i="9"/>
  <c r="I1063" i="9"/>
  <c r="J1063" i="9"/>
  <c r="K1063" i="9"/>
  <c r="L1063" i="9"/>
  <c r="C1064" i="9"/>
  <c r="D1064" i="9"/>
  <c r="E1064" i="9"/>
  <c r="F1064" i="9"/>
  <c r="G1064" i="9"/>
  <c r="H1064" i="9"/>
  <c r="I1064" i="9"/>
  <c r="J1064" i="9"/>
  <c r="K1064" i="9"/>
  <c r="L1064" i="9"/>
  <c r="C1065" i="9"/>
  <c r="D1065" i="9"/>
  <c r="E1065" i="9"/>
  <c r="G1065" i="9"/>
  <c r="H1065" i="9"/>
  <c r="I1065" i="9"/>
  <c r="J1065" i="9"/>
  <c r="K1065" i="9"/>
  <c r="L1065" i="9"/>
  <c r="C1066" i="9"/>
  <c r="D1066" i="9"/>
  <c r="E1066" i="9"/>
  <c r="F1066" i="9"/>
  <c r="G1066" i="9"/>
  <c r="H1066" i="9"/>
  <c r="I1066" i="9"/>
  <c r="J1066" i="9"/>
  <c r="K1066" i="9"/>
  <c r="L1066" i="9"/>
  <c r="C1067" i="9"/>
  <c r="D1067" i="9"/>
  <c r="E1067" i="9"/>
  <c r="G1067" i="9"/>
  <c r="H1067" i="9"/>
  <c r="I1067" i="9"/>
  <c r="K1067" i="9"/>
  <c r="L1067" i="9"/>
  <c r="D1068" i="9"/>
  <c r="E1068" i="9"/>
  <c r="H1068" i="9"/>
  <c r="I1068" i="9"/>
  <c r="J1068" i="9"/>
  <c r="K1068" i="9"/>
  <c r="L1068" i="9"/>
  <c r="C1069" i="9"/>
  <c r="D1069" i="9"/>
  <c r="E1069" i="9"/>
  <c r="F1069" i="9"/>
  <c r="G1069" i="9"/>
  <c r="H1069" i="9"/>
  <c r="I1069" i="9"/>
  <c r="K1069" i="9"/>
  <c r="L1069" i="9"/>
  <c r="C1070" i="9"/>
  <c r="D1070" i="9"/>
  <c r="E1070" i="9"/>
  <c r="H1070" i="9"/>
  <c r="I1070" i="9"/>
  <c r="J1070" i="9"/>
  <c r="K1070" i="9"/>
  <c r="L1070" i="9"/>
  <c r="C1071" i="9"/>
  <c r="D1071" i="9"/>
  <c r="E1071" i="9"/>
  <c r="F1071" i="9"/>
  <c r="G1071" i="9"/>
  <c r="H1071" i="9"/>
  <c r="I1071" i="9"/>
  <c r="K1071" i="9"/>
  <c r="L1071" i="9"/>
  <c r="C1072" i="9"/>
  <c r="D1072" i="9"/>
  <c r="E1072" i="9"/>
  <c r="F1072" i="9"/>
  <c r="H1072" i="9"/>
  <c r="I1072" i="9"/>
  <c r="K1072" i="9"/>
  <c r="L1072" i="9"/>
  <c r="C1073" i="9"/>
  <c r="D1073" i="9"/>
  <c r="E1073" i="9"/>
  <c r="F1073" i="9"/>
  <c r="G1073" i="9"/>
  <c r="H1073" i="9"/>
  <c r="I1073" i="9"/>
  <c r="K1073" i="9"/>
  <c r="L1073" i="9"/>
  <c r="C1074" i="9"/>
  <c r="D1074" i="9"/>
  <c r="E1074" i="9"/>
  <c r="F1074" i="9"/>
  <c r="H1074" i="9"/>
  <c r="I1074" i="9"/>
  <c r="K1074" i="9"/>
  <c r="L1074" i="9"/>
  <c r="C1075" i="9"/>
  <c r="D1075" i="9"/>
  <c r="E1075" i="9"/>
  <c r="F1075" i="9"/>
  <c r="G1075" i="9"/>
  <c r="H1075" i="9"/>
  <c r="I1075" i="9"/>
  <c r="J1075" i="9"/>
  <c r="K1075" i="9"/>
  <c r="L1075" i="9"/>
  <c r="C1076" i="9"/>
  <c r="D1076" i="9"/>
  <c r="E1076" i="9"/>
  <c r="F1076" i="9"/>
  <c r="G1076" i="9"/>
  <c r="H1076" i="9"/>
  <c r="I1076" i="9"/>
  <c r="J1076" i="9"/>
  <c r="K1076" i="9"/>
  <c r="L1076" i="9"/>
  <c r="C1077" i="9"/>
  <c r="E1077" i="9"/>
  <c r="F1077" i="9"/>
  <c r="G1077" i="9"/>
  <c r="I1077" i="9"/>
  <c r="K1077" i="9"/>
  <c r="L1077" i="9"/>
  <c r="D1078" i="9"/>
  <c r="E1078" i="9"/>
  <c r="F1078" i="9"/>
  <c r="G1078" i="9"/>
  <c r="H1078" i="9"/>
  <c r="I1078" i="9"/>
  <c r="K1078" i="9"/>
  <c r="L1078" i="9"/>
  <c r="C1079" i="9"/>
  <c r="E1079" i="9"/>
  <c r="F1079" i="9"/>
  <c r="G1079" i="9"/>
  <c r="I1079" i="9"/>
  <c r="K1079" i="9"/>
  <c r="L1079" i="9"/>
  <c r="D1080" i="9"/>
  <c r="E1080" i="9"/>
  <c r="F1080" i="9"/>
  <c r="G1080" i="9"/>
  <c r="H1080" i="9"/>
  <c r="I1080" i="9"/>
  <c r="K1080" i="9"/>
  <c r="L1080" i="9"/>
  <c r="C1081" i="9"/>
  <c r="D1081" i="9"/>
  <c r="E1081" i="9"/>
  <c r="F1081" i="9"/>
  <c r="G1081" i="9"/>
  <c r="H1081" i="9"/>
  <c r="I1081" i="9"/>
  <c r="J1081" i="9"/>
  <c r="K1081" i="9"/>
  <c r="L1081" i="9"/>
  <c r="C1082" i="9"/>
  <c r="D1082" i="9"/>
  <c r="E1082" i="9"/>
  <c r="F1082" i="9"/>
  <c r="G1082" i="9"/>
  <c r="H1082" i="9"/>
  <c r="I1082" i="9"/>
  <c r="J1082" i="9"/>
  <c r="K1082" i="9"/>
  <c r="L1082" i="9"/>
  <c r="C1083" i="9"/>
  <c r="D1083" i="9"/>
  <c r="E1083" i="9"/>
  <c r="F1083" i="9"/>
  <c r="G1083" i="9"/>
  <c r="H1083" i="9"/>
  <c r="I1083" i="9"/>
  <c r="J1083" i="9"/>
  <c r="K1083" i="9"/>
  <c r="L1083" i="9"/>
  <c r="C1084" i="9"/>
  <c r="D1084" i="9"/>
  <c r="E1084" i="9"/>
  <c r="F1084" i="9"/>
  <c r="G1084" i="9"/>
  <c r="H1084" i="9"/>
  <c r="I1084" i="9"/>
  <c r="J1084" i="9"/>
  <c r="K1084" i="9"/>
  <c r="L1084" i="9"/>
  <c r="C1085" i="9"/>
  <c r="D1085" i="9"/>
  <c r="E1085" i="9"/>
  <c r="F1085" i="9"/>
  <c r="G1085" i="9"/>
  <c r="H1085" i="9"/>
  <c r="I1085" i="9"/>
  <c r="J1085" i="9"/>
  <c r="K1085" i="9"/>
  <c r="L1085" i="9"/>
  <c r="D1086" i="9"/>
  <c r="E1086" i="9"/>
  <c r="F1086" i="9"/>
  <c r="G1086" i="9"/>
  <c r="H1086" i="9"/>
  <c r="I1086" i="9"/>
  <c r="J1086" i="9"/>
  <c r="K1086" i="9"/>
  <c r="L1086" i="9"/>
  <c r="C1087" i="9"/>
  <c r="D1087" i="9"/>
  <c r="E1087" i="9"/>
  <c r="F1087" i="9"/>
  <c r="G1087" i="9"/>
  <c r="H1087" i="9"/>
  <c r="I1087" i="9"/>
  <c r="J1087" i="9"/>
  <c r="K1087" i="9"/>
  <c r="L1087" i="9"/>
  <c r="C1088" i="9"/>
  <c r="D1088" i="9"/>
  <c r="E1088" i="9"/>
  <c r="F1088" i="9"/>
  <c r="G1088" i="9"/>
  <c r="H1088" i="9"/>
  <c r="I1088" i="9"/>
  <c r="J1088" i="9"/>
  <c r="K1088" i="9"/>
  <c r="L1088" i="9"/>
  <c r="C1089" i="9"/>
  <c r="D1089" i="9"/>
  <c r="E1089" i="9"/>
  <c r="F1089" i="9"/>
  <c r="G1089" i="9"/>
  <c r="H1089" i="9"/>
  <c r="I1089" i="9"/>
  <c r="J1089" i="9"/>
  <c r="K1089" i="9"/>
  <c r="L1089" i="9"/>
  <c r="C1090" i="9"/>
  <c r="D1090" i="9"/>
  <c r="E1090" i="9"/>
  <c r="F1090" i="9"/>
  <c r="G1090" i="9"/>
  <c r="H1090" i="9"/>
  <c r="I1090" i="9"/>
  <c r="J1090" i="9"/>
  <c r="K1090" i="9"/>
  <c r="L1090" i="9"/>
  <c r="C1091" i="9"/>
  <c r="D1091" i="9"/>
  <c r="E1091" i="9"/>
  <c r="F1091" i="9"/>
  <c r="G1091" i="9"/>
  <c r="H1091" i="9"/>
  <c r="I1091" i="9"/>
  <c r="J1091" i="9"/>
  <c r="K1091" i="9"/>
  <c r="L1091" i="9"/>
  <c r="C1092" i="9"/>
  <c r="D1092" i="9"/>
  <c r="E1092" i="9"/>
  <c r="F1092" i="9"/>
  <c r="G1092" i="9"/>
  <c r="H1092" i="9"/>
  <c r="I1092" i="9"/>
  <c r="J1092" i="9"/>
  <c r="K1092" i="9"/>
  <c r="L1092" i="9"/>
  <c r="C1093" i="9"/>
  <c r="D1093" i="9"/>
  <c r="E1093" i="9"/>
  <c r="F1093" i="9"/>
  <c r="G1093" i="9"/>
  <c r="H1093" i="9"/>
  <c r="I1093" i="9"/>
  <c r="K1093" i="9"/>
  <c r="L1093" i="9"/>
  <c r="C1094" i="9"/>
  <c r="D1094" i="9"/>
  <c r="E1094" i="9"/>
  <c r="F1094" i="9"/>
  <c r="G1094" i="9"/>
  <c r="H1094" i="9"/>
  <c r="I1094" i="9"/>
  <c r="J1094" i="9"/>
  <c r="K1094" i="9"/>
  <c r="L1094" i="9"/>
  <c r="C1095" i="9"/>
  <c r="D1095" i="9"/>
  <c r="E1095" i="9"/>
  <c r="F1095" i="9"/>
  <c r="G1095" i="9"/>
  <c r="H1095" i="9"/>
  <c r="I1095" i="9"/>
  <c r="K1095" i="9"/>
  <c r="L1095" i="9"/>
  <c r="C1096" i="9"/>
  <c r="D1096" i="9"/>
  <c r="E1096" i="9"/>
  <c r="F1096" i="9"/>
  <c r="G1096" i="9"/>
  <c r="H1096" i="9"/>
  <c r="I1096" i="9"/>
  <c r="K1096" i="9"/>
  <c r="L1096" i="9"/>
  <c r="C1097" i="9"/>
  <c r="D1097" i="9"/>
  <c r="E1097" i="9"/>
  <c r="F1097" i="9"/>
  <c r="G1097" i="9"/>
  <c r="H1097" i="9"/>
  <c r="I1097" i="9"/>
  <c r="J1097" i="9"/>
  <c r="K1097" i="9"/>
  <c r="L1097" i="9"/>
  <c r="C1098" i="9"/>
  <c r="D1098" i="9"/>
  <c r="E1098" i="9"/>
  <c r="F1098" i="9"/>
  <c r="G1098" i="9"/>
  <c r="H1098" i="9"/>
  <c r="I1098" i="9"/>
  <c r="K1098" i="9"/>
  <c r="L1098" i="9"/>
  <c r="C1099" i="9"/>
  <c r="D1099" i="9"/>
  <c r="E1099" i="9"/>
  <c r="F1099" i="9"/>
  <c r="G1099" i="9"/>
  <c r="H1099" i="9"/>
  <c r="I1099" i="9"/>
  <c r="J1099" i="9"/>
  <c r="K1099" i="9"/>
  <c r="L1099" i="9"/>
  <c r="C1100" i="9"/>
  <c r="D1100" i="9"/>
  <c r="E1100" i="9"/>
  <c r="F1100" i="9"/>
  <c r="G1100" i="9"/>
  <c r="H1100" i="9"/>
  <c r="I1100" i="9"/>
  <c r="J1100" i="9"/>
  <c r="K1100" i="9"/>
  <c r="L1100" i="9"/>
  <c r="C1101" i="9"/>
  <c r="D1101" i="9"/>
  <c r="E1101" i="9"/>
  <c r="F1101" i="9"/>
  <c r="G1101" i="9"/>
  <c r="H1101" i="9"/>
  <c r="I1101" i="9"/>
  <c r="J1101" i="9"/>
  <c r="K1101" i="9"/>
  <c r="L1101" i="9"/>
  <c r="C1102" i="9"/>
  <c r="D1102" i="9"/>
  <c r="E1102" i="9"/>
  <c r="F1102" i="9"/>
  <c r="G1102" i="9"/>
  <c r="H1102" i="9"/>
  <c r="I1102" i="9"/>
  <c r="J1102" i="9"/>
  <c r="K1102" i="9"/>
  <c r="L1102" i="9"/>
  <c r="C1103" i="9"/>
  <c r="D1103" i="9"/>
  <c r="E1103" i="9"/>
  <c r="F1103" i="9"/>
  <c r="G1103" i="9"/>
  <c r="H1103" i="9"/>
  <c r="I1103" i="9"/>
  <c r="J1103" i="9"/>
  <c r="K1103" i="9"/>
  <c r="L1103" i="9"/>
  <c r="C1104" i="9"/>
  <c r="D1104" i="9"/>
  <c r="E1104" i="9"/>
  <c r="F1104" i="9"/>
  <c r="G1104" i="9"/>
  <c r="H1104" i="9"/>
  <c r="I1104" i="9"/>
  <c r="J1104" i="9"/>
  <c r="K1104" i="9"/>
  <c r="L1104" i="9"/>
  <c r="C1105" i="9"/>
  <c r="D1105" i="9"/>
  <c r="E1105" i="9"/>
  <c r="F1105" i="9"/>
  <c r="G1105" i="9"/>
  <c r="H1105" i="9"/>
  <c r="I1105" i="9"/>
  <c r="J1105" i="9"/>
  <c r="K1105" i="9"/>
  <c r="L1105" i="9"/>
  <c r="C1106" i="9"/>
  <c r="D1106" i="9"/>
  <c r="E1106" i="9"/>
  <c r="F1106" i="9"/>
  <c r="G1106" i="9"/>
  <c r="H1106" i="9"/>
  <c r="I1106" i="9"/>
  <c r="J1106" i="9"/>
  <c r="K1106" i="9"/>
  <c r="L1106" i="9"/>
  <c r="C1107" i="9"/>
  <c r="D1107" i="9"/>
  <c r="E1107" i="9"/>
  <c r="F1107" i="9"/>
  <c r="G1107" i="9"/>
  <c r="H1107" i="9"/>
  <c r="I1107" i="9"/>
  <c r="J1107" i="9"/>
  <c r="K1107" i="9"/>
  <c r="L1107" i="9"/>
  <c r="C1108" i="9"/>
  <c r="D1108" i="9"/>
  <c r="E1108" i="9"/>
  <c r="F1108" i="9"/>
  <c r="G1108" i="9"/>
  <c r="H1108" i="9"/>
  <c r="I1108" i="9"/>
  <c r="J1108" i="9"/>
  <c r="K1108" i="9"/>
  <c r="L1108" i="9"/>
  <c r="C1109" i="9"/>
  <c r="D1109" i="9"/>
  <c r="E1109" i="9"/>
  <c r="F1109" i="9"/>
  <c r="G1109" i="9"/>
  <c r="H1109" i="9"/>
  <c r="I1109" i="9"/>
  <c r="J1109" i="9"/>
  <c r="K1109" i="9"/>
  <c r="L1109" i="9"/>
  <c r="C1110" i="9"/>
  <c r="D1110" i="9"/>
  <c r="E1110" i="9"/>
  <c r="F1110" i="9"/>
  <c r="G1110" i="9"/>
  <c r="H1110" i="9"/>
  <c r="I1110" i="9"/>
  <c r="J1110" i="9"/>
  <c r="K1110" i="9"/>
  <c r="C1111" i="9"/>
  <c r="D1111" i="9"/>
  <c r="E1111" i="9"/>
  <c r="F1111" i="9"/>
  <c r="G1111" i="9"/>
  <c r="H1111" i="9"/>
  <c r="I1111" i="9"/>
  <c r="J1111" i="9"/>
  <c r="K1111" i="9"/>
  <c r="L1111" i="9"/>
  <c r="C1112" i="9"/>
  <c r="D1112" i="9"/>
  <c r="E1112" i="9"/>
  <c r="F1112" i="9"/>
  <c r="G1112" i="9"/>
  <c r="H1112" i="9"/>
  <c r="I1112" i="9"/>
  <c r="J1112" i="9"/>
  <c r="K1112" i="9"/>
  <c r="C1113" i="9"/>
  <c r="D1113" i="9"/>
  <c r="E1113" i="9"/>
  <c r="F1113" i="9"/>
  <c r="G1113" i="9"/>
  <c r="H1113" i="9"/>
  <c r="I1113" i="9"/>
  <c r="J1113" i="9"/>
  <c r="K1113" i="9"/>
  <c r="L1113" i="9"/>
  <c r="C1114" i="9"/>
  <c r="D1114" i="9"/>
  <c r="E1114" i="9"/>
  <c r="F1114" i="9"/>
  <c r="H1114" i="9"/>
  <c r="I1114" i="9"/>
  <c r="J1114" i="9"/>
  <c r="K1114" i="9"/>
  <c r="L1114" i="9"/>
  <c r="C1115" i="9"/>
  <c r="D1115" i="9"/>
  <c r="E1115" i="9"/>
  <c r="F1115" i="9"/>
  <c r="G1115" i="9"/>
  <c r="H1115" i="9"/>
  <c r="I1115" i="9"/>
  <c r="K1115" i="9"/>
  <c r="L1115" i="9"/>
  <c r="C1116" i="9"/>
  <c r="D1116" i="9"/>
  <c r="E1116" i="9"/>
  <c r="F1116" i="9"/>
  <c r="H1116" i="9"/>
  <c r="I1116" i="9"/>
  <c r="J1116" i="9"/>
  <c r="K1116" i="9"/>
  <c r="L1116" i="9"/>
  <c r="C1117" i="9"/>
  <c r="D1117" i="9"/>
  <c r="E1117" i="9"/>
  <c r="F1117" i="9"/>
  <c r="G1117" i="9"/>
  <c r="H1117" i="9"/>
  <c r="I1117" i="9"/>
  <c r="K1117" i="9"/>
  <c r="L1117" i="9"/>
  <c r="C1118" i="9"/>
  <c r="D1118" i="9"/>
  <c r="E1118" i="9"/>
  <c r="F1118" i="9"/>
  <c r="G1118" i="9"/>
  <c r="H1118" i="9"/>
  <c r="I1118" i="9"/>
  <c r="J1118" i="9"/>
  <c r="K1118" i="9"/>
  <c r="L1118" i="9"/>
  <c r="C1119" i="9"/>
  <c r="D1119" i="9"/>
  <c r="E1119" i="9"/>
  <c r="F1119" i="9"/>
  <c r="G1119" i="9"/>
  <c r="H1119" i="9"/>
  <c r="I1119" i="9"/>
  <c r="J1119" i="9"/>
  <c r="K1119" i="9"/>
  <c r="L1119" i="9"/>
  <c r="C1120" i="9"/>
  <c r="D1120" i="9"/>
  <c r="E1120" i="9"/>
  <c r="F1120" i="9"/>
  <c r="G1120" i="9"/>
  <c r="H1120" i="9"/>
  <c r="I1120" i="9"/>
  <c r="J1120" i="9"/>
  <c r="K1120" i="9"/>
  <c r="L1120" i="9"/>
  <c r="C1121" i="9"/>
  <c r="D1121" i="9"/>
  <c r="E1121" i="9"/>
  <c r="F1121" i="9"/>
  <c r="G1121" i="9"/>
  <c r="H1121" i="9"/>
  <c r="I1121" i="9"/>
  <c r="J1121" i="9"/>
  <c r="K1121" i="9"/>
  <c r="L1121" i="9"/>
  <c r="C1122" i="9"/>
  <c r="D1122" i="9"/>
  <c r="E1122" i="9"/>
  <c r="F1122" i="9"/>
  <c r="G1122" i="9"/>
  <c r="H1122" i="9"/>
  <c r="I1122" i="9"/>
  <c r="J1122" i="9"/>
  <c r="K1122" i="9"/>
  <c r="L1122" i="9"/>
  <c r="C1123" i="9"/>
  <c r="D1123" i="9"/>
  <c r="E1123" i="9"/>
  <c r="F1123" i="9"/>
  <c r="G1123" i="9"/>
  <c r="H1123" i="9"/>
  <c r="I1123" i="9"/>
  <c r="J1123" i="9"/>
  <c r="K1123" i="9"/>
  <c r="L1123" i="9"/>
  <c r="D3" i="9"/>
  <c r="E3" i="9"/>
  <c r="F3" i="9"/>
  <c r="G3" i="9"/>
  <c r="H3" i="9"/>
  <c r="I3" i="9"/>
  <c r="K3" i="9"/>
  <c r="L3" i="9"/>
  <c r="B4" i="9"/>
  <c r="B5" i="9"/>
  <c r="B6" i="9"/>
  <c r="B8" i="9"/>
  <c r="B9" i="9"/>
  <c r="B10" i="9"/>
  <c r="B11" i="9"/>
  <c r="B12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8" i="9"/>
  <c r="B29" i="9"/>
  <c r="B30" i="9"/>
  <c r="B31" i="9"/>
  <c r="B32" i="9"/>
  <c r="B34" i="9"/>
  <c r="B35" i="9"/>
  <c r="B36" i="9"/>
  <c r="B37" i="9"/>
  <c r="B38" i="9"/>
  <c r="B39" i="9"/>
  <c r="B40" i="9"/>
  <c r="B42" i="9"/>
  <c r="B43" i="9"/>
  <c r="B44" i="9"/>
  <c r="B45" i="9"/>
  <c r="B46" i="9"/>
  <c r="B47" i="9"/>
  <c r="B48" i="9"/>
  <c r="B49" i="9"/>
  <c r="B51" i="9"/>
  <c r="B52" i="9"/>
  <c r="B53" i="9"/>
  <c r="B54" i="9"/>
  <c r="B55" i="9"/>
  <c r="B56" i="9"/>
  <c r="B57" i="9"/>
  <c r="B59" i="9"/>
  <c r="B60" i="9"/>
  <c r="B61" i="9"/>
  <c r="B63" i="9"/>
  <c r="B64" i="9"/>
  <c r="B65" i="9"/>
  <c r="B66" i="9"/>
  <c r="B67" i="9"/>
  <c r="B68" i="9"/>
  <c r="B69" i="9"/>
  <c r="B70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9" i="9"/>
  <c r="B170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6" i="9"/>
  <c r="B248" i="9"/>
  <c r="B249" i="9"/>
  <c r="B250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9" i="9"/>
  <c r="B630" i="9"/>
  <c r="B631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9" i="9"/>
  <c r="B761" i="9"/>
  <c r="B762" i="9"/>
  <c r="B763" i="9"/>
  <c r="B764" i="9"/>
  <c r="B765" i="9"/>
  <c r="B766" i="9"/>
  <c r="B767" i="9"/>
  <c r="B768" i="9"/>
  <c r="B769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2" i="9"/>
  <c r="B843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2" i="9"/>
  <c r="B1114" i="9"/>
  <c r="B1115" i="9"/>
  <c r="B1116" i="9"/>
  <c r="B1117" i="9"/>
  <c r="B1118" i="9"/>
  <c r="B1119" i="9"/>
  <c r="B1120" i="9"/>
  <c r="B1121" i="9"/>
  <c r="B1122" i="9"/>
  <c r="B112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J3" i="9" l="1"/>
  <c r="A3" i="9"/>
  <c r="D1" i="2"/>
  <c r="D1" i="9" s="1"/>
  <c r="E1" i="2"/>
  <c r="E1" i="9" s="1"/>
  <c r="F1" i="2"/>
  <c r="F1" i="9" s="1"/>
  <c r="G1" i="2"/>
  <c r="G1" i="9" s="1"/>
  <c r="H1" i="2"/>
  <c r="H1" i="9" s="1"/>
  <c r="I1" i="2"/>
  <c r="I1" i="9" s="1"/>
  <c r="J1" i="2"/>
  <c r="J1" i="9" s="1"/>
  <c r="K1" i="2"/>
  <c r="K1" i="9" s="1"/>
  <c r="L1" i="2"/>
  <c r="L1" i="9" s="1"/>
  <c r="M1" i="2"/>
  <c r="N1" i="2"/>
  <c r="O1" i="2"/>
  <c r="P1" i="2"/>
  <c r="Q1" i="2"/>
  <c r="R1" i="2"/>
  <c r="C1" i="2"/>
  <c r="C1" i="9" s="1"/>
  <c r="C3" i="9" l="1"/>
  <c r="P12" i="4" l="1"/>
  <c r="P11" i="4" l="1"/>
  <c r="P9" i="4"/>
  <c r="B44" i="8" l="1"/>
  <c r="L41" i="8" l="1"/>
  <c r="L42" i="8"/>
  <c r="L43" i="8"/>
  <c r="L44" i="8"/>
  <c r="L45" i="8"/>
  <c r="L46" i="8"/>
  <c r="L47" i="8"/>
  <c r="L48" i="8"/>
  <c r="L51" i="8" l="1"/>
  <c r="L52" i="8"/>
  <c r="L54" i="8"/>
  <c r="L56" i="8"/>
  <c r="L55" i="8"/>
  <c r="L53" i="8"/>
  <c r="L58" i="8"/>
  <c r="L57" i="8"/>
  <c r="L1024" i="9"/>
  <c r="L1026" i="9"/>
  <c r="L1110" i="9"/>
  <c r="L1112" i="9"/>
  <c r="L61" i="8" l="1"/>
  <c r="L216" i="9"/>
  <c r="L435" i="9"/>
  <c r="L549" i="9"/>
  <c r="E649" i="9" l="1"/>
  <c r="C41" i="8"/>
  <c r="C51" i="8" s="1"/>
  <c r="D41" i="8"/>
  <c r="E41" i="8"/>
  <c r="F41" i="8"/>
  <c r="G41" i="8"/>
  <c r="H41" i="8"/>
  <c r="I41" i="8"/>
  <c r="J41" i="8"/>
  <c r="K41" i="8"/>
  <c r="K51" i="8" s="1"/>
  <c r="C42" i="8"/>
  <c r="D42" i="8"/>
  <c r="E42" i="8"/>
  <c r="F42" i="8"/>
  <c r="G42" i="8"/>
  <c r="H42" i="8"/>
  <c r="I42" i="8"/>
  <c r="J42" i="8"/>
  <c r="K42" i="8"/>
  <c r="C43" i="8"/>
  <c r="D43" i="8"/>
  <c r="E43" i="8"/>
  <c r="F43" i="8"/>
  <c r="G43" i="8"/>
  <c r="H43" i="8"/>
  <c r="I43" i="8"/>
  <c r="J43" i="8"/>
  <c r="K43" i="8"/>
  <c r="C44" i="8"/>
  <c r="D44" i="8"/>
  <c r="E44" i="8"/>
  <c r="F44" i="8"/>
  <c r="G44" i="8"/>
  <c r="H44" i="8"/>
  <c r="H54" i="8" s="1"/>
  <c r="I44" i="8"/>
  <c r="J44" i="8"/>
  <c r="K44" i="8"/>
  <c r="C45" i="8"/>
  <c r="C55" i="8" s="1"/>
  <c r="D45" i="8"/>
  <c r="E45" i="8"/>
  <c r="F45" i="8"/>
  <c r="G45" i="8"/>
  <c r="G55" i="8" s="1"/>
  <c r="H45" i="8"/>
  <c r="I45" i="8"/>
  <c r="J45" i="8"/>
  <c r="K45" i="8"/>
  <c r="K55" i="8" s="1"/>
  <c r="C46" i="8"/>
  <c r="D46" i="8"/>
  <c r="E46" i="8"/>
  <c r="F46" i="8"/>
  <c r="F56" i="8" s="1"/>
  <c r="G46" i="8"/>
  <c r="H46" i="8"/>
  <c r="I46" i="8"/>
  <c r="J46" i="8"/>
  <c r="J56" i="8" s="1"/>
  <c r="K46" i="8"/>
  <c r="C47" i="8"/>
  <c r="D47" i="8"/>
  <c r="E47" i="8"/>
  <c r="E57" i="8" s="1"/>
  <c r="F47" i="8"/>
  <c r="G47" i="8"/>
  <c r="H47" i="8"/>
  <c r="I47" i="8"/>
  <c r="I57" i="8" s="1"/>
  <c r="J47" i="8"/>
  <c r="K47" i="8"/>
  <c r="C48" i="8"/>
  <c r="D48" i="8"/>
  <c r="D58" i="8" s="1"/>
  <c r="E48" i="8"/>
  <c r="F48" i="8"/>
  <c r="G48" i="8"/>
  <c r="H48" i="8"/>
  <c r="H58" i="8" s="1"/>
  <c r="I48" i="8"/>
  <c r="J48" i="8"/>
  <c r="K48" i="8"/>
  <c r="B42" i="8"/>
  <c r="B41" i="8"/>
  <c r="B39" i="8"/>
  <c r="C39" i="8"/>
  <c r="D39" i="8"/>
  <c r="E39" i="8"/>
  <c r="F39" i="8"/>
  <c r="G39" i="8"/>
  <c r="H39" i="8"/>
  <c r="I39" i="8"/>
  <c r="J39" i="8"/>
  <c r="K39" i="8"/>
  <c r="J52" i="8" l="1"/>
  <c r="C58" i="8"/>
  <c r="D57" i="8"/>
  <c r="E56" i="8"/>
  <c r="F55" i="8"/>
  <c r="G54" i="8"/>
  <c r="H53" i="8"/>
  <c r="I52" i="8"/>
  <c r="J51" i="8"/>
  <c r="K58" i="8"/>
  <c r="J58" i="8"/>
  <c r="K57" i="8"/>
  <c r="C57" i="8"/>
  <c r="D56" i="8"/>
  <c r="E55" i="8"/>
  <c r="F54" i="8"/>
  <c r="G53" i="8"/>
  <c r="H52" i="8"/>
  <c r="I51" i="8"/>
  <c r="I53" i="8"/>
  <c r="I58" i="8"/>
  <c r="J57" i="8"/>
  <c r="K56" i="8"/>
  <c r="C56" i="8"/>
  <c r="D55" i="8"/>
  <c r="E54" i="8"/>
  <c r="F53" i="8"/>
  <c r="G52" i="8"/>
  <c r="H51" i="8"/>
  <c r="E53" i="8"/>
  <c r="F52" i="8"/>
  <c r="G58" i="8"/>
  <c r="H57" i="8"/>
  <c r="I56" i="8"/>
  <c r="J55" i="8"/>
  <c r="K54" i="8"/>
  <c r="C54" i="8"/>
  <c r="D53" i="8"/>
  <c r="D61" i="8" s="1"/>
  <c r="E52" i="8"/>
  <c r="F51" i="8"/>
  <c r="G51" i="8"/>
  <c r="F58" i="8"/>
  <c r="G57" i="8"/>
  <c r="H56" i="8"/>
  <c r="I55" i="8"/>
  <c r="J54" i="8"/>
  <c r="K53" i="8"/>
  <c r="K61" i="8" s="1"/>
  <c r="C53" i="8"/>
  <c r="C61" i="8" s="1"/>
  <c r="D52" i="8"/>
  <c r="E51" i="8"/>
  <c r="D54" i="8"/>
  <c r="E58" i="8"/>
  <c r="F57" i="8"/>
  <c r="G56" i="8"/>
  <c r="H55" i="8"/>
  <c r="I54" i="8"/>
  <c r="J53" i="8"/>
  <c r="K52" i="8"/>
  <c r="C52" i="8"/>
  <c r="D51" i="8"/>
  <c r="A58" i="8"/>
  <c r="A52" i="8"/>
  <c r="A53" i="8"/>
  <c r="A54" i="8"/>
  <c r="A55" i="8"/>
  <c r="A56" i="8"/>
  <c r="A57" i="8"/>
  <c r="A51" i="8"/>
  <c r="B48" i="8"/>
  <c r="B47" i="8"/>
  <c r="B46" i="8"/>
  <c r="B56" i="8" s="1"/>
  <c r="B45" i="8"/>
  <c r="B55" i="8" s="1"/>
  <c r="B43" i="8"/>
  <c r="B54" i="8" s="1"/>
  <c r="H61" i="8" l="1"/>
  <c r="B57" i="8"/>
  <c r="I61" i="8"/>
  <c r="F61" i="8"/>
  <c r="E61" i="8"/>
  <c r="B58" i="8"/>
  <c r="B52" i="8"/>
  <c r="J61" i="8"/>
  <c r="G61" i="8"/>
  <c r="B51" i="8"/>
  <c r="B53" i="8"/>
  <c r="B61" i="8" s="1"/>
  <c r="T17" i="4"/>
  <c r="T13" i="4"/>
  <c r="E635" i="9" l="1"/>
  <c r="G58" i="9"/>
  <c r="G438" i="9"/>
  <c r="G951" i="9"/>
  <c r="G953" i="9"/>
  <c r="F435" i="9"/>
  <c r="F888" i="9"/>
  <c r="F889" i="9"/>
  <c r="E95" i="9"/>
  <c r="E902" i="9"/>
  <c r="E904" i="9"/>
  <c r="G241" i="9"/>
  <c r="G480" i="9"/>
  <c r="G1015" i="9"/>
  <c r="G1017" i="9"/>
  <c r="F438" i="9"/>
  <c r="F897" i="9"/>
  <c r="F899" i="9"/>
  <c r="E250" i="9"/>
  <c r="E906" i="9"/>
  <c r="E908" i="9"/>
  <c r="G282" i="9"/>
  <c r="G500" i="9"/>
  <c r="G1023" i="9"/>
  <c r="G1025" i="9"/>
  <c r="F250" i="9"/>
  <c r="F635" i="9"/>
  <c r="G57" i="9"/>
  <c r="G433" i="9"/>
  <c r="G875" i="9"/>
  <c r="G876" i="9"/>
  <c r="F283" i="9"/>
  <c r="F879" i="9"/>
  <c r="F61" i="9"/>
  <c r="F498" i="9"/>
  <c r="F902" i="9"/>
  <c r="F904" i="9"/>
  <c r="E435" i="9"/>
  <c r="E948" i="9"/>
  <c r="E950" i="9"/>
  <c r="G326" i="9"/>
  <c r="G502" i="9"/>
  <c r="G1024" i="9"/>
  <c r="G1026" i="9"/>
  <c r="F70" i="9"/>
  <c r="F756" i="9"/>
  <c r="F906" i="9"/>
  <c r="F908" i="9"/>
  <c r="E438" i="9"/>
  <c r="G29" i="9"/>
  <c r="G358" i="9"/>
  <c r="G635" i="9"/>
  <c r="G1068" i="9"/>
  <c r="G1070" i="9"/>
  <c r="F230" i="9"/>
  <c r="F856" i="9"/>
  <c r="F1065" i="9"/>
  <c r="F1067" i="9"/>
  <c r="E441" i="9"/>
  <c r="G33" i="9"/>
  <c r="G321" i="9"/>
  <c r="G755" i="9"/>
  <c r="G1072" i="9"/>
  <c r="G1074" i="9"/>
  <c r="F241" i="9"/>
  <c r="F862" i="9"/>
  <c r="F1068" i="9"/>
  <c r="F1070" i="9"/>
  <c r="E549" i="9"/>
  <c r="G34" i="9"/>
  <c r="G416" i="9"/>
  <c r="G862" i="9"/>
  <c r="G1114" i="9"/>
  <c r="G1116" i="9"/>
  <c r="F877" i="9"/>
  <c r="F878" i="9"/>
  <c r="T18" i="4"/>
  <c r="C1086" i="9" l="1"/>
  <c r="C1068" i="9"/>
  <c r="C204" i="9"/>
  <c r="C210" i="9" l="1"/>
  <c r="C635" i="9"/>
  <c r="C1078" i="9"/>
  <c r="C1080" i="9"/>
  <c r="C639" i="9"/>
  <c r="C739" i="9"/>
  <c r="C743" i="9"/>
  <c r="C33" i="9" l="1"/>
  <c r="T3" i="4"/>
  <c r="P15" i="4"/>
  <c r="P16" i="4"/>
  <c r="P10" i="4"/>
  <c r="P7" i="4"/>
  <c r="P2" i="4"/>
  <c r="P4" i="4"/>
  <c r="P6" i="4"/>
  <c r="P8" i="4"/>
  <c r="P5" i="4"/>
  <c r="P3" i="4"/>
  <c r="P13" i="4"/>
  <c r="P14" i="4"/>
  <c r="J3" i="4" l="1"/>
  <c r="J7" i="4"/>
  <c r="F955" i="9" l="1"/>
  <c r="F957" i="9"/>
  <c r="D1077" i="9"/>
  <c r="D1079" i="9"/>
  <c r="F164" i="9"/>
  <c r="D61" i="9"/>
  <c r="D498" i="9"/>
  <c r="D216" i="9"/>
  <c r="E216" i="9"/>
  <c r="D564" i="9"/>
  <c r="F1049" i="9"/>
  <c r="F1051" i="9"/>
  <c r="D250" i="9"/>
  <c r="D549" i="9"/>
  <c r="F329" i="9"/>
  <c r="F480" i="9"/>
  <c r="F978" i="9"/>
  <c r="F980" i="9"/>
  <c r="D635" i="9"/>
  <c r="F621" i="9"/>
  <c r="D1024" i="9"/>
  <c r="D1026" i="9"/>
  <c r="D326" i="9"/>
  <c r="D358" i="9"/>
  <c r="D702" i="9"/>
  <c r="D435" i="9"/>
  <c r="D897" i="9"/>
  <c r="D899" i="9"/>
  <c r="F683" i="9"/>
  <c r="D544" i="9"/>
  <c r="D440" i="9"/>
  <c r="D902" i="9"/>
  <c r="D904" i="9"/>
  <c r="F832" i="9"/>
  <c r="T14" i="4"/>
  <c r="T6" i="4"/>
  <c r="T15" i="4"/>
  <c r="T16" i="4"/>
  <c r="T5" i="4"/>
  <c r="T4" i="4"/>
  <c r="K811" i="9" l="1"/>
  <c r="K897" i="9"/>
  <c r="K899" i="9"/>
  <c r="K1024" i="9"/>
  <c r="K1026" i="9"/>
  <c r="K435" i="9"/>
  <c r="K320" i="9"/>
  <c r="K321" i="9"/>
  <c r="K906" i="9"/>
  <c r="K908" i="9"/>
  <c r="K238" i="9" l="1"/>
  <c r="J987" i="9"/>
  <c r="J989" i="9"/>
  <c r="J1077" i="9"/>
  <c r="J1079" i="9"/>
  <c r="J1072" i="9"/>
  <c r="J1074" i="9"/>
  <c r="J1006" i="9"/>
  <c r="J1008" i="9"/>
  <c r="J1010" i="9"/>
  <c r="J1012" i="9"/>
  <c r="J1024" i="9"/>
  <c r="J1026" i="9"/>
  <c r="J1056" i="9"/>
  <c r="J1058" i="9"/>
  <c r="J1115" i="9"/>
  <c r="J1117" i="9"/>
  <c r="K241" i="9"/>
  <c r="J1078" i="9"/>
  <c r="J1080" i="9"/>
  <c r="J892" i="9"/>
  <c r="J893" i="9"/>
  <c r="J1067" i="9"/>
  <c r="J1069" i="9"/>
  <c r="K120" i="9"/>
  <c r="J1093" i="9"/>
  <c r="J1095" i="9"/>
  <c r="J1031" i="9"/>
  <c r="J1033" i="9"/>
  <c r="J1096" i="9"/>
  <c r="J1098" i="9"/>
  <c r="J940" i="9"/>
  <c r="J942" i="9"/>
  <c r="J1071" i="9"/>
  <c r="J1073" i="9"/>
  <c r="K214" i="9"/>
  <c r="T11" i="4"/>
  <c r="I435" i="9" l="1"/>
  <c r="J321" i="9"/>
  <c r="J657" i="9"/>
  <c r="I498" i="9"/>
  <c r="J236" i="9"/>
  <c r="J257" i="9"/>
  <c r="J344" i="9"/>
  <c r="J394" i="9"/>
  <c r="J597" i="9"/>
  <c r="J700" i="9"/>
  <c r="J641" i="9"/>
  <c r="J343" i="9"/>
  <c r="I756" i="9"/>
  <c r="J606" i="9"/>
  <c r="J252" i="9"/>
  <c r="J254" i="9"/>
  <c r="J283" i="9"/>
  <c r="J702" i="9"/>
  <c r="I1024" i="9"/>
  <c r="I1026" i="9"/>
  <c r="J240" i="9"/>
  <c r="J302" i="9"/>
  <c r="J355" i="9"/>
  <c r="J448" i="9"/>
  <c r="J622" i="9"/>
  <c r="J721" i="9"/>
  <c r="J523" i="9"/>
  <c r="J386" i="9"/>
  <c r="J345" i="9"/>
  <c r="J308" i="9"/>
  <c r="J495" i="9"/>
  <c r="J630" i="9"/>
  <c r="J736" i="9"/>
  <c r="J327" i="9"/>
  <c r="J596" i="9"/>
  <c r="J238" i="9"/>
  <c r="J98" i="9"/>
  <c r="J363" i="9"/>
  <c r="J105" i="9"/>
  <c r="J248" i="9"/>
  <c r="J310" i="9"/>
  <c r="J368" i="9"/>
  <c r="J501" i="9"/>
  <c r="J636" i="9"/>
  <c r="J743" i="9"/>
  <c r="J216" i="9"/>
  <c r="J225" i="9"/>
  <c r="J423" i="9"/>
  <c r="J241" i="9"/>
  <c r="J214" i="9"/>
  <c r="J250" i="9"/>
  <c r="J313" i="9"/>
  <c r="J377" i="9"/>
  <c r="J512" i="9"/>
  <c r="J640" i="9"/>
  <c r="J827" i="9"/>
  <c r="T10" i="4"/>
  <c r="I61" i="9" l="1"/>
  <c r="T9" i="4"/>
  <c r="B3" i="2"/>
  <c r="A2" i="2"/>
  <c r="A2" i="9" s="1"/>
  <c r="H906" i="9" l="1"/>
  <c r="H908" i="9"/>
  <c r="H438" i="9"/>
  <c r="B33" i="9"/>
  <c r="H321" i="9"/>
  <c r="H635" i="9"/>
  <c r="H51" i="9"/>
  <c r="B580" i="9"/>
  <c r="H61" i="9"/>
  <c r="H862" i="9"/>
  <c r="H197" i="9"/>
  <c r="B58" i="9"/>
  <c r="H956" i="9"/>
  <c r="H958" i="9"/>
  <c r="G428" i="9"/>
  <c r="B27" i="9"/>
  <c r="H480" i="9"/>
  <c r="H1077" i="9"/>
  <c r="H1079" i="9"/>
  <c r="B480" i="9"/>
  <c r="B13" i="9"/>
  <c r="H756" i="9"/>
  <c r="G950" i="9"/>
  <c r="G952" i="9"/>
  <c r="H860" i="9"/>
  <c r="B41" i="9"/>
  <c r="B1111" i="9"/>
  <c r="B1113" i="9"/>
  <c r="H241" i="9"/>
  <c r="H867" i="9"/>
  <c r="B7" i="9"/>
  <c r="B3" i="9"/>
  <c r="U7" i="4"/>
  <c r="T7" i="4"/>
  <c r="T2" i="4"/>
  <c r="T8" i="4"/>
</calcChain>
</file>

<file path=xl/sharedStrings.xml><?xml version="1.0" encoding="utf-8"?>
<sst xmlns="http://schemas.openxmlformats.org/spreadsheetml/2006/main" count="26227" uniqueCount="1347">
  <si>
    <t>Cyprus I</t>
  </si>
  <si>
    <t>Cyprus II</t>
  </si>
  <si>
    <t>Cyprus III</t>
  </si>
  <si>
    <t>Cyprus IV</t>
  </si>
  <si>
    <t>Metopsia assingi</t>
  </si>
  <si>
    <t>Megathrus bellevoyei</t>
  </si>
  <si>
    <t>Proteinus ovalis</t>
  </si>
  <si>
    <t>Omalium turcicum</t>
  </si>
  <si>
    <t>Omalium rugatum</t>
  </si>
  <si>
    <t>Omalium cinnamomeum</t>
  </si>
  <si>
    <t>Omalium henroti</t>
  </si>
  <si>
    <t>Omalium riparium</t>
  </si>
  <si>
    <t>Boreaphilus velox</t>
  </si>
  <si>
    <t>Thinodromus bodemeyeri</t>
  </si>
  <si>
    <t>Carpelimus bilineatus</t>
  </si>
  <si>
    <t>Carpelimus obesus</t>
  </si>
  <si>
    <t>Carpelimus corticinus</t>
  </si>
  <si>
    <t>Carpelimus pusillus</t>
  </si>
  <si>
    <t>Carpelimus despectus</t>
  </si>
  <si>
    <t>Anotylus inustus</t>
  </si>
  <si>
    <t>Anotylus sculpturatus</t>
  </si>
  <si>
    <t>Anotylus complanatus</t>
  </si>
  <si>
    <t>Anotylus clypeonitens</t>
  </si>
  <si>
    <t>Anotylus tetracarinatus</t>
  </si>
  <si>
    <t>Platystethus degener</t>
  </si>
  <si>
    <t>Bledius verres</t>
  </si>
  <si>
    <t>Bledius sp.</t>
  </si>
  <si>
    <t>Thinobius sp.</t>
  </si>
  <si>
    <t>Stenus anatolicus</t>
  </si>
  <si>
    <t>Stenus planifrons</t>
  </si>
  <si>
    <t>Stenus glacialis cyaneus</t>
  </si>
  <si>
    <t>Stenus parcior</t>
  </si>
  <si>
    <t>Stenus turbulentus</t>
  </si>
  <si>
    <t>Stenus aceris</t>
  </si>
  <si>
    <t>Rugilus angustatus</t>
  </si>
  <si>
    <t>Medon marmarisensis</t>
  </si>
  <si>
    <t>Medon haafi</t>
  </si>
  <si>
    <t>Scopaeus debilis</t>
  </si>
  <si>
    <t>Domene stilicina</t>
  </si>
  <si>
    <t>Cryptobium turkestanicum</t>
  </si>
  <si>
    <t>Homaeotarsus chaudoirii</t>
  </si>
  <si>
    <t>Xantholinus rufipennis</t>
  </si>
  <si>
    <t>Xantholinus ciliciae</t>
  </si>
  <si>
    <t>Xantholinus graecus</t>
  </si>
  <si>
    <t>Othius laeviusculus</t>
  </si>
  <si>
    <t>Platyprosopus hierochonticus</t>
  </si>
  <si>
    <t>Neobisnius orbus</t>
  </si>
  <si>
    <t>Erichsonius subopacus</t>
  </si>
  <si>
    <t>Cafius xantholoma</t>
  </si>
  <si>
    <t>Remus sericeus</t>
  </si>
  <si>
    <t>Remus filum</t>
  </si>
  <si>
    <t>Philonthus discoideus</t>
  </si>
  <si>
    <t>Philonthus diversiceps</t>
  </si>
  <si>
    <t>Philonthus nitidicollis</t>
  </si>
  <si>
    <t>Philonthus intermedius</t>
  </si>
  <si>
    <t>Gabrius sp. (Female)</t>
  </si>
  <si>
    <t>Creophilus maxillosus</t>
  </si>
  <si>
    <t>Ocypus orientis (orientalis)</t>
  </si>
  <si>
    <t>Quedius coxalis</t>
  </si>
  <si>
    <t>Quedius rugosipennis</t>
  </si>
  <si>
    <t>Quedius cyprusensis</t>
  </si>
  <si>
    <t>Quedius cinctus</t>
  </si>
  <si>
    <t>Quedius vicinus</t>
  </si>
  <si>
    <t>Quedius tristis</t>
  </si>
  <si>
    <t>Quedius scintillans</t>
  </si>
  <si>
    <t>Quedius semiaeneus</t>
  </si>
  <si>
    <t>Quedius semiobscurus</t>
  </si>
  <si>
    <t>Quedius sp. aff. Boops</t>
  </si>
  <si>
    <t>Trichophya pilicornis</t>
  </si>
  <si>
    <t>Habrocerus pisidicus</t>
  </si>
  <si>
    <t>Habrocerus cyprensis</t>
  </si>
  <si>
    <t>Mycetoporus rufescens</t>
  </si>
  <si>
    <t>Mycetoporus cf. glaber</t>
  </si>
  <si>
    <t>Mycetoporus 4 spp.</t>
  </si>
  <si>
    <t>Ischnosoma loebli</t>
  </si>
  <si>
    <t>Bolitobius inclinans</t>
  </si>
  <si>
    <t>Lordithon thoracicus</t>
  </si>
  <si>
    <t>Lordithon trinotatus</t>
  </si>
  <si>
    <t>Tachyporus nitidulus</t>
  </si>
  <si>
    <t xml:space="preserve">Tachyporus hypnorum </t>
  </si>
  <si>
    <t>Tachyporus abner</t>
  </si>
  <si>
    <t>Lamprinodes pictus</t>
  </si>
  <si>
    <t>Tachinus bonvouloiri</t>
  </si>
  <si>
    <t>Cypha sp.</t>
  </si>
  <si>
    <t>Heterota plumbea</t>
  </si>
  <si>
    <t>Cordalia obscura</t>
  </si>
  <si>
    <t>Myrmecopora laesa</t>
  </si>
  <si>
    <t>Myrmecopora boehmi</t>
  </si>
  <si>
    <t>Myrmecopora anatolica</t>
  </si>
  <si>
    <t>Tachyusa agilis</t>
  </si>
  <si>
    <t>Tachyusa objecta</t>
  </si>
  <si>
    <t>Autalia longicornis</t>
  </si>
  <si>
    <t>Caloderina hierosolymitana</t>
  </si>
  <si>
    <t>Ousipalia caesula</t>
  </si>
  <si>
    <t>Liogluta longiuscula</t>
  </si>
  <si>
    <t xml:space="preserve">Atheta (Microdota) sp. </t>
  </si>
  <si>
    <t>Atheta harwoodi</t>
  </si>
  <si>
    <t>Atheta sp. aff. bellesi</t>
  </si>
  <si>
    <t>Atheta (Mocyta) spp.</t>
  </si>
  <si>
    <t xml:space="preserve">Atheta triangulum </t>
  </si>
  <si>
    <t>Atheta aeneicollis</t>
  </si>
  <si>
    <t>Atheta crassicornis</t>
  </si>
  <si>
    <t>Ocalea puncticollis</t>
  </si>
  <si>
    <t>Parocyusa longitarsis</t>
  </si>
  <si>
    <t>Cousya cf. nitidiventris</t>
  </si>
  <si>
    <t>Cousya 2 spp.</t>
  </si>
  <si>
    <t>Oxypoda bimaculata</t>
  </si>
  <si>
    <t>Oxypoda (Baeoglena) sp.</t>
  </si>
  <si>
    <t>Oxypoda lurida</t>
  </si>
  <si>
    <t>Oxypoda sp. aff. vicina</t>
  </si>
  <si>
    <t>Oxypoda sp. aff. attenuata</t>
  </si>
  <si>
    <t>Oxypoda cf. turcica</t>
  </si>
  <si>
    <t>Oxypoda sp.</t>
  </si>
  <si>
    <t>Ischnoglossa turcica</t>
  </si>
  <si>
    <t>Aleochara lata</t>
  </si>
  <si>
    <t>Aleochara lanuginosa</t>
  </si>
  <si>
    <t>Aleochara albopila</t>
  </si>
  <si>
    <t>Samos</t>
  </si>
  <si>
    <t>Proteinus utrarius</t>
  </si>
  <si>
    <t>------------</t>
  </si>
  <si>
    <t>Lordithon bimaculatus</t>
  </si>
  <si>
    <t>Bryoporus multipunctus</t>
  </si>
  <si>
    <t>Mycetoporus ignidorsum</t>
  </si>
  <si>
    <t>Mycetoporus imperialis</t>
  </si>
  <si>
    <t>Mycetoporus monticola</t>
  </si>
  <si>
    <t>Mycetoporus reichei</t>
  </si>
  <si>
    <t>Mycetoporus sp. (bauderi group, female)</t>
  </si>
  <si>
    <t>Tachyporus caucasicus</t>
  </si>
  <si>
    <t>Aleochara cf. Conviva</t>
  </si>
  <si>
    <t>Alevonota rufotestacea</t>
  </si>
  <si>
    <t>Atheta speculum</t>
  </si>
  <si>
    <t>Cypha cf. tarsalis</t>
  </si>
  <si>
    <t>Geostiba maxiana</t>
  </si>
  <si>
    <t>Geostiba oertzeni</t>
  </si>
  <si>
    <t>X</t>
  </si>
  <si>
    <t>Leptusa samia</t>
  </si>
  <si>
    <t>Myrmecopora convexula</t>
  </si>
  <si>
    <t>Oxypoda acutissima</t>
  </si>
  <si>
    <t>Oxypoda flavicornis</t>
  </si>
  <si>
    <t>Oxypoda cf. nova</t>
  </si>
  <si>
    <t>Oxypoda scheerpeltziana</t>
  </si>
  <si>
    <t>Oxypoda cf. vicina</t>
  </si>
  <si>
    <t>Bledius frisius</t>
  </si>
  <si>
    <t>Bledius furcatus</t>
  </si>
  <si>
    <t>Bledius unicornis</t>
  </si>
  <si>
    <t xml:space="preserve">Carpelimus sp. </t>
  </si>
  <si>
    <t>Stenus brunnipes</t>
  </si>
  <si>
    <t>Stenus glacialis</t>
  </si>
  <si>
    <t>Stenus cf. hospes</t>
  </si>
  <si>
    <t>Stenus maculiger</t>
  </si>
  <si>
    <t>Stenus turcicus</t>
  </si>
  <si>
    <t>Stenus cf. Turcicus</t>
  </si>
  <si>
    <t>Pseudopsis sulcata</t>
  </si>
  <si>
    <t>Leptobium gracile</t>
  </si>
  <si>
    <t>Lobrathium rugipenne</t>
  </si>
  <si>
    <t>Medon dilutus pythonissa</t>
  </si>
  <si>
    <t>Medon fusculus</t>
  </si>
  <si>
    <t>Medon lydicus</t>
  </si>
  <si>
    <t>Medon maronitus</t>
  </si>
  <si>
    <t>Medon semiobscurus</t>
  </si>
  <si>
    <t>Medon subfusculus</t>
  </si>
  <si>
    <t>Rugilus lesbius</t>
  </si>
  <si>
    <t>Scopaeus haemusensis</t>
  </si>
  <si>
    <t>Gabrius astutoides</t>
  </si>
  <si>
    <t>Gabrius nigritulus</t>
  </si>
  <si>
    <t>Ocypus mus</t>
  </si>
  <si>
    <t>Othius lapidicola</t>
  </si>
  <si>
    <t>Philonthus concinnus</t>
  </si>
  <si>
    <t>Quedius nemoralis</t>
  </si>
  <si>
    <t>Quedius nivicola</t>
  </si>
  <si>
    <t>Quedius pseudonigriceps</t>
  </si>
  <si>
    <t>Quedius umbrinus</t>
  </si>
  <si>
    <t>Xantholinus chiosicus</t>
  </si>
  <si>
    <t>Xantholinus varnensis</t>
  </si>
  <si>
    <t>Lesbos</t>
  </si>
  <si>
    <t>Phloeocharis longipennis</t>
  </si>
  <si>
    <t>Stenus morio</t>
  </si>
  <si>
    <t>Medon rufiventris</t>
  </si>
  <si>
    <t>Mircanops pilicornis</t>
  </si>
  <si>
    <t>Scopaeus sp.</t>
  </si>
  <si>
    <t>Achenium depressum</t>
  </si>
  <si>
    <t>Scymbalium anale</t>
  </si>
  <si>
    <t>Leptobium illyricum</t>
  </si>
  <si>
    <t>Ocypus olens</t>
  </si>
  <si>
    <t>Astenus thoracicus</t>
  </si>
  <si>
    <t>Astenus lyonessius</t>
  </si>
  <si>
    <t>Astenus melanurus</t>
  </si>
  <si>
    <t>Astenus bimaculatus</t>
  </si>
  <si>
    <t>Astenus procerus</t>
  </si>
  <si>
    <t>Gyrohypnus angustatus</t>
  </si>
  <si>
    <t>Quedius fissus</t>
  </si>
  <si>
    <t>Quedius humeralis</t>
  </si>
  <si>
    <t>Quedius levicollis</t>
  </si>
  <si>
    <t>Mycetoporus bosnicus</t>
  </si>
  <si>
    <t>Lordithon exoletus</t>
  </si>
  <si>
    <t>Tachnius corticinus</t>
  </si>
  <si>
    <t>Cypha longicornis</t>
  </si>
  <si>
    <t>Oligota pumilio</t>
  </si>
  <si>
    <t>Cordalia anatolica</t>
  </si>
  <si>
    <t>Anaulacaspis laevigata</t>
  </si>
  <si>
    <t>Amischa filum</t>
  </si>
  <si>
    <t>Geostiba euboica</t>
  </si>
  <si>
    <t>Atheta (s. str) sp.</t>
  </si>
  <si>
    <t>Acrotona muscorum</t>
  </si>
  <si>
    <t>Oxypoda lesbia</t>
  </si>
  <si>
    <t>Aleochara haematoptera</t>
  </si>
  <si>
    <t>Crete</t>
  </si>
  <si>
    <t>Omalium excavatum</t>
  </si>
  <si>
    <t>Acidota cruentata</t>
  </si>
  <si>
    <t>Proteinus creticus</t>
  </si>
  <si>
    <t>Mycetoporus baudueri</t>
  </si>
  <si>
    <t>Mycetoporus dispersus</t>
  </si>
  <si>
    <t>Mycetoporus sp. aff. Bosnicus</t>
  </si>
  <si>
    <t>Aleochara bipustulata</t>
  </si>
  <si>
    <t>Aloconota cambrica</t>
  </si>
  <si>
    <t>Aloconota greagaria</t>
  </si>
  <si>
    <t>Aloconota sp. aff. insecta</t>
  </si>
  <si>
    <t xml:space="preserve">Aloconota sp. aff. planifrons </t>
  </si>
  <si>
    <t xml:space="preserve">Aloconota sp. </t>
  </si>
  <si>
    <t>Aloconota sp. 1</t>
  </si>
  <si>
    <t>Aloconota sp. 2</t>
  </si>
  <si>
    <t>Amischa n. sp.</t>
  </si>
  <si>
    <t>Atheta amicula</t>
  </si>
  <si>
    <t>Atheta nigra</t>
  </si>
  <si>
    <t>Atheta oblita</t>
  </si>
  <si>
    <t>Atheta (Mocyta) sp.</t>
  </si>
  <si>
    <t>Atheta sp.</t>
  </si>
  <si>
    <t>Cypha graeca</t>
  </si>
  <si>
    <t>Dinusa cretica</t>
  </si>
  <si>
    <t xml:space="preserve">Myrmecopora sp. </t>
  </si>
  <si>
    <t>Ocalea badia</t>
  </si>
  <si>
    <t>Oxypoda formosa</t>
  </si>
  <si>
    <t>Oxypoda subnitida</t>
  </si>
  <si>
    <t>Oxypoda (brachyptera group) sp. Female</t>
  </si>
  <si>
    <t>Carpelimus gracilis</t>
  </si>
  <si>
    <t>Stenus cf. cordatoides</t>
  </si>
  <si>
    <t>Stenus ochropus</t>
  </si>
  <si>
    <t>Stenus subaeneus</t>
  </si>
  <si>
    <t>Sunius fallax</t>
  </si>
  <si>
    <t>Sunius sp. (seminiger group) female</t>
  </si>
  <si>
    <t xml:space="preserve">Gabrius cf. nigritulus </t>
  </si>
  <si>
    <t>Ocypus picipennis</t>
  </si>
  <si>
    <t>Philonthus quisquilarius</t>
  </si>
  <si>
    <t>Philonthus rufimanus</t>
  </si>
  <si>
    <t>Cyprus</t>
  </si>
  <si>
    <t>Rhodes</t>
  </si>
  <si>
    <t>Dialycera aspera</t>
  </si>
  <si>
    <t>Omalium rhodicum</t>
  </si>
  <si>
    <t>Omaliinae</t>
  </si>
  <si>
    <t>Proteininae</t>
  </si>
  <si>
    <t>Micropeplus fulvus</t>
  </si>
  <si>
    <t>Micropeplus staphylinoides</t>
  </si>
  <si>
    <t>Micropeplus cf. Turcicus</t>
  </si>
  <si>
    <t>Micropeplinae</t>
  </si>
  <si>
    <t>Pselaphinae</t>
  </si>
  <si>
    <t>Bryaxis nov. sp.</t>
  </si>
  <si>
    <t>Faronus distinctus</t>
  </si>
  <si>
    <t>Namunia mymecophila</t>
  </si>
  <si>
    <t>Tribatus creticus</t>
  </si>
  <si>
    <t>Tychus rhodensis</t>
  </si>
  <si>
    <t>Afropselaphus n. sp.</t>
  </si>
  <si>
    <t>Brachygluta ochanensis</t>
  </si>
  <si>
    <t>Brachygluta n. sp.</t>
  </si>
  <si>
    <t>Tychus n. sp.</t>
  </si>
  <si>
    <t>Bibloplectus parvulus</t>
  </si>
  <si>
    <t>Brachygluta spinicoxis fuchsii</t>
  </si>
  <si>
    <t>Bryaxis anatolicus</t>
  </si>
  <si>
    <t>Bryaxis pumilus</t>
  </si>
  <si>
    <t>Bryaxis sp. (female)</t>
  </si>
  <si>
    <t>Claviger sp. n.</t>
  </si>
  <si>
    <t>Paramaurops sp. n.</t>
  </si>
  <si>
    <t>Trimium caucasicum</t>
  </si>
  <si>
    <t>Tychus anatolicus</t>
  </si>
  <si>
    <t>Phloeocharinae</t>
  </si>
  <si>
    <t>Tachyporinae</t>
  </si>
  <si>
    <t>Habrocerinae</t>
  </si>
  <si>
    <t>Aleocharinae</t>
  </si>
  <si>
    <t>Aloconota sp. aff. subgrandis</t>
  </si>
  <si>
    <t>Alevonota libanotica</t>
  </si>
  <si>
    <t>Atheta aegra</t>
  </si>
  <si>
    <t>Atheta meybohmi</t>
  </si>
  <si>
    <t>Atheta trinotata</t>
  </si>
  <si>
    <t>Cousya sp.</t>
  </si>
  <si>
    <t>Dinusa sp. (female)</t>
  </si>
  <si>
    <t>Geostiba lucens</t>
  </si>
  <si>
    <t>Geostiba rhodiensis</t>
  </si>
  <si>
    <t>Oligota pusillima</t>
  </si>
  <si>
    <t>Oxypoda exoleta</t>
  </si>
  <si>
    <t>Oxypoda obscuricollis</t>
  </si>
  <si>
    <t>Oxytelinae</t>
  </si>
  <si>
    <t>Ochthephilus rosenhaueri</t>
  </si>
  <si>
    <t>Ochthephilus venustulus</t>
  </si>
  <si>
    <t>Ochthephilus sp. n.</t>
  </si>
  <si>
    <t>Steninae</t>
  </si>
  <si>
    <t>Stenus hospes</t>
  </si>
  <si>
    <t>Scydmaeninae</t>
  </si>
  <si>
    <t xml:space="preserve">Cephennium nov.sp. </t>
  </si>
  <si>
    <t>Scydmaenus menozzii</t>
  </si>
  <si>
    <t>Cephennium (Phennecium) sp.n. 1</t>
  </si>
  <si>
    <t>Cephennium (Phennecium) sp.n. 2</t>
  </si>
  <si>
    <t>Chevrolatia sp. (female)</t>
  </si>
  <si>
    <t>Euconnus (Euconnus) sp.n.</t>
  </si>
  <si>
    <t>Euconnus (Psomophus) intrusus</t>
  </si>
  <si>
    <t>Euconnus (Tetramelus) sp.n. 1</t>
  </si>
  <si>
    <t>Euconnus (Tetramelus) sp.n. 2</t>
  </si>
  <si>
    <t>Euconnus (Tetramelus) sp.n. 3</t>
  </si>
  <si>
    <t>Euconnus (Tetramelus) sp.n. 4</t>
  </si>
  <si>
    <t>Eutheia sp.</t>
  </si>
  <si>
    <t>Leptomastax sp.</t>
  </si>
  <si>
    <t>Leptomastax sp. aff. bisetosa</t>
  </si>
  <si>
    <t>Haploglossa villosula</t>
  </si>
  <si>
    <t>Zoosetha sp.</t>
  </si>
  <si>
    <t>Pseudopsinae</t>
  </si>
  <si>
    <t>Paedrinae</t>
  </si>
  <si>
    <t>Astenus cf. procerus</t>
  </si>
  <si>
    <t>Micrillus testaceus</t>
  </si>
  <si>
    <t>Staphylininae</t>
  </si>
  <si>
    <t>Ocypus curtipennis</t>
  </si>
  <si>
    <t xml:space="preserve">Ocypus orientis </t>
  </si>
  <si>
    <t>Trichophyinae</t>
  </si>
  <si>
    <t>Chios</t>
  </si>
  <si>
    <t>Euconnus nov.sp.</t>
  </si>
  <si>
    <t>Medon impar</t>
  </si>
  <si>
    <t xml:space="preserve"> </t>
  </si>
  <si>
    <t>Faronus nov.sp</t>
  </si>
  <si>
    <t>Mycetoporus confinis</t>
  </si>
  <si>
    <t>Mycetoporus jonicus</t>
  </si>
  <si>
    <t>Aleochara laticornis</t>
  </si>
  <si>
    <t>Atheta marcida</t>
  </si>
  <si>
    <t>Cypha tenebricosa</t>
  </si>
  <si>
    <t>Ocalea sp.</t>
  </si>
  <si>
    <t>Pseudocalea angulata</t>
  </si>
  <si>
    <t>Achenium scimbalioides</t>
  </si>
  <si>
    <t>Ocypus sericeicolli</t>
  </si>
  <si>
    <t>Corfu</t>
  </si>
  <si>
    <t>Kos</t>
  </si>
  <si>
    <t>Dropephylla ioptera</t>
  </si>
  <si>
    <t>Dropephylla helenica</t>
  </si>
  <si>
    <t>Hapalaraea pygmaea</t>
  </si>
  <si>
    <t>Omalium caesum</t>
  </si>
  <si>
    <t>Omalium riparium impar</t>
  </si>
  <si>
    <t>Paraphloeostiba gayndahensis</t>
  </si>
  <si>
    <t>Proteinus atomarius</t>
  </si>
  <si>
    <t>Proteinus brachypterus</t>
  </si>
  <si>
    <t>Micropeplus porcatus</t>
  </si>
  <si>
    <t>Afroselaphus spec. Nov. (female</t>
  </si>
  <si>
    <t>Batrisodes oculatus</t>
  </si>
  <si>
    <t>Bibloplectus ambiguus</t>
  </si>
  <si>
    <t>Bibloplectus beaumonti</t>
  </si>
  <si>
    <t>Bibloplectus elegans</t>
  </si>
  <si>
    <t>Bibloplectus hellenicus</t>
  </si>
  <si>
    <t>Bibloplectus jeanelli</t>
  </si>
  <si>
    <t>Brachygluta abrupta</t>
  </si>
  <si>
    <t>Brachygluta furcata</t>
  </si>
  <si>
    <t>Brachygluta helferi longispina</t>
  </si>
  <si>
    <t>Brachygluta transversalis</t>
  </si>
  <si>
    <t>Brachygluta xanthoptera</t>
  </si>
  <si>
    <t>Bryaxis callipus</t>
  </si>
  <si>
    <t>Bryaxis convexus</t>
  </si>
  <si>
    <t>Bryaxis corcyreus</t>
  </si>
  <si>
    <t>Bythinus acutangulus atticus</t>
  </si>
  <si>
    <t>Bythinus petulans</t>
  </si>
  <si>
    <t>Bythinus tener</t>
  </si>
  <si>
    <t>Bythinus sp. n.</t>
  </si>
  <si>
    <t>Ctenistes palpalis</t>
  </si>
  <si>
    <t>Euplectus frater</t>
  </si>
  <si>
    <t>Euplectus jonicus</t>
  </si>
  <si>
    <t>Euplectus mutator</t>
  </si>
  <si>
    <t>Euplectus verticalis</t>
  </si>
  <si>
    <t>Faronus parallelus</t>
  </si>
  <si>
    <t>Meliceria acanthifera</t>
  </si>
  <si>
    <t>Panaphantus atomus</t>
  </si>
  <si>
    <t>Paratychus mendax</t>
  </si>
  <si>
    <t>Reichenbachia chevrieri</t>
  </si>
  <si>
    <t>Reichenbachia nigriventris</t>
  </si>
  <si>
    <t>Rybaxis longicornis</t>
  </si>
  <si>
    <t>Trimium carpathicum</t>
  </si>
  <si>
    <t>Trimium expandum</t>
  </si>
  <si>
    <t>Trissemus antennatus serricornis</t>
  </si>
  <si>
    <t>Tychobythinus cavifrons</t>
  </si>
  <si>
    <t>Tychobythinus pauper</t>
  </si>
  <si>
    <t>Tychus caudatus</t>
  </si>
  <si>
    <t>Tychus cordiger</t>
  </si>
  <si>
    <t>Tychus dalmatinus</t>
  </si>
  <si>
    <t>Tychus pullus</t>
  </si>
  <si>
    <t>Tychus rufus</t>
  </si>
  <si>
    <t>Tychus spec. (female)</t>
  </si>
  <si>
    <t>Phloeocharis subtilissima</t>
  </si>
  <si>
    <t>Bolitobius castaneus castaneus</t>
  </si>
  <si>
    <t>Cilea silphoides</t>
  </si>
  <si>
    <t>Ischnosoma longicorne</t>
  </si>
  <si>
    <t>Lamprinus erythropterus</t>
  </si>
  <si>
    <t>Mycetoporus ambiguus</t>
  </si>
  <si>
    <t>Mycetoporus clavicornis</t>
  </si>
  <si>
    <t>Mycetoporus glaber glaber</t>
  </si>
  <si>
    <t>Mycetoporus longulus</t>
  </si>
  <si>
    <t>Mycetoporus macrocephalus</t>
  </si>
  <si>
    <t>Mycetoporus punctipennis</t>
  </si>
  <si>
    <t>Mycetoporus simillimus</t>
  </si>
  <si>
    <t>Parabolitobius inclinans</t>
  </si>
  <si>
    <t>Tachinus rufipes</t>
  </si>
  <si>
    <t>Tachinus scapularis</t>
  </si>
  <si>
    <t>Tachyporus assingi</t>
  </si>
  <si>
    <t>Tachyporus atriceps</t>
  </si>
  <si>
    <t>Tachyporus chrysomelinus</t>
  </si>
  <si>
    <t>Tachyporus solutus</t>
  </si>
  <si>
    <t>Habrocerus capillaricornis</t>
  </si>
  <si>
    <t>Acrotona parens</t>
  </si>
  <si>
    <t>Acrotona parvula</t>
  </si>
  <si>
    <t>Alaobia scapularis</t>
  </si>
  <si>
    <t>Aleochara clavicornis</t>
  </si>
  <si>
    <t>Aleochara erythroptera</t>
  </si>
  <si>
    <t>Aleochara laevigata</t>
  </si>
  <si>
    <t>Aloconota coulsoni</t>
  </si>
  <si>
    <t>Aloconota languida</t>
  </si>
  <si>
    <t>Aloconota longicollis</t>
  </si>
  <si>
    <t>Aloconota montenegrina</t>
  </si>
  <si>
    <t>Aloconota planifrons</t>
  </si>
  <si>
    <t>Aloconota sulcifrons</t>
  </si>
  <si>
    <t>Amarochara forticornis</t>
  </si>
  <si>
    <t>Amischa forcipata</t>
  </si>
  <si>
    <t>Amischa sp.</t>
  </si>
  <si>
    <t>Anaulacaspis nigra</t>
  </si>
  <si>
    <t>Atheta atramentaria</t>
  </si>
  <si>
    <t>Atheta balcanicola</t>
  </si>
  <si>
    <t>Atheta castanoptera</t>
  </si>
  <si>
    <t>Atheta cauta</t>
  </si>
  <si>
    <t>Atheta clientula</t>
  </si>
  <si>
    <t>Atheta epirotica</t>
  </si>
  <si>
    <t>Atheta fimorum</t>
  </si>
  <si>
    <t>Atheta flavipes</t>
  </si>
  <si>
    <t>Atheta fussi</t>
  </si>
  <si>
    <t>Atheta hummleri</t>
  </si>
  <si>
    <t>Atheta laticollis</t>
  </si>
  <si>
    <t>Atheta longicornis</t>
  </si>
  <si>
    <t>Atheta luridipennis</t>
  </si>
  <si>
    <t>Atheta nigritula</t>
  </si>
  <si>
    <t>Atheta occulta</t>
  </si>
  <si>
    <t>Atheta palustris</t>
  </si>
  <si>
    <t>Atheta ravilla</t>
  </si>
  <si>
    <t>Atheta subtilis</t>
  </si>
  <si>
    <t>Atheta testaceipes</t>
  </si>
  <si>
    <t>Atheta vaga</t>
  </si>
  <si>
    <t>Autalia rivularis</t>
  </si>
  <si>
    <t>Bolitochara bella</t>
  </si>
  <si>
    <t>Brachida exigua</t>
  </si>
  <si>
    <t>Brundinia meridionalis</t>
  </si>
  <si>
    <t>Callicerus rigidicornis</t>
  </si>
  <si>
    <t>Cousya defecta</t>
  </si>
  <si>
    <t>Deinopsis erosa</t>
  </si>
  <si>
    <t>Diestota guadalupensis</t>
  </si>
  <si>
    <t>Dilacra luteipes</t>
  </si>
  <si>
    <t>Dilacra pruinosa</t>
  </si>
  <si>
    <t>Drusilla canaliculata</t>
  </si>
  <si>
    <t>Eurodotina inquinula</t>
  </si>
  <si>
    <t>Falagria caesa</t>
  </si>
  <si>
    <t>Falagrioma thoracica</t>
  </si>
  <si>
    <t>Gnypeta carbonaria</t>
  </si>
  <si>
    <t>Gyrophaena affinis</t>
  </si>
  <si>
    <t>Gyrophaena joyi</t>
  </si>
  <si>
    <t>Gyrophaena lucidula</t>
  </si>
  <si>
    <t>Halobrecta algae</t>
  </si>
  <si>
    <t>Halobrecta cf. Puncticeps</t>
  </si>
  <si>
    <t>Halobrecta flavipes</t>
  </si>
  <si>
    <t>Holobus flavicornis</t>
  </si>
  <si>
    <t>Homoeusa spec.</t>
  </si>
  <si>
    <t>Hydrosmecta fragilis</t>
  </si>
  <si>
    <t>Leptusa reitteri</t>
  </si>
  <si>
    <t>Leptusa ruficollis</t>
  </si>
  <si>
    <t>Meotica parasita</t>
  </si>
  <si>
    <t>Myrmecopora fugax</t>
  </si>
  <si>
    <t>Myrmecopora pygmaea</t>
  </si>
  <si>
    <t xml:space="preserve">Myrmecopora sulcata </t>
  </si>
  <si>
    <t>Myrmecopora uvida</t>
  </si>
  <si>
    <t>Nehemitropia lividipennis</t>
  </si>
  <si>
    <t>Ocalea robusta</t>
  </si>
  <si>
    <t>Ocalea ruficollis</t>
  </si>
  <si>
    <t>?*Oligocharina corcyrica</t>
  </si>
  <si>
    <t>Oligota granaria</t>
  </si>
  <si>
    <t>Oligota lohsei</t>
  </si>
  <si>
    <t>Oligota parva</t>
  </si>
  <si>
    <t>Oligota picipes</t>
  </si>
  <si>
    <t>Oxypoda brevicornis</t>
  </si>
  <si>
    <t>Oxypoda carbonaria</t>
  </si>
  <si>
    <t>Oxypoda ferruginea</t>
  </si>
  <si>
    <t>Oxypoda haemorrhoa</t>
  </si>
  <si>
    <t>Oxypoda moczarskii</t>
  </si>
  <si>
    <t>Phloeopora teres</t>
  </si>
  <si>
    <t>Phloeopora corticalis</t>
  </si>
  <si>
    <t>Platyola balcanica</t>
  </si>
  <si>
    <t>Pronomaea picea</t>
  </si>
  <si>
    <t>Tachyusa nitella</t>
  </si>
  <si>
    <t>Taxicera sericophila</t>
  </si>
  <si>
    <t>Thecturota marchii</t>
  </si>
  <si>
    <t>Thiasophila angulata</t>
  </si>
  <si>
    <t>Typhlocyptus pandellei</t>
  </si>
  <si>
    <t>Zyras collaris</t>
  </si>
  <si>
    <t>Zyras haworthi</t>
  </si>
  <si>
    <t>Scaphidiinae</t>
  </si>
  <si>
    <t>Scaphidium quadrimaculatum</t>
  </si>
  <si>
    <t>Scaphisoma agaricinum</t>
  </si>
  <si>
    <t>Scaphisoma corcyricum</t>
  </si>
  <si>
    <t>Anotylus nitidulus</t>
  </si>
  <si>
    <t>Anotylus pumilus</t>
  </si>
  <si>
    <t>Anotylus rugosus</t>
  </si>
  <si>
    <t>Anotylus speculifrons</t>
  </si>
  <si>
    <t>Aploderus caelatus</t>
  </si>
  <si>
    <t>Bledius corniger</t>
  </si>
  <si>
    <t>Bledius fossor</t>
  </si>
  <si>
    <t xml:space="preserve">Bledius minor minor </t>
  </si>
  <si>
    <t>Bledius spectabilis</t>
  </si>
  <si>
    <t>Bledius tristis</t>
  </si>
  <si>
    <t>Carpelimus alutaceus</t>
  </si>
  <si>
    <t>?*Carpelimus corfuensis</t>
  </si>
  <si>
    <t>Carpelimus foveolatus foveolatus</t>
  </si>
  <si>
    <t>Carpelimus fuliginosus</t>
  </si>
  <si>
    <t>Carpelimus nitidus</t>
  </si>
  <si>
    <t>Carpelimus parvulus</t>
  </si>
  <si>
    <t>Carpelimus punctatellus</t>
  </si>
  <si>
    <t>Carpelimus punctipennis</t>
  </si>
  <si>
    <t>?*Carpelimus reitteri</t>
  </si>
  <si>
    <t>Carpelimus siculus</t>
  </si>
  <si>
    <t>Manda mandibularis</t>
  </si>
  <si>
    <t>Ochthephilus andalusiacus</t>
  </si>
  <si>
    <t>Oxytelus piceus</t>
  </si>
  <si>
    <t>Platystethus spinosus</t>
  </si>
  <si>
    <t>Oxytelus sculptus</t>
  </si>
  <si>
    <t>Planeustomus cephalotes</t>
  </si>
  <si>
    <t>Planeustomus rosti</t>
  </si>
  <si>
    <t>Platystethus alutaceus</t>
  </si>
  <si>
    <t>Platystethus arenarius</t>
  </si>
  <si>
    <t>Platystethus capito</t>
  </si>
  <si>
    <t>Platystethus cornutus</t>
  </si>
  <si>
    <t>Thinobius gilvus</t>
  </si>
  <si>
    <t>Thinobius smetanai</t>
  </si>
  <si>
    <t>Stenus annulipes</t>
  </si>
  <si>
    <t>Stenus assequens</t>
  </si>
  <si>
    <t>Stenus ater</t>
  </si>
  <si>
    <t>Stenus atratulus</t>
  </si>
  <si>
    <t>Stenus binotatus</t>
  </si>
  <si>
    <t>Stenus brunnipes brunnipes</t>
  </si>
  <si>
    <t>Stenus butrintensis</t>
  </si>
  <si>
    <t>Stenus cephallenicus</t>
  </si>
  <si>
    <t>Stenus circularis</t>
  </si>
  <si>
    <t>Stenus coarticollis drepanensis</t>
  </si>
  <si>
    <t>Stenus cribratus</t>
  </si>
  <si>
    <t>Stenus excellens</t>
  </si>
  <si>
    <t>Stenus fornicatus</t>
  </si>
  <si>
    <t>Stenus ganglbaueri</t>
  </si>
  <si>
    <t>Stenus horioni</t>
  </si>
  <si>
    <t>Stenus ignotus</t>
  </si>
  <si>
    <t>Stenus indifferens</t>
  </si>
  <si>
    <t>Stenus indtermedius</t>
  </si>
  <si>
    <t>Stenus latifrons</t>
  </si>
  <si>
    <t>Stenus melanopus</t>
  </si>
  <si>
    <t>Stenus ossium</t>
  </si>
  <si>
    <t>Stenus pallitarsis pallitarsis</t>
  </si>
  <si>
    <t>Stenus paludicola</t>
  </si>
  <si>
    <t>Stenus picipennis</t>
  </si>
  <si>
    <t xml:space="preserve">Stenus picipes picipes </t>
  </si>
  <si>
    <t>Stenus planifrons planifrons</t>
  </si>
  <si>
    <t>Stenus similis</t>
  </si>
  <si>
    <t>Euaesthetinae</t>
  </si>
  <si>
    <t>Edaphus dissimilis</t>
  </si>
  <si>
    <t>Cephennium granulum</t>
  </si>
  <si>
    <t>Chevrolatia egregia</t>
  </si>
  <si>
    <t>Chevrolatia franzi</t>
  </si>
  <si>
    <t>Euconnus brachati</t>
  </si>
  <si>
    <t>Euconnus hirticollis</t>
  </si>
  <si>
    <t>Euconnus intrusus intrusus</t>
  </si>
  <si>
    <t>Euconnus leonhardi</t>
  </si>
  <si>
    <t>Euconnus marthae</t>
  </si>
  <si>
    <t>Euconnus moczarskii</t>
  </si>
  <si>
    <t>Euconnus pulcher</t>
  </si>
  <si>
    <t>Euconnus wetterhallii</t>
  </si>
  <si>
    <t>Eutheia formicetorum</t>
  </si>
  <si>
    <t xml:space="preserve">Eutheia spec. nov. </t>
  </si>
  <si>
    <t>Leptomastax bipunctata</t>
  </si>
  <si>
    <t>Leptomastax bisetosa</t>
  </si>
  <si>
    <t>Leptomastax insularis</t>
  </si>
  <si>
    <t>Scydmoraphes profanus</t>
  </si>
  <si>
    <t>Scydmoraphes subtetratomus</t>
  </si>
  <si>
    <t>Stenichnus angulimanus</t>
  </si>
  <si>
    <t>Stenichnus corcyreus</t>
  </si>
  <si>
    <t>Stenichnus helferi helferi</t>
  </si>
  <si>
    <t>Stenichnus nov.sp.</t>
  </si>
  <si>
    <t>Stenichnus pelliceus</t>
  </si>
  <si>
    <t>Stenichnus sp.n 1</t>
  </si>
  <si>
    <t>Stenichnus sp.n 2</t>
  </si>
  <si>
    <t>Stenichnus sp. 3</t>
  </si>
  <si>
    <t>Leptotyphlinae</t>
  </si>
  <si>
    <t>Gyntotyphlus perpusillus micros</t>
  </si>
  <si>
    <t>Astenus bimaculatus bimaculatus</t>
  </si>
  <si>
    <t>Astenus immaculatus</t>
  </si>
  <si>
    <t>Astenus pallidulus</t>
  </si>
  <si>
    <t>Lathrobium elegantulum</t>
  </si>
  <si>
    <t>Lathrobium elongatum</t>
  </si>
  <si>
    <t>Lathrobium spec. (female)</t>
  </si>
  <si>
    <t>Lithocharis nigriceps</t>
  </si>
  <si>
    <t>Lithocharis ochracea</t>
  </si>
  <si>
    <t>Lobrathium multipunctum</t>
  </si>
  <si>
    <t>Luzea graeca</t>
  </si>
  <si>
    <t>Medon apicalis</t>
  </si>
  <si>
    <t>Medon brunneus</t>
  </si>
  <si>
    <t>Medon ferrugineus</t>
  </si>
  <si>
    <t>Ochthephilum collare</t>
  </si>
  <si>
    <t>Pseudomedon obscurellus</t>
  </si>
  <si>
    <t>Pseudomedon obsoletus</t>
  </si>
  <si>
    <t>Rugilus dilutipes</t>
  </si>
  <si>
    <t>Rugilus orbiculatus</t>
  </si>
  <si>
    <t>Scopaeus cameroni</t>
  </si>
  <si>
    <t>Scopaeus laevigatus</t>
  </si>
  <si>
    <t>Scopaeus mitratus</t>
  </si>
  <si>
    <t>Scopaeus portai</t>
  </si>
  <si>
    <t>Scopaeus pusillus</t>
  </si>
  <si>
    <t>Sunius hellenicus</t>
  </si>
  <si>
    <t>Tetartopeus quadratus</t>
  </si>
  <si>
    <t>Throbalium dividuum dividuum</t>
  </si>
  <si>
    <t>Throbalium obenbergerianum</t>
  </si>
  <si>
    <t>Astrapaeus ulmi</t>
  </si>
  <si>
    <t>Bisnius sordidus</t>
  </si>
  <si>
    <t>Cafius cicatricosus</t>
  </si>
  <si>
    <t>Gabrius graecus</t>
  </si>
  <si>
    <t>Gabrius splendidulus</t>
  </si>
  <si>
    <t>Gabronthus maritimus</t>
  </si>
  <si>
    <t>Gauropterus fulgidus</t>
  </si>
  <si>
    <t>Heterothops binotatus</t>
  </si>
  <si>
    <t>Leptacinus batychrus</t>
  </si>
  <si>
    <t>Leptacinus othioides</t>
  </si>
  <si>
    <t>Megalinus flavocinctus</t>
  </si>
  <si>
    <t>Milichilinus decorus</t>
  </si>
  <si>
    <t>Neobisnius lathrobioides</t>
  </si>
  <si>
    <t>Ocypus fulvipennis</t>
  </si>
  <si>
    <t>Ocypus nitens nitens</t>
  </si>
  <si>
    <t>Ocypus ophthalmicus ophthalmicus</t>
  </si>
  <si>
    <t>Ocypus simulator</t>
  </si>
  <si>
    <t>Orthidus cribratus cribratus</t>
  </si>
  <si>
    <t>Philonthus corruscus</t>
  </si>
  <si>
    <t>Philonthus debilis</t>
  </si>
  <si>
    <t>Philonthus heterodoxus</t>
  </si>
  <si>
    <t>Philonthus juvenilis</t>
  </si>
  <si>
    <t>Philonthus micans</t>
  </si>
  <si>
    <t>Philonthus mimus</t>
  </si>
  <si>
    <t>Philonthus oblitus</t>
  </si>
  <si>
    <t>Philonthus parvicornis</t>
  </si>
  <si>
    <t>Philonthus pseudovarians</t>
  </si>
  <si>
    <t>Philonthus salinus</t>
  </si>
  <si>
    <t>Philonthus umbratilis</t>
  </si>
  <si>
    <t>Quedius abietum</t>
  </si>
  <si>
    <t>Quedius boops</t>
  </si>
  <si>
    <t>Quedius hellenicus (More at location)</t>
  </si>
  <si>
    <t>Quedius incensus</t>
  </si>
  <si>
    <t>Quedius lateralis</t>
  </si>
  <si>
    <t>Quedius meridiocarpathicus</t>
  </si>
  <si>
    <t>Quedius picipes</t>
  </si>
  <si>
    <t xml:space="preserve">Quedius suturalis </t>
  </si>
  <si>
    <t>Stenistoderus cephalotes</t>
  </si>
  <si>
    <t>Stenistoderus nothus</t>
  </si>
  <si>
    <t>Tasgius arrowi</t>
  </si>
  <si>
    <t>Tasgius globulifer globulifer</t>
  </si>
  <si>
    <t>Tasgius morsitans</t>
  </si>
  <si>
    <t>Tasgius winkleri</t>
  </si>
  <si>
    <t>Xantholinus nicolasi</t>
  </si>
  <si>
    <t>Amarochara wunderlei</t>
  </si>
  <si>
    <t>Atheta laevigata</t>
  </si>
  <si>
    <t>Atheta (Mocyta) clientula</t>
  </si>
  <si>
    <t>Oligota anatolica</t>
  </si>
  <si>
    <t>Stenus brunnipes lepidus</t>
  </si>
  <si>
    <t>Kenotyphlus sp. n.</t>
  </si>
  <si>
    <t>Leptomastax orousseti</t>
  </si>
  <si>
    <t>Ochthephilum brevipenne</t>
  </si>
  <si>
    <t>Quedius curtidens</t>
  </si>
  <si>
    <t>Ikaria</t>
  </si>
  <si>
    <t>Philorinum hoffgarteni</t>
  </si>
  <si>
    <t>Bythinus simplicipalpis</t>
  </si>
  <si>
    <t>*Claviger sp. (undescribed)</t>
  </si>
  <si>
    <t>Trimium sp.n. (female)</t>
  </si>
  <si>
    <t>Aleochara rambouseki (hamulata)</t>
  </si>
  <si>
    <t>Alevonota gracilenta</t>
  </si>
  <si>
    <t>Aloconota aegea</t>
  </si>
  <si>
    <t>Aloconota samia</t>
  </si>
  <si>
    <t>Atheta luctuosa</t>
  </si>
  <si>
    <t>Atheta (Mocyta) pulchra</t>
  </si>
  <si>
    <t>Cypha spathulata</t>
  </si>
  <si>
    <t>Enalodroma hepatica</t>
  </si>
  <si>
    <t>Hydrosmecta sp.</t>
  </si>
  <si>
    <t>Maurachelia roubali</t>
  </si>
  <si>
    <t>Ocalea brachyptera</t>
  </si>
  <si>
    <t>Oxypoda attenuata</t>
  </si>
  <si>
    <t>Oxypoda libanotica</t>
  </si>
  <si>
    <t>Oxypoda vicina</t>
  </si>
  <si>
    <t>Piochardia reitteri</t>
  </si>
  <si>
    <t>Taxicera moczarskii</t>
  </si>
  <si>
    <t>Tetralaucopora longitarsis</t>
  </si>
  <si>
    <t>Thinobius micros</t>
  </si>
  <si>
    <t>Stenus assequens assequens</t>
  </si>
  <si>
    <t>Stenus capitulatus</t>
  </si>
  <si>
    <t>Cephennium (Phennecium) sp.n. 3</t>
  </si>
  <si>
    <t>Leptomastax simonis</t>
  </si>
  <si>
    <t>Scydmoraphes sp.n 1</t>
  </si>
  <si>
    <t>Scydmoraphes sp.n 2</t>
  </si>
  <si>
    <t>Medon caricus</t>
  </si>
  <si>
    <t xml:space="preserve">Gabrius subnigritulus </t>
  </si>
  <si>
    <t>Gyrohypnus fracticornis</t>
  </si>
  <si>
    <t>Heterothops minutus</t>
  </si>
  <si>
    <t>Quedius cf. hellenicus</t>
  </si>
  <si>
    <t>Quedius job</t>
  </si>
  <si>
    <t>Xantholinus audrasi</t>
  </si>
  <si>
    <t>Omalium oxyacantha</t>
  </si>
  <si>
    <t>Brachygluta foveola foveola</t>
  </si>
  <si>
    <t>Tychus apfelbecki</t>
  </si>
  <si>
    <t>Tychus laminiger</t>
  </si>
  <si>
    <t>Tachyporus pusillus</t>
  </si>
  <si>
    <t>Aleochara verna</t>
  </si>
  <si>
    <t>Aloconota lesbia</t>
  </si>
  <si>
    <t>Anaulacaspis nigrina</t>
  </si>
  <si>
    <t>Atheta (Mocyta) cingulata</t>
  </si>
  <si>
    <t>Atheta (Philhygra) sp. (Female)</t>
  </si>
  <si>
    <t>Dinusa smyrnensis</t>
  </si>
  <si>
    <t>Myrmoecia plicata</t>
  </si>
  <si>
    <t>Notothecta pisidica</t>
  </si>
  <si>
    <t>Ocalea cf. puncticollis</t>
  </si>
  <si>
    <t>Ocalea cf. rivularis</t>
  </si>
  <si>
    <t>Pella cinctipennis</t>
  </si>
  <si>
    <t>Aploderus lydicus</t>
  </si>
  <si>
    <t>Carpelimus similis</t>
  </si>
  <si>
    <t>Ochthephilus aureus</t>
  </si>
  <si>
    <t>Ochthephilus lenkoranus</t>
  </si>
  <si>
    <t>Cephennium (Phennecium) sp.n.</t>
  </si>
  <si>
    <t>Cephennodes sp.n</t>
  </si>
  <si>
    <t>Euconnus (Napochus) sp. (female)</t>
  </si>
  <si>
    <t>Leptomastax coquereli</t>
  </si>
  <si>
    <t>Stenichnus sp 1</t>
  </si>
  <si>
    <t>Stenichnus sp 2 (female)</t>
  </si>
  <si>
    <t>Pseudomedon dido</t>
  </si>
  <si>
    <t>Rugilus similis</t>
  </si>
  <si>
    <t>Scopaeus gracilis</t>
  </si>
  <si>
    <t>Scopaeus cf. Pusillus</t>
  </si>
  <si>
    <t>Sunius anatolicus (melanocephalus)</t>
  </si>
  <si>
    <t>Acylophorus glaberrimus</t>
  </si>
  <si>
    <t>Gabrius latro</t>
  </si>
  <si>
    <t>Gauropterus sanguinipennis</t>
  </si>
  <si>
    <t>Nudobius cypriacus</t>
  </si>
  <si>
    <t>Rabigus pullus</t>
  </si>
  <si>
    <t>Quedius coloratus</t>
  </si>
  <si>
    <t>Micropeplus latus</t>
  </si>
  <si>
    <t>Micropeplus ripicola</t>
  </si>
  <si>
    <t>Micropeplus sp.</t>
  </si>
  <si>
    <t>Proteinus sp. 1</t>
  </si>
  <si>
    <t>Proteinus sp. 2</t>
  </si>
  <si>
    <t>Metopsia similis</t>
  </si>
  <si>
    <t>Phyllodrepa palpalis</t>
  </si>
  <si>
    <t>Phyllodrepa floralis</t>
  </si>
  <si>
    <t>Omalium rivulare</t>
  </si>
  <si>
    <t>Anthobium melanocephalum</t>
  </si>
  <si>
    <t>Anthobium aff. Atrocephalum</t>
  </si>
  <si>
    <t>Anthobium ganglbaueri</t>
  </si>
  <si>
    <t>Amphichrown canaliculatum</t>
  </si>
  <si>
    <t>Lesteva longoelytrata</t>
  </si>
  <si>
    <t>Deliphrosoma angulatum</t>
  </si>
  <si>
    <t>Deliphrosoma fratellum</t>
  </si>
  <si>
    <t>Coryphiodes sp. n.</t>
  </si>
  <si>
    <t>Pareudectus vitsiensis</t>
  </si>
  <si>
    <t>Carpelimus subtilis</t>
  </si>
  <si>
    <t>Carpelimus rivulare</t>
  </si>
  <si>
    <t>Ochthephilus angustior</t>
  </si>
  <si>
    <t>Platystethus nitens</t>
  </si>
  <si>
    <t>Bledius cribicollis</t>
  </si>
  <si>
    <t>Stenus flavipalpis</t>
  </si>
  <si>
    <t>Paederidus rubrothoracicus</t>
  </si>
  <si>
    <t>Sunius fokisensis</t>
  </si>
  <si>
    <t>Lathrobium sp. n.?</t>
  </si>
  <si>
    <t>Cryptobium collare</t>
  </si>
  <si>
    <t>Leptacinus pusillus</t>
  </si>
  <si>
    <t>Xantholinus decorus</t>
  </si>
  <si>
    <t>Xantholinus laevigatus</t>
  </si>
  <si>
    <t>Xantholinus sp. (Female)</t>
  </si>
  <si>
    <t>Othius punctulatus</t>
  </si>
  <si>
    <t>Atrecus affinis</t>
  </si>
  <si>
    <t>Erichsonius rivularis</t>
  </si>
  <si>
    <t>Neobisnius prolixus</t>
  </si>
  <si>
    <t>Philonthus fumarius</t>
  </si>
  <si>
    <t>Philonthus rubripennis</t>
  </si>
  <si>
    <t>Gabrius toxotes</t>
  </si>
  <si>
    <t>Gabrius obenbergeri</t>
  </si>
  <si>
    <t>Gabrius ravasinii</t>
  </si>
  <si>
    <t>Gabrius exspectatus</t>
  </si>
  <si>
    <t>Quedius microps</t>
  </si>
  <si>
    <t>Quedius mesomelinus</t>
  </si>
  <si>
    <t>Quedius xanthopus</t>
  </si>
  <si>
    <t>Quedius bernhaueri</t>
  </si>
  <si>
    <t>Quedius erinci</t>
  </si>
  <si>
    <t>Quedius pseudopyrenaeus</t>
  </si>
  <si>
    <t>Quedius cf. Paganettii</t>
  </si>
  <si>
    <t>Quedius spp. (female)</t>
  </si>
  <si>
    <t>Mycetoporus cf. erichsonanus</t>
  </si>
  <si>
    <t>Mycetoporus cf. confinis</t>
  </si>
  <si>
    <t>Mycetoporus cf. simillimus</t>
  </si>
  <si>
    <t>Mycetoporus cf. bosnicus</t>
  </si>
  <si>
    <t>Mycetoporus forticornis</t>
  </si>
  <si>
    <t>Mycetoporus cf. Nigricollis</t>
  </si>
  <si>
    <t>Mycetoporus brucki</t>
  </si>
  <si>
    <t>Lordithon lunulatus</t>
  </si>
  <si>
    <t>Tachinus laticollis</t>
  </si>
  <si>
    <t>Tachinus discoideus</t>
  </si>
  <si>
    <t>Gyrophaena sp. (female)</t>
  </si>
  <si>
    <t>Leptusa asperata</t>
  </si>
  <si>
    <t>Leptusa jelineki</t>
  </si>
  <si>
    <t>Leptusa peristerica</t>
  </si>
  <si>
    <t>Leptusa winneguthiana</t>
  </si>
  <si>
    <t>Leptusa sororella</t>
  </si>
  <si>
    <t>Rhopalocerina clavigera</t>
  </si>
  <si>
    <t>Bolitochara obliqua</t>
  </si>
  <si>
    <t>Tachyusa balteata</t>
  </si>
  <si>
    <t>Tachyusa cf. coarctata</t>
  </si>
  <si>
    <t>Tachyusa constricta</t>
  </si>
  <si>
    <t>Ischnopoda umbratica</t>
  </si>
  <si>
    <t>Aloconota mediterranea</t>
  </si>
  <si>
    <t>Geostiba obtusangula</t>
  </si>
  <si>
    <t>Geostiba torisuturalis</t>
  </si>
  <si>
    <t>Geostiba fthiotisensis</t>
  </si>
  <si>
    <t>Geostiba breviuter</t>
  </si>
  <si>
    <t>Paraleptusa wunderlei</t>
  </si>
  <si>
    <t>Amischa strupii</t>
  </si>
  <si>
    <t>Amischa bifoveolata</t>
  </si>
  <si>
    <t>Lyprocorrhe anceps</t>
  </si>
  <si>
    <t>Notothecta flavipes</t>
  </si>
  <si>
    <t>Liogluta alpestris</t>
  </si>
  <si>
    <t>Emmeostiba? Sp.</t>
  </si>
  <si>
    <t>Atheta elongatula</t>
  </si>
  <si>
    <t>Atheta brisouti</t>
  </si>
  <si>
    <t>Atheta debilis</t>
  </si>
  <si>
    <t>Atheta (Bessobia) sp.</t>
  </si>
  <si>
    <t>Atheta benickiella</t>
  </si>
  <si>
    <t>Atheta pittionii</t>
  </si>
  <si>
    <t>Atheta sodalis</t>
  </si>
  <si>
    <t>Atheta gagatina</t>
  </si>
  <si>
    <t>Atheta bosnica</t>
  </si>
  <si>
    <t>Atheta hypnorum</t>
  </si>
  <si>
    <t>Atheta putrida</t>
  </si>
  <si>
    <t>Acrotona nigerrima</t>
  </si>
  <si>
    <t>Meotica sp.</t>
  </si>
  <si>
    <t>Tectusa viduus</t>
  </si>
  <si>
    <t>Tectusa timfristosensis</t>
  </si>
  <si>
    <t>Tectusa longiuter</t>
  </si>
  <si>
    <t>Tectusa apollonis</t>
  </si>
  <si>
    <t>Tectusa rastrifera</t>
  </si>
  <si>
    <t>Tectusa sp. n.</t>
  </si>
  <si>
    <t>Ocalea concolor</t>
  </si>
  <si>
    <t>Ocalea cf. badia</t>
  </si>
  <si>
    <t>Ischnoglossa proxila</t>
  </si>
  <si>
    <t>Oxypoda opaca</t>
  </si>
  <si>
    <t>Oxypoda ignorata</t>
  </si>
  <si>
    <t>Oxypoda mutata</t>
  </si>
  <si>
    <t>Oxypoda mulsanti</t>
  </si>
  <si>
    <t>Oxypoda aff. brachyptera</t>
  </si>
  <si>
    <t>Oxypoda annularis</t>
  </si>
  <si>
    <t>Oxypoda recondita</t>
  </si>
  <si>
    <t>Oxypoda sp. 1</t>
  </si>
  <si>
    <t>Oxypoda sp. 2</t>
  </si>
  <si>
    <t>Oxypoda sp. 3</t>
  </si>
  <si>
    <t>Homoeusa acuminata</t>
  </si>
  <si>
    <t>Crataraea suturalis</t>
  </si>
  <si>
    <t>Aleochara aff. laevigata</t>
  </si>
  <si>
    <t>Aleochara sp.</t>
  </si>
  <si>
    <t xml:space="preserve">Corfu </t>
  </si>
  <si>
    <t>0-1297</t>
  </si>
  <si>
    <t>Sources:</t>
  </si>
  <si>
    <t>Wikipedia</t>
  </si>
  <si>
    <t>Area (km^2)(1)</t>
  </si>
  <si>
    <t>Max width (km)</t>
  </si>
  <si>
    <t>Precip. (Min,mm)</t>
  </si>
  <si>
    <t>Precip. (Max,mm)</t>
  </si>
  <si>
    <t>Precip. (year,mm)</t>
  </si>
  <si>
    <t>122 (Dec)</t>
  </si>
  <si>
    <t>0 (Aug)</t>
  </si>
  <si>
    <r>
      <t>Temp. Range (High,</t>
    </r>
    <r>
      <rPr>
        <sz val="11"/>
        <color theme="1"/>
        <rFont val="Calibri"/>
        <family val="2"/>
      </rPr>
      <t>°C)</t>
    </r>
  </si>
  <si>
    <r>
      <t xml:space="preserve">Temp. Range (low, </t>
    </r>
    <r>
      <rPr>
        <sz val="11"/>
        <color theme="1"/>
        <rFont val="Calibri"/>
        <family val="2"/>
      </rPr>
      <t>°C)</t>
    </r>
  </si>
  <si>
    <t>5(Jan)-19(Aug)</t>
  </si>
  <si>
    <t>11(Jan)-28(Aug)</t>
  </si>
  <si>
    <t>0-906</t>
  </si>
  <si>
    <t>9,2 (Jul)</t>
  </si>
  <si>
    <t>187,4 (Nov)</t>
  </si>
  <si>
    <t>5,1(Jan)-18,8(Aug)</t>
  </si>
  <si>
    <t>13,9(Jan)-31,3(Aug)</t>
  </si>
  <si>
    <t>0-2456</t>
  </si>
  <si>
    <t>Length (km)</t>
  </si>
  <si>
    <t>Min width (km)</t>
  </si>
  <si>
    <t>9(Jan)-21,8(Aug)</t>
  </si>
  <si>
    <t>15,3(Jan)-28,5 (Aug)</t>
  </si>
  <si>
    <t>0,6 (Aug)</t>
  </si>
  <si>
    <t>90,1 (Jan)</t>
  </si>
  <si>
    <t>Min humidity (%)</t>
  </si>
  <si>
    <t>Max humidity (%)</t>
  </si>
  <si>
    <t>56,3 (Jun)</t>
  </si>
  <si>
    <t>68 (Jan)</t>
  </si>
  <si>
    <t>http://www.hnms.gr</t>
  </si>
  <si>
    <t>60,2 (Jul)</t>
  </si>
  <si>
    <t>77,5 (Nov)</t>
  </si>
  <si>
    <t>0-1952</t>
  </si>
  <si>
    <t>Cyprus (Polis)</t>
  </si>
  <si>
    <t>94,4 (Dec)</t>
  </si>
  <si>
    <t>7,3(Feb)-21,8(Aug)</t>
  </si>
  <si>
    <t>16,3(Feb)-33,5(Jul</t>
  </si>
  <si>
    <t>http://www.moa.gov.cy/moa/MS/MS.nsf/DMLclimet_reports_en/DMLclimet_reports_en?OpenDocument&amp;Start=1&amp;Count=1000&amp;Expand=1</t>
  </si>
  <si>
    <t>0-1037</t>
  </si>
  <si>
    <t>0-843</t>
  </si>
  <si>
    <t>0-968</t>
  </si>
  <si>
    <t>12,1(Jan)-30,4(Jul)</t>
  </si>
  <si>
    <t>6,7(Jan)-21,6(Jul)</t>
  </si>
  <si>
    <t>145,4 (Dec)</t>
  </si>
  <si>
    <t>2,3 (Jul)</t>
  </si>
  <si>
    <t>72 (Dec)</t>
  </si>
  <si>
    <t>56 (Jul)</t>
  </si>
  <si>
    <t>0-1216</t>
  </si>
  <si>
    <t>57,6 (Jul)</t>
  </si>
  <si>
    <t>72,4 (Dec)</t>
  </si>
  <si>
    <t>0,2 (Aug)</t>
  </si>
  <si>
    <t>157,4 (Dec)</t>
  </si>
  <si>
    <t>8,8(Jan)-22,7(Aug)</t>
  </si>
  <si>
    <t>15,1(Jan)-30,7(Aug)</t>
  </si>
  <si>
    <t>0-1434</t>
  </si>
  <si>
    <t>43,7 (Jul)</t>
  </si>
  <si>
    <t>72,6 (Dec)</t>
  </si>
  <si>
    <t>0,7 (Jul)</t>
  </si>
  <si>
    <t>163,7 (Dec)</t>
  </si>
  <si>
    <t>7,7(Jan)-24,1(Aug)</t>
  </si>
  <si>
    <t>13,4(Jan)-33,7(Jul)</t>
  </si>
  <si>
    <t>Skyros</t>
  </si>
  <si>
    <t>0-792</t>
  </si>
  <si>
    <t>7,3(Jan)-21,6(Aug)</t>
  </si>
  <si>
    <t>12,2(Jan)-27,8(Jul)</t>
  </si>
  <si>
    <t>77,2 (Dec)</t>
  </si>
  <si>
    <t>66,1(Jun)</t>
  </si>
  <si>
    <t>5,6(Jun)</t>
  </si>
  <si>
    <t>80,5(Dec)</t>
  </si>
  <si>
    <t>Evritania</t>
  </si>
  <si>
    <t>Florina</t>
  </si>
  <si>
    <t>Paleogeography (Years)</t>
  </si>
  <si>
    <t>Climate type (Köppen)</t>
  </si>
  <si>
    <t>Csa</t>
  </si>
  <si>
    <t>https://en.climate-data.org/europe/greece</t>
  </si>
  <si>
    <t>0(Jul)</t>
  </si>
  <si>
    <t>180(Jan)</t>
  </si>
  <si>
    <t>8,1(Jan)-22,6(Aug)</t>
  </si>
  <si>
    <t>14,9(Jan)-33(Jul)</t>
  </si>
  <si>
    <t>125 (Dec)</t>
  </si>
  <si>
    <t>7,8(Feb)-22,3(Jul)</t>
  </si>
  <si>
    <t>13,7(Jan)-30,5(Jul)</t>
  </si>
  <si>
    <t>Csb</t>
  </si>
  <si>
    <t>134(Dec)</t>
  </si>
  <si>
    <t>19 (Aug)</t>
  </si>
  <si>
    <t>-1(Jan)-15,6(Aug)</t>
  </si>
  <si>
    <t>6,7(Jan)-29(Jul)</t>
  </si>
  <si>
    <t>-</t>
  </si>
  <si>
    <t>Phthiotis</t>
  </si>
  <si>
    <t>109(Dec)</t>
  </si>
  <si>
    <t>10(Aug)</t>
  </si>
  <si>
    <t>4,2(Jan)-21,5(Jul)</t>
  </si>
  <si>
    <t>11,8(Jan)-34,4(Jul)</t>
  </si>
  <si>
    <t>Phocis</t>
  </si>
  <si>
    <t>121(Dec)</t>
  </si>
  <si>
    <t>3,9(Jan)-19,8(Jul)</t>
  </si>
  <si>
    <t>11,8(Jan)-32,7(Jul)</t>
  </si>
  <si>
    <t>Cfb</t>
  </si>
  <si>
    <t>76(Nov)</t>
  </si>
  <si>
    <t>32(Aug)</t>
  </si>
  <si>
    <t>-3,4(Jan)-13,5(Jul)</t>
  </si>
  <si>
    <t>4,1(Jan)-28,6(Jul)</t>
  </si>
  <si>
    <t>Population density</t>
  </si>
  <si>
    <t>Population</t>
  </si>
  <si>
    <t>Elevation range (m)</t>
  </si>
  <si>
    <t>Grazing/Deforestation</t>
  </si>
  <si>
    <t>Number of specimens</t>
  </si>
  <si>
    <t>Number of species</t>
  </si>
  <si>
    <t>Dropephylla gobanzi</t>
  </si>
  <si>
    <t>Megathrus depressus</t>
  </si>
  <si>
    <t>Arrhenopeplus cf. Thrasicus/turcicus</t>
  </si>
  <si>
    <t>Mycetoporus mulsanti</t>
  </si>
  <si>
    <t>Mycetoporus nr. altaicus</t>
  </si>
  <si>
    <t>Mycetoporus sp.</t>
  </si>
  <si>
    <t>Tachyporus scitulus</t>
  </si>
  <si>
    <t>Stenus erythrocnemus</t>
  </si>
  <si>
    <t>Stenus (s. str.) sp.</t>
  </si>
  <si>
    <t>Leptobium sp. Cf. graecum/creticum</t>
  </si>
  <si>
    <t>Dinothenarus flavocephalus</t>
  </si>
  <si>
    <t>Heterothops dissimilis</t>
  </si>
  <si>
    <t xml:space="preserve">Hypnogyra sp. </t>
  </si>
  <si>
    <t>Ioánnina</t>
  </si>
  <si>
    <t>N-Pindos</t>
  </si>
  <si>
    <t>Eusphalerum sp.</t>
  </si>
  <si>
    <t>Eusphalerum limbatum limbatum</t>
  </si>
  <si>
    <t>Eusphalerum zerchei</t>
  </si>
  <si>
    <t>Phyllodrepa ioptera</t>
  </si>
  <si>
    <t>Phyllodrepa melanocephla</t>
  </si>
  <si>
    <t>Anthobium atrocephalum</t>
  </si>
  <si>
    <t>Coryphium atratum</t>
  </si>
  <si>
    <t xml:space="preserve">Stenus cordatoides </t>
  </si>
  <si>
    <t>Astenus gracilis</t>
  </si>
  <si>
    <t>Scopaeus illyricus</t>
  </si>
  <si>
    <t>Gyrohypnus liber</t>
  </si>
  <si>
    <t>Lathrobium vitsiense</t>
  </si>
  <si>
    <t>Xantholinus cf. Linearis</t>
  </si>
  <si>
    <t xml:space="preserve">Xantholinus sp. </t>
  </si>
  <si>
    <t>Philonthus decorus</t>
  </si>
  <si>
    <t>Philonthus mannerheimi</t>
  </si>
  <si>
    <t>Philonthus carbonarius</t>
  </si>
  <si>
    <t>Gabrius sp.</t>
  </si>
  <si>
    <t>Quedius paradisianus</t>
  </si>
  <si>
    <t>Quedius limbatus</t>
  </si>
  <si>
    <t>Quedius persimilis</t>
  </si>
  <si>
    <t>Mycetoporus punctus</t>
  </si>
  <si>
    <t>Mycetoporus bimaculatus</t>
  </si>
  <si>
    <t>Mycetoporus erichsonanus</t>
  </si>
  <si>
    <t>Ischnosoma splendidum</t>
  </si>
  <si>
    <t>Leptusa meschniggi</t>
  </si>
  <si>
    <t>Amischa analis</t>
  </si>
  <si>
    <t>Geostiba armata</t>
  </si>
  <si>
    <t>Geostiba varnousica</t>
  </si>
  <si>
    <t>Atheta orosana</t>
  </si>
  <si>
    <t>Atheta (Paralpinia) sp.</t>
  </si>
  <si>
    <t>Atheta laevicauda</t>
  </si>
  <si>
    <t>Acrotona troglodytes</t>
  </si>
  <si>
    <t>Alevonota egregia</t>
  </si>
  <si>
    <t>Pella funesta</t>
  </si>
  <si>
    <t>Pella humeralis</t>
  </si>
  <si>
    <t>Tectusa recta</t>
  </si>
  <si>
    <t>Cousya dimorpha</t>
  </si>
  <si>
    <t>Ocalea spp.</t>
  </si>
  <si>
    <t>Oxypoda vittata</t>
  </si>
  <si>
    <t>Oxypoda moreatica</t>
  </si>
  <si>
    <t>Aleochara maculata</t>
  </si>
  <si>
    <t>Aleochara gridellii</t>
  </si>
  <si>
    <t>Bythinus sp. (female)</t>
  </si>
  <si>
    <t>Brachygluta cavernosa</t>
  </si>
  <si>
    <t>Enoptostomus globulicornis</t>
  </si>
  <si>
    <t>Mycetoporus sp. (bauderi group)</t>
  </si>
  <si>
    <t>Atheta cf. Clientula</t>
  </si>
  <si>
    <t>Oligota sp. (female)</t>
  </si>
  <si>
    <t>Phytosus balticus</t>
  </si>
  <si>
    <t>Ochthephilum cf. Collare</t>
  </si>
  <si>
    <t>Pseudobium hellenicum</t>
  </si>
  <si>
    <t>Heterothops cf. Minutus</t>
  </si>
  <si>
    <t>=IFERROR(INDEX('Actual species'!$J$3:$J$1049; MATCH(0; INDEX(COUNTIF($A$1:A1; 'Actual species'!$J$3:$J$1049); 0; 0); 0)); "")</t>
  </si>
  <si>
    <t>=COUNTIF('Actual species'!$J$3:$J$1049;BeetleList!A2)</t>
  </si>
  <si>
    <t>"Geography, climate, ecology: What is more important in determining bee diversity in the Aegean Archipelago?" (https://onlinelibrary.wiley.com/doi/10.1111/jbi.13436)</t>
  </si>
  <si>
    <t>Endemic species</t>
  </si>
  <si>
    <t>km^2</t>
  </si>
  <si>
    <t>Coniferous forest</t>
  </si>
  <si>
    <t>Buildings etc.</t>
  </si>
  <si>
    <t>Agriculture</t>
  </si>
  <si>
    <t>Phrygana</t>
  </si>
  <si>
    <t>Discontinuous urban fabric (2)</t>
  </si>
  <si>
    <t>Industrial or commercial units (3)</t>
  </si>
  <si>
    <t>Road and rail networks and associated land (4)</t>
  </si>
  <si>
    <t>Airports (6)</t>
  </si>
  <si>
    <t>Construction sites (9)</t>
  </si>
  <si>
    <t>Mineral extraction sites (7)</t>
  </si>
  <si>
    <t>Non-irrigated arable land (12)</t>
  </si>
  <si>
    <t>Pastures (18)</t>
  </si>
  <si>
    <t>Vineyards (15)</t>
  </si>
  <si>
    <t>Fruit trees and berry plantations (16)</t>
  </si>
  <si>
    <t>Annual crops associated with permanent crops (19)</t>
  </si>
  <si>
    <t>Complex cultivation patterns (20)</t>
  </si>
  <si>
    <t>Land principally occupied by agriculture with significant areas of natural vegetation (21)</t>
  </si>
  <si>
    <t>Broad-leaved forest</t>
  </si>
  <si>
    <t>Coniferous forest (24)</t>
  </si>
  <si>
    <t>Broad-leaved forest (23)</t>
  </si>
  <si>
    <t>Mixed forest (25)</t>
  </si>
  <si>
    <t>Natural grasslands (26)</t>
  </si>
  <si>
    <t>Sclerophyllous vegetation (28)</t>
  </si>
  <si>
    <t>Transitional woodland-shrub (29)</t>
  </si>
  <si>
    <t>Salt marshes</t>
  </si>
  <si>
    <t>Salt marshes (37)</t>
  </si>
  <si>
    <t>Beaches - dunes - sands (30)</t>
  </si>
  <si>
    <t>Salines (38)</t>
  </si>
  <si>
    <t>Water bodies (41)</t>
  </si>
  <si>
    <t>Olive groves (17)</t>
  </si>
  <si>
    <t>Mixed forest</t>
  </si>
  <si>
    <t>Dunes</t>
  </si>
  <si>
    <t>Continuous urban fabric (1)</t>
  </si>
  <si>
    <t>Port areas (5)</t>
  </si>
  <si>
    <t>Sparsely vegetated areas (32)</t>
  </si>
  <si>
    <t>Bare rocks (31)</t>
  </si>
  <si>
    <t>Sport and leisure (11)</t>
  </si>
  <si>
    <t>Burnt areas (33)</t>
  </si>
  <si>
    <t>Dump sites (8)</t>
  </si>
  <si>
    <t>Green urban areas (10)</t>
  </si>
  <si>
    <t>RELATIVE</t>
  </si>
  <si>
    <t>Permanently irrigated land (13)</t>
  </si>
  <si>
    <t>Moors and heathland (27)</t>
  </si>
  <si>
    <t>Inland marshes (35)</t>
  </si>
  <si>
    <t>Water courses (40)</t>
  </si>
  <si>
    <t>Coastal lagoon (42)</t>
  </si>
  <si>
    <t>Atheta opacicollis</t>
  </si>
  <si>
    <t>Xantholinus phenicus</t>
  </si>
  <si>
    <t>Pseudosemiris kaufmanni</t>
  </si>
  <si>
    <t>Trimium libani</t>
  </si>
  <si>
    <t>Aleochara maculipennis</t>
  </si>
  <si>
    <t>Aleochara tristis</t>
  </si>
  <si>
    <t>Bledius bicornis</t>
  </si>
  <si>
    <t>Stenus guttula</t>
  </si>
  <si>
    <t>Stenus impressus</t>
  </si>
  <si>
    <t>Achenium debile</t>
  </si>
  <si>
    <t>Achenium picinum</t>
  </si>
  <si>
    <t>Bisnius fimetarius</t>
  </si>
  <si>
    <t>Megalinus glabratus</t>
  </si>
  <si>
    <t>Megalinus scutellaris</t>
  </si>
  <si>
    <t>Phacophallus parumpunctatus</t>
  </si>
  <si>
    <t>Philonthus cruentatus</t>
  </si>
  <si>
    <t>Philonthus ebeninus</t>
  </si>
  <si>
    <t>Quedius acuminatus phenicus</t>
  </si>
  <si>
    <t>Achenium humile</t>
  </si>
  <si>
    <t>Karpathos</t>
  </si>
  <si>
    <t>Aloconota subgrandis</t>
  </si>
  <si>
    <t>Oxypoda schminkei</t>
  </si>
  <si>
    <t>Ochthephilum turkestanicum</t>
  </si>
  <si>
    <t>Scopaeus creticus</t>
  </si>
  <si>
    <t>Island Endemic</t>
  </si>
  <si>
    <t xml:space="preserve">Kenotyphlus rhodensis (E) </t>
  </si>
  <si>
    <t xml:space="preserve">**Gynotyphlus corcyrensis (E) </t>
  </si>
  <si>
    <t xml:space="preserve">**Allotyphlus sinester (E) </t>
  </si>
  <si>
    <t xml:space="preserve">**Allotyphlus dexter (E) </t>
  </si>
  <si>
    <t xml:space="preserve">**Allotyphlus achileus (E) </t>
  </si>
  <si>
    <t xml:space="preserve">**Allotyphlus corcyranus (E) </t>
  </si>
  <si>
    <t xml:space="preserve">**Allotyphlus corcyricus (E) </t>
  </si>
  <si>
    <t xml:space="preserve">Euconnus rhodensis (E) </t>
  </si>
  <si>
    <t xml:space="preserve">Scydmoraphes rhodensis (E) </t>
  </si>
  <si>
    <t xml:space="preserve">Scopaeus schusteri (E) </t>
  </si>
  <si>
    <t xml:space="preserve">Euconnus dodecanicus (E) </t>
  </si>
  <si>
    <t xml:space="preserve">Euconnus oblitus (E) </t>
  </si>
  <si>
    <t xml:space="preserve">Myrmecopora rhodica (E) </t>
  </si>
  <si>
    <t xml:space="preserve">Astenus rhodicus (E) </t>
  </si>
  <si>
    <t xml:space="preserve">Sunius rhodicus (E) </t>
  </si>
  <si>
    <t xml:space="preserve">*Sunius ambelosicus (E) </t>
  </si>
  <si>
    <t xml:space="preserve">*Sunius geiseri (E) </t>
  </si>
  <si>
    <t xml:space="preserve">*Sunius potti (E) </t>
  </si>
  <si>
    <t xml:space="preserve">Tychus carpathius (E) </t>
  </si>
  <si>
    <t xml:space="preserve">Euconnus kerpensis (E) </t>
  </si>
  <si>
    <t xml:space="preserve">Scydmoraphes kerpensis (E) </t>
  </si>
  <si>
    <t xml:space="preserve">Oxypoda bicornuta (E) </t>
  </si>
  <si>
    <t xml:space="preserve">Cephennium kerpense (E) </t>
  </si>
  <si>
    <t xml:space="preserve">**Cephennium jonicum jonicum (E) </t>
  </si>
  <si>
    <t xml:space="preserve">Medon carpathius (E) </t>
  </si>
  <si>
    <t xml:space="preserve">*Medon cyprensis (E) </t>
  </si>
  <si>
    <t xml:space="preserve">*Boreaphilus fuelscheri (E) </t>
  </si>
  <si>
    <t xml:space="preserve">*Boreaphilus meybohmi (E) </t>
  </si>
  <si>
    <t xml:space="preserve">Lesteva longoelytrata cretica (E) </t>
  </si>
  <si>
    <t xml:space="preserve">Lesteva brondeeli (E) </t>
  </si>
  <si>
    <t xml:space="preserve">Lesteva nitidicollis (E) </t>
  </si>
  <si>
    <t xml:space="preserve">Lesteva szekessyi (E) </t>
  </si>
  <si>
    <t xml:space="preserve">*Amauronyx assingi (E) </t>
  </si>
  <si>
    <t xml:space="preserve">Amauronyx paganettii (E) </t>
  </si>
  <si>
    <t xml:space="preserve">Batrisodes paganettii (E) </t>
  </si>
  <si>
    <t xml:space="preserve">Brachygluta gnosiaca (E) </t>
  </si>
  <si>
    <t xml:space="preserve">Claviger oertzeni (E) </t>
  </si>
  <si>
    <t xml:space="preserve">Tychus creticus (E) </t>
  </si>
  <si>
    <t xml:space="preserve">Tychus lagrecai (E) </t>
  </si>
  <si>
    <t xml:space="preserve">Tychus reitteranus (E) </t>
  </si>
  <si>
    <t xml:space="preserve">Alevonota cretica (E) </t>
  </si>
  <si>
    <t xml:space="preserve">Aloconota brachyptera (E) </t>
  </si>
  <si>
    <t xml:space="preserve">Aloconota minoica (E) </t>
  </si>
  <si>
    <t xml:space="preserve">Atheta biroi (E) </t>
  </si>
  <si>
    <t xml:space="preserve">Atheta cretica (E) </t>
  </si>
  <si>
    <t xml:space="preserve">Drusilla cretica (E) </t>
  </si>
  <si>
    <t xml:space="preserve">Geostiba albimontis (E) </t>
  </si>
  <si>
    <t xml:space="preserve">Geostiba diktiana (E) </t>
  </si>
  <si>
    <t xml:space="preserve">Geostiba exsecta (E) </t>
  </si>
  <si>
    <t xml:space="preserve">Geostiba icaria (E) </t>
  </si>
  <si>
    <t xml:space="preserve">Geostiba idaea (E) </t>
  </si>
  <si>
    <t xml:space="preserve">Geostiba meybohmi (E) </t>
  </si>
  <si>
    <t xml:space="preserve">Geostiba thryptisensis (E) </t>
  </si>
  <si>
    <t xml:space="preserve">Myrmecopora elisa (E) </t>
  </si>
  <si>
    <t xml:space="preserve">Myrmecopora fornicata (E) </t>
  </si>
  <si>
    <t xml:space="preserve">Myrmecopora idana (E) </t>
  </si>
  <si>
    <t xml:space="preserve">Myrmecopora plana (E) </t>
  </si>
  <si>
    <t xml:space="preserve">Ocalea cretica (E) </t>
  </si>
  <si>
    <t xml:space="preserve">Oxypoda cretica (E) </t>
  </si>
  <si>
    <t xml:space="preserve">Oxypoda idana (E) </t>
  </si>
  <si>
    <t xml:space="preserve">Phytosus holtzi (E) </t>
  </si>
  <si>
    <t xml:space="preserve">Pronomaea wunderlei (E) </t>
  </si>
  <si>
    <t xml:space="preserve">Tectusa callicera (E) </t>
  </si>
  <si>
    <t xml:space="preserve">Tectusa diktiana (E) </t>
  </si>
  <si>
    <t>Tectusa vardousiensis</t>
  </si>
  <si>
    <t xml:space="preserve">Tectusa thriptica (E) </t>
  </si>
  <si>
    <t xml:space="preserve">Stenus ariadne (E) </t>
  </si>
  <si>
    <t>Eutheia paganettii</t>
  </si>
  <si>
    <t xml:space="preserve">Scydmoraphes fuelscheri (E) </t>
  </si>
  <si>
    <t xml:space="preserve">Scydmoraphes minotauri (E) </t>
  </si>
  <si>
    <t xml:space="preserve">Scydmoraphes ziegleri (E) </t>
  </si>
  <si>
    <t xml:space="preserve">Stenichnus creticus (E) </t>
  </si>
  <si>
    <t xml:space="preserve">Astenus minos (E) </t>
  </si>
  <si>
    <t xml:space="preserve">Astenus thripticus (E) </t>
  </si>
  <si>
    <t xml:space="preserve">Leptobium creticum (E) </t>
  </si>
  <si>
    <t xml:space="preserve">Leptobium thryptisense (E) </t>
  </si>
  <si>
    <t xml:space="preserve">Lobrathium candicum (E) </t>
  </si>
  <si>
    <t xml:space="preserve">Medon beroni (E) </t>
  </si>
  <si>
    <t xml:space="preserve">Medon cerrutii (E) </t>
  </si>
  <si>
    <t xml:space="preserve">Pseudolathra cretensis (E) </t>
  </si>
  <si>
    <t xml:space="preserve">Scopaeus muehlei (E) </t>
  </si>
  <si>
    <t xml:space="preserve">Sunius diktianus (E) </t>
  </si>
  <si>
    <t xml:space="preserve">Quedius fulgidus creticus (E) </t>
  </si>
  <si>
    <t xml:space="preserve">Quedius sigwalti (E) </t>
  </si>
  <si>
    <t xml:space="preserve">Xantholinus creticus (E) </t>
  </si>
  <si>
    <t xml:space="preserve">Xantholinus minos (E) </t>
  </si>
  <si>
    <t xml:space="preserve">*Leptobium samium (E) </t>
  </si>
  <si>
    <t xml:space="preserve">*Leptobium longitibiale (E) </t>
  </si>
  <si>
    <t xml:space="preserve">*Leptobium fageli (E) </t>
  </si>
  <si>
    <t xml:space="preserve">*Lobrathium apicale (E) </t>
  </si>
  <si>
    <t xml:space="preserve">*Scopaeus flavofasciatus (E) </t>
  </si>
  <si>
    <t xml:space="preserve">*Namunia cavernicola (E) </t>
  </si>
  <si>
    <t xml:space="preserve">*Paratychus kerkisicus (E) </t>
  </si>
  <si>
    <t xml:space="preserve">*Protamaurops assingi (E) </t>
  </si>
  <si>
    <t xml:space="preserve">*Faronus icariensis (E) </t>
  </si>
  <si>
    <t xml:space="preserve">*Euplectus meybohmi (E) </t>
  </si>
  <si>
    <t xml:space="preserve">*Tychobythinus brachati (E) </t>
  </si>
  <si>
    <t xml:space="preserve">*Geostiba cyprensis (E) </t>
  </si>
  <si>
    <t xml:space="preserve">*Geostiba plicipennis (E) </t>
  </si>
  <si>
    <t xml:space="preserve">*Geostiba perdita (E) </t>
  </si>
  <si>
    <t xml:space="preserve">*Oxypoda kerkisica (E) </t>
  </si>
  <si>
    <t xml:space="preserve">Bellatheta albimontis (E) </t>
  </si>
  <si>
    <t>Bellatheta idana (E)</t>
  </si>
  <si>
    <t xml:space="preserve">Myrmecopora thriptica (E) </t>
  </si>
  <si>
    <t xml:space="preserve">Geostiba paulexsecta (E) </t>
  </si>
  <si>
    <t xml:space="preserve">Sunius thripticus (E) </t>
  </si>
  <si>
    <t xml:space="preserve">Quedius praecisus (E) </t>
  </si>
  <si>
    <t xml:space="preserve">Xantholinus erinaceus (E) </t>
  </si>
  <si>
    <t xml:space="preserve">*Bryaxis lesbius (E) </t>
  </si>
  <si>
    <t xml:space="preserve">*Bythinus icariensis (E) </t>
  </si>
  <si>
    <t xml:space="preserve">*Tychus icariensis (E) </t>
  </si>
  <si>
    <t xml:space="preserve">*Tychus jonicus (E) </t>
  </si>
  <si>
    <t xml:space="preserve">*Tychus lesbius (E) </t>
  </si>
  <si>
    <t xml:space="preserve">*Tychus moecha (E) </t>
  </si>
  <si>
    <t xml:space="preserve">*Tychus torticornis (E) </t>
  </si>
  <si>
    <t xml:space="preserve">*Tychus triumphator (E) </t>
  </si>
  <si>
    <t xml:space="preserve">*Zoufalia corcyrea (E) </t>
  </si>
  <si>
    <t xml:space="preserve">*Zoufalia nobilis (E) </t>
  </si>
  <si>
    <t xml:space="preserve">**Stenichnus pusillus joicus (E) </t>
  </si>
  <si>
    <t xml:space="preserve">*Anthobium baudii (E) </t>
  </si>
  <si>
    <t xml:space="preserve">*Lesteva latipes (E) </t>
  </si>
  <si>
    <t xml:space="preserve">*Borboropora corcyrana (E) </t>
  </si>
  <si>
    <t xml:space="preserve">*Euryalea picipennis (E) </t>
  </si>
  <si>
    <t xml:space="preserve">*Leptusa cerrutii (E) </t>
  </si>
  <si>
    <t xml:space="preserve">*Leptusa cypria (E) </t>
  </si>
  <si>
    <t xml:space="preserve">*Pseudopsis cypria (E) </t>
  </si>
  <si>
    <t xml:space="preserve">**Domene behnei (E) </t>
  </si>
  <si>
    <t xml:space="preserve">**Ocypus corcyranus (E) </t>
  </si>
  <si>
    <t xml:space="preserve">*Quedius scheerpeltzi (E) </t>
  </si>
  <si>
    <t xml:space="preserve">*Quedius troodites (E) </t>
  </si>
  <si>
    <t>Greek Mainland</t>
  </si>
  <si>
    <t>Turkish Mainland</t>
  </si>
  <si>
    <t>31,2(Aug)</t>
  </si>
  <si>
    <t>30 (Aug)</t>
  </si>
  <si>
    <t>165 (Dec)</t>
  </si>
  <si>
    <t>120 (Dec)</t>
  </si>
  <si>
    <t>174,9 (Dec)</t>
  </si>
  <si>
    <t>Distance from  Greek mainland (km)</t>
  </si>
  <si>
    <t>Aphaenostemmus rhodicus</t>
  </si>
  <si>
    <t>Sepedophilus apfelbecki</t>
  </si>
  <si>
    <t>Sepedophilus binotatus</t>
  </si>
  <si>
    <t>Sepedophilus cf. apfelbecki</t>
  </si>
  <si>
    <t>Sepedophilus immaculatus</t>
  </si>
  <si>
    <t>Sepedophilus obtusus</t>
  </si>
  <si>
    <t>Sepedophilus sp.</t>
  </si>
  <si>
    <t>Sepedophilus testaceus</t>
  </si>
  <si>
    <t>OBS</t>
  </si>
  <si>
    <t>Aloconota myrmicaria</t>
  </si>
  <si>
    <t>Myllaena dubia</t>
  </si>
  <si>
    <t>Myllaena infuscata</t>
  </si>
  <si>
    <t>Myllaena intermedia</t>
  </si>
  <si>
    <t>Myllaena lesbia</t>
  </si>
  <si>
    <t>Myllaena kraatzi</t>
  </si>
  <si>
    <t>Myllaena minuta</t>
  </si>
  <si>
    <t>Myllaena sp.</t>
  </si>
  <si>
    <t>Myllaena spp.</t>
  </si>
  <si>
    <t>Myllaena aff. minuta</t>
  </si>
  <si>
    <t>Myllaena cf. Kraatzi</t>
  </si>
  <si>
    <t>Platystethus rufospinus</t>
  </si>
  <si>
    <t>Stenus ludyi</t>
  </si>
  <si>
    <t>Paederus fuscipes</t>
  </si>
  <si>
    <t>Paederus fuscipes fuscipes</t>
  </si>
  <si>
    <t>Paederus littoralis</t>
  </si>
  <si>
    <t>Paederus schoenherri</t>
  </si>
  <si>
    <t>0-1215</t>
  </si>
  <si>
    <t>Comparison of forest vs others</t>
  </si>
  <si>
    <t>Platydomene picipes picipes</t>
  </si>
  <si>
    <t>OFxAt</t>
  </si>
  <si>
    <t>OFxP</t>
  </si>
  <si>
    <t>Others/Forest</t>
  </si>
  <si>
    <t>Dalotia coriaria</t>
  </si>
  <si>
    <t>Atheta aquatilis</t>
  </si>
  <si>
    <t>Atheta fungi fungi</t>
  </si>
  <si>
    <t>Atheta s. str. Graminicola</t>
  </si>
  <si>
    <t>Atheta orbata</t>
  </si>
  <si>
    <t>Bolitobius sp.</t>
  </si>
  <si>
    <t xml:space="preserve">Leptusa sp. </t>
  </si>
  <si>
    <t>Liogluta microptera</t>
  </si>
  <si>
    <t>Oxypoda abominalis</t>
  </si>
  <si>
    <t>Oxypoda alternans</t>
  </si>
  <si>
    <t>Oxypoda induta</t>
  </si>
  <si>
    <t>Oxypoda praecox</t>
  </si>
  <si>
    <t>Oxypoda turcica</t>
  </si>
  <si>
    <t>Oxypoda togata</t>
  </si>
  <si>
    <t>Stenus (Hypostenus) sp.</t>
  </si>
  <si>
    <t xml:space="preserve">Astenus sp. </t>
  </si>
  <si>
    <t>Medon sp.</t>
  </si>
  <si>
    <t xml:space="preserve">Platydomene sp. </t>
  </si>
  <si>
    <t>Hypnogyra sp. 2.</t>
  </si>
  <si>
    <t>Medon dilutus cephalus</t>
  </si>
  <si>
    <t>Falagria sulcatula</t>
  </si>
  <si>
    <t>Lathrobium creticum</t>
  </si>
  <si>
    <t>Samothraki</t>
  </si>
  <si>
    <t>Dropephylla sp. (female)</t>
  </si>
  <si>
    <t>*Braxis samothracicus (e)</t>
  </si>
  <si>
    <t>Bythinus actangulus lunifer</t>
  </si>
  <si>
    <t>Trimium sp. (female)</t>
  </si>
  <si>
    <t>*Tychobythinus assingi (E)</t>
  </si>
  <si>
    <t>Aloconota insecta</t>
  </si>
  <si>
    <t>Apimela procera</t>
  </si>
  <si>
    <t>Atheta ischnocera</t>
  </si>
  <si>
    <t>Atheta laevana</t>
  </si>
  <si>
    <t>Dexiogyia corticina</t>
  </si>
  <si>
    <t>Hydrosmecta fluviatilis</t>
  </si>
  <si>
    <t>Hydrosmecta insularum</t>
  </si>
  <si>
    <t>Hydrosmecta sp. 1</t>
  </si>
  <si>
    <t>Hydrosmecta sp. 2</t>
  </si>
  <si>
    <t>Hydrosmecta sp. 3</t>
  </si>
  <si>
    <r>
      <t xml:space="preserve">Hydrosmecta sp. (aff. </t>
    </r>
    <r>
      <rPr>
        <i/>
        <sz val="11"/>
        <color rgb="FFFF0000"/>
        <rFont val="Calibri"/>
        <family val="2"/>
        <scheme val="minor"/>
      </rPr>
      <t>perpusilla</t>
    </r>
    <r>
      <rPr>
        <sz val="11"/>
        <color rgb="FFFF0000"/>
        <rFont val="Calibri"/>
        <family val="2"/>
        <scheme val="minor"/>
      </rPr>
      <t>)</t>
    </r>
  </si>
  <si>
    <t>Oxypoda nova</t>
  </si>
  <si>
    <t>Thinobius petzi</t>
  </si>
  <si>
    <t>Stenus clavicornis</t>
  </si>
  <si>
    <t>*Cyrtotyphlus samothracicus (E)</t>
  </si>
  <si>
    <t>*Metrotyphlus samothracicus</t>
  </si>
  <si>
    <t>*Cephennium samothracicum (E)</t>
  </si>
  <si>
    <t>Microscydmus sp. (female)</t>
  </si>
  <si>
    <t>*Scydmoraphes samotracicus (E)</t>
  </si>
  <si>
    <t>Stenichnus assingi</t>
  </si>
  <si>
    <t xml:space="preserve">Stenichnus basimpressus (E) </t>
  </si>
  <si>
    <t xml:space="preserve">Stenichnus hummleri (E) </t>
  </si>
  <si>
    <t xml:space="preserve">Stenichnus kerpensis (E) </t>
  </si>
  <si>
    <t xml:space="preserve">*Stenichnus lesbius (E) </t>
  </si>
  <si>
    <t>Lathrobium voraensis</t>
  </si>
  <si>
    <t>Medon pocofer</t>
  </si>
  <si>
    <t>Leptacinus intermedius</t>
  </si>
  <si>
    <t>Neobisnius procerulus</t>
  </si>
  <si>
    <t>Remus pruinosus</t>
  </si>
  <si>
    <t>Xantholinus chersonesicus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</si>
</sst>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1" fillId="0" borderId="2" xfId="0" applyFont="1" applyBorder="1"/>
    <xf numFmtId="0" fontId="0" fillId="0" borderId="1" xfId="0" applyFont="1" applyBorder="1"/>
    <xf numFmtId="0" fontId="1" fillId="0" borderId="0" xfId="0" applyFont="1" applyBorder="1"/>
    <xf numFmtId="0" fontId="2" fillId="0" borderId="0" xfId="0" applyFont="1"/>
    <xf numFmtId="0" fontId="2" fillId="0" borderId="0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quotePrefix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3" fillId="0" borderId="0" xfId="0" applyFont="1" applyBorder="1"/>
    <xf numFmtId="0" fontId="2" fillId="0" borderId="1" xfId="0" quotePrefix="1" applyFont="1" applyBorder="1"/>
    <xf numFmtId="0" fontId="0" fillId="0" borderId="3" xfId="0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Fill="1" applyBorder="1"/>
    <xf numFmtId="0" fontId="2" fillId="0" borderId="3" xfId="0" applyFont="1" applyBorder="1"/>
    <xf numFmtId="0" fontId="3" fillId="0" borderId="3" xfId="0" applyFont="1" applyBorder="1"/>
    <xf numFmtId="0" fontId="4" fillId="0" borderId="3" xfId="0" applyFont="1" applyBorder="1"/>
    <xf numFmtId="0" fontId="2" fillId="0" borderId="3" xfId="0" applyFont="1" applyFill="1" applyBorder="1"/>
    <xf numFmtId="0" fontId="0" fillId="0" borderId="2" xfId="0" applyFont="1" applyBorder="1"/>
    <xf numFmtId="0" fontId="6" fillId="0" borderId="0" xfId="0" applyFont="1" applyFill="1" applyBorder="1"/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6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3" xfId="0" applyFont="1" applyFill="1" applyBorder="1"/>
    <xf numFmtId="0" fontId="0" fillId="0" borderId="0" xfId="0" applyFont="1" applyFill="1" applyBorder="1"/>
    <xf numFmtId="0" fontId="3" fillId="0" borderId="3" xfId="0" applyFont="1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0" xfId="0" applyFill="1"/>
    <xf numFmtId="0" fontId="2" fillId="4" borderId="1" xfId="0" applyFont="1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1" fillId="0" borderId="1" xfId="0" applyFont="1" applyFill="1" applyBorder="1"/>
    <xf numFmtId="0" fontId="3" fillId="0" borderId="1" xfId="0" applyFont="1" applyFill="1" applyBorder="1"/>
    <xf numFmtId="0" fontId="4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4" borderId="1" xfId="0" quotePrefix="1" applyFill="1" applyBorder="1"/>
    <xf numFmtId="0" fontId="0" fillId="0" borderId="3" xfId="0" quotePrefix="1" applyBorder="1"/>
    <xf numFmtId="0" fontId="0" fillId="4" borderId="3" xfId="0" quotePrefix="1" applyFill="1" applyBorder="1"/>
    <xf numFmtId="0" fontId="6" fillId="0" borderId="0" xfId="0" applyFont="1"/>
    <xf numFmtId="0" fontId="0" fillId="0" borderId="0" xfId="0" applyFill="1"/>
    <xf numFmtId="0" fontId="0" fillId="2" borderId="7" xfId="0" applyFill="1" applyBorder="1"/>
    <xf numFmtId="0" fontId="0" fillId="0" borderId="1" xfId="0" applyFill="1" applyBorder="1"/>
    <xf numFmtId="0" fontId="7" fillId="4" borderId="1" xfId="0" applyFont="1" applyFill="1" applyBorder="1"/>
    <xf numFmtId="0" fontId="7" fillId="4" borderId="0" xfId="0" applyFont="1" applyFill="1" applyBorder="1"/>
    <xf numFmtId="0" fontId="7" fillId="4" borderId="3" xfId="0" applyFont="1" applyFill="1" applyBorder="1"/>
    <xf numFmtId="0" fontId="5" fillId="0" borderId="0" xfId="0" applyFont="1"/>
    <xf numFmtId="0" fontId="4" fillId="0" borderId="1" xfId="0" applyFont="1" applyFill="1" applyBorder="1"/>
    <xf numFmtId="0" fontId="3" fillId="4" borderId="3" xfId="0" applyFont="1" applyFill="1" applyBorder="1"/>
    <xf numFmtId="0" fontId="0" fillId="0" borderId="6" xfId="0" applyBorder="1"/>
    <xf numFmtId="0" fontId="3" fillId="0" borderId="0" xfId="0" applyFont="1"/>
    <xf numFmtId="0" fontId="0" fillId="0" borderId="2" xfId="0" applyFill="1" applyBorder="1"/>
    <xf numFmtId="0" fontId="2" fillId="0" borderId="3" xfId="0" quotePrefix="1" applyFont="1" applyBorder="1"/>
    <xf numFmtId="0" fontId="0" fillId="0" borderId="2" xfId="0" applyFont="1" applyFill="1" applyBorder="1"/>
    <xf numFmtId="0" fontId="0" fillId="0" borderId="1" xfId="0" quotePrefix="1" applyFill="1" applyBorder="1"/>
    <xf numFmtId="0" fontId="8" fillId="0" borderId="0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0" xfId="0" applyFont="1"/>
    <xf numFmtId="0" fontId="2" fillId="4" borderId="3" xfId="0" quotePrefix="1" applyFont="1" applyFill="1" applyBorder="1"/>
    <xf numFmtId="0" fontId="2" fillId="4" borderId="0" xfId="0" applyFont="1" applyFill="1"/>
    <xf numFmtId="0" fontId="8" fillId="0" borderId="0" xfId="0" applyFont="1" applyFill="1" applyBorder="1"/>
    <xf numFmtId="0" fontId="7" fillId="0" borderId="0" xfId="0" applyFont="1" applyFill="1"/>
    <xf numFmtId="0" fontId="1" fillId="4" borderId="3" xfId="0" applyFont="1" applyFill="1" applyBorder="1"/>
    <xf numFmtId="0" fontId="2" fillId="0" borderId="0" xfId="0" applyFont="1" applyFill="1"/>
    <xf numFmtId="0" fontId="3" fillId="0" borderId="0" xfId="0" applyFont="1" applyFill="1"/>
    <xf numFmtId="0" fontId="2" fillId="0" borderId="0" xfId="0" quotePrefix="1" applyFont="1" applyBorder="1"/>
    <xf numFmtId="0" fontId="3" fillId="0" borderId="0" xfId="0" quotePrefix="1" applyFont="1" applyBorder="1"/>
    <xf numFmtId="0" fontId="0" fillId="4" borderId="3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0" xfId="0" applyFont="1" applyFill="1"/>
    <xf numFmtId="0" fontId="0" fillId="5" borderId="3" xfId="0" applyFill="1" applyBorder="1"/>
    <xf numFmtId="0" fontId="0" fillId="0" borderId="0" xfId="0" applyNumberFormat="1"/>
    <xf numFmtId="0" fontId="0" fillId="0" borderId="0" xfId="0" quotePrefix="1"/>
    <xf numFmtId="0" fontId="0" fillId="3" borderId="8" xfId="0" applyFill="1" applyBorder="1"/>
    <xf numFmtId="0" fontId="0" fillId="0" borderId="9" xfId="0" applyFill="1" applyBorder="1"/>
    <xf numFmtId="0" fontId="10" fillId="0" borderId="0" xfId="1"/>
    <xf numFmtId="0" fontId="7" fillId="0" borderId="0" xfId="0" applyFont="1" applyFill="1" applyBorder="1"/>
    <xf numFmtId="0" fontId="0" fillId="4" borderId="10" xfId="0" applyFill="1" applyBorder="1"/>
    <xf numFmtId="0" fontId="0" fillId="5" borderId="10" xfId="0" applyFill="1" applyBorder="1"/>
    <xf numFmtId="0" fontId="1" fillId="5" borderId="10" xfId="0" applyFont="1" applyFill="1" applyBorder="1"/>
    <xf numFmtId="0" fontId="2" fillId="5" borderId="10" xfId="0" applyFont="1" applyFill="1" applyBorder="1"/>
    <xf numFmtId="0" fontId="0" fillId="5" borderId="10" xfId="0" applyFont="1" applyFill="1" applyBorder="1"/>
    <xf numFmtId="0" fontId="0" fillId="4" borderId="11" xfId="0" applyFill="1" applyBorder="1"/>
    <xf numFmtId="0" fontId="11" fillId="0" borderId="3" xfId="0" applyFont="1" applyBorder="1"/>
    <xf numFmtId="0" fontId="0" fillId="3" borderId="12" xfId="0" applyFill="1" applyBorder="1"/>
    <xf numFmtId="0" fontId="6" fillId="0" borderId="1" xfId="0" applyFont="1" applyFill="1" applyBorder="1"/>
    <xf numFmtId="0" fontId="12" fillId="0" borderId="6" xfId="0" applyFont="1" applyFill="1" applyBorder="1"/>
    <xf numFmtId="0" fontId="12" fillId="0" borderId="5" xfId="0" applyFont="1" applyFill="1" applyBorder="1"/>
    <xf numFmtId="0" fontId="12" fillId="5" borderId="6" xfId="0" applyFont="1" applyFill="1" applyBorder="1"/>
    <xf numFmtId="0" fontId="12" fillId="5" borderId="3" xfId="0" applyFont="1" applyFill="1" applyBorder="1"/>
    <xf numFmtId="0" fontId="12" fillId="0" borderId="6" xfId="0" applyFont="1" applyBorder="1"/>
    <xf numFmtId="0" fontId="6" fillId="6" borderId="3" xfId="0" applyFont="1" applyFill="1" applyBorder="1"/>
    <xf numFmtId="0" fontId="5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0" fontId="0" fillId="8" borderId="13" xfId="0" applyFill="1" applyBorder="1"/>
    <xf numFmtId="0" fontId="0" fillId="8" borderId="0" xfId="0" applyFill="1" applyBorder="1"/>
    <xf numFmtId="0" fontId="3" fillId="5" borderId="10" xfId="0" applyFont="1" applyFill="1" applyBorder="1"/>
    <xf numFmtId="0" fontId="3" fillId="0" borderId="1" xfId="0" quotePrefix="1" applyFont="1" applyBorder="1"/>
    <xf numFmtId="0" fontId="2" fillId="5" borderId="3" xfId="0" applyFont="1" applyFill="1" applyBorder="1"/>
    <xf numFmtId="0" fontId="2" fillId="5" borderId="0" xfId="0" applyFont="1" applyFill="1" applyBorder="1"/>
    <xf numFmtId="0" fontId="11" fillId="9" borderId="3" xfId="0" applyFont="1" applyFill="1" applyBorder="1"/>
    <xf numFmtId="0" fontId="11" fillId="5" borderId="3" xfId="0" applyFont="1" applyFill="1" applyBorder="1"/>
    <xf numFmtId="0" fontId="1" fillId="4" borderId="0" xfId="0" applyFont="1" applyFill="1"/>
    <xf numFmtId="0" fontId="1" fillId="0" borderId="0" xfId="0" quotePrefix="1" applyFont="1" applyBorder="1"/>
    <xf numFmtId="0" fontId="0" fillId="3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biome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Biomes!$A$51</c:f>
              <c:strCache>
                <c:ptCount val="1"/>
                <c:pt idx="0">
                  <c:v>Buildings etc.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Biomes!$B$51:$L$51</c:f>
              <c:numCache>
                <c:formatCode>General</c:formatCode>
                <c:ptCount val="11"/>
                <c:pt idx="0">
                  <c:v>3.6406794447865945E-2</c:v>
                </c:pt>
                <c:pt idx="1">
                  <c:v>1.758088724568432E-2</c:v>
                </c:pt>
                <c:pt idx="2">
                  <c:v>1.64350082011284E-2</c:v>
                </c:pt>
                <c:pt idx="3">
                  <c:v>2.5376612159374527E-2</c:v>
                </c:pt>
                <c:pt idx="4">
                  <c:v>6.7737127875358112E-3</c:v>
                </c:pt>
                <c:pt idx="5">
                  <c:v>4.3467645939441718E-2</c:v>
                </c:pt>
                <c:pt idx="6">
                  <c:v>2.9128432933060899E-2</c:v>
                </c:pt>
                <c:pt idx="7">
                  <c:v>2.05079090051568E-2</c:v>
                </c:pt>
                <c:pt idx="8">
                  <c:v>8.8354104516347245E-2</c:v>
                </c:pt>
                <c:pt idx="9">
                  <c:v>5.8268519153794898E-2</c:v>
                </c:pt>
                <c:pt idx="10">
                  <c:v>1.3230205577040504E-2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E-4CC7-A1E6-905017544250}"/>
            </c:ext>
          </c:extLst>
        </c:ser>
        <c:ser>
          <c:idx val="1"/>
          <c:order val="1"/>
          <c:tx>
            <c:strRef>
              <c:f>Biomes!$A$52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Biomes!$B$52:$L$52</c:f>
              <c:numCache>
                <c:formatCode>General</c:formatCode>
                <c:ptCount val="11"/>
                <c:pt idx="0">
                  <c:v>0</c:v>
                </c:pt>
                <c:pt idx="1">
                  <c:v>4.5721380455589107E-3</c:v>
                </c:pt>
                <c:pt idx="2">
                  <c:v>1.2998708024608634E-2</c:v>
                </c:pt>
                <c:pt idx="3">
                  <c:v>5.8030976664754576E-2</c:v>
                </c:pt>
                <c:pt idx="4">
                  <c:v>1.1953587419555587E-3</c:v>
                </c:pt>
                <c:pt idx="5">
                  <c:v>0</c:v>
                </c:pt>
                <c:pt idx="6">
                  <c:v>8.1516679305935966E-3</c:v>
                </c:pt>
                <c:pt idx="7">
                  <c:v>3.9907349419823053E-2</c:v>
                </c:pt>
                <c:pt idx="8">
                  <c:v>9.6289725006020704E-2</c:v>
                </c:pt>
                <c:pt idx="9">
                  <c:v>9.4008934013998027E-4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E-4CC7-A1E6-905017544250}"/>
            </c:ext>
          </c:extLst>
        </c:ser>
        <c:ser>
          <c:idx val="2"/>
          <c:order val="2"/>
          <c:tx>
            <c:strRef>
              <c:f>Biomes!$A$53</c:f>
              <c:strCache>
                <c:ptCount val="1"/>
                <c:pt idx="0">
                  <c:v>Broad-leaved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Biomes!$B$53:$L$53</c:f>
              <c:numCache>
                <c:formatCode>General</c:formatCode>
                <c:ptCount val="11"/>
                <c:pt idx="0">
                  <c:v>0</c:v>
                </c:pt>
                <c:pt idx="1">
                  <c:v>9.3042716319247584E-3</c:v>
                </c:pt>
                <c:pt idx="2">
                  <c:v>0</c:v>
                </c:pt>
                <c:pt idx="3">
                  <c:v>1.4873753555559654E-2</c:v>
                </c:pt>
                <c:pt idx="4">
                  <c:v>0.12822249724983101</c:v>
                </c:pt>
                <c:pt idx="5">
                  <c:v>0</c:v>
                </c:pt>
                <c:pt idx="6">
                  <c:v>1.1379411369314809E-3</c:v>
                </c:pt>
                <c:pt idx="7">
                  <c:v>8.4434956216622795E-3</c:v>
                </c:pt>
                <c:pt idx="8">
                  <c:v>5.4849730212585711E-4</c:v>
                </c:pt>
                <c:pt idx="9">
                  <c:v>9.5376462611002754E-3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E-4CC7-A1E6-905017544250}"/>
            </c:ext>
          </c:extLst>
        </c:ser>
        <c:ser>
          <c:idx val="3"/>
          <c:order val="3"/>
          <c:tx>
            <c:strRef>
              <c:f>Biomes!$A$54</c:f>
              <c:strCache>
                <c:ptCount val="1"/>
                <c:pt idx="0">
                  <c:v>Phrygana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Biomes!$B$54:$L$54</c:f>
              <c:numCache>
                <c:formatCode>General</c:formatCode>
                <c:ptCount val="11"/>
                <c:pt idx="0">
                  <c:v>0.78088078364377278</c:v>
                </c:pt>
                <c:pt idx="1">
                  <c:v>0.81565604073596776</c:v>
                </c:pt>
                <c:pt idx="2">
                  <c:v>0.93623879311110025</c:v>
                </c:pt>
                <c:pt idx="3">
                  <c:v>0.72892001706272491</c:v>
                </c:pt>
                <c:pt idx="4">
                  <c:v>0.80619198404091696</c:v>
                </c:pt>
                <c:pt idx="5">
                  <c:v>0.93119074892487119</c:v>
                </c:pt>
                <c:pt idx="6">
                  <c:v>0.84084565972330338</c:v>
                </c:pt>
                <c:pt idx="7">
                  <c:v>0.90450732659040689</c:v>
                </c:pt>
                <c:pt idx="8">
                  <c:v>0.64154808013596698</c:v>
                </c:pt>
                <c:pt idx="9">
                  <c:v>0.92279293092352122</c:v>
                </c:pt>
                <c:pt idx="10">
                  <c:v>0.93812334622430282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E-4CC7-A1E6-905017544250}"/>
            </c:ext>
          </c:extLst>
        </c:ser>
        <c:ser>
          <c:idx val="4"/>
          <c:order val="4"/>
          <c:tx>
            <c:strRef>
              <c:f>Biomes!$A$55</c:f>
              <c:strCache>
                <c:ptCount val="1"/>
                <c:pt idx="0">
                  <c:v>Coniferous forest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Biomes!$B$55:$L$55</c:f>
              <c:numCache>
                <c:formatCode>General</c:formatCode>
                <c:ptCount val="11"/>
                <c:pt idx="0">
                  <c:v>0.18271242190836126</c:v>
                </c:pt>
                <c:pt idx="1">
                  <c:v>0.13852411669927012</c:v>
                </c:pt>
                <c:pt idx="2">
                  <c:v>3.2656736503038415E-2</c:v>
                </c:pt>
                <c:pt idx="3">
                  <c:v>0.11654996937930827</c:v>
                </c:pt>
                <c:pt idx="4">
                  <c:v>4.5901900504093075E-2</c:v>
                </c:pt>
                <c:pt idx="5">
                  <c:v>2.4017010960793249E-2</c:v>
                </c:pt>
                <c:pt idx="6">
                  <c:v>0.11115325766183158</c:v>
                </c:pt>
                <c:pt idx="7">
                  <c:v>2.4762764288107985E-2</c:v>
                </c:pt>
                <c:pt idx="8">
                  <c:v>0.16569110131476678</c:v>
                </c:pt>
                <c:pt idx="9">
                  <c:v>0</c:v>
                </c:pt>
                <c:pt idx="10">
                  <c:v>4.8646448198656628E-2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E-4CC7-A1E6-905017544250}"/>
            </c:ext>
          </c:extLst>
        </c:ser>
        <c:ser>
          <c:idx val="5"/>
          <c:order val="5"/>
          <c:tx>
            <c:strRef>
              <c:f>Biomes!$A$56</c:f>
              <c:strCache>
                <c:ptCount val="1"/>
                <c:pt idx="0">
                  <c:v>Mixed 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Biomes!$B$56:$L$56</c:f>
              <c:numCache>
                <c:formatCode>General</c:formatCode>
                <c:ptCount val="11"/>
                <c:pt idx="0">
                  <c:v>0</c:v>
                </c:pt>
                <c:pt idx="1">
                  <c:v>1.1642646687941235E-2</c:v>
                </c:pt>
                <c:pt idx="2">
                  <c:v>1.6707541601242999E-3</c:v>
                </c:pt>
                <c:pt idx="3">
                  <c:v>5.4296626044525502E-2</c:v>
                </c:pt>
                <c:pt idx="4">
                  <c:v>1.1714546675667565E-2</c:v>
                </c:pt>
                <c:pt idx="5">
                  <c:v>0</c:v>
                </c:pt>
                <c:pt idx="6">
                  <c:v>4.2225443753142515E-4</c:v>
                </c:pt>
                <c:pt idx="7">
                  <c:v>1.1550642829056435E-3</c:v>
                </c:pt>
                <c:pt idx="8">
                  <c:v>3.7255916880007961E-4</c:v>
                </c:pt>
                <c:pt idx="9">
                  <c:v>4.5295274289648742E-3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2E-4CC7-A1E6-905017544250}"/>
            </c:ext>
          </c:extLst>
        </c:ser>
        <c:ser>
          <c:idx val="6"/>
          <c:order val="6"/>
          <c:tx>
            <c:strRef>
              <c:f>Biomes!$A$57</c:f>
              <c:strCache>
                <c:ptCount val="1"/>
                <c:pt idx="0">
                  <c:v>Dunes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Biomes!$B$57:$L$57</c:f>
              <c:numCache>
                <c:formatCode>General</c:formatCode>
                <c:ptCount val="11"/>
                <c:pt idx="0">
                  <c:v>0</c:v>
                </c:pt>
                <c:pt idx="1">
                  <c:v>1.415327410657277E-4</c:v>
                </c:pt>
                <c:pt idx="2">
                  <c:v>0</c:v>
                </c:pt>
                <c:pt idx="3">
                  <c:v>5.3044725444844211E-4</c:v>
                </c:pt>
                <c:pt idx="4">
                  <c:v>0</c:v>
                </c:pt>
                <c:pt idx="5">
                  <c:v>1.3245941748938116E-3</c:v>
                </c:pt>
                <c:pt idx="6">
                  <c:v>9.1607861767476744E-3</c:v>
                </c:pt>
                <c:pt idx="7">
                  <c:v>7.1609079193730367E-4</c:v>
                </c:pt>
                <c:pt idx="8">
                  <c:v>5.0496438806035817E-3</c:v>
                </c:pt>
                <c:pt idx="9">
                  <c:v>3.4356037331377768E-3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2E-4CC7-A1E6-905017544250}"/>
            </c:ext>
          </c:extLst>
        </c:ser>
        <c:ser>
          <c:idx val="7"/>
          <c:order val="7"/>
          <c:tx>
            <c:strRef>
              <c:f>Biomes!$A$58</c:f>
              <c:strCache>
                <c:ptCount val="1"/>
                <c:pt idx="0">
                  <c:v>Salt marshes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Biomes!$B$58:$L$58</c:f>
              <c:numCache>
                <c:formatCode>General</c:formatCode>
                <c:ptCount val="11"/>
                <c:pt idx="0">
                  <c:v>0</c:v>
                </c:pt>
                <c:pt idx="1">
                  <c:v>2.5783662125871856E-3</c:v>
                </c:pt>
                <c:pt idx="2">
                  <c:v>0</c:v>
                </c:pt>
                <c:pt idx="3">
                  <c:v>1.4215978793040676E-3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2.1462886753687536E-3</c:v>
                </c:pt>
                <c:pt idx="9">
                  <c:v>4.9568315934096557E-4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2-4C01-9107-687D00C6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717168"/>
        <c:axId val="674717496"/>
      </c:barChart>
      <c:catAx>
        <c:axId val="67471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4717496"/>
        <c:crosses val="autoZero"/>
        <c:auto val="1"/>
        <c:lblAlgn val="ctr"/>
        <c:lblOffset val="100"/>
        <c:noMultiLvlLbl val="0"/>
      </c:catAx>
      <c:valAx>
        <c:axId val="6747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47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Absolute biome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Biomes!$B$1</c:f>
              <c:strCache>
                <c:ptCount val="1"/>
                <c:pt idx="0">
                  <c:v>Skyros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Biomes!$B$41:$B$48</c:f>
              <c:numCache>
                <c:formatCode>General</c:formatCode>
                <c:ptCount val="8"/>
                <c:pt idx="0">
                  <c:v>6439034</c:v>
                </c:pt>
                <c:pt idx="1">
                  <c:v>0</c:v>
                </c:pt>
                <c:pt idx="2">
                  <c:v>0</c:v>
                </c:pt>
                <c:pt idx="3">
                  <c:v>138109328</c:v>
                </c:pt>
                <c:pt idx="4">
                  <c:v>32315163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F-43B4-9821-66BE687E5784}"/>
            </c:ext>
          </c:extLst>
        </c:ser>
        <c:ser>
          <c:idx val="1"/>
          <c:order val="1"/>
          <c:tx>
            <c:strRef>
              <c:f>Biomes!$C$1</c:f>
              <c:strCache>
                <c:ptCount val="1"/>
                <c:pt idx="0">
                  <c:v>Lesbos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Biomes!$C$41:$C$48</c:f>
              <c:numCache>
                <c:formatCode>General</c:formatCode>
                <c:ptCount val="8"/>
                <c:pt idx="0">
                  <c:v>28558420</c:v>
                </c:pt>
                <c:pt idx="1">
                  <c:v>7426988</c:v>
                </c:pt>
                <c:pt idx="2">
                  <c:v>15113873</c:v>
                </c:pt>
                <c:pt idx="3">
                  <c:v>1324952914</c:v>
                </c:pt>
                <c:pt idx="4">
                  <c:v>225018786</c:v>
                </c:pt>
                <c:pt idx="5">
                  <c:v>18912333</c:v>
                </c:pt>
                <c:pt idx="6">
                  <c:v>229906</c:v>
                </c:pt>
                <c:pt idx="7">
                  <c:v>4188302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F-43B4-9821-66BE687E5784}"/>
            </c:ext>
          </c:extLst>
        </c:ser>
        <c:ser>
          <c:idx val="2"/>
          <c:order val="2"/>
          <c:tx>
            <c:strRef>
              <c:f>Biomes!$D$1</c:f>
              <c:strCache>
                <c:ptCount val="1"/>
                <c:pt idx="0">
                  <c:v>Chios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Biomes!$D$41:$D$48</c:f>
              <c:numCache>
                <c:formatCode>General</c:formatCode>
                <c:ptCount val="8"/>
                <c:pt idx="0">
                  <c:v>13870050</c:v>
                </c:pt>
                <c:pt idx="1">
                  <c:v>10970042</c:v>
                </c:pt>
                <c:pt idx="2">
                  <c:v>0</c:v>
                </c:pt>
                <c:pt idx="3">
                  <c:v>790123054</c:v>
                </c:pt>
                <c:pt idx="4">
                  <c:v>27560106</c:v>
                </c:pt>
                <c:pt idx="5">
                  <c:v>1410005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F-43B4-9821-66BE687E5784}"/>
            </c:ext>
          </c:extLst>
        </c:ser>
        <c:ser>
          <c:idx val="3"/>
          <c:order val="3"/>
          <c:tx>
            <c:strRef>
              <c:f>Biomes!$E$1</c:f>
              <c:strCache>
                <c:ptCount val="1"/>
                <c:pt idx="0">
                  <c:v>Samos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Biomes!$E$41:$E$48</c:f>
              <c:numCache>
                <c:formatCode>General</c:formatCode>
                <c:ptCount val="8"/>
                <c:pt idx="0">
                  <c:v>11979239</c:v>
                </c:pt>
                <c:pt idx="1">
                  <c:v>27394001</c:v>
                </c:pt>
                <c:pt idx="2">
                  <c:v>7021278</c:v>
                </c:pt>
                <c:pt idx="3">
                  <c:v>344092704</c:v>
                </c:pt>
                <c:pt idx="4">
                  <c:v>55018374</c:v>
                </c:pt>
                <c:pt idx="5">
                  <c:v>25631170</c:v>
                </c:pt>
                <c:pt idx="6">
                  <c:v>250402</c:v>
                </c:pt>
                <c:pt idx="7">
                  <c:v>671077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F-43B4-9821-66BE687E5784}"/>
            </c:ext>
          </c:extLst>
        </c:ser>
        <c:ser>
          <c:idx val="4"/>
          <c:order val="4"/>
          <c:tx>
            <c:strRef>
              <c:f>Biomes!$F$1</c:f>
              <c:strCache>
                <c:ptCount val="1"/>
                <c:pt idx="0">
                  <c:v>Ikaria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Biomes!$F$41:$F$48</c:f>
              <c:numCache>
                <c:formatCode>General</c:formatCode>
                <c:ptCount val="8"/>
                <c:pt idx="0">
                  <c:v>1704106</c:v>
                </c:pt>
                <c:pt idx="1">
                  <c:v>300724</c:v>
                </c:pt>
                <c:pt idx="2">
                  <c:v>32257749</c:v>
                </c:pt>
                <c:pt idx="3">
                  <c:v>202818844</c:v>
                </c:pt>
                <c:pt idx="4">
                  <c:v>11547833</c:v>
                </c:pt>
                <c:pt idx="5">
                  <c:v>2947103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5F-43B4-9821-66BE687E5784}"/>
            </c:ext>
          </c:extLst>
        </c:ser>
        <c:ser>
          <c:idx val="5"/>
          <c:order val="5"/>
          <c:tx>
            <c:strRef>
              <c:f>Biomes!$G$1</c:f>
              <c:strCache>
                <c:ptCount val="1"/>
                <c:pt idx="0">
                  <c:v>Kos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Biomes!$G$41:$G$48</c:f>
              <c:numCache>
                <c:formatCode>General</c:formatCode>
                <c:ptCount val="8"/>
                <c:pt idx="0">
                  <c:v>12449371</c:v>
                </c:pt>
                <c:pt idx="1">
                  <c:v>0</c:v>
                </c:pt>
                <c:pt idx="2">
                  <c:v>0</c:v>
                </c:pt>
                <c:pt idx="3">
                  <c:v>266698112</c:v>
                </c:pt>
                <c:pt idx="4">
                  <c:v>6878603</c:v>
                </c:pt>
                <c:pt idx="5">
                  <c:v>0</c:v>
                </c:pt>
                <c:pt idx="6">
                  <c:v>379371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5F-43B4-9821-66BE687E5784}"/>
            </c:ext>
          </c:extLst>
        </c:ser>
        <c:ser>
          <c:idx val="6"/>
          <c:order val="6"/>
          <c:tx>
            <c:strRef>
              <c:f>Biomes!$H$1</c:f>
              <c:strCache>
                <c:ptCount val="1"/>
                <c:pt idx="0">
                  <c:v>Rhodes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Biomes!$H$41:$H$48</c:f>
              <c:numCache>
                <c:formatCode>General</c:formatCode>
                <c:ptCount val="8"/>
                <c:pt idx="0">
                  <c:v>40732538</c:v>
                </c:pt>
                <c:pt idx="1">
                  <c:v>11399107</c:v>
                </c:pt>
                <c:pt idx="2">
                  <c:v>1591271</c:v>
                </c:pt>
                <c:pt idx="3">
                  <c:v>1175819443</c:v>
                </c:pt>
                <c:pt idx="4">
                  <c:v>155434187</c:v>
                </c:pt>
                <c:pt idx="5">
                  <c:v>590471</c:v>
                </c:pt>
                <c:pt idx="6">
                  <c:v>12810235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5F-43B4-9821-66BE687E5784}"/>
            </c:ext>
          </c:extLst>
        </c:ser>
        <c:ser>
          <c:idx val="7"/>
          <c:order val="7"/>
          <c:tx>
            <c:strRef>
              <c:f>Biomes!$I$1</c:f>
              <c:strCache>
                <c:ptCount val="1"/>
                <c:pt idx="0">
                  <c:v>Crete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Biomes!$I$41:$I$48</c:f>
              <c:numCache>
                <c:formatCode>General</c:formatCode>
                <c:ptCount val="8"/>
                <c:pt idx="0">
                  <c:v>167169874</c:v>
                </c:pt>
                <c:pt idx="1">
                  <c:v>325304085</c:v>
                </c:pt>
                <c:pt idx="2">
                  <c:v>68827012</c:v>
                </c:pt>
                <c:pt idx="3">
                  <c:v>7373076201</c:v>
                </c:pt>
                <c:pt idx="4">
                  <c:v>201853255</c:v>
                </c:pt>
                <c:pt idx="5">
                  <c:v>9415487</c:v>
                </c:pt>
                <c:pt idx="6">
                  <c:v>5837202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2-4B96-96BD-B507158BDF4E}"/>
            </c:ext>
          </c:extLst>
        </c:ser>
        <c:ser>
          <c:idx val="8"/>
          <c:order val="8"/>
          <c:tx>
            <c:strRef>
              <c:f>Biomes!$J$1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Biomes!$J$41:$J$48</c:f>
              <c:numCache>
                <c:formatCode>General</c:formatCode>
                <c:ptCount val="8"/>
                <c:pt idx="0">
                  <c:v>813269141</c:v>
                </c:pt>
                <c:pt idx="1">
                  <c:v>886313798</c:v>
                </c:pt>
                <c:pt idx="2">
                  <c:v>5048729</c:v>
                </c:pt>
                <c:pt idx="3">
                  <c:v>5905229405</c:v>
                </c:pt>
                <c:pt idx="4">
                  <c:v>1525129595</c:v>
                </c:pt>
                <c:pt idx="5">
                  <c:v>3429279</c:v>
                </c:pt>
                <c:pt idx="6">
                  <c:v>46480235</c:v>
                </c:pt>
                <c:pt idx="7">
                  <c:v>19755849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2-4B96-96BD-B507158BDF4E}"/>
            </c:ext>
          </c:extLst>
        </c:ser>
        <c:ser>
          <c:idx val="9"/>
          <c:order val="9"/>
          <c:tx>
            <c:strRef>
              <c:f>Biomes!$K$1</c:f>
              <c:strCache>
                <c:ptCount val="1"/>
                <c:pt idx="0">
                  <c:v>Corfu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Biomes!$K$41:$K$48</c:f>
              <c:numCache>
                <c:formatCode>General</c:formatCode>
                <c:ptCount val="8"/>
                <c:pt idx="0">
                  <c:v>34074547</c:v>
                </c:pt>
                <c:pt idx="1">
                  <c:v>549750</c:v>
                </c:pt>
                <c:pt idx="2">
                  <c:v>5577471</c:v>
                </c:pt>
                <c:pt idx="3">
                  <c:v>539635322</c:v>
                </c:pt>
                <c:pt idx="4">
                  <c:v>0</c:v>
                </c:pt>
                <c:pt idx="5">
                  <c:v>2648799</c:v>
                </c:pt>
                <c:pt idx="6">
                  <c:v>2009089</c:v>
                </c:pt>
                <c:pt idx="7">
                  <c:v>289868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2-4B96-96BD-B507158BDF4E}"/>
            </c:ext>
          </c:extLst>
        </c:ser>
        <c:ser>
          <c:idx val="10"/>
          <c:order val="10"/>
          <c:tx>
            <c:strRef>
              <c:f>Biomes!$L$1</c:f>
              <c:strCache>
                <c:ptCount val="1"/>
                <c:pt idx="0">
                  <c:v>Karpathos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Biomes!$L$41:$L$48</c:f>
              <c:numCache>
                <c:formatCode>General</c:formatCode>
                <c:ptCount val="8"/>
                <c:pt idx="0">
                  <c:v>3900000</c:v>
                </c:pt>
                <c:pt idx="1">
                  <c:v>0</c:v>
                </c:pt>
                <c:pt idx="2">
                  <c:v>0</c:v>
                </c:pt>
                <c:pt idx="3">
                  <c:v>276540000</c:v>
                </c:pt>
                <c:pt idx="4">
                  <c:v>14340000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8-494E-B0C7-6E0B613B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830776"/>
        <c:axId val="675828808"/>
      </c:barChart>
      <c:catAx>
        <c:axId val="67583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5828808"/>
        <c:crosses val="autoZero"/>
        <c:auto val="1"/>
        <c:lblAlgn val="ctr"/>
        <c:lblOffset val="100"/>
        <c:noMultiLvlLbl val="0"/>
      </c:catAx>
      <c:valAx>
        <c:axId val="67582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58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53341</xdr:colOff>
      <xdr:row>64</xdr:row>
      <xdr:rowOff>93980</xdr:rowOff>
    </xdr:from>
    <xdr:to>
      <xdr:col>6</xdr:col>
      <xdr:colOff>433494</xdr:colOff>
      <xdr:row>84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17E05C-963D-4A56-AB83-6F58BF1B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491067</xdr:colOff>
      <xdr:row>65</xdr:row>
      <xdr:rowOff>154940</xdr:rowOff>
    </xdr:from>
    <xdr:to>
      <xdr:col>13</xdr:col>
      <xdr:colOff>124460</xdr:colOff>
      <xdr:row>80</xdr:row>
      <xdr:rowOff>104140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23F63-9385-4FA8-A26D-CABA07246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nms.g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26AC-F49B-40FC-B689-20E9AAF76118}">
  <dimension ref="A1:Y1152"/>
  <sheetViews>
    <sheetView workbookViewId="0">
      <pane xSplit="1" ySplit="1" topLeftCell="D25" activePane="bottomRight" state="frozen"/>
      <selection activeCell="D1000" sqref="D1000"/>
      <selection pane="topRight" activeCell="D1000" sqref="D1000"/>
      <selection pane="bottomLeft" activeCell="D1000" sqref="D1000"/>
      <selection pane="bottomRight" sqref="A1:Y1152"/>
    </sheetView>
  </sheetViews>
  <sheetFormatPr defaultRowHeight="14.4" x14ac:dyDescent="0.3"/>
  <cols>
    <col min="1" max="1" width="34.5546875" style="11" bestFit="1" customWidth="1"/>
    <col min="2" max="2" width="8.88671875" style="2"/>
    <col min="3" max="4" width="8.88671875" style="1"/>
    <col min="5" max="5" width="9" style="1" bestFit="1" customWidth="1"/>
    <col min="6" max="7" width="9" style="28" customWidth="1"/>
    <col min="8" max="9" width="9" style="28" bestFit="1" customWidth="1"/>
    <col min="10" max="13" width="8.88671875" style="28"/>
    <col min="14" max="14" width="8.88671875" style="1"/>
    <col min="15" max="15" width="9.5546875" style="28" bestFit="1" customWidth="1"/>
    <col min="16" max="19" width="9" style="98" bestFit="1" customWidth="1"/>
    <col min="22" max="22" width="13.77734375" bestFit="1" customWidth="1"/>
    <col min="23" max="23" width="13.6640625" style="11" bestFit="1" customWidth="1"/>
    <col min="24" max="24" width="15.6640625" style="11" bestFit="1" customWidth="1"/>
  </cols>
  <sheetData>
    <row r="1" spans="1:25" ht="15" thickBot="1" x14ac:dyDescent="0.35">
      <c r="A1" s="65"/>
      <c r="B1" s="121" t="s">
        <v>0</v>
      </c>
      <c r="C1" s="122" t="s">
        <v>1</v>
      </c>
      <c r="D1" s="122" t="s">
        <v>2</v>
      </c>
      <c r="E1" s="122" t="s">
        <v>3</v>
      </c>
      <c r="F1" s="73" t="s">
        <v>928</v>
      </c>
      <c r="G1" s="118" t="s">
        <v>672</v>
      </c>
      <c r="H1" s="114" t="s">
        <v>117</v>
      </c>
      <c r="I1" s="114" t="s">
        <v>174</v>
      </c>
      <c r="J1" s="114" t="s">
        <v>206</v>
      </c>
      <c r="K1" s="114" t="s">
        <v>245</v>
      </c>
      <c r="L1" s="114" t="s">
        <v>320</v>
      </c>
      <c r="M1" s="114" t="s">
        <v>334</v>
      </c>
      <c r="N1" s="115" t="s">
        <v>335</v>
      </c>
      <c r="O1" s="114" t="s">
        <v>1113</v>
      </c>
      <c r="P1" s="114" t="s">
        <v>1311</v>
      </c>
      <c r="Q1" s="116" t="s">
        <v>936</v>
      </c>
      <c r="R1" s="116" t="s">
        <v>955</v>
      </c>
      <c r="S1" s="116" t="s">
        <v>960</v>
      </c>
      <c r="T1" s="116" t="s">
        <v>937</v>
      </c>
      <c r="U1" s="117" t="s">
        <v>988</v>
      </c>
      <c r="V1" s="117" t="s">
        <v>989</v>
      </c>
      <c r="W1" s="117" t="s">
        <v>1118</v>
      </c>
      <c r="X1" s="132" t="s">
        <v>1249</v>
      </c>
      <c r="Y1" s="133" t="s">
        <v>1250</v>
      </c>
    </row>
    <row r="2" spans="1:25" s="51" customFormat="1" x14ac:dyDescent="0.3">
      <c r="A2" s="42" t="s">
        <v>248</v>
      </c>
      <c r="B2" s="60"/>
      <c r="C2" s="49"/>
      <c r="D2" s="49"/>
      <c r="E2" s="49"/>
      <c r="F2" s="50"/>
      <c r="G2" s="50"/>
      <c r="H2" s="50"/>
      <c r="I2" s="50"/>
      <c r="J2" s="50"/>
      <c r="K2" s="50"/>
      <c r="L2" s="50"/>
      <c r="M2" s="50"/>
      <c r="N2" s="49"/>
      <c r="O2" s="50"/>
      <c r="P2" s="50"/>
      <c r="Q2" s="110"/>
      <c r="R2" s="110"/>
      <c r="S2" s="110"/>
      <c r="T2" s="110"/>
      <c r="X2" s="134"/>
      <c r="Y2" s="134"/>
    </row>
    <row r="3" spans="1:25" x14ac:dyDescent="0.3">
      <c r="A3" s="35" t="s">
        <v>208</v>
      </c>
      <c r="B3" s="9" t="s">
        <v>119</v>
      </c>
      <c r="C3" s="39" t="s">
        <v>119</v>
      </c>
      <c r="D3" s="39" t="s">
        <v>119</v>
      </c>
      <c r="E3" s="39" t="s">
        <v>119</v>
      </c>
      <c r="F3" s="37" t="s">
        <v>119</v>
      </c>
      <c r="G3" s="37" t="s">
        <v>119</v>
      </c>
      <c r="H3" s="43" t="s">
        <v>119</v>
      </c>
      <c r="I3" s="37" t="s">
        <v>119</v>
      </c>
      <c r="J3" s="37">
        <v>1</v>
      </c>
      <c r="K3" s="28" t="s">
        <v>119</v>
      </c>
      <c r="L3" s="28">
        <v>2</v>
      </c>
      <c r="M3" s="28" t="s">
        <v>119</v>
      </c>
      <c r="N3" s="1" t="s">
        <v>119</v>
      </c>
      <c r="O3" s="28">
        <v>1</v>
      </c>
      <c r="P3" s="28" t="s">
        <v>119</v>
      </c>
      <c r="Q3" s="106" t="s">
        <v>119</v>
      </c>
      <c r="R3" s="106" t="s">
        <v>119</v>
      </c>
      <c r="S3" s="106" t="s">
        <v>119</v>
      </c>
      <c r="T3" s="106" t="s">
        <v>119</v>
      </c>
      <c r="U3" s="106" t="s">
        <v>119</v>
      </c>
      <c r="V3" s="106" t="s">
        <v>119</v>
      </c>
      <c r="W3" t="s">
        <v>119</v>
      </c>
      <c r="X3" s="11" t="s">
        <v>134</v>
      </c>
      <c r="Y3" s="11" t="s">
        <v>119</v>
      </c>
    </row>
    <row r="4" spans="1:25" x14ac:dyDescent="0.3">
      <c r="A4" s="35" t="s">
        <v>757</v>
      </c>
      <c r="B4" s="9" t="s">
        <v>119</v>
      </c>
      <c r="C4" s="39" t="s">
        <v>119</v>
      </c>
      <c r="D4" s="39" t="s">
        <v>119</v>
      </c>
      <c r="E4" s="39" t="s">
        <v>119</v>
      </c>
      <c r="F4" s="37" t="s">
        <v>119</v>
      </c>
      <c r="G4" s="37" t="s">
        <v>119</v>
      </c>
      <c r="H4" s="43" t="s">
        <v>119</v>
      </c>
      <c r="I4" s="37" t="s">
        <v>119</v>
      </c>
      <c r="J4" s="37" t="s">
        <v>119</v>
      </c>
      <c r="K4" s="28" t="s">
        <v>119</v>
      </c>
      <c r="L4" s="28" t="s">
        <v>119</v>
      </c>
      <c r="M4" s="28" t="s">
        <v>119</v>
      </c>
      <c r="N4" s="1" t="s">
        <v>119</v>
      </c>
      <c r="O4" s="28" t="s">
        <v>119</v>
      </c>
      <c r="P4" s="28" t="s">
        <v>119</v>
      </c>
      <c r="Q4" s="106" t="s">
        <v>119</v>
      </c>
      <c r="R4" s="106" t="s">
        <v>119</v>
      </c>
      <c r="S4" s="106" t="s">
        <v>119</v>
      </c>
      <c r="T4" s="106">
        <v>4</v>
      </c>
      <c r="U4" s="106" t="s">
        <v>119</v>
      </c>
      <c r="V4" s="106">
        <v>2</v>
      </c>
      <c r="W4" t="s">
        <v>119</v>
      </c>
      <c r="X4" s="11" t="str">
        <f t="shared" ref="X4:X67" si="0">IF(SUM(Q4:V4)&gt;=1,"X","")</f>
        <v>X</v>
      </c>
      <c r="Y4" s="11" t="s">
        <v>119</v>
      </c>
    </row>
    <row r="5" spans="1:25" s="5" customFormat="1" x14ac:dyDescent="0.3">
      <c r="A5" s="8" t="s">
        <v>755</v>
      </c>
      <c r="B5" s="6" t="s">
        <v>119</v>
      </c>
      <c r="C5" s="10" t="s">
        <v>119</v>
      </c>
      <c r="D5" s="10" t="s">
        <v>119</v>
      </c>
      <c r="E5" s="10" t="s">
        <v>119</v>
      </c>
      <c r="F5" s="37" t="s">
        <v>119</v>
      </c>
      <c r="G5" s="29" t="s">
        <v>119</v>
      </c>
      <c r="H5" s="30" t="s">
        <v>119</v>
      </c>
      <c r="I5" s="29" t="s">
        <v>119</v>
      </c>
      <c r="J5" s="29" t="s">
        <v>119</v>
      </c>
      <c r="K5" s="29" t="s">
        <v>119</v>
      </c>
      <c r="L5" s="29" t="s">
        <v>119</v>
      </c>
      <c r="M5" s="29" t="s">
        <v>119</v>
      </c>
      <c r="N5" s="10" t="s">
        <v>119</v>
      </c>
      <c r="O5" s="28" t="s">
        <v>119</v>
      </c>
      <c r="P5" s="28" t="s">
        <v>119</v>
      </c>
      <c r="Q5" s="107" t="s">
        <v>119</v>
      </c>
      <c r="R5" s="107" t="s">
        <v>119</v>
      </c>
      <c r="S5" s="107">
        <v>1</v>
      </c>
      <c r="T5" s="107">
        <f>2+9+2+1+1</f>
        <v>15</v>
      </c>
      <c r="U5" s="106" t="s">
        <v>119</v>
      </c>
      <c r="V5" s="106" t="s">
        <v>119</v>
      </c>
      <c r="W5" t="s">
        <v>119</v>
      </c>
      <c r="X5" s="11" t="str">
        <f t="shared" si="0"/>
        <v>X</v>
      </c>
      <c r="Y5" s="11" t="s">
        <v>119</v>
      </c>
    </row>
    <row r="6" spans="1:25" s="11" customFormat="1" x14ac:dyDescent="0.3">
      <c r="A6" s="13" t="s">
        <v>995</v>
      </c>
      <c r="B6" s="18" t="s">
        <v>119</v>
      </c>
      <c r="C6" s="14" t="s">
        <v>119</v>
      </c>
      <c r="D6" s="14" t="s">
        <v>119</v>
      </c>
      <c r="E6" s="14" t="s">
        <v>119</v>
      </c>
      <c r="F6" s="31" t="s">
        <v>119</v>
      </c>
      <c r="G6" s="31" t="s">
        <v>119</v>
      </c>
      <c r="H6" s="34" t="s">
        <v>119</v>
      </c>
      <c r="I6" s="31" t="s">
        <v>119</v>
      </c>
      <c r="J6" s="31" t="s">
        <v>119</v>
      </c>
      <c r="K6" s="31" t="s">
        <v>119</v>
      </c>
      <c r="L6" s="31" t="s">
        <v>119</v>
      </c>
      <c r="M6" s="31" t="s">
        <v>119</v>
      </c>
      <c r="N6" s="14" t="s">
        <v>119</v>
      </c>
      <c r="O6" s="28" t="s">
        <v>119</v>
      </c>
      <c r="P6" s="28" t="s">
        <v>119</v>
      </c>
      <c r="Q6" s="108" t="s">
        <v>119</v>
      </c>
      <c r="R6" s="108" t="s">
        <v>119</v>
      </c>
      <c r="S6" s="108" t="s">
        <v>119</v>
      </c>
      <c r="T6" s="108">
        <v>15</v>
      </c>
      <c r="U6" s="108"/>
      <c r="V6" s="108"/>
      <c r="W6" t="s">
        <v>119</v>
      </c>
      <c r="X6" s="11" t="str">
        <f t="shared" si="0"/>
        <v>X</v>
      </c>
      <c r="Y6" s="11" t="s">
        <v>134</v>
      </c>
    </row>
    <row r="7" spans="1:25" x14ac:dyDescent="0.3">
      <c r="A7" s="21" t="s">
        <v>1238</v>
      </c>
      <c r="B7" s="22">
        <f>1102+37+24+11+13+2+3</f>
        <v>1192</v>
      </c>
      <c r="C7" s="24">
        <f>94</f>
        <v>94</v>
      </c>
      <c r="D7" s="24">
        <v>0</v>
      </c>
      <c r="E7" s="24">
        <v>1</v>
      </c>
      <c r="F7" s="37" t="s">
        <v>119</v>
      </c>
      <c r="G7" s="37" t="s">
        <v>119</v>
      </c>
      <c r="H7" s="28" t="s">
        <v>119</v>
      </c>
      <c r="I7" s="28" t="s">
        <v>119</v>
      </c>
      <c r="J7" s="28" t="s">
        <v>119</v>
      </c>
      <c r="K7" s="28" t="s">
        <v>119</v>
      </c>
      <c r="L7" s="28" t="s">
        <v>119</v>
      </c>
      <c r="M7" s="28" t="s">
        <v>119</v>
      </c>
      <c r="N7" s="1" t="s">
        <v>119</v>
      </c>
      <c r="O7" s="28" t="s">
        <v>119</v>
      </c>
      <c r="P7" s="28" t="s">
        <v>119</v>
      </c>
      <c r="Q7" s="106" t="s">
        <v>119</v>
      </c>
      <c r="R7" s="106" t="s">
        <v>119</v>
      </c>
      <c r="S7" s="106" t="s">
        <v>119</v>
      </c>
      <c r="T7" s="106" t="s">
        <v>119</v>
      </c>
      <c r="U7" s="106" t="s">
        <v>119</v>
      </c>
      <c r="V7" s="106" t="s">
        <v>119</v>
      </c>
      <c r="W7" t="s">
        <v>134</v>
      </c>
      <c r="X7" s="11" t="s">
        <v>119</v>
      </c>
      <c r="Y7" s="11" t="s">
        <v>119</v>
      </c>
    </row>
    <row r="8" spans="1:25" s="11" customFormat="1" x14ac:dyDescent="0.3">
      <c r="A8" s="13" t="s">
        <v>756</v>
      </c>
      <c r="B8" s="18" t="s">
        <v>119</v>
      </c>
      <c r="C8" s="14" t="s">
        <v>119</v>
      </c>
      <c r="D8" s="14" t="s">
        <v>119</v>
      </c>
      <c r="E8" s="14" t="s">
        <v>119</v>
      </c>
      <c r="F8" s="37" t="s">
        <v>119</v>
      </c>
      <c r="G8" s="31" t="s">
        <v>119</v>
      </c>
      <c r="H8" s="31" t="s">
        <v>119</v>
      </c>
      <c r="I8" s="31" t="s">
        <v>119</v>
      </c>
      <c r="J8" s="31" t="s">
        <v>119</v>
      </c>
      <c r="K8" s="31" t="s">
        <v>119</v>
      </c>
      <c r="L8" s="31" t="s">
        <v>119</v>
      </c>
      <c r="M8" s="31" t="s">
        <v>119</v>
      </c>
      <c r="N8" s="14" t="s">
        <v>119</v>
      </c>
      <c r="O8" s="28" t="s">
        <v>119</v>
      </c>
      <c r="P8" s="28" t="s">
        <v>119</v>
      </c>
      <c r="Q8" s="108" t="s">
        <v>119</v>
      </c>
      <c r="R8" s="108" t="s">
        <v>119</v>
      </c>
      <c r="S8" s="108" t="s">
        <v>119</v>
      </c>
      <c r="T8" s="108">
        <v>5</v>
      </c>
      <c r="U8" s="106" t="s">
        <v>119</v>
      </c>
      <c r="V8" s="106" t="s">
        <v>119</v>
      </c>
      <c r="W8" t="s">
        <v>119</v>
      </c>
      <c r="X8" s="11" t="str">
        <f t="shared" si="0"/>
        <v>X</v>
      </c>
      <c r="Y8" s="11" t="s">
        <v>119</v>
      </c>
    </row>
    <row r="9" spans="1:25" s="11" customFormat="1" x14ac:dyDescent="0.3">
      <c r="A9" s="13" t="s">
        <v>754</v>
      </c>
      <c r="B9" s="18" t="s">
        <v>119</v>
      </c>
      <c r="C9" s="14" t="s">
        <v>119</v>
      </c>
      <c r="D9" s="14" t="s">
        <v>119</v>
      </c>
      <c r="E9" s="14" t="s">
        <v>119</v>
      </c>
      <c r="F9" s="37" t="s">
        <v>119</v>
      </c>
      <c r="G9" s="31" t="s">
        <v>119</v>
      </c>
      <c r="H9" s="31" t="s">
        <v>119</v>
      </c>
      <c r="I9" s="31" t="s">
        <v>119</v>
      </c>
      <c r="J9" s="31" t="s">
        <v>119</v>
      </c>
      <c r="K9" s="31" t="s">
        <v>119</v>
      </c>
      <c r="L9" s="31" t="s">
        <v>119</v>
      </c>
      <c r="M9" s="31" t="s">
        <v>119</v>
      </c>
      <c r="N9" s="14" t="s">
        <v>119</v>
      </c>
      <c r="O9" s="28" t="s">
        <v>119</v>
      </c>
      <c r="P9" s="28" t="s">
        <v>119</v>
      </c>
      <c r="Q9" s="108">
        <v>1</v>
      </c>
      <c r="R9" s="108" t="s">
        <v>119</v>
      </c>
      <c r="S9" s="108">
        <v>4</v>
      </c>
      <c r="T9" s="108">
        <v>6</v>
      </c>
      <c r="U9" s="106" t="s">
        <v>119</v>
      </c>
      <c r="V9" s="106" t="s">
        <v>119</v>
      </c>
      <c r="W9" t="s">
        <v>119</v>
      </c>
      <c r="X9" s="11" t="str">
        <f t="shared" si="0"/>
        <v>X</v>
      </c>
      <c r="Y9" s="11" t="s">
        <v>119</v>
      </c>
    </row>
    <row r="10" spans="1:25" s="11" customFormat="1" x14ac:dyDescent="0.3">
      <c r="A10" s="13" t="s">
        <v>1257</v>
      </c>
      <c r="B10" s="18" t="s">
        <v>119</v>
      </c>
      <c r="C10" s="14" t="s">
        <v>119</v>
      </c>
      <c r="D10" s="14" t="s">
        <v>119</v>
      </c>
      <c r="E10" s="14" t="s">
        <v>119</v>
      </c>
      <c r="F10" s="37" t="s">
        <v>119</v>
      </c>
      <c r="G10" s="31" t="s">
        <v>119</v>
      </c>
      <c r="H10" s="31" t="s">
        <v>119</v>
      </c>
      <c r="I10" s="31" t="s">
        <v>119</v>
      </c>
      <c r="J10" s="31" t="s">
        <v>119</v>
      </c>
      <c r="K10" s="31">
        <v>2</v>
      </c>
      <c r="L10" s="31" t="s">
        <v>119</v>
      </c>
      <c r="M10" s="31" t="s">
        <v>119</v>
      </c>
      <c r="N10" s="14" t="s">
        <v>119</v>
      </c>
      <c r="O10" s="28" t="s">
        <v>119</v>
      </c>
      <c r="P10" s="28" t="s">
        <v>119</v>
      </c>
      <c r="Q10" s="108" t="s">
        <v>119</v>
      </c>
      <c r="R10" s="108" t="s">
        <v>119</v>
      </c>
      <c r="S10" s="108" t="s">
        <v>119</v>
      </c>
      <c r="T10" s="108" t="s">
        <v>119</v>
      </c>
      <c r="U10" s="106" t="s">
        <v>119</v>
      </c>
      <c r="V10" s="106" t="s">
        <v>119</v>
      </c>
      <c r="W10" t="s">
        <v>119</v>
      </c>
      <c r="X10" s="11" t="s">
        <v>119</v>
      </c>
      <c r="Y10" s="11" t="s">
        <v>119</v>
      </c>
    </row>
    <row r="11" spans="1:25" x14ac:dyDescent="0.3">
      <c r="A11" s="21" t="s">
        <v>1145</v>
      </c>
      <c r="B11" s="19" t="s">
        <v>119</v>
      </c>
      <c r="C11" s="25" t="s">
        <v>119</v>
      </c>
      <c r="D11" s="25" t="s">
        <v>119</v>
      </c>
      <c r="E11" s="25" t="s">
        <v>119</v>
      </c>
      <c r="F11" s="37" t="s">
        <v>119</v>
      </c>
      <c r="G11" s="37" t="s">
        <v>119</v>
      </c>
      <c r="H11" s="45" t="s">
        <v>119</v>
      </c>
      <c r="I11" s="32" t="s">
        <v>119</v>
      </c>
      <c r="J11" s="33">
        <v>4</v>
      </c>
      <c r="K11" s="32" t="s">
        <v>119</v>
      </c>
      <c r="L11" s="28" t="s">
        <v>119</v>
      </c>
      <c r="M11" s="28" t="s">
        <v>119</v>
      </c>
      <c r="N11" s="1" t="s">
        <v>119</v>
      </c>
      <c r="O11" s="28" t="s">
        <v>119</v>
      </c>
      <c r="P11" s="28" t="s">
        <v>119</v>
      </c>
      <c r="Q11" s="106" t="s">
        <v>119</v>
      </c>
      <c r="R11" s="106" t="s">
        <v>119</v>
      </c>
      <c r="S11" s="106" t="s">
        <v>119</v>
      </c>
      <c r="T11" s="106" t="s">
        <v>119</v>
      </c>
      <c r="U11" s="106" t="s">
        <v>119</v>
      </c>
      <c r="V11" s="106" t="s">
        <v>119</v>
      </c>
      <c r="W11" t="s">
        <v>134</v>
      </c>
      <c r="X11" s="11" t="s">
        <v>119</v>
      </c>
      <c r="Y11" s="11" t="s">
        <v>119</v>
      </c>
    </row>
    <row r="12" spans="1:25" x14ac:dyDescent="0.3">
      <c r="A12" s="25" t="s">
        <v>1146</v>
      </c>
      <c r="B12" s="19" t="s">
        <v>119</v>
      </c>
      <c r="C12" s="25" t="s">
        <v>119</v>
      </c>
      <c r="D12" s="25" t="s">
        <v>119</v>
      </c>
      <c r="E12" s="25" t="s">
        <v>119</v>
      </c>
      <c r="F12" s="37" t="s">
        <v>119</v>
      </c>
      <c r="G12" s="37" t="s">
        <v>119</v>
      </c>
      <c r="H12" s="45" t="s">
        <v>119</v>
      </c>
      <c r="I12" s="32" t="s">
        <v>119</v>
      </c>
      <c r="J12" s="33">
        <v>10</v>
      </c>
      <c r="K12" s="32" t="s">
        <v>119</v>
      </c>
      <c r="L12" s="28" t="s">
        <v>119</v>
      </c>
      <c r="M12" s="28" t="s">
        <v>119</v>
      </c>
      <c r="N12" s="1" t="s">
        <v>119</v>
      </c>
      <c r="O12" s="28" t="s">
        <v>119</v>
      </c>
      <c r="P12" s="28" t="s">
        <v>119</v>
      </c>
      <c r="Q12" s="106" t="s">
        <v>119</v>
      </c>
      <c r="R12" s="106" t="s">
        <v>119</v>
      </c>
      <c r="S12" s="106" t="s">
        <v>119</v>
      </c>
      <c r="T12" s="106" t="s">
        <v>119</v>
      </c>
      <c r="U12" s="106" t="s">
        <v>119</v>
      </c>
      <c r="V12" s="106" t="s">
        <v>119</v>
      </c>
      <c r="W12" t="s">
        <v>134</v>
      </c>
      <c r="X12" s="11" t="s">
        <v>119</v>
      </c>
      <c r="Y12" s="11" t="s">
        <v>119</v>
      </c>
    </row>
    <row r="13" spans="1:25" x14ac:dyDescent="0.3">
      <c r="A13" s="1" t="s">
        <v>12</v>
      </c>
      <c r="B13" s="2">
        <f>19+1+7+1+2</f>
        <v>30</v>
      </c>
      <c r="C13" s="1">
        <v>27</v>
      </c>
      <c r="D13" s="1">
        <v>0</v>
      </c>
      <c r="E13" s="1">
        <v>0</v>
      </c>
      <c r="F13" s="37" t="s">
        <v>119</v>
      </c>
      <c r="G13" s="37" t="s">
        <v>119</v>
      </c>
      <c r="H13" s="27">
        <v>3</v>
      </c>
      <c r="I13" s="28" t="s">
        <v>119</v>
      </c>
      <c r="J13" s="28">
        <v>2</v>
      </c>
      <c r="K13" s="28" t="s">
        <v>119</v>
      </c>
      <c r="L13" s="28" t="s">
        <v>119</v>
      </c>
      <c r="M13" s="28" t="s">
        <v>134</v>
      </c>
      <c r="N13" s="1" t="s">
        <v>119</v>
      </c>
      <c r="O13" s="28" t="s">
        <v>119</v>
      </c>
      <c r="P13" s="28" t="s">
        <v>119</v>
      </c>
      <c r="Q13" s="106" t="s">
        <v>119</v>
      </c>
      <c r="R13" s="106">
        <v>5</v>
      </c>
      <c r="S13" s="106">
        <v>2</v>
      </c>
      <c r="T13" s="106" t="s">
        <v>119</v>
      </c>
      <c r="U13" s="106" t="s">
        <v>119</v>
      </c>
      <c r="V13" s="106" t="s">
        <v>119</v>
      </c>
      <c r="W13" t="s">
        <v>119</v>
      </c>
      <c r="X13" s="11" t="str">
        <f t="shared" si="0"/>
        <v>X</v>
      </c>
      <c r="Y13" s="11" t="s">
        <v>134</v>
      </c>
    </row>
    <row r="14" spans="1:25" s="5" customFormat="1" x14ac:dyDescent="0.3">
      <c r="A14" s="10" t="s">
        <v>761</v>
      </c>
      <c r="B14" s="6" t="s">
        <v>119</v>
      </c>
      <c r="C14" s="10" t="s">
        <v>119</v>
      </c>
      <c r="D14" s="10" t="s">
        <v>119</v>
      </c>
      <c r="E14" s="10" t="s">
        <v>119</v>
      </c>
      <c r="F14" s="37" t="s">
        <v>119</v>
      </c>
      <c r="G14" s="29" t="s">
        <v>119</v>
      </c>
      <c r="H14" s="30" t="s">
        <v>119</v>
      </c>
      <c r="I14" s="29" t="s">
        <v>119</v>
      </c>
      <c r="J14" s="29" t="s">
        <v>119</v>
      </c>
      <c r="K14" s="29" t="s">
        <v>119</v>
      </c>
      <c r="L14" s="29" t="s">
        <v>119</v>
      </c>
      <c r="M14" s="29" t="s">
        <v>119</v>
      </c>
      <c r="N14" s="10" t="s">
        <v>119</v>
      </c>
      <c r="O14" s="28" t="s">
        <v>119</v>
      </c>
      <c r="P14" s="28" t="s">
        <v>119</v>
      </c>
      <c r="Q14" s="107" t="s">
        <v>119</v>
      </c>
      <c r="R14" s="107" t="s">
        <v>119</v>
      </c>
      <c r="S14" s="107">
        <v>1</v>
      </c>
      <c r="T14" s="107" t="s">
        <v>119</v>
      </c>
      <c r="U14" s="106" t="s">
        <v>119</v>
      </c>
      <c r="V14" s="106" t="s">
        <v>119</v>
      </c>
      <c r="W14" t="s">
        <v>119</v>
      </c>
      <c r="X14" s="11" t="str">
        <f t="shared" si="0"/>
        <v>X</v>
      </c>
      <c r="Y14" s="11" t="s">
        <v>119</v>
      </c>
    </row>
    <row r="15" spans="1:25" s="11" customFormat="1" x14ac:dyDescent="0.3">
      <c r="A15" s="14" t="s">
        <v>996</v>
      </c>
      <c r="B15" s="18" t="s">
        <v>119</v>
      </c>
      <c r="C15" s="14" t="s">
        <v>119</v>
      </c>
      <c r="D15" s="14" t="s">
        <v>119</v>
      </c>
      <c r="E15" s="14" t="s">
        <v>119</v>
      </c>
      <c r="F15" s="31" t="s">
        <v>119</v>
      </c>
      <c r="G15" s="31" t="s">
        <v>119</v>
      </c>
      <c r="H15" s="34" t="s">
        <v>119</v>
      </c>
      <c r="I15" s="31" t="s">
        <v>119</v>
      </c>
      <c r="J15" s="31" t="s">
        <v>119</v>
      </c>
      <c r="K15" s="31" t="s">
        <v>119</v>
      </c>
      <c r="L15" s="31" t="s">
        <v>119</v>
      </c>
      <c r="M15" s="31" t="s">
        <v>119</v>
      </c>
      <c r="N15" s="14" t="s">
        <v>119</v>
      </c>
      <c r="O15" s="28" t="s">
        <v>119</v>
      </c>
      <c r="P15" s="28" t="s">
        <v>119</v>
      </c>
      <c r="Q15" s="108" t="s">
        <v>119</v>
      </c>
      <c r="R15" s="108" t="s">
        <v>119</v>
      </c>
      <c r="S15" s="108" t="s">
        <v>119</v>
      </c>
      <c r="T15" s="108" t="s">
        <v>119</v>
      </c>
      <c r="U15" s="108" t="s">
        <v>119</v>
      </c>
      <c r="V15" s="108">
        <v>1</v>
      </c>
      <c r="W15" t="s">
        <v>119</v>
      </c>
      <c r="X15" s="11" t="str">
        <f t="shared" si="0"/>
        <v>X</v>
      </c>
      <c r="Y15" s="11" t="s">
        <v>119</v>
      </c>
    </row>
    <row r="16" spans="1:25" x14ac:dyDescent="0.3">
      <c r="A16" s="1" t="s">
        <v>759</v>
      </c>
      <c r="B16" s="2" t="s">
        <v>119</v>
      </c>
      <c r="C16" s="1" t="s">
        <v>119</v>
      </c>
      <c r="D16" s="1" t="s">
        <v>119</v>
      </c>
      <c r="E16" s="1" t="s">
        <v>119</v>
      </c>
      <c r="F16" s="37" t="s">
        <v>119</v>
      </c>
      <c r="G16" s="37" t="s">
        <v>119</v>
      </c>
      <c r="H16" s="27" t="s">
        <v>119</v>
      </c>
      <c r="I16" s="28" t="s">
        <v>119</v>
      </c>
      <c r="J16" s="28" t="s">
        <v>119</v>
      </c>
      <c r="K16" s="28" t="s">
        <v>119</v>
      </c>
      <c r="L16" s="28" t="s">
        <v>119</v>
      </c>
      <c r="M16" s="28" t="s">
        <v>119</v>
      </c>
      <c r="N16" s="1" t="s">
        <v>119</v>
      </c>
      <c r="O16" s="28" t="s">
        <v>119</v>
      </c>
      <c r="P16" s="28" t="s">
        <v>119</v>
      </c>
      <c r="Q16" s="106" t="s">
        <v>119</v>
      </c>
      <c r="R16" s="106">
        <v>2</v>
      </c>
      <c r="S16" s="106">
        <v>4</v>
      </c>
      <c r="T16" s="106" t="s">
        <v>119</v>
      </c>
      <c r="U16" s="106" t="s">
        <v>119</v>
      </c>
      <c r="V16" s="106" t="s">
        <v>119</v>
      </c>
      <c r="W16" t="s">
        <v>119</v>
      </c>
      <c r="X16" s="11" t="str">
        <f t="shared" si="0"/>
        <v>X</v>
      </c>
      <c r="Y16" s="11" t="s">
        <v>119</v>
      </c>
    </row>
    <row r="17" spans="1:25" x14ac:dyDescent="0.3">
      <c r="A17" s="1" t="s">
        <v>760</v>
      </c>
      <c r="B17" s="2" t="s">
        <v>119</v>
      </c>
      <c r="C17" s="1" t="s">
        <v>119</v>
      </c>
      <c r="D17" s="1" t="s">
        <v>119</v>
      </c>
      <c r="E17" s="1" t="s">
        <v>119</v>
      </c>
      <c r="F17" s="37" t="s">
        <v>119</v>
      </c>
      <c r="G17" s="37" t="s">
        <v>119</v>
      </c>
      <c r="H17" s="27" t="s">
        <v>119</v>
      </c>
      <c r="I17" s="28" t="s">
        <v>119</v>
      </c>
      <c r="J17" s="28">
        <v>8</v>
      </c>
      <c r="K17" s="28" t="s">
        <v>119</v>
      </c>
      <c r="L17" s="28" t="s">
        <v>119</v>
      </c>
      <c r="M17" s="28" t="s">
        <v>119</v>
      </c>
      <c r="N17" s="1" t="s">
        <v>119</v>
      </c>
      <c r="O17" s="28" t="s">
        <v>119</v>
      </c>
      <c r="P17" s="28" t="s">
        <v>119</v>
      </c>
      <c r="Q17" s="106">
        <v>1</v>
      </c>
      <c r="R17" s="106" t="s">
        <v>119</v>
      </c>
      <c r="S17" s="106" t="s">
        <v>119</v>
      </c>
      <c r="T17" s="106" t="s">
        <v>119</v>
      </c>
      <c r="U17" s="106" t="s">
        <v>119</v>
      </c>
      <c r="V17" s="106" t="s">
        <v>119</v>
      </c>
      <c r="W17" t="s">
        <v>119</v>
      </c>
      <c r="X17" s="11" t="str">
        <f t="shared" si="0"/>
        <v>X</v>
      </c>
      <c r="Y17" s="11" t="s">
        <v>119</v>
      </c>
    </row>
    <row r="18" spans="1:25" x14ac:dyDescent="0.3">
      <c r="A18" s="3" t="s">
        <v>246</v>
      </c>
      <c r="B18" s="17" t="s">
        <v>119</v>
      </c>
      <c r="C18" s="4" t="s">
        <v>119</v>
      </c>
      <c r="D18" s="4" t="s">
        <v>119</v>
      </c>
      <c r="E18" s="1" t="s">
        <v>119</v>
      </c>
      <c r="F18" s="37" t="s">
        <v>119</v>
      </c>
      <c r="G18" s="37" t="s">
        <v>119</v>
      </c>
      <c r="H18" s="28" t="s">
        <v>119</v>
      </c>
      <c r="I18" s="28" t="s">
        <v>119</v>
      </c>
      <c r="J18" s="28" t="s">
        <v>119</v>
      </c>
      <c r="K18" s="28">
        <v>1</v>
      </c>
      <c r="L18" s="28" t="s">
        <v>119</v>
      </c>
      <c r="M18" s="28" t="s">
        <v>119</v>
      </c>
      <c r="N18" s="1" t="s">
        <v>119</v>
      </c>
      <c r="O18" s="28" t="s">
        <v>119</v>
      </c>
      <c r="P18" s="28" t="s">
        <v>119</v>
      </c>
      <c r="Q18" s="106" t="s">
        <v>119</v>
      </c>
      <c r="R18" s="106" t="s">
        <v>119</v>
      </c>
      <c r="S18" s="106" t="s">
        <v>119</v>
      </c>
      <c r="T18" s="106" t="s">
        <v>119</v>
      </c>
      <c r="U18" s="106" t="s">
        <v>119</v>
      </c>
      <c r="V18" s="106" t="s">
        <v>119</v>
      </c>
      <c r="W18" t="s">
        <v>119</v>
      </c>
      <c r="X18" s="11" t="s">
        <v>119</v>
      </c>
      <c r="Y18" s="11" t="s">
        <v>119</v>
      </c>
    </row>
    <row r="19" spans="1:25" x14ac:dyDescent="0.3">
      <c r="A19" s="3" t="s">
        <v>975</v>
      </c>
      <c r="B19" s="17" t="s">
        <v>119</v>
      </c>
      <c r="C19" s="4" t="s">
        <v>119</v>
      </c>
      <c r="D19" s="4" t="s">
        <v>119</v>
      </c>
      <c r="E19" s="1" t="s">
        <v>119</v>
      </c>
      <c r="F19" s="37">
        <v>1</v>
      </c>
      <c r="G19" s="37" t="s">
        <v>119</v>
      </c>
      <c r="H19" s="28" t="s">
        <v>119</v>
      </c>
      <c r="I19" s="28" t="s">
        <v>119</v>
      </c>
      <c r="J19" s="28" t="s">
        <v>119</v>
      </c>
      <c r="K19" s="28" t="s">
        <v>119</v>
      </c>
      <c r="L19" s="28" t="s">
        <v>119</v>
      </c>
      <c r="M19" s="28" t="s">
        <v>119</v>
      </c>
      <c r="N19" s="1" t="s">
        <v>119</v>
      </c>
      <c r="O19" s="28" t="s">
        <v>119</v>
      </c>
      <c r="P19" s="28" t="s">
        <v>119</v>
      </c>
      <c r="Q19" s="106" t="s">
        <v>119</v>
      </c>
      <c r="R19" s="106" t="s">
        <v>119</v>
      </c>
      <c r="S19" s="106" t="s">
        <v>119</v>
      </c>
      <c r="T19" s="106" t="s">
        <v>119</v>
      </c>
      <c r="U19" s="106" t="s">
        <v>119</v>
      </c>
      <c r="V19" s="106" t="s">
        <v>119</v>
      </c>
      <c r="W19" t="s">
        <v>119</v>
      </c>
      <c r="X19" s="11" t="s">
        <v>134</v>
      </c>
      <c r="Y19" s="11" t="s">
        <v>119</v>
      </c>
    </row>
    <row r="20" spans="1:25" x14ac:dyDescent="0.3">
      <c r="A20" s="3" t="s">
        <v>336</v>
      </c>
      <c r="B20" s="17" t="s">
        <v>119</v>
      </c>
      <c r="C20" s="4" t="s">
        <v>119</v>
      </c>
      <c r="D20" s="4" t="s">
        <v>119</v>
      </c>
      <c r="E20" s="1" t="s">
        <v>119</v>
      </c>
      <c r="F20" s="37" t="s">
        <v>119</v>
      </c>
      <c r="G20" s="37" t="s">
        <v>119</v>
      </c>
      <c r="H20" s="28" t="s">
        <v>119</v>
      </c>
      <c r="I20" s="28" t="s">
        <v>119</v>
      </c>
      <c r="J20" s="28" t="s">
        <v>119</v>
      </c>
      <c r="K20" s="28" t="s">
        <v>119</v>
      </c>
      <c r="L20" s="28" t="s">
        <v>119</v>
      </c>
      <c r="M20" s="28" t="s">
        <v>134</v>
      </c>
      <c r="N20" s="1" t="s">
        <v>119</v>
      </c>
      <c r="O20" s="28" t="s">
        <v>119</v>
      </c>
      <c r="P20" s="28" t="s">
        <v>119</v>
      </c>
      <c r="Q20" s="106" t="s">
        <v>119</v>
      </c>
      <c r="R20" s="106" t="s">
        <v>119</v>
      </c>
      <c r="S20" s="106" t="s">
        <v>119</v>
      </c>
      <c r="T20" s="106" t="s">
        <v>119</v>
      </c>
      <c r="U20" s="106" t="s">
        <v>119</v>
      </c>
      <c r="V20" s="106" t="s">
        <v>119</v>
      </c>
      <c r="W20" t="s">
        <v>119</v>
      </c>
      <c r="X20" s="11" t="s">
        <v>119</v>
      </c>
      <c r="Y20" s="11" t="s">
        <v>119</v>
      </c>
    </row>
    <row r="21" spans="1:25" x14ac:dyDescent="0.3">
      <c r="A21" s="3" t="s">
        <v>337</v>
      </c>
      <c r="B21" s="17" t="s">
        <v>119</v>
      </c>
      <c r="C21" s="4" t="s">
        <v>119</v>
      </c>
      <c r="D21" s="4" t="s">
        <v>119</v>
      </c>
      <c r="E21" s="1" t="s">
        <v>119</v>
      </c>
      <c r="F21" s="37" t="s">
        <v>119</v>
      </c>
      <c r="G21" s="37" t="s">
        <v>119</v>
      </c>
      <c r="H21" s="28" t="s">
        <v>119</v>
      </c>
      <c r="I21" s="28" t="s">
        <v>119</v>
      </c>
      <c r="J21" s="28" t="s">
        <v>119</v>
      </c>
      <c r="K21" s="28" t="s">
        <v>119</v>
      </c>
      <c r="L21" s="28" t="s">
        <v>119</v>
      </c>
      <c r="M21" s="28">
        <v>1</v>
      </c>
      <c r="N21" s="1" t="s">
        <v>119</v>
      </c>
      <c r="O21" s="28" t="s">
        <v>119</v>
      </c>
      <c r="P21" s="28" t="s">
        <v>119</v>
      </c>
      <c r="Q21" s="106" t="s">
        <v>119</v>
      </c>
      <c r="R21" s="106" t="s">
        <v>119</v>
      </c>
      <c r="S21" s="106" t="s">
        <v>119</v>
      </c>
      <c r="T21" s="106" t="s">
        <v>119</v>
      </c>
      <c r="U21" s="106" t="s">
        <v>119</v>
      </c>
      <c r="V21" s="106" t="s">
        <v>119</v>
      </c>
      <c r="W21" t="s">
        <v>119</v>
      </c>
      <c r="X21" s="11" t="s">
        <v>119</v>
      </c>
      <c r="Y21" s="11" t="s">
        <v>119</v>
      </c>
    </row>
    <row r="22" spans="1:25" x14ac:dyDescent="0.3">
      <c r="A22" s="8" t="s">
        <v>1312</v>
      </c>
      <c r="B22" s="95" t="s">
        <v>119</v>
      </c>
      <c r="C22" s="7" t="s">
        <v>119</v>
      </c>
      <c r="D22" s="7" t="s">
        <v>119</v>
      </c>
      <c r="E22" s="10" t="s">
        <v>119</v>
      </c>
      <c r="F22" s="29" t="s">
        <v>119</v>
      </c>
      <c r="G22" s="29" t="s">
        <v>119</v>
      </c>
      <c r="H22" s="29" t="s">
        <v>119</v>
      </c>
      <c r="I22" s="29" t="s">
        <v>119</v>
      </c>
      <c r="J22" s="29" t="s">
        <v>119</v>
      </c>
      <c r="K22" s="29" t="s">
        <v>119</v>
      </c>
      <c r="L22" s="29" t="s">
        <v>119</v>
      </c>
      <c r="M22" s="29" t="s">
        <v>119</v>
      </c>
      <c r="N22" s="10" t="s">
        <v>119</v>
      </c>
      <c r="O22" s="29" t="s">
        <v>119</v>
      </c>
      <c r="P22" s="29">
        <v>1</v>
      </c>
      <c r="Q22" s="107"/>
      <c r="R22" s="107"/>
      <c r="S22" s="107"/>
      <c r="T22" s="107"/>
      <c r="U22" s="107"/>
      <c r="V22" s="107"/>
      <c r="W22" s="5"/>
      <c r="X22" s="5"/>
      <c r="Y22" s="5"/>
    </row>
    <row r="23" spans="1:25" s="5" customFormat="1" x14ac:dyDescent="0.3">
      <c r="A23" s="3" t="s">
        <v>991</v>
      </c>
      <c r="B23" s="17" t="s">
        <v>119</v>
      </c>
      <c r="C23" s="4" t="s">
        <v>119</v>
      </c>
      <c r="D23" s="4" t="s">
        <v>119</v>
      </c>
      <c r="E23" s="1" t="s">
        <v>119</v>
      </c>
      <c r="F23" s="37" t="s">
        <v>119</v>
      </c>
      <c r="G23" s="37" t="s">
        <v>119</v>
      </c>
      <c r="H23" s="28" t="s">
        <v>119</v>
      </c>
      <c r="I23" s="28" t="s">
        <v>119</v>
      </c>
      <c r="J23" s="28" t="s">
        <v>119</v>
      </c>
      <c r="K23" s="28" t="s">
        <v>119</v>
      </c>
      <c r="L23" s="28" t="s">
        <v>119</v>
      </c>
      <c r="M23" s="28" t="s">
        <v>119</v>
      </c>
      <c r="N23" s="1" t="s">
        <v>119</v>
      </c>
      <c r="O23" s="28" t="s">
        <v>119</v>
      </c>
      <c r="P23" s="28" t="s">
        <v>119</v>
      </c>
      <c r="Q23" s="106" t="s">
        <v>119</v>
      </c>
      <c r="R23" s="106" t="s">
        <v>119</v>
      </c>
      <c r="S23" s="106" t="s">
        <v>119</v>
      </c>
      <c r="T23" s="106">
        <v>2</v>
      </c>
      <c r="U23" s="106" t="s">
        <v>119</v>
      </c>
      <c r="V23" s="106">
        <v>3</v>
      </c>
      <c r="W23" t="s">
        <v>119</v>
      </c>
      <c r="X23" s="11" t="str">
        <f t="shared" si="0"/>
        <v>X</v>
      </c>
      <c r="Y23" s="11" t="s">
        <v>119</v>
      </c>
    </row>
    <row r="24" spans="1:25" s="11" customFormat="1" x14ac:dyDescent="0.3">
      <c r="A24" s="8" t="s">
        <v>990</v>
      </c>
      <c r="B24" s="95" t="s">
        <v>119</v>
      </c>
      <c r="C24" s="7" t="s">
        <v>119</v>
      </c>
      <c r="D24" s="7" t="s">
        <v>119</v>
      </c>
      <c r="E24" s="10" t="s">
        <v>119</v>
      </c>
      <c r="F24" s="29" t="s">
        <v>119</v>
      </c>
      <c r="G24" s="29" t="s">
        <v>119</v>
      </c>
      <c r="H24" s="29" t="s">
        <v>119</v>
      </c>
      <c r="I24" s="29" t="s">
        <v>119</v>
      </c>
      <c r="J24" s="29" t="s">
        <v>119</v>
      </c>
      <c r="K24" s="29" t="s">
        <v>119</v>
      </c>
      <c r="L24" s="29" t="s">
        <v>119</v>
      </c>
      <c r="M24" s="29" t="s">
        <v>119</v>
      </c>
      <c r="N24" s="10" t="s">
        <v>119</v>
      </c>
      <c r="O24" s="28" t="s">
        <v>119</v>
      </c>
      <c r="P24" s="28" t="s">
        <v>119</v>
      </c>
      <c r="Q24" s="107" t="s">
        <v>119</v>
      </c>
      <c r="R24" s="107" t="s">
        <v>119</v>
      </c>
      <c r="S24" s="107" t="s">
        <v>119</v>
      </c>
      <c r="T24" s="107" t="s">
        <v>119</v>
      </c>
      <c r="U24" s="107" t="s">
        <v>119</v>
      </c>
      <c r="V24" s="107">
        <v>1</v>
      </c>
      <c r="W24" t="s">
        <v>119</v>
      </c>
      <c r="X24" s="11" t="str">
        <f t="shared" si="0"/>
        <v>X</v>
      </c>
      <c r="Y24" s="11" t="s">
        <v>119</v>
      </c>
    </row>
    <row r="25" spans="1:25" x14ac:dyDescent="0.3">
      <c r="A25" s="13" t="s">
        <v>992</v>
      </c>
      <c r="B25" s="26" t="s">
        <v>119</v>
      </c>
      <c r="C25" s="12" t="s">
        <v>119</v>
      </c>
      <c r="D25" s="12" t="s">
        <v>119</v>
      </c>
      <c r="E25" s="14" t="s">
        <v>119</v>
      </c>
      <c r="F25" s="31" t="s">
        <v>119</v>
      </c>
      <c r="G25" s="31" t="s">
        <v>119</v>
      </c>
      <c r="H25" s="31" t="s">
        <v>119</v>
      </c>
      <c r="I25" s="31" t="s">
        <v>119</v>
      </c>
      <c r="J25" s="31" t="s">
        <v>119</v>
      </c>
      <c r="K25" s="31" t="s">
        <v>119</v>
      </c>
      <c r="L25" s="31" t="s">
        <v>119</v>
      </c>
      <c r="M25" s="31" t="s">
        <v>119</v>
      </c>
      <c r="N25" s="14" t="s">
        <v>119</v>
      </c>
      <c r="O25" s="28" t="s">
        <v>119</v>
      </c>
      <c r="P25" s="28" t="s">
        <v>119</v>
      </c>
      <c r="Q25" s="108" t="s">
        <v>119</v>
      </c>
      <c r="R25" s="108" t="s">
        <v>119</v>
      </c>
      <c r="S25" s="108" t="s">
        <v>119</v>
      </c>
      <c r="T25" s="108" t="s">
        <v>119</v>
      </c>
      <c r="U25" s="108" t="s">
        <v>119</v>
      </c>
      <c r="V25" s="108">
        <v>1</v>
      </c>
      <c r="W25" t="s">
        <v>119</v>
      </c>
      <c r="X25" s="11" t="str">
        <f t="shared" si="0"/>
        <v>X</v>
      </c>
      <c r="Y25" s="11" t="s">
        <v>119</v>
      </c>
    </row>
    <row r="26" spans="1:25" x14ac:dyDescent="0.3">
      <c r="A26" s="3" t="s">
        <v>338</v>
      </c>
      <c r="B26" s="17" t="s">
        <v>119</v>
      </c>
      <c r="C26" s="4" t="s">
        <v>119</v>
      </c>
      <c r="D26" s="4" t="s">
        <v>119</v>
      </c>
      <c r="E26" s="1" t="s">
        <v>119</v>
      </c>
      <c r="F26" s="37" t="s">
        <v>119</v>
      </c>
      <c r="G26" s="37" t="s">
        <v>119</v>
      </c>
      <c r="H26" s="28" t="s">
        <v>119</v>
      </c>
      <c r="I26" s="28" t="s">
        <v>119</v>
      </c>
      <c r="J26" s="28" t="s">
        <v>119</v>
      </c>
      <c r="K26" s="28" t="s">
        <v>119</v>
      </c>
      <c r="L26" s="28" t="s">
        <v>119</v>
      </c>
      <c r="M26" s="28" t="s">
        <v>134</v>
      </c>
      <c r="N26" s="1" t="s">
        <v>119</v>
      </c>
      <c r="O26" s="28" t="s">
        <v>119</v>
      </c>
      <c r="P26" s="28" t="s">
        <v>119</v>
      </c>
      <c r="Q26" s="106" t="s">
        <v>119</v>
      </c>
      <c r="R26" s="106" t="s">
        <v>119</v>
      </c>
      <c r="S26" s="106" t="s">
        <v>119</v>
      </c>
      <c r="T26" s="106" t="s">
        <v>119</v>
      </c>
      <c r="U26" s="106" t="s">
        <v>119</v>
      </c>
      <c r="V26" s="106" t="s">
        <v>119</v>
      </c>
      <c r="W26" t="s">
        <v>119</v>
      </c>
      <c r="X26" s="11" t="s">
        <v>119</v>
      </c>
      <c r="Y26" s="11" t="s">
        <v>119</v>
      </c>
    </row>
    <row r="27" spans="1:25" x14ac:dyDescent="0.3">
      <c r="A27" s="3" t="s">
        <v>1148</v>
      </c>
      <c r="B27" s="17" t="s">
        <v>119</v>
      </c>
      <c r="C27" s="17" t="s">
        <v>119</v>
      </c>
      <c r="D27" s="17" t="s">
        <v>119</v>
      </c>
      <c r="E27" s="17" t="s">
        <v>119</v>
      </c>
      <c r="F27" s="17" t="s">
        <v>119</v>
      </c>
      <c r="G27" s="17" t="s">
        <v>119</v>
      </c>
      <c r="H27" s="17" t="s">
        <v>119</v>
      </c>
      <c r="I27" s="17" t="s">
        <v>119</v>
      </c>
      <c r="J27" s="28" t="s">
        <v>134</v>
      </c>
      <c r="K27" s="28" t="s">
        <v>119</v>
      </c>
      <c r="L27" s="28" t="s">
        <v>119</v>
      </c>
      <c r="M27" s="28" t="s">
        <v>119</v>
      </c>
      <c r="N27" s="28" t="s">
        <v>119</v>
      </c>
      <c r="O27" s="28" t="s">
        <v>119</v>
      </c>
      <c r="P27" s="28" t="s">
        <v>119</v>
      </c>
      <c r="Q27" s="106" t="s">
        <v>119</v>
      </c>
      <c r="R27" s="106" t="s">
        <v>119</v>
      </c>
      <c r="S27" s="106" t="s">
        <v>119</v>
      </c>
      <c r="T27" s="106" t="s">
        <v>119</v>
      </c>
      <c r="U27" s="106" t="s">
        <v>119</v>
      </c>
      <c r="V27" s="106" t="s">
        <v>119</v>
      </c>
      <c r="W27" s="27" t="s">
        <v>134</v>
      </c>
      <c r="X27" s="11" t="s">
        <v>119</v>
      </c>
      <c r="Y27" s="11" t="s">
        <v>119</v>
      </c>
    </row>
    <row r="28" spans="1:25" s="11" customFormat="1" x14ac:dyDescent="0.3">
      <c r="A28" s="21" t="s">
        <v>1239</v>
      </c>
      <c r="B28" s="22">
        <f>6+49+11+2</f>
        <v>68</v>
      </c>
      <c r="C28" s="24">
        <v>0</v>
      </c>
      <c r="D28" s="24">
        <v>0</v>
      </c>
      <c r="E28" s="24">
        <v>1</v>
      </c>
      <c r="F28" s="37" t="s">
        <v>119</v>
      </c>
      <c r="G28" s="37" t="s">
        <v>119</v>
      </c>
      <c r="H28" s="27" t="s">
        <v>119</v>
      </c>
      <c r="I28" s="28" t="s">
        <v>119</v>
      </c>
      <c r="J28" s="28" t="s">
        <v>119</v>
      </c>
      <c r="K28" s="28" t="s">
        <v>119</v>
      </c>
      <c r="L28" s="28" t="s">
        <v>119</v>
      </c>
      <c r="M28" s="28" t="s">
        <v>119</v>
      </c>
      <c r="N28" s="1" t="s">
        <v>119</v>
      </c>
      <c r="O28" s="28" t="s">
        <v>119</v>
      </c>
      <c r="P28" s="28" t="s">
        <v>119</v>
      </c>
      <c r="Q28" s="106" t="s">
        <v>119</v>
      </c>
      <c r="R28" s="106" t="s">
        <v>119</v>
      </c>
      <c r="S28" s="106" t="s">
        <v>119</v>
      </c>
      <c r="T28" s="106" t="s">
        <v>119</v>
      </c>
      <c r="U28" s="106" t="s">
        <v>119</v>
      </c>
      <c r="V28" s="106" t="s">
        <v>119</v>
      </c>
      <c r="W28" t="s">
        <v>134</v>
      </c>
      <c r="X28" s="11" t="s">
        <v>119</v>
      </c>
      <c r="Y28" s="11" t="s">
        <v>119</v>
      </c>
    </row>
    <row r="29" spans="1:25" s="11" customFormat="1" x14ac:dyDescent="0.3">
      <c r="A29" s="14" t="s">
        <v>758</v>
      </c>
      <c r="B29" s="18" t="s">
        <v>119</v>
      </c>
      <c r="C29" s="14" t="s">
        <v>119</v>
      </c>
      <c r="D29" s="14" t="s">
        <v>119</v>
      </c>
      <c r="E29" s="14" t="s">
        <v>119</v>
      </c>
      <c r="F29" s="37" t="s">
        <v>119</v>
      </c>
      <c r="G29" s="31" t="s">
        <v>119</v>
      </c>
      <c r="H29" s="34" t="s">
        <v>119</v>
      </c>
      <c r="I29" s="31" t="s">
        <v>119</v>
      </c>
      <c r="J29" s="31" t="s">
        <v>119</v>
      </c>
      <c r="K29" s="31" t="s">
        <v>119</v>
      </c>
      <c r="L29" s="31" t="s">
        <v>119</v>
      </c>
      <c r="M29" s="31" t="s">
        <v>119</v>
      </c>
      <c r="N29" s="14" t="s">
        <v>119</v>
      </c>
      <c r="O29" s="28" t="s">
        <v>119</v>
      </c>
      <c r="P29" s="28" t="s">
        <v>119</v>
      </c>
      <c r="Q29" s="108" t="s">
        <v>119</v>
      </c>
      <c r="R29" s="108" t="s">
        <v>119</v>
      </c>
      <c r="S29" s="108" t="s">
        <v>119</v>
      </c>
      <c r="T29" s="108">
        <f>45+4+100+127+37+13</f>
        <v>326</v>
      </c>
      <c r="U29" s="106" t="s">
        <v>119</v>
      </c>
      <c r="V29" s="106" t="s">
        <v>119</v>
      </c>
      <c r="W29" t="s">
        <v>119</v>
      </c>
      <c r="X29" s="11" t="str">
        <f t="shared" si="0"/>
        <v>X</v>
      </c>
      <c r="Y29" s="11" t="s">
        <v>134</v>
      </c>
    </row>
    <row r="30" spans="1:25" s="11" customFormat="1" x14ac:dyDescent="0.3">
      <c r="A30" s="14" t="s">
        <v>1147</v>
      </c>
      <c r="B30" s="18" t="s">
        <v>119</v>
      </c>
      <c r="C30" s="14" t="s">
        <v>119</v>
      </c>
      <c r="D30" s="14" t="s">
        <v>119</v>
      </c>
      <c r="E30" s="14" t="s">
        <v>119</v>
      </c>
      <c r="F30" s="37" t="s">
        <v>119</v>
      </c>
      <c r="G30" s="31" t="s">
        <v>119</v>
      </c>
      <c r="H30" s="34" t="s">
        <v>119</v>
      </c>
      <c r="I30" s="31" t="s">
        <v>119</v>
      </c>
      <c r="J30" s="31">
        <f>12+6+1+17+1+15+2+5</f>
        <v>59</v>
      </c>
      <c r="K30" s="31" t="s">
        <v>119</v>
      </c>
      <c r="L30" s="31" t="s">
        <v>119</v>
      </c>
      <c r="M30" s="31" t="s">
        <v>119</v>
      </c>
      <c r="N30" s="14" t="s">
        <v>119</v>
      </c>
      <c r="O30" s="28" t="s">
        <v>119</v>
      </c>
      <c r="P30" s="28" t="s">
        <v>119</v>
      </c>
      <c r="Q30" s="108" t="s">
        <v>119</v>
      </c>
      <c r="R30" s="108" t="s">
        <v>119</v>
      </c>
      <c r="S30" s="108" t="s">
        <v>119</v>
      </c>
      <c r="T30" s="108" t="s">
        <v>119</v>
      </c>
      <c r="U30" s="106" t="s">
        <v>119</v>
      </c>
      <c r="V30" s="106" t="s">
        <v>119</v>
      </c>
      <c r="W30" t="s">
        <v>134</v>
      </c>
      <c r="X30" s="11" t="s">
        <v>119</v>
      </c>
      <c r="Y30" s="11" t="s">
        <v>119</v>
      </c>
    </row>
    <row r="31" spans="1:25" s="11" customFormat="1" x14ac:dyDescent="0.3">
      <c r="A31" s="14" t="s">
        <v>1149</v>
      </c>
      <c r="B31" s="18" t="s">
        <v>119</v>
      </c>
      <c r="C31" s="18" t="s">
        <v>119</v>
      </c>
      <c r="D31" s="18" t="s">
        <v>119</v>
      </c>
      <c r="E31" s="18" t="s">
        <v>119</v>
      </c>
      <c r="F31" s="18" t="s">
        <v>119</v>
      </c>
      <c r="G31" s="18" t="s">
        <v>119</v>
      </c>
      <c r="H31" s="18" t="s">
        <v>119</v>
      </c>
      <c r="I31" s="18" t="s">
        <v>119</v>
      </c>
      <c r="J31" s="31" t="s">
        <v>134</v>
      </c>
      <c r="K31" s="31" t="s">
        <v>119</v>
      </c>
      <c r="L31" s="31" t="s">
        <v>119</v>
      </c>
      <c r="M31" s="31" t="s">
        <v>119</v>
      </c>
      <c r="N31" s="31" t="s">
        <v>119</v>
      </c>
      <c r="O31" s="31" t="s">
        <v>119</v>
      </c>
      <c r="P31" s="28" t="s">
        <v>119</v>
      </c>
      <c r="Q31" s="108" t="s">
        <v>119</v>
      </c>
      <c r="R31" s="108" t="s">
        <v>119</v>
      </c>
      <c r="S31" s="108" t="s">
        <v>119</v>
      </c>
      <c r="T31" s="108" t="s">
        <v>119</v>
      </c>
      <c r="U31" s="108" t="s">
        <v>119</v>
      </c>
      <c r="V31" s="108" t="s">
        <v>119</v>
      </c>
      <c r="W31" s="130" t="s">
        <v>134</v>
      </c>
      <c r="X31" s="11" t="s">
        <v>119</v>
      </c>
      <c r="Y31" s="11" t="s">
        <v>119</v>
      </c>
    </row>
    <row r="32" spans="1:25" s="11" customFormat="1" x14ac:dyDescent="0.3">
      <c r="A32" s="14" t="s">
        <v>1150</v>
      </c>
      <c r="B32" s="18" t="s">
        <v>119</v>
      </c>
      <c r="C32" s="18" t="s">
        <v>119</v>
      </c>
      <c r="D32" s="18" t="s">
        <v>119</v>
      </c>
      <c r="E32" s="18" t="s">
        <v>119</v>
      </c>
      <c r="F32" s="18" t="s">
        <v>119</v>
      </c>
      <c r="G32" s="18" t="s">
        <v>119</v>
      </c>
      <c r="H32" s="18" t="s">
        <v>119</v>
      </c>
      <c r="I32" s="18" t="s">
        <v>119</v>
      </c>
      <c r="J32" s="31" t="s">
        <v>134</v>
      </c>
      <c r="K32" s="31" t="s">
        <v>119</v>
      </c>
      <c r="L32" s="31" t="s">
        <v>119</v>
      </c>
      <c r="M32" s="31" t="s">
        <v>119</v>
      </c>
      <c r="N32" s="31" t="s">
        <v>119</v>
      </c>
      <c r="O32" s="31" t="s">
        <v>119</v>
      </c>
      <c r="P32" s="28" t="s">
        <v>119</v>
      </c>
      <c r="Q32" s="108" t="s">
        <v>119</v>
      </c>
      <c r="R32" s="108" t="s">
        <v>119</v>
      </c>
      <c r="S32" s="108" t="s">
        <v>119</v>
      </c>
      <c r="T32" s="108" t="s">
        <v>119</v>
      </c>
      <c r="U32" s="108" t="s">
        <v>119</v>
      </c>
      <c r="V32" s="108" t="s">
        <v>119</v>
      </c>
      <c r="W32" s="131" t="s">
        <v>134</v>
      </c>
      <c r="X32" s="11" t="s">
        <v>119</v>
      </c>
      <c r="Y32" s="11" t="s">
        <v>119</v>
      </c>
    </row>
    <row r="33" spans="1:25" x14ac:dyDescent="0.3">
      <c r="A33" s="14" t="s">
        <v>339</v>
      </c>
      <c r="B33" s="18" t="s">
        <v>119</v>
      </c>
      <c r="C33" s="18" t="s">
        <v>119</v>
      </c>
      <c r="D33" s="18" t="s">
        <v>119</v>
      </c>
      <c r="E33" s="18" t="s">
        <v>119</v>
      </c>
      <c r="F33" s="37" t="s">
        <v>119</v>
      </c>
      <c r="G33" s="37" t="s">
        <v>119</v>
      </c>
      <c r="H33" s="34" t="s">
        <v>119</v>
      </c>
      <c r="I33" s="31" t="s">
        <v>119</v>
      </c>
      <c r="J33" s="31" t="s">
        <v>119</v>
      </c>
      <c r="K33" s="31" t="s">
        <v>119</v>
      </c>
      <c r="L33" s="31" t="s">
        <v>119</v>
      </c>
      <c r="M33" s="31" t="s">
        <v>134</v>
      </c>
      <c r="N33" s="14" t="s">
        <v>119</v>
      </c>
      <c r="O33" s="28" t="s">
        <v>119</v>
      </c>
      <c r="P33" s="28" t="s">
        <v>119</v>
      </c>
      <c r="Q33" s="106" t="s">
        <v>119</v>
      </c>
      <c r="R33" s="106" t="s">
        <v>119</v>
      </c>
      <c r="S33" s="106" t="s">
        <v>119</v>
      </c>
      <c r="T33" s="106" t="s">
        <v>119</v>
      </c>
      <c r="U33" s="106">
        <v>1</v>
      </c>
      <c r="V33" s="106" t="s">
        <v>119</v>
      </c>
      <c r="W33" t="s">
        <v>119</v>
      </c>
      <c r="X33" s="11" t="str">
        <f t="shared" si="0"/>
        <v>X</v>
      </c>
      <c r="Y33" s="11" t="s">
        <v>134</v>
      </c>
    </row>
    <row r="34" spans="1:25" x14ac:dyDescent="0.3">
      <c r="A34" s="1" t="s">
        <v>9</v>
      </c>
      <c r="B34" s="2">
        <v>34</v>
      </c>
      <c r="C34" s="1">
        <f>4+13+1+7+14</f>
        <v>39</v>
      </c>
      <c r="D34" s="1">
        <v>0</v>
      </c>
      <c r="E34" s="1">
        <v>0</v>
      </c>
      <c r="F34" s="37">
        <f>8+1+1+1+2+11+1+7</f>
        <v>32</v>
      </c>
      <c r="G34" s="37">
        <v>2</v>
      </c>
      <c r="H34" s="28">
        <v>6</v>
      </c>
      <c r="I34" s="28" t="s">
        <v>119</v>
      </c>
      <c r="J34" s="28">
        <f>1+6+3+4+3+2+2+1+1+2</f>
        <v>25</v>
      </c>
      <c r="K34" s="28" t="s">
        <v>119</v>
      </c>
      <c r="L34" s="28">
        <v>6</v>
      </c>
      <c r="M34" s="28">
        <v>1</v>
      </c>
      <c r="N34" s="1" t="s">
        <v>119</v>
      </c>
      <c r="O34" s="28" t="s">
        <v>119</v>
      </c>
      <c r="P34" s="28" t="s">
        <v>119</v>
      </c>
      <c r="Q34" s="106" t="s">
        <v>119</v>
      </c>
      <c r="R34" s="106">
        <v>2</v>
      </c>
      <c r="S34" s="106" t="s">
        <v>119</v>
      </c>
      <c r="T34" s="106" t="s">
        <v>119</v>
      </c>
      <c r="U34" s="106">
        <v>1</v>
      </c>
      <c r="V34" s="106" t="s">
        <v>119</v>
      </c>
      <c r="W34" t="s">
        <v>119</v>
      </c>
      <c r="X34" s="11" t="str">
        <f t="shared" si="0"/>
        <v>X</v>
      </c>
      <c r="Y34" s="11" t="s">
        <v>134</v>
      </c>
    </row>
    <row r="35" spans="1:25" x14ac:dyDescent="0.3">
      <c r="A35" s="1" t="s">
        <v>207</v>
      </c>
      <c r="B35" s="2" t="s">
        <v>119</v>
      </c>
      <c r="C35" s="1" t="s">
        <v>119</v>
      </c>
      <c r="D35" s="1" t="s">
        <v>119</v>
      </c>
      <c r="E35" s="1" t="s">
        <v>119</v>
      </c>
      <c r="F35" s="37" t="s">
        <v>119</v>
      </c>
      <c r="G35" s="37" t="s">
        <v>119</v>
      </c>
      <c r="H35" s="28" t="s">
        <v>119</v>
      </c>
      <c r="I35" s="28" t="s">
        <v>119</v>
      </c>
      <c r="J35" s="28">
        <f>13+10+19+4+3+4</f>
        <v>53</v>
      </c>
      <c r="K35" s="28" t="s">
        <v>119</v>
      </c>
      <c r="L35" s="28" t="s">
        <v>119</v>
      </c>
      <c r="M35" s="28" t="s">
        <v>119</v>
      </c>
      <c r="N35" s="1" t="s">
        <v>119</v>
      </c>
      <c r="O35" s="28" t="s">
        <v>119</v>
      </c>
      <c r="P35" s="28" t="s">
        <v>119</v>
      </c>
      <c r="Q35" s="106">
        <v>1</v>
      </c>
      <c r="R35" s="106">
        <v>1</v>
      </c>
      <c r="S35" s="106">
        <v>2</v>
      </c>
      <c r="T35" s="106">
        <v>5</v>
      </c>
      <c r="U35" s="106" t="s">
        <v>119</v>
      </c>
      <c r="V35" s="106" t="s">
        <v>119</v>
      </c>
      <c r="W35" t="s">
        <v>119</v>
      </c>
      <c r="X35" s="11" t="str">
        <f t="shared" si="0"/>
        <v>X</v>
      </c>
      <c r="Y35" s="11" t="s">
        <v>119</v>
      </c>
    </row>
    <row r="36" spans="1:25" x14ac:dyDescent="0.3">
      <c r="A36" s="1" t="s">
        <v>10</v>
      </c>
      <c r="B36" s="2">
        <v>1</v>
      </c>
      <c r="C36" s="1">
        <v>2</v>
      </c>
      <c r="D36" s="1">
        <v>0</v>
      </c>
      <c r="E36" s="1">
        <v>0</v>
      </c>
      <c r="F36" s="37" t="s">
        <v>119</v>
      </c>
      <c r="G36" s="37" t="s">
        <v>119</v>
      </c>
      <c r="H36" s="28" t="s">
        <v>119</v>
      </c>
      <c r="I36" s="28" t="s">
        <v>119</v>
      </c>
      <c r="J36" s="28" t="s">
        <v>119</v>
      </c>
      <c r="K36" s="28" t="s">
        <v>119</v>
      </c>
      <c r="L36" s="28" t="s">
        <v>119</v>
      </c>
      <c r="M36" s="28" t="s">
        <v>119</v>
      </c>
      <c r="N36" s="1" t="s">
        <v>119</v>
      </c>
      <c r="O36" s="28" t="s">
        <v>119</v>
      </c>
      <c r="P36" s="28" t="s">
        <v>119</v>
      </c>
      <c r="Q36" s="106" t="s">
        <v>119</v>
      </c>
      <c r="R36" s="106" t="s">
        <v>119</v>
      </c>
      <c r="S36" s="106" t="s">
        <v>119</v>
      </c>
      <c r="T36" s="106" t="s">
        <v>119</v>
      </c>
      <c r="U36" s="106" t="s">
        <v>119</v>
      </c>
      <c r="V36" s="106" t="s">
        <v>119</v>
      </c>
      <c r="W36" t="s">
        <v>119</v>
      </c>
      <c r="X36" s="11" t="s">
        <v>119</v>
      </c>
      <c r="Y36" s="11" t="s">
        <v>119</v>
      </c>
    </row>
    <row r="37" spans="1:25" x14ac:dyDescent="0.3">
      <c r="A37" s="4" t="s">
        <v>708</v>
      </c>
      <c r="B37" s="2" t="s">
        <v>119</v>
      </c>
      <c r="C37" s="1" t="s">
        <v>119</v>
      </c>
      <c r="D37" s="1" t="s">
        <v>119</v>
      </c>
      <c r="E37" s="1" t="s">
        <v>119</v>
      </c>
      <c r="F37" s="37" t="s">
        <v>119</v>
      </c>
      <c r="G37" s="37" t="s">
        <v>119</v>
      </c>
      <c r="H37" s="28" t="s">
        <v>119</v>
      </c>
      <c r="I37" s="28">
        <v>1</v>
      </c>
      <c r="J37" s="28" t="s">
        <v>119</v>
      </c>
      <c r="K37" s="28" t="s">
        <v>119</v>
      </c>
      <c r="L37" s="28" t="s">
        <v>119</v>
      </c>
      <c r="M37" s="28" t="s">
        <v>119</v>
      </c>
      <c r="N37" s="1" t="s">
        <v>119</v>
      </c>
      <c r="O37" s="28" t="s">
        <v>119</v>
      </c>
      <c r="P37" s="28" t="s">
        <v>119</v>
      </c>
      <c r="Q37" s="106" t="s">
        <v>119</v>
      </c>
      <c r="R37" s="106" t="s">
        <v>119</v>
      </c>
      <c r="S37" s="106" t="s">
        <v>119</v>
      </c>
      <c r="T37" s="106" t="s">
        <v>119</v>
      </c>
      <c r="U37" s="106" t="s">
        <v>119</v>
      </c>
      <c r="V37" s="106" t="s">
        <v>119</v>
      </c>
      <c r="W37" t="s">
        <v>119</v>
      </c>
      <c r="X37" s="11" t="s">
        <v>134</v>
      </c>
      <c r="Y37" s="11" t="s">
        <v>134</v>
      </c>
    </row>
    <row r="38" spans="1:25" x14ac:dyDescent="0.3">
      <c r="A38" s="1" t="s">
        <v>247</v>
      </c>
      <c r="B38" s="2" t="s">
        <v>119</v>
      </c>
      <c r="C38" s="1" t="s">
        <v>119</v>
      </c>
      <c r="D38" s="1" t="s">
        <v>119</v>
      </c>
      <c r="E38" s="1" t="s">
        <v>119</v>
      </c>
      <c r="F38" s="37" t="s">
        <v>119</v>
      </c>
      <c r="G38" s="37">
        <v>2</v>
      </c>
      <c r="H38" s="28" t="s">
        <v>119</v>
      </c>
      <c r="I38" s="28">
        <v>2</v>
      </c>
      <c r="J38" s="28">
        <v>1</v>
      </c>
      <c r="K38" s="27">
        <v>1</v>
      </c>
      <c r="L38" s="28" t="s">
        <v>119</v>
      </c>
      <c r="M38" s="28" t="s">
        <v>119</v>
      </c>
      <c r="N38" s="1" t="s">
        <v>119</v>
      </c>
      <c r="O38" s="28" t="s">
        <v>119</v>
      </c>
      <c r="P38" s="28" t="s">
        <v>119</v>
      </c>
      <c r="Q38" s="106" t="s">
        <v>119</v>
      </c>
      <c r="R38" s="106" t="s">
        <v>119</v>
      </c>
      <c r="S38" s="106" t="s">
        <v>119</v>
      </c>
      <c r="T38" s="106" t="s">
        <v>119</v>
      </c>
      <c r="U38" s="106" t="s">
        <v>119</v>
      </c>
      <c r="V38" s="106" t="s">
        <v>119</v>
      </c>
      <c r="W38" t="s">
        <v>119</v>
      </c>
      <c r="X38" s="11" t="s">
        <v>119</v>
      </c>
      <c r="Y38" s="11" t="s">
        <v>119</v>
      </c>
    </row>
    <row r="39" spans="1:25" x14ac:dyDescent="0.3">
      <c r="A39" s="1" t="s">
        <v>11</v>
      </c>
      <c r="B39" s="2">
        <v>0</v>
      </c>
      <c r="C39" s="1">
        <v>0</v>
      </c>
      <c r="D39" s="1">
        <v>0</v>
      </c>
      <c r="E39" s="1">
        <v>9</v>
      </c>
      <c r="F39" s="37" t="s">
        <v>119</v>
      </c>
      <c r="G39" s="37" t="s">
        <v>119</v>
      </c>
      <c r="H39" s="28" t="s">
        <v>119</v>
      </c>
      <c r="I39" s="28" t="s">
        <v>119</v>
      </c>
      <c r="J39" s="28" t="s">
        <v>119</v>
      </c>
      <c r="K39" s="28" t="s">
        <v>119</v>
      </c>
      <c r="L39" s="28" t="s">
        <v>119</v>
      </c>
      <c r="M39" s="28" t="s">
        <v>119</v>
      </c>
      <c r="N39" s="1" t="s">
        <v>119</v>
      </c>
      <c r="O39" s="28" t="s">
        <v>119</v>
      </c>
      <c r="P39" s="28" t="s">
        <v>119</v>
      </c>
      <c r="Q39" s="106" t="s">
        <v>119</v>
      </c>
      <c r="R39" s="106" t="s">
        <v>119</v>
      </c>
      <c r="S39" s="106" t="s">
        <v>119</v>
      </c>
      <c r="T39" s="106" t="s">
        <v>119</v>
      </c>
      <c r="U39" s="106" t="s">
        <v>119</v>
      </c>
      <c r="V39" s="106" t="s">
        <v>119</v>
      </c>
      <c r="W39" t="s">
        <v>119</v>
      </c>
      <c r="X39" s="11" t="s">
        <v>119</v>
      </c>
      <c r="Y39" s="11" t="s">
        <v>119</v>
      </c>
    </row>
    <row r="40" spans="1:25" x14ac:dyDescent="0.3">
      <c r="A40" s="4" t="s">
        <v>340</v>
      </c>
      <c r="B40" s="2" t="s">
        <v>119</v>
      </c>
      <c r="C40" s="1" t="s">
        <v>119</v>
      </c>
      <c r="D40" s="1" t="s">
        <v>119</v>
      </c>
      <c r="E40" s="1" t="s">
        <v>119</v>
      </c>
      <c r="F40" s="37" t="s">
        <v>119</v>
      </c>
      <c r="G40" s="37" t="s">
        <v>119</v>
      </c>
      <c r="H40" s="28" t="s">
        <v>119</v>
      </c>
      <c r="I40" s="28" t="s">
        <v>119</v>
      </c>
      <c r="J40" s="28" t="s">
        <v>119</v>
      </c>
      <c r="K40" s="28" t="s">
        <v>119</v>
      </c>
      <c r="L40" s="28" t="s">
        <v>119</v>
      </c>
      <c r="M40" s="28" t="s">
        <v>134</v>
      </c>
      <c r="N40" s="1" t="s">
        <v>119</v>
      </c>
      <c r="O40" s="28" t="s">
        <v>119</v>
      </c>
      <c r="P40" s="28">
        <v>16</v>
      </c>
      <c r="Q40" s="106" t="s">
        <v>119</v>
      </c>
      <c r="R40" s="106" t="s">
        <v>119</v>
      </c>
      <c r="S40" s="106" t="s">
        <v>119</v>
      </c>
      <c r="T40" s="106" t="s">
        <v>119</v>
      </c>
      <c r="U40" s="106" t="s">
        <v>119</v>
      </c>
      <c r="V40" s="106" t="s">
        <v>119</v>
      </c>
      <c r="W40" t="s">
        <v>119</v>
      </c>
      <c r="X40" s="11" t="s">
        <v>119</v>
      </c>
      <c r="Y40" s="11" t="s">
        <v>119</v>
      </c>
    </row>
    <row r="41" spans="1:25" x14ac:dyDescent="0.3">
      <c r="A41" s="4" t="s">
        <v>753</v>
      </c>
      <c r="B41" s="2" t="s">
        <v>119</v>
      </c>
      <c r="C41" s="1" t="s">
        <v>119</v>
      </c>
      <c r="D41" s="1" t="s">
        <v>119</v>
      </c>
      <c r="E41" s="1" t="s">
        <v>119</v>
      </c>
      <c r="F41" s="37" t="s">
        <v>119</v>
      </c>
      <c r="G41" s="37" t="s">
        <v>119</v>
      </c>
      <c r="H41" s="28" t="s">
        <v>119</v>
      </c>
      <c r="I41" s="28" t="s">
        <v>119</v>
      </c>
      <c r="J41" s="28" t="s">
        <v>119</v>
      </c>
      <c r="K41" s="28">
        <v>1</v>
      </c>
      <c r="L41" s="28" t="s">
        <v>119</v>
      </c>
      <c r="M41" s="28" t="s">
        <v>119</v>
      </c>
      <c r="N41" s="1" t="s">
        <v>119</v>
      </c>
      <c r="O41" s="28" t="s">
        <v>119</v>
      </c>
      <c r="P41" s="28" t="s">
        <v>119</v>
      </c>
      <c r="Q41" s="106" t="s">
        <v>119</v>
      </c>
      <c r="R41" s="106" t="s">
        <v>119</v>
      </c>
      <c r="S41" s="106" t="s">
        <v>119</v>
      </c>
      <c r="T41" s="106">
        <v>2</v>
      </c>
      <c r="U41" s="106" t="s">
        <v>119</v>
      </c>
      <c r="V41" s="106" t="s">
        <v>119</v>
      </c>
      <c r="W41" t="s">
        <v>119</v>
      </c>
      <c r="X41" s="11" t="str">
        <f t="shared" si="0"/>
        <v>X</v>
      </c>
      <c r="Y41" s="11" t="s">
        <v>134</v>
      </c>
    </row>
    <row r="42" spans="1:25" x14ac:dyDescent="0.3">
      <c r="A42" s="1" t="s">
        <v>8</v>
      </c>
      <c r="B42" s="2">
        <v>94</v>
      </c>
      <c r="C42" s="1">
        <f>13+2</f>
        <v>15</v>
      </c>
      <c r="D42" s="1">
        <v>0</v>
      </c>
      <c r="E42" s="1">
        <v>3</v>
      </c>
      <c r="F42" s="37" t="s">
        <v>119</v>
      </c>
      <c r="G42" s="37" t="s">
        <v>119</v>
      </c>
      <c r="H42" s="28">
        <v>2</v>
      </c>
      <c r="I42" s="28">
        <v>3</v>
      </c>
      <c r="J42" s="27">
        <v>3</v>
      </c>
      <c r="K42" s="28">
        <v>158</v>
      </c>
      <c r="L42" s="28" t="s">
        <v>119</v>
      </c>
      <c r="M42" s="28">
        <v>2</v>
      </c>
      <c r="N42" s="1" t="s">
        <v>119</v>
      </c>
      <c r="O42" s="28" t="s">
        <v>119</v>
      </c>
      <c r="P42" s="28">
        <v>9</v>
      </c>
      <c r="Q42" s="106">
        <v>1</v>
      </c>
      <c r="R42" s="106" t="s">
        <v>119</v>
      </c>
      <c r="S42" s="106">
        <v>1</v>
      </c>
      <c r="T42" s="106">
        <v>2</v>
      </c>
      <c r="U42" s="106" t="s">
        <v>119</v>
      </c>
      <c r="V42" s="106" t="s">
        <v>119</v>
      </c>
      <c r="W42" t="s">
        <v>119</v>
      </c>
      <c r="X42" s="11" t="str">
        <f t="shared" si="0"/>
        <v>X</v>
      </c>
      <c r="Y42" s="11" t="s">
        <v>134</v>
      </c>
    </row>
    <row r="43" spans="1:25" x14ac:dyDescent="0.3">
      <c r="A43" s="1" t="s">
        <v>7</v>
      </c>
      <c r="B43" s="2">
        <v>94</v>
      </c>
      <c r="C43" s="1">
        <v>0</v>
      </c>
      <c r="D43" s="1">
        <v>0</v>
      </c>
      <c r="E43" s="1">
        <v>0</v>
      </c>
      <c r="F43" s="37" t="s">
        <v>119</v>
      </c>
      <c r="G43" s="37" t="s">
        <v>119</v>
      </c>
      <c r="H43" s="28" t="s">
        <v>119</v>
      </c>
      <c r="I43" s="28" t="s">
        <v>119</v>
      </c>
      <c r="J43" s="28" t="s">
        <v>119</v>
      </c>
      <c r="K43" s="28" t="s">
        <v>119</v>
      </c>
      <c r="L43" s="28" t="s">
        <v>119</v>
      </c>
      <c r="M43" s="28" t="s">
        <v>119</v>
      </c>
      <c r="N43" s="1" t="s">
        <v>119</v>
      </c>
      <c r="O43" s="28" t="s">
        <v>119</v>
      </c>
      <c r="P43" s="28" t="s">
        <v>119</v>
      </c>
      <c r="Q43" s="106" t="s">
        <v>119</v>
      </c>
      <c r="R43" s="106" t="s">
        <v>119</v>
      </c>
      <c r="S43" s="106" t="s">
        <v>119</v>
      </c>
      <c r="T43" s="106" t="s">
        <v>119</v>
      </c>
      <c r="U43" s="106" t="s">
        <v>119</v>
      </c>
      <c r="V43" s="106" t="s">
        <v>119</v>
      </c>
      <c r="W43" t="s">
        <v>119</v>
      </c>
      <c r="X43" s="11" t="s">
        <v>119</v>
      </c>
      <c r="Y43" s="11" t="s">
        <v>134</v>
      </c>
    </row>
    <row r="44" spans="1:25" x14ac:dyDescent="0.3">
      <c r="A44" s="4" t="s">
        <v>341</v>
      </c>
      <c r="B44" s="2" t="s">
        <v>119</v>
      </c>
      <c r="C44" s="1" t="s">
        <v>119</v>
      </c>
      <c r="D44" s="1" t="s">
        <v>119</v>
      </c>
      <c r="E44" s="1" t="s">
        <v>119</v>
      </c>
      <c r="F44" s="37" t="s">
        <v>119</v>
      </c>
      <c r="G44" s="37" t="s">
        <v>119</v>
      </c>
      <c r="H44" s="28" t="s">
        <v>119</v>
      </c>
      <c r="I44" s="28" t="s">
        <v>119</v>
      </c>
      <c r="J44" s="28" t="s">
        <v>119</v>
      </c>
      <c r="K44" s="28" t="s">
        <v>119</v>
      </c>
      <c r="L44" s="28" t="s">
        <v>119</v>
      </c>
      <c r="M44" s="28">
        <v>17</v>
      </c>
      <c r="N44" s="1" t="s">
        <v>119</v>
      </c>
      <c r="O44" s="28" t="s">
        <v>119</v>
      </c>
      <c r="P44" s="28" t="s">
        <v>119</v>
      </c>
      <c r="Q44" s="106" t="s">
        <v>119</v>
      </c>
      <c r="R44" s="106" t="s">
        <v>119</v>
      </c>
      <c r="S44" s="106" t="s">
        <v>119</v>
      </c>
      <c r="T44" s="106" t="s">
        <v>119</v>
      </c>
      <c r="U44" s="106" t="s">
        <v>119</v>
      </c>
      <c r="V44" s="106" t="s">
        <v>119</v>
      </c>
      <c r="W44" t="s">
        <v>119</v>
      </c>
      <c r="X44" s="11" t="s">
        <v>119</v>
      </c>
      <c r="Y44" s="11" t="s">
        <v>119</v>
      </c>
    </row>
    <row r="45" spans="1:25" x14ac:dyDescent="0.3">
      <c r="A45" s="4" t="s">
        <v>762</v>
      </c>
      <c r="B45" s="2" t="s">
        <v>119</v>
      </c>
      <c r="C45" s="1" t="s">
        <v>119</v>
      </c>
      <c r="D45" s="1" t="s">
        <v>119</v>
      </c>
      <c r="E45" s="1" t="s">
        <v>119</v>
      </c>
      <c r="F45" s="37" t="s">
        <v>119</v>
      </c>
      <c r="G45" s="37" t="s">
        <v>119</v>
      </c>
      <c r="H45" s="28" t="s">
        <v>119</v>
      </c>
      <c r="I45" s="28" t="s">
        <v>119</v>
      </c>
      <c r="J45" s="28" t="s">
        <v>119</v>
      </c>
      <c r="K45" s="28" t="s">
        <v>119</v>
      </c>
      <c r="L45" s="28" t="s">
        <v>119</v>
      </c>
      <c r="M45" s="28" t="s">
        <v>119</v>
      </c>
      <c r="N45" s="1" t="s">
        <v>119</v>
      </c>
      <c r="O45" s="28" t="s">
        <v>119</v>
      </c>
      <c r="P45" s="28" t="s">
        <v>119</v>
      </c>
      <c r="Q45" s="106" t="s">
        <v>119</v>
      </c>
      <c r="R45" s="106" t="s">
        <v>119</v>
      </c>
      <c r="S45" s="106">
        <v>4</v>
      </c>
      <c r="T45" s="106" t="s">
        <v>119</v>
      </c>
      <c r="U45" s="106" t="s">
        <v>119</v>
      </c>
      <c r="V45" s="106" t="s">
        <v>119</v>
      </c>
      <c r="W45" t="s">
        <v>119</v>
      </c>
      <c r="X45" s="11" t="str">
        <f t="shared" si="0"/>
        <v>X</v>
      </c>
      <c r="Y45" s="11" t="s">
        <v>119</v>
      </c>
    </row>
    <row r="46" spans="1:25" x14ac:dyDescent="0.3">
      <c r="A46" s="4" t="s">
        <v>673</v>
      </c>
      <c r="B46" s="2" t="s">
        <v>119</v>
      </c>
      <c r="C46" s="1" t="s">
        <v>119</v>
      </c>
      <c r="D46" s="1" t="s">
        <v>119</v>
      </c>
      <c r="E46" s="1" t="s">
        <v>119</v>
      </c>
      <c r="F46" s="37" t="s">
        <v>119</v>
      </c>
      <c r="G46" s="37" t="s">
        <v>119</v>
      </c>
      <c r="H46" s="28">
        <v>1</v>
      </c>
      <c r="I46" s="28" t="s">
        <v>119</v>
      </c>
      <c r="J46" s="28" t="s">
        <v>119</v>
      </c>
      <c r="K46" s="28" t="s">
        <v>119</v>
      </c>
      <c r="L46" s="28" t="s">
        <v>119</v>
      </c>
      <c r="M46" s="28" t="s">
        <v>119</v>
      </c>
      <c r="N46" s="1" t="s">
        <v>119</v>
      </c>
      <c r="O46" s="28" t="s">
        <v>119</v>
      </c>
      <c r="P46" s="28" t="s">
        <v>119</v>
      </c>
      <c r="Q46" s="106" t="s">
        <v>119</v>
      </c>
      <c r="R46" s="106" t="s">
        <v>119</v>
      </c>
      <c r="S46" s="106" t="s">
        <v>119</v>
      </c>
      <c r="T46" s="106" t="s">
        <v>119</v>
      </c>
      <c r="U46" s="106" t="s">
        <v>119</v>
      </c>
      <c r="V46" s="106" t="s">
        <v>119</v>
      </c>
      <c r="W46" t="s">
        <v>119</v>
      </c>
      <c r="X46" s="11" t="s">
        <v>134</v>
      </c>
      <c r="Y46" s="11" t="s">
        <v>119</v>
      </c>
    </row>
    <row r="47" spans="1:25" x14ac:dyDescent="0.3">
      <c r="A47" s="75" t="s">
        <v>751</v>
      </c>
      <c r="B47" s="2" t="s">
        <v>119</v>
      </c>
      <c r="C47" s="1" t="s">
        <v>119</v>
      </c>
      <c r="D47" s="16" t="s">
        <v>119</v>
      </c>
      <c r="E47" s="1" t="s">
        <v>119</v>
      </c>
      <c r="F47" s="37" t="s">
        <v>119</v>
      </c>
      <c r="G47" s="37" t="s">
        <v>119</v>
      </c>
      <c r="H47" s="27" t="s">
        <v>119</v>
      </c>
      <c r="I47" s="28" t="s">
        <v>119</v>
      </c>
      <c r="J47" s="28" t="s">
        <v>119</v>
      </c>
      <c r="K47" s="28" t="s">
        <v>119</v>
      </c>
      <c r="L47" s="28" t="s">
        <v>119</v>
      </c>
      <c r="M47" s="28" t="s">
        <v>119</v>
      </c>
      <c r="N47" s="1" t="s">
        <v>119</v>
      </c>
      <c r="O47" s="28" t="s">
        <v>119</v>
      </c>
      <c r="P47" s="28" t="s">
        <v>119</v>
      </c>
      <c r="Q47" s="106" t="s">
        <v>119</v>
      </c>
      <c r="R47" s="106" t="s">
        <v>119</v>
      </c>
      <c r="S47" s="106">
        <v>1</v>
      </c>
      <c r="T47" s="106" t="s">
        <v>119</v>
      </c>
      <c r="U47" s="106" t="s">
        <v>119</v>
      </c>
      <c r="V47" s="106" t="s">
        <v>119</v>
      </c>
      <c r="W47" t="s">
        <v>119</v>
      </c>
      <c r="X47" s="11" t="str">
        <f t="shared" si="0"/>
        <v>X</v>
      </c>
      <c r="Y47" s="11" t="s">
        <v>119</v>
      </c>
    </row>
    <row r="48" spans="1:25" x14ac:dyDescent="0.3">
      <c r="A48" s="75" t="s">
        <v>752</v>
      </c>
      <c r="B48" s="2" t="s">
        <v>119</v>
      </c>
      <c r="C48" s="1" t="s">
        <v>119</v>
      </c>
      <c r="D48" s="16" t="s">
        <v>119</v>
      </c>
      <c r="E48" s="1" t="s">
        <v>119</v>
      </c>
      <c r="F48" s="37" t="s">
        <v>119</v>
      </c>
      <c r="G48" s="37" t="s">
        <v>119</v>
      </c>
      <c r="H48" s="27" t="s">
        <v>119</v>
      </c>
      <c r="I48" s="28" t="s">
        <v>119</v>
      </c>
      <c r="J48" s="28" t="s">
        <v>119</v>
      </c>
      <c r="K48" s="28" t="s">
        <v>119</v>
      </c>
      <c r="L48" s="28" t="s">
        <v>119</v>
      </c>
      <c r="M48" s="28" t="s">
        <v>119</v>
      </c>
      <c r="N48" s="1" t="s">
        <v>119</v>
      </c>
      <c r="O48" s="28" t="s">
        <v>119</v>
      </c>
      <c r="P48" s="28" t="s">
        <v>119</v>
      </c>
      <c r="Q48" s="106" t="s">
        <v>119</v>
      </c>
      <c r="R48" s="106">
        <v>1</v>
      </c>
      <c r="S48" s="106" t="s">
        <v>119</v>
      </c>
      <c r="T48" s="106" t="s">
        <v>119</v>
      </c>
      <c r="U48" s="106" t="s">
        <v>119</v>
      </c>
      <c r="V48" s="106" t="s">
        <v>119</v>
      </c>
      <c r="W48" t="s">
        <v>119</v>
      </c>
      <c r="X48" s="11" t="str">
        <f t="shared" si="0"/>
        <v>X</v>
      </c>
      <c r="Y48" s="11" t="s">
        <v>134</v>
      </c>
    </row>
    <row r="49" spans="1:25" x14ac:dyDescent="0.3">
      <c r="A49" s="75" t="s">
        <v>993</v>
      </c>
      <c r="B49" s="2" t="s">
        <v>119</v>
      </c>
      <c r="C49" s="1" t="s">
        <v>119</v>
      </c>
      <c r="D49" s="16" t="s">
        <v>119</v>
      </c>
      <c r="E49" s="1" t="s">
        <v>119</v>
      </c>
      <c r="F49" s="37" t="s">
        <v>119</v>
      </c>
      <c r="G49" s="37" t="s">
        <v>119</v>
      </c>
      <c r="H49" s="27" t="s">
        <v>119</v>
      </c>
      <c r="I49" s="28" t="s">
        <v>119</v>
      </c>
      <c r="J49" s="28" t="s">
        <v>119</v>
      </c>
      <c r="K49" s="28" t="s">
        <v>119</v>
      </c>
      <c r="L49" s="28" t="s">
        <v>119</v>
      </c>
      <c r="M49" s="28" t="s">
        <v>119</v>
      </c>
      <c r="N49" s="1" t="s">
        <v>119</v>
      </c>
      <c r="O49" s="28" t="s">
        <v>119</v>
      </c>
      <c r="P49" s="28" t="s">
        <v>119</v>
      </c>
      <c r="Q49" s="106" t="s">
        <v>119</v>
      </c>
      <c r="R49" s="106" t="s">
        <v>119</v>
      </c>
      <c r="S49" s="106" t="s">
        <v>119</v>
      </c>
      <c r="T49" s="106" t="s">
        <v>119</v>
      </c>
      <c r="U49" s="106" t="s">
        <v>119</v>
      </c>
      <c r="V49" s="106">
        <v>18</v>
      </c>
      <c r="W49" t="s">
        <v>119</v>
      </c>
      <c r="X49" s="11" t="str">
        <f t="shared" si="0"/>
        <v>X</v>
      </c>
      <c r="Y49" s="11" t="s">
        <v>119</v>
      </c>
    </row>
    <row r="50" spans="1:25" s="51" customFormat="1" x14ac:dyDescent="0.3">
      <c r="A50" s="75" t="s">
        <v>994</v>
      </c>
      <c r="B50" s="2" t="s">
        <v>119</v>
      </c>
      <c r="C50" s="1" t="s">
        <v>119</v>
      </c>
      <c r="D50" s="16" t="s">
        <v>119</v>
      </c>
      <c r="E50" s="1" t="s">
        <v>119</v>
      </c>
      <c r="F50" s="37" t="s">
        <v>119</v>
      </c>
      <c r="G50" s="37" t="s">
        <v>119</v>
      </c>
      <c r="H50" s="27" t="s">
        <v>119</v>
      </c>
      <c r="I50" s="28" t="s">
        <v>119</v>
      </c>
      <c r="J50" s="28" t="s">
        <v>119</v>
      </c>
      <c r="K50" s="28" t="s">
        <v>119</v>
      </c>
      <c r="L50" s="28" t="s">
        <v>119</v>
      </c>
      <c r="M50" s="28" t="s">
        <v>119</v>
      </c>
      <c r="N50" s="1" t="s">
        <v>119</v>
      </c>
      <c r="O50" s="28" t="s">
        <v>119</v>
      </c>
      <c r="P50" s="28" t="s">
        <v>119</v>
      </c>
      <c r="Q50" s="106" t="s">
        <v>119</v>
      </c>
      <c r="R50" s="106" t="s">
        <v>119</v>
      </c>
      <c r="S50" s="106" t="s">
        <v>119</v>
      </c>
      <c r="T50" s="106" t="s">
        <v>119</v>
      </c>
      <c r="U50" s="106" t="s">
        <v>119</v>
      </c>
      <c r="V50" s="106">
        <v>3</v>
      </c>
      <c r="W50" t="s">
        <v>119</v>
      </c>
      <c r="X50" s="11" t="str">
        <f t="shared" si="0"/>
        <v>X</v>
      </c>
      <c r="Y50" s="11" t="s">
        <v>119</v>
      </c>
    </row>
    <row r="51" spans="1:25" x14ac:dyDescent="0.3">
      <c r="A51" s="42" t="s">
        <v>249</v>
      </c>
      <c r="B51" s="60"/>
      <c r="C51" s="49"/>
      <c r="D51" s="49"/>
      <c r="E51" s="49"/>
      <c r="F51" s="92"/>
      <c r="G51" s="92"/>
      <c r="H51" s="50"/>
      <c r="I51" s="50"/>
      <c r="J51" s="50"/>
      <c r="K51" s="50"/>
      <c r="L51" s="50"/>
      <c r="M51" s="50"/>
      <c r="N51" s="49"/>
      <c r="O51" s="50"/>
      <c r="P51" s="50"/>
      <c r="Q51" s="105"/>
      <c r="R51" s="105"/>
      <c r="S51" s="105"/>
      <c r="T51" s="105"/>
      <c r="U51" s="105"/>
      <c r="V51" s="105"/>
      <c r="W51" t="s">
        <v>119</v>
      </c>
      <c r="X51" s="11" t="str">
        <f t="shared" si="0"/>
        <v/>
      </c>
      <c r="Y51" s="84"/>
    </row>
    <row r="52" spans="1:25" x14ac:dyDescent="0.3">
      <c r="A52" s="1" t="s">
        <v>4</v>
      </c>
      <c r="B52" s="2">
        <v>1</v>
      </c>
      <c r="C52" s="1">
        <v>0</v>
      </c>
      <c r="D52" s="1">
        <v>6</v>
      </c>
      <c r="E52" s="1">
        <v>2</v>
      </c>
      <c r="F52" s="37" t="s">
        <v>119</v>
      </c>
      <c r="G52" s="37">
        <v>1</v>
      </c>
      <c r="H52" s="27">
        <v>3</v>
      </c>
      <c r="I52" s="28">
        <v>3</v>
      </c>
      <c r="J52" s="28" t="s">
        <v>119</v>
      </c>
      <c r="K52" s="28">
        <f>1+8+3+1+1</f>
        <v>14</v>
      </c>
      <c r="L52" s="28" t="s">
        <v>119</v>
      </c>
      <c r="M52" s="28" t="s">
        <v>119</v>
      </c>
      <c r="N52" s="1" t="s">
        <v>119</v>
      </c>
      <c r="O52" s="28" t="s">
        <v>119</v>
      </c>
      <c r="P52" s="28" t="s">
        <v>119</v>
      </c>
      <c r="Q52" s="106" t="s">
        <v>119</v>
      </c>
      <c r="R52" s="106" t="s">
        <v>119</v>
      </c>
      <c r="S52" s="106" t="s">
        <v>119</v>
      </c>
      <c r="T52" s="106" t="s">
        <v>119</v>
      </c>
      <c r="U52" s="106" t="s">
        <v>119</v>
      </c>
      <c r="V52" s="106" t="s">
        <v>119</v>
      </c>
      <c r="W52" t="s">
        <v>119</v>
      </c>
      <c r="X52" s="11" t="s">
        <v>134</v>
      </c>
      <c r="Y52" s="11" t="s">
        <v>134</v>
      </c>
    </row>
    <row r="53" spans="1:25" x14ac:dyDescent="0.3">
      <c r="A53" s="4" t="s">
        <v>750</v>
      </c>
      <c r="B53" s="2" t="s">
        <v>119</v>
      </c>
      <c r="C53" s="1" t="s">
        <v>119</v>
      </c>
      <c r="D53" s="1" t="s">
        <v>119</v>
      </c>
      <c r="E53" s="1" t="s">
        <v>119</v>
      </c>
      <c r="F53" s="37" t="s">
        <v>119</v>
      </c>
      <c r="G53" s="37" t="s">
        <v>119</v>
      </c>
      <c r="H53" s="27" t="s">
        <v>119</v>
      </c>
      <c r="I53" s="28" t="s">
        <v>119</v>
      </c>
      <c r="J53" s="28" t="s">
        <v>119</v>
      </c>
      <c r="K53" s="28" t="s">
        <v>119</v>
      </c>
      <c r="L53" s="28" t="s">
        <v>119</v>
      </c>
      <c r="M53" s="28" t="s">
        <v>119</v>
      </c>
      <c r="N53" s="1" t="s">
        <v>119</v>
      </c>
      <c r="O53" s="28" t="s">
        <v>119</v>
      </c>
      <c r="P53" s="28" t="s">
        <v>119</v>
      </c>
      <c r="Q53" s="106" t="s">
        <v>119</v>
      </c>
      <c r="R53" s="106" t="s">
        <v>119</v>
      </c>
      <c r="S53" s="106" t="s">
        <v>119</v>
      </c>
      <c r="T53" s="106">
        <v>1</v>
      </c>
      <c r="U53" s="106" t="s">
        <v>119</v>
      </c>
      <c r="V53" s="106" t="s">
        <v>119</v>
      </c>
      <c r="W53" t="s">
        <v>119</v>
      </c>
      <c r="X53" s="11" t="str">
        <f t="shared" si="0"/>
        <v>X</v>
      </c>
      <c r="Y53" s="11" t="s">
        <v>134</v>
      </c>
    </row>
    <row r="54" spans="1:25" x14ac:dyDescent="0.3">
      <c r="A54" s="1" t="s">
        <v>5</v>
      </c>
      <c r="B54" s="2">
        <v>0</v>
      </c>
      <c r="C54" s="1">
        <v>2</v>
      </c>
      <c r="D54" s="1">
        <v>0</v>
      </c>
      <c r="E54" s="1">
        <v>0</v>
      </c>
      <c r="F54" s="37" t="s">
        <v>119</v>
      </c>
      <c r="G54" s="37" t="s">
        <v>119</v>
      </c>
      <c r="H54" s="28" t="s">
        <v>119</v>
      </c>
      <c r="I54" s="28" t="s">
        <v>119</v>
      </c>
      <c r="J54" s="27">
        <v>1</v>
      </c>
      <c r="K54" s="28" t="s">
        <v>119</v>
      </c>
      <c r="L54" s="28" t="s">
        <v>119</v>
      </c>
      <c r="M54" s="28" t="s">
        <v>134</v>
      </c>
      <c r="N54" s="1" t="s">
        <v>119</v>
      </c>
      <c r="O54" s="28" t="s">
        <v>119</v>
      </c>
      <c r="P54" s="28">
        <v>1</v>
      </c>
      <c r="Q54" s="106" t="s">
        <v>119</v>
      </c>
      <c r="R54" s="106" t="s">
        <v>119</v>
      </c>
      <c r="S54" s="106" t="s">
        <v>119</v>
      </c>
      <c r="T54" s="106" t="s">
        <v>119</v>
      </c>
      <c r="U54" s="106" t="s">
        <v>119</v>
      </c>
      <c r="V54" s="106" t="s">
        <v>119</v>
      </c>
      <c r="W54" t="s">
        <v>119</v>
      </c>
      <c r="X54" s="11" t="s">
        <v>134</v>
      </c>
      <c r="Y54" s="11" t="s">
        <v>134</v>
      </c>
    </row>
    <row r="55" spans="1:25" x14ac:dyDescent="0.3">
      <c r="A55" s="4" t="s">
        <v>976</v>
      </c>
      <c r="B55" s="2" t="s">
        <v>119</v>
      </c>
      <c r="C55" s="1" t="s">
        <v>119</v>
      </c>
      <c r="D55" s="1" t="s">
        <v>119</v>
      </c>
      <c r="E55" s="1" t="s">
        <v>119</v>
      </c>
      <c r="F55" s="37">
        <v>1</v>
      </c>
      <c r="G55" s="37" t="s">
        <v>119</v>
      </c>
      <c r="H55" s="28" t="s">
        <v>119</v>
      </c>
      <c r="I55" s="28" t="s">
        <v>119</v>
      </c>
      <c r="J55" s="27" t="s">
        <v>119</v>
      </c>
      <c r="K55" s="28" t="s">
        <v>119</v>
      </c>
      <c r="L55" s="28" t="s">
        <v>119</v>
      </c>
      <c r="M55" s="28" t="s">
        <v>119</v>
      </c>
      <c r="N55" s="1" t="s">
        <v>119</v>
      </c>
      <c r="O55" s="28" t="s">
        <v>119</v>
      </c>
      <c r="P55" s="28" t="s">
        <v>119</v>
      </c>
      <c r="Q55" s="106" t="s">
        <v>119</v>
      </c>
      <c r="R55" s="106" t="s">
        <v>119</v>
      </c>
      <c r="S55" s="106" t="s">
        <v>119</v>
      </c>
      <c r="T55" s="106" t="s">
        <v>119</v>
      </c>
      <c r="U55" s="106" t="s">
        <v>119</v>
      </c>
      <c r="V55" s="106" t="s">
        <v>119</v>
      </c>
      <c r="W55" t="s">
        <v>119</v>
      </c>
      <c r="X55" s="11" t="s">
        <v>134</v>
      </c>
      <c r="Y55" s="11" t="s">
        <v>119</v>
      </c>
    </row>
    <row r="56" spans="1:25" x14ac:dyDescent="0.3">
      <c r="A56" s="4" t="s">
        <v>342</v>
      </c>
      <c r="B56" s="2" t="s">
        <v>119</v>
      </c>
      <c r="C56" s="1" t="s">
        <v>119</v>
      </c>
      <c r="D56" s="1" t="s">
        <v>119</v>
      </c>
      <c r="E56" s="1" t="s">
        <v>119</v>
      </c>
      <c r="F56" s="37">
        <v>11</v>
      </c>
      <c r="G56" s="37">
        <v>1</v>
      </c>
      <c r="H56" s="28" t="s">
        <v>119</v>
      </c>
      <c r="I56" s="28" t="s">
        <v>119</v>
      </c>
      <c r="J56" s="27">
        <v>1</v>
      </c>
      <c r="K56" s="28" t="s">
        <v>134</v>
      </c>
      <c r="L56" s="28" t="s">
        <v>119</v>
      </c>
      <c r="M56" s="28">
        <v>7</v>
      </c>
      <c r="N56" s="1" t="s">
        <v>119</v>
      </c>
      <c r="O56" s="28" t="s">
        <v>119</v>
      </c>
      <c r="P56" s="28" t="s">
        <v>119</v>
      </c>
      <c r="Q56" s="106" t="s">
        <v>119</v>
      </c>
      <c r="R56" s="106" t="s">
        <v>119</v>
      </c>
      <c r="S56" s="106" t="s">
        <v>119</v>
      </c>
      <c r="T56" s="106">
        <v>1</v>
      </c>
      <c r="U56" s="106" t="s">
        <v>119</v>
      </c>
      <c r="V56" s="106" t="s">
        <v>119</v>
      </c>
      <c r="W56" t="s">
        <v>119</v>
      </c>
      <c r="X56" s="11" t="str">
        <f t="shared" si="0"/>
        <v>X</v>
      </c>
      <c r="Y56" s="11" t="s">
        <v>134</v>
      </c>
    </row>
    <row r="57" spans="1:25" x14ac:dyDescent="0.3">
      <c r="A57" s="4" t="s">
        <v>343</v>
      </c>
      <c r="B57" s="2" t="s">
        <v>119</v>
      </c>
      <c r="C57" s="1" t="s">
        <v>119</v>
      </c>
      <c r="D57" s="1" t="s">
        <v>119</v>
      </c>
      <c r="E57" s="1" t="s">
        <v>119</v>
      </c>
      <c r="F57" s="37">
        <v>1</v>
      </c>
      <c r="G57" s="37" t="s">
        <v>119</v>
      </c>
      <c r="H57" s="28" t="s">
        <v>119</v>
      </c>
      <c r="I57" s="28" t="s">
        <v>119</v>
      </c>
      <c r="J57" s="27" t="s">
        <v>119</v>
      </c>
      <c r="K57" s="28" t="s">
        <v>119</v>
      </c>
      <c r="L57" s="28" t="s">
        <v>119</v>
      </c>
      <c r="M57" s="28" t="s">
        <v>134</v>
      </c>
      <c r="N57" s="1" t="s">
        <v>119</v>
      </c>
      <c r="O57" s="28" t="s">
        <v>119</v>
      </c>
      <c r="P57" s="28" t="s">
        <v>119</v>
      </c>
      <c r="Q57" s="106">
        <v>22</v>
      </c>
      <c r="R57" s="106">
        <v>9</v>
      </c>
      <c r="S57" s="106">
        <v>8</v>
      </c>
      <c r="T57" s="106">
        <v>10</v>
      </c>
      <c r="U57" s="106">
        <v>1</v>
      </c>
      <c r="V57" s="106" t="s">
        <v>119</v>
      </c>
      <c r="W57" t="s">
        <v>119</v>
      </c>
      <c r="X57" s="11" t="str">
        <f t="shared" si="0"/>
        <v>X</v>
      </c>
      <c r="Y57" s="11" t="s">
        <v>134</v>
      </c>
    </row>
    <row r="58" spans="1:25" x14ac:dyDescent="0.3">
      <c r="A58" s="1" t="s">
        <v>209</v>
      </c>
      <c r="B58" s="2" t="s">
        <v>119</v>
      </c>
      <c r="C58" s="1" t="s">
        <v>119</v>
      </c>
      <c r="D58" s="1" t="s">
        <v>119</v>
      </c>
      <c r="E58" s="1" t="s">
        <v>119</v>
      </c>
      <c r="F58" s="37" t="s">
        <v>119</v>
      </c>
      <c r="G58" s="37" t="s">
        <v>119</v>
      </c>
      <c r="H58" s="28" t="s">
        <v>119</v>
      </c>
      <c r="I58" s="28" t="s">
        <v>119</v>
      </c>
      <c r="J58" s="27">
        <f>5+1+23+1+1+3+6+7+23+1+2+1+142+3+13+2</f>
        <v>234</v>
      </c>
      <c r="K58" s="28" t="s">
        <v>119</v>
      </c>
      <c r="L58" s="28" t="s">
        <v>119</v>
      </c>
      <c r="M58" s="28" t="s">
        <v>119</v>
      </c>
      <c r="N58" s="1" t="s">
        <v>119</v>
      </c>
      <c r="O58" s="28" t="s">
        <v>119</v>
      </c>
      <c r="P58" s="28" t="s">
        <v>119</v>
      </c>
      <c r="Q58" s="106" t="s">
        <v>119</v>
      </c>
      <c r="R58" s="106" t="s">
        <v>119</v>
      </c>
      <c r="S58" s="106" t="s">
        <v>119</v>
      </c>
      <c r="T58" s="106" t="s">
        <v>119</v>
      </c>
      <c r="U58" s="106" t="s">
        <v>119</v>
      </c>
      <c r="V58" s="106" t="s">
        <v>119</v>
      </c>
      <c r="W58" t="s">
        <v>119</v>
      </c>
      <c r="X58" s="11" t="s">
        <v>119</v>
      </c>
      <c r="Y58" s="11" t="s">
        <v>119</v>
      </c>
    </row>
    <row r="59" spans="1:25" s="5" customFormat="1" x14ac:dyDescent="0.3">
      <c r="A59" s="1" t="s">
        <v>6</v>
      </c>
      <c r="B59" s="2">
        <f>7+3+86+2+1+3</f>
        <v>102</v>
      </c>
      <c r="C59" s="1">
        <v>105</v>
      </c>
      <c r="D59" s="1">
        <v>0</v>
      </c>
      <c r="E59" s="1">
        <v>1</v>
      </c>
      <c r="F59" s="37">
        <v>1</v>
      </c>
      <c r="G59" s="37" t="s">
        <v>119</v>
      </c>
      <c r="H59" s="28" t="s">
        <v>119</v>
      </c>
      <c r="I59" s="28" t="s">
        <v>119</v>
      </c>
      <c r="J59" s="27">
        <f>1+72+5+4+52</f>
        <v>134</v>
      </c>
      <c r="K59" s="27" t="s">
        <v>119</v>
      </c>
      <c r="L59" s="28" t="s">
        <v>119</v>
      </c>
      <c r="M59" s="28" t="s">
        <v>119</v>
      </c>
      <c r="N59" s="1" t="s">
        <v>119</v>
      </c>
      <c r="O59" s="28" t="s">
        <v>119</v>
      </c>
      <c r="P59" s="28" t="s">
        <v>119</v>
      </c>
      <c r="Q59" s="106" t="s">
        <v>119</v>
      </c>
      <c r="R59" s="106">
        <v>2</v>
      </c>
      <c r="S59" s="106">
        <v>4</v>
      </c>
      <c r="T59" s="106">
        <v>3</v>
      </c>
      <c r="U59" s="106" t="s">
        <v>119</v>
      </c>
      <c r="V59" s="106" t="s">
        <v>119</v>
      </c>
      <c r="W59" t="s">
        <v>119</v>
      </c>
      <c r="X59" s="11" t="str">
        <f t="shared" si="0"/>
        <v>X</v>
      </c>
      <c r="Y59" s="11" t="s">
        <v>119</v>
      </c>
    </row>
    <row r="60" spans="1:25" s="5" customFormat="1" x14ac:dyDescent="0.3">
      <c r="A60" s="10" t="s">
        <v>748</v>
      </c>
      <c r="B60" s="6" t="s">
        <v>119</v>
      </c>
      <c r="C60" s="10" t="s">
        <v>119</v>
      </c>
      <c r="D60" s="10" t="s">
        <v>119</v>
      </c>
      <c r="E60" s="10" t="s">
        <v>119</v>
      </c>
      <c r="F60" s="37" t="s">
        <v>119</v>
      </c>
      <c r="G60" s="29" t="s">
        <v>119</v>
      </c>
      <c r="H60" s="29" t="s">
        <v>119</v>
      </c>
      <c r="I60" s="29" t="s">
        <v>119</v>
      </c>
      <c r="J60" s="30" t="s">
        <v>119</v>
      </c>
      <c r="K60" s="30" t="s">
        <v>119</v>
      </c>
      <c r="L60" s="29" t="s">
        <v>119</v>
      </c>
      <c r="M60" s="29" t="s">
        <v>119</v>
      </c>
      <c r="N60" s="10" t="s">
        <v>119</v>
      </c>
      <c r="O60" s="28" t="s">
        <v>119</v>
      </c>
      <c r="P60" s="28" t="s">
        <v>119</v>
      </c>
      <c r="Q60" s="107">
        <v>1</v>
      </c>
      <c r="R60" s="107" t="s">
        <v>119</v>
      </c>
      <c r="S60" s="107">
        <v>5</v>
      </c>
      <c r="T60" s="107">
        <v>12</v>
      </c>
      <c r="U60" s="106" t="s">
        <v>119</v>
      </c>
      <c r="V60" s="106" t="s">
        <v>119</v>
      </c>
      <c r="W60" t="s">
        <v>119</v>
      </c>
      <c r="X60" s="11" t="str">
        <f t="shared" si="0"/>
        <v>X</v>
      </c>
      <c r="Y60" s="11" t="s">
        <v>119</v>
      </c>
    </row>
    <row r="61" spans="1:25" x14ac:dyDescent="0.3">
      <c r="A61" s="10" t="s">
        <v>749</v>
      </c>
      <c r="B61" s="6" t="s">
        <v>119</v>
      </c>
      <c r="C61" s="10" t="s">
        <v>119</v>
      </c>
      <c r="D61" s="10" t="s">
        <v>119</v>
      </c>
      <c r="E61" s="10" t="s">
        <v>119</v>
      </c>
      <c r="F61" s="37" t="s">
        <v>119</v>
      </c>
      <c r="G61" s="29" t="s">
        <v>119</v>
      </c>
      <c r="H61" s="29" t="s">
        <v>119</v>
      </c>
      <c r="I61" s="29" t="s">
        <v>119</v>
      </c>
      <c r="J61" s="30" t="s">
        <v>119</v>
      </c>
      <c r="K61" s="30" t="s">
        <v>119</v>
      </c>
      <c r="L61" s="29" t="s">
        <v>119</v>
      </c>
      <c r="M61" s="29" t="s">
        <v>119</v>
      </c>
      <c r="N61" s="10" t="s">
        <v>119</v>
      </c>
      <c r="O61" s="28" t="s">
        <v>119</v>
      </c>
      <c r="P61" s="28" t="s">
        <v>119</v>
      </c>
      <c r="Q61" s="107" t="s">
        <v>119</v>
      </c>
      <c r="R61" s="107" t="s">
        <v>119</v>
      </c>
      <c r="S61" s="107" t="s">
        <v>119</v>
      </c>
      <c r="T61" s="107">
        <v>2</v>
      </c>
      <c r="U61" s="106" t="s">
        <v>119</v>
      </c>
      <c r="V61" s="106" t="s">
        <v>119</v>
      </c>
      <c r="W61" t="s">
        <v>119</v>
      </c>
      <c r="X61" s="11" t="str">
        <f t="shared" si="0"/>
        <v>X</v>
      </c>
      <c r="Y61" s="11" t="s">
        <v>119</v>
      </c>
    </row>
    <row r="62" spans="1:25" s="51" customFormat="1" x14ac:dyDescent="0.3">
      <c r="A62" s="1" t="s">
        <v>118</v>
      </c>
      <c r="B62" s="17" t="s">
        <v>119</v>
      </c>
      <c r="C62" s="4" t="s">
        <v>119</v>
      </c>
      <c r="D62" s="4" t="s">
        <v>119</v>
      </c>
      <c r="E62" s="1" t="s">
        <v>119</v>
      </c>
      <c r="F62" s="37" t="s">
        <v>119</v>
      </c>
      <c r="G62" s="37">
        <f>1+22+52</f>
        <v>75</v>
      </c>
      <c r="H62" s="28">
        <v>75</v>
      </c>
      <c r="I62" s="28">
        <f>14+1+2+13+6+7+1+145+1+2+10+7+41+6+25+7+2+22</f>
        <v>312</v>
      </c>
      <c r="J62" s="28" t="s">
        <v>119</v>
      </c>
      <c r="K62" s="27">
        <f>2+12+1+45</f>
        <v>60</v>
      </c>
      <c r="L62" s="28">
        <f>1+1+2+14+6+1+6</f>
        <v>31</v>
      </c>
      <c r="M62" s="28" t="s">
        <v>119</v>
      </c>
      <c r="N62" s="1">
        <v>1</v>
      </c>
      <c r="O62" s="28">
        <v>1</v>
      </c>
      <c r="P62" s="28">
        <v>2</v>
      </c>
      <c r="Q62" s="106" t="s">
        <v>119</v>
      </c>
      <c r="R62" s="106" t="s">
        <v>119</v>
      </c>
      <c r="S62" s="106" t="s">
        <v>119</v>
      </c>
      <c r="T62" s="106" t="s">
        <v>119</v>
      </c>
      <c r="U62" s="106" t="s">
        <v>119</v>
      </c>
      <c r="V62" s="106" t="s">
        <v>119</v>
      </c>
      <c r="W62" t="s">
        <v>119</v>
      </c>
      <c r="X62" s="11" t="s">
        <v>134</v>
      </c>
      <c r="Y62" s="11" t="s">
        <v>134</v>
      </c>
    </row>
    <row r="63" spans="1:25" s="97" customFormat="1" x14ac:dyDescent="0.3">
      <c r="A63" s="36" t="s">
        <v>253</v>
      </c>
      <c r="B63" s="48"/>
      <c r="C63" s="49"/>
      <c r="D63" s="49"/>
      <c r="E63" s="49"/>
      <c r="F63" s="92"/>
      <c r="G63" s="92"/>
      <c r="H63" s="50"/>
      <c r="I63" s="50"/>
      <c r="J63" s="50"/>
      <c r="K63" s="50"/>
      <c r="L63" s="50"/>
      <c r="M63" s="50"/>
      <c r="N63" s="49"/>
      <c r="O63" s="50"/>
      <c r="P63" s="50"/>
      <c r="Q63" s="105"/>
      <c r="R63" s="105"/>
      <c r="S63" s="105"/>
      <c r="T63" s="105"/>
      <c r="U63" s="105"/>
      <c r="V63" s="105"/>
      <c r="W63" t="s">
        <v>119</v>
      </c>
      <c r="X63" s="11" t="str">
        <f t="shared" si="0"/>
        <v/>
      </c>
      <c r="Y63" s="84"/>
    </row>
    <row r="64" spans="1:25" x14ac:dyDescent="0.3">
      <c r="A64" s="7" t="s">
        <v>977</v>
      </c>
      <c r="B64" s="55" t="s">
        <v>119</v>
      </c>
      <c r="C64" s="7" t="s">
        <v>119</v>
      </c>
      <c r="D64" s="7" t="s">
        <v>119</v>
      </c>
      <c r="E64" s="7" t="s">
        <v>119</v>
      </c>
      <c r="F64" s="30">
        <v>1</v>
      </c>
      <c r="G64" s="30" t="s">
        <v>119</v>
      </c>
      <c r="H64" s="30" t="s">
        <v>119</v>
      </c>
      <c r="I64" s="30" t="s">
        <v>119</v>
      </c>
      <c r="J64" s="30" t="s">
        <v>119</v>
      </c>
      <c r="K64" s="30" t="s">
        <v>119</v>
      </c>
      <c r="L64" s="30" t="s">
        <v>119</v>
      </c>
      <c r="M64" s="30" t="s">
        <v>119</v>
      </c>
      <c r="N64" s="7" t="s">
        <v>119</v>
      </c>
      <c r="O64" s="30" t="s">
        <v>119</v>
      </c>
      <c r="P64" s="28" t="s">
        <v>119</v>
      </c>
      <c r="Q64" s="107" t="s">
        <v>119</v>
      </c>
      <c r="R64" s="107" t="s">
        <v>119</v>
      </c>
      <c r="S64" s="107" t="s">
        <v>119</v>
      </c>
      <c r="T64" s="107" t="s">
        <v>119</v>
      </c>
      <c r="U64" s="106" t="s">
        <v>119</v>
      </c>
      <c r="V64" s="106" t="s">
        <v>119</v>
      </c>
      <c r="W64" t="s">
        <v>119</v>
      </c>
      <c r="X64" s="11" t="s">
        <v>119</v>
      </c>
      <c r="Y64" s="88" t="s">
        <v>119</v>
      </c>
    </row>
    <row r="65" spans="1:25" x14ac:dyDescent="0.3">
      <c r="A65" s="10" t="s">
        <v>252</v>
      </c>
      <c r="B65" s="6">
        <v>0</v>
      </c>
      <c r="C65" s="10">
        <v>1</v>
      </c>
      <c r="D65" s="10">
        <v>1</v>
      </c>
      <c r="E65" s="10">
        <v>1</v>
      </c>
      <c r="F65" s="37" t="s">
        <v>119</v>
      </c>
      <c r="G65" s="37" t="s">
        <v>119</v>
      </c>
      <c r="H65" s="29" t="s">
        <v>119</v>
      </c>
      <c r="I65" s="29" t="s">
        <v>119</v>
      </c>
      <c r="J65" s="29" t="s">
        <v>119</v>
      </c>
      <c r="K65" s="30" t="s">
        <v>119</v>
      </c>
      <c r="L65" s="28" t="s">
        <v>119</v>
      </c>
      <c r="M65" s="28" t="s">
        <v>119</v>
      </c>
      <c r="N65" s="1" t="s">
        <v>119</v>
      </c>
      <c r="O65" s="28" t="s">
        <v>119</v>
      </c>
      <c r="P65" s="28" t="s">
        <v>119</v>
      </c>
      <c r="Q65" s="106" t="s">
        <v>119</v>
      </c>
      <c r="R65" s="106">
        <v>31</v>
      </c>
      <c r="S65" s="106" t="s">
        <v>119</v>
      </c>
      <c r="T65" s="106" t="s">
        <v>119</v>
      </c>
      <c r="U65" s="106" t="s">
        <v>119</v>
      </c>
      <c r="V65" s="106" t="s">
        <v>119</v>
      </c>
      <c r="W65" t="s">
        <v>119</v>
      </c>
      <c r="X65" s="11" t="str">
        <f t="shared" si="0"/>
        <v>X</v>
      </c>
      <c r="Y65" s="11" t="s">
        <v>119</v>
      </c>
    </row>
    <row r="66" spans="1:25" x14ac:dyDescent="0.3">
      <c r="A66" s="1" t="s">
        <v>250</v>
      </c>
      <c r="B66" s="2">
        <v>2</v>
      </c>
      <c r="C66" s="1">
        <v>0</v>
      </c>
      <c r="D66" s="1">
        <v>0</v>
      </c>
      <c r="E66" s="1">
        <v>0</v>
      </c>
      <c r="F66" s="37" t="s">
        <v>119</v>
      </c>
      <c r="G66" s="37" t="s">
        <v>119</v>
      </c>
      <c r="H66" s="27">
        <v>114</v>
      </c>
      <c r="I66" s="27">
        <v>7</v>
      </c>
      <c r="J66" s="28" t="s">
        <v>119</v>
      </c>
      <c r="K66" s="29">
        <v>1</v>
      </c>
      <c r="L66" s="28">
        <v>9</v>
      </c>
      <c r="M66" s="28" t="s">
        <v>119</v>
      </c>
      <c r="N66" s="1" t="s">
        <v>119</v>
      </c>
      <c r="O66" s="28" t="s">
        <v>119</v>
      </c>
      <c r="P66" s="28" t="s">
        <v>119</v>
      </c>
      <c r="Q66" s="106" t="s">
        <v>119</v>
      </c>
      <c r="R66" s="106" t="s">
        <v>119</v>
      </c>
      <c r="S66" s="106" t="s">
        <v>119</v>
      </c>
      <c r="T66" s="106" t="s">
        <v>119</v>
      </c>
      <c r="U66" s="106" t="s">
        <v>119</v>
      </c>
      <c r="V66" s="106" t="s">
        <v>119</v>
      </c>
      <c r="W66" t="s">
        <v>119</v>
      </c>
      <c r="X66" s="11" t="s">
        <v>134</v>
      </c>
      <c r="Y66" s="11" t="s">
        <v>119</v>
      </c>
    </row>
    <row r="67" spans="1:25" x14ac:dyDescent="0.3">
      <c r="A67" s="4" t="s">
        <v>745</v>
      </c>
      <c r="B67" s="2" t="s">
        <v>119</v>
      </c>
      <c r="C67" s="1" t="s">
        <v>119</v>
      </c>
      <c r="D67" s="1" t="s">
        <v>119</v>
      </c>
      <c r="E67" s="1" t="s">
        <v>119</v>
      </c>
      <c r="F67" s="37" t="s">
        <v>119</v>
      </c>
      <c r="G67" s="37" t="s">
        <v>119</v>
      </c>
      <c r="H67" s="27" t="s">
        <v>119</v>
      </c>
      <c r="I67" s="27" t="s">
        <v>119</v>
      </c>
      <c r="J67" s="28" t="s">
        <v>119</v>
      </c>
      <c r="K67" s="29" t="s">
        <v>119</v>
      </c>
      <c r="L67" s="28" t="s">
        <v>119</v>
      </c>
      <c r="M67" s="28" t="s">
        <v>119</v>
      </c>
      <c r="N67" s="1" t="s">
        <v>119</v>
      </c>
      <c r="O67" s="28" t="s">
        <v>119</v>
      </c>
      <c r="P67" s="28" t="s">
        <v>119</v>
      </c>
      <c r="Q67" s="106" t="s">
        <v>119</v>
      </c>
      <c r="R67" s="106" t="s">
        <v>119</v>
      </c>
      <c r="S67" s="106">
        <v>1</v>
      </c>
      <c r="T67" s="106">
        <v>1</v>
      </c>
      <c r="U67" s="106" t="s">
        <v>119</v>
      </c>
      <c r="V67" s="106" t="s">
        <v>119</v>
      </c>
      <c r="W67" t="s">
        <v>119</v>
      </c>
      <c r="X67" s="11" t="str">
        <f t="shared" si="0"/>
        <v>X</v>
      </c>
      <c r="Y67" s="11" t="s">
        <v>119</v>
      </c>
    </row>
    <row r="68" spans="1:25" x14ac:dyDescent="0.3">
      <c r="A68" s="4" t="s">
        <v>344</v>
      </c>
      <c r="B68" s="2" t="s">
        <v>119</v>
      </c>
      <c r="C68" s="1" t="s">
        <v>119</v>
      </c>
      <c r="D68" s="1" t="s">
        <v>119</v>
      </c>
      <c r="E68" s="1" t="s">
        <v>119</v>
      </c>
      <c r="F68" s="37" t="s">
        <v>119</v>
      </c>
      <c r="G68" s="37" t="s">
        <v>119</v>
      </c>
      <c r="H68" s="27" t="s">
        <v>119</v>
      </c>
      <c r="I68" s="27" t="s">
        <v>119</v>
      </c>
      <c r="J68" s="28" t="s">
        <v>119</v>
      </c>
      <c r="K68" s="29" t="s">
        <v>119</v>
      </c>
      <c r="L68" s="28" t="s">
        <v>119</v>
      </c>
      <c r="M68" s="28" t="s">
        <v>134</v>
      </c>
      <c r="N68" s="1" t="s">
        <v>119</v>
      </c>
      <c r="O68" s="28" t="s">
        <v>119</v>
      </c>
      <c r="P68" s="28" t="s">
        <v>119</v>
      </c>
      <c r="Q68" s="106" t="s">
        <v>119</v>
      </c>
      <c r="R68" s="106" t="s">
        <v>119</v>
      </c>
      <c r="S68" s="106" t="s">
        <v>119</v>
      </c>
      <c r="T68" s="106" t="s">
        <v>119</v>
      </c>
      <c r="U68" s="106" t="s">
        <v>119</v>
      </c>
      <c r="V68" s="106" t="s">
        <v>119</v>
      </c>
      <c r="W68" t="s">
        <v>119</v>
      </c>
      <c r="X68" s="11" t="s">
        <v>134</v>
      </c>
      <c r="Y68" s="11" t="s">
        <v>119</v>
      </c>
    </row>
    <row r="69" spans="1:25" s="5" customFormat="1" x14ac:dyDescent="0.3">
      <c r="A69" s="4" t="s">
        <v>746</v>
      </c>
      <c r="B69" s="2" t="s">
        <v>119</v>
      </c>
      <c r="C69" s="1" t="s">
        <v>119</v>
      </c>
      <c r="D69" s="1" t="s">
        <v>119</v>
      </c>
      <c r="E69" s="1" t="s">
        <v>119</v>
      </c>
      <c r="F69" s="37" t="s">
        <v>119</v>
      </c>
      <c r="G69" s="37" t="s">
        <v>119</v>
      </c>
      <c r="H69" s="27" t="s">
        <v>119</v>
      </c>
      <c r="I69" s="27" t="s">
        <v>119</v>
      </c>
      <c r="J69" s="28" t="s">
        <v>119</v>
      </c>
      <c r="K69" s="29" t="s">
        <v>119</v>
      </c>
      <c r="L69" s="28" t="s">
        <v>119</v>
      </c>
      <c r="M69" s="28" t="s">
        <v>119</v>
      </c>
      <c r="N69" s="1" t="s">
        <v>119</v>
      </c>
      <c r="O69" s="28" t="s">
        <v>119</v>
      </c>
      <c r="P69" s="28" t="s">
        <v>119</v>
      </c>
      <c r="Q69" s="106" t="s">
        <v>119</v>
      </c>
      <c r="R69" s="106">
        <v>1</v>
      </c>
      <c r="S69" s="106" t="s">
        <v>119</v>
      </c>
      <c r="T69" s="106" t="s">
        <v>119</v>
      </c>
      <c r="U69" s="106" t="s">
        <v>119</v>
      </c>
      <c r="V69" s="106" t="s">
        <v>119</v>
      </c>
      <c r="W69" t="s">
        <v>119</v>
      </c>
      <c r="X69" s="11" t="str">
        <f t="shared" ref="X69:X72" si="1">IF(SUM(Q69:V69)&gt;=1,"X","")</f>
        <v>X</v>
      </c>
      <c r="Y69" s="11" t="s">
        <v>119</v>
      </c>
    </row>
    <row r="70" spans="1:25" x14ac:dyDescent="0.3">
      <c r="A70" s="7" t="s">
        <v>747</v>
      </c>
      <c r="B70" s="6" t="s">
        <v>119</v>
      </c>
      <c r="C70" s="10" t="s">
        <v>119</v>
      </c>
      <c r="D70" s="10" t="s">
        <v>119</v>
      </c>
      <c r="E70" s="10" t="s">
        <v>119</v>
      </c>
      <c r="F70" s="37" t="s">
        <v>119</v>
      </c>
      <c r="G70" s="29" t="s">
        <v>119</v>
      </c>
      <c r="H70" s="30" t="s">
        <v>119</v>
      </c>
      <c r="I70" s="30" t="s">
        <v>119</v>
      </c>
      <c r="J70" s="29" t="s">
        <v>119</v>
      </c>
      <c r="K70" s="29" t="s">
        <v>119</v>
      </c>
      <c r="L70" s="29" t="s">
        <v>119</v>
      </c>
      <c r="M70" s="29" t="s">
        <v>119</v>
      </c>
      <c r="N70" s="10" t="s">
        <v>119</v>
      </c>
      <c r="O70" s="29" t="s">
        <v>119</v>
      </c>
      <c r="P70" s="28" t="s">
        <v>119</v>
      </c>
      <c r="Q70" s="107" t="s">
        <v>119</v>
      </c>
      <c r="R70" s="107">
        <v>7</v>
      </c>
      <c r="S70" s="107" t="s">
        <v>119</v>
      </c>
      <c r="T70" s="107" t="s">
        <v>119</v>
      </c>
      <c r="U70" s="106" t="s">
        <v>119</v>
      </c>
      <c r="V70" s="106" t="s">
        <v>119</v>
      </c>
      <c r="W70" t="s">
        <v>119</v>
      </c>
      <c r="X70" s="11" t="str">
        <f t="shared" si="1"/>
        <v>X</v>
      </c>
      <c r="Y70" s="11" t="s">
        <v>119</v>
      </c>
    </row>
    <row r="71" spans="1:25" s="51" customFormat="1" x14ac:dyDescent="0.3">
      <c r="A71" s="1" t="s">
        <v>251</v>
      </c>
      <c r="B71" s="2">
        <v>2</v>
      </c>
      <c r="C71" s="1" t="s">
        <v>119</v>
      </c>
      <c r="D71" s="1" t="s">
        <v>119</v>
      </c>
      <c r="E71" s="1" t="s">
        <v>119</v>
      </c>
      <c r="F71" s="37" t="s">
        <v>119</v>
      </c>
      <c r="G71" s="37">
        <v>6</v>
      </c>
      <c r="H71" s="27">
        <v>33</v>
      </c>
      <c r="I71" s="28">
        <f>18+15+1+3</f>
        <v>37</v>
      </c>
      <c r="J71" s="28">
        <v>1</v>
      </c>
      <c r="K71" s="34">
        <v>2</v>
      </c>
      <c r="L71" s="28" t="s">
        <v>119</v>
      </c>
      <c r="M71" s="28" t="s">
        <v>134</v>
      </c>
      <c r="N71" s="1" t="s">
        <v>119</v>
      </c>
      <c r="O71" s="28">
        <v>5</v>
      </c>
      <c r="P71" s="28" t="s">
        <v>119</v>
      </c>
      <c r="Q71" s="106" t="s">
        <v>119</v>
      </c>
      <c r="R71" s="106" t="s">
        <v>119</v>
      </c>
      <c r="S71" s="106" t="s">
        <v>119</v>
      </c>
      <c r="T71" s="106" t="s">
        <v>119</v>
      </c>
      <c r="U71" s="106" t="s">
        <v>119</v>
      </c>
      <c r="V71" s="106" t="s">
        <v>119</v>
      </c>
      <c r="W71" t="s">
        <v>119</v>
      </c>
      <c r="X71" s="11" t="s">
        <v>134</v>
      </c>
      <c r="Y71" s="11" t="s">
        <v>119</v>
      </c>
    </row>
    <row r="72" spans="1:25" x14ac:dyDescent="0.3">
      <c r="A72" s="41" t="s">
        <v>254</v>
      </c>
      <c r="B72" s="52"/>
      <c r="C72" s="53"/>
      <c r="D72" s="53"/>
      <c r="E72" s="53"/>
      <c r="F72" s="92"/>
      <c r="G72" s="92"/>
      <c r="H72" s="54"/>
      <c r="I72" s="54"/>
      <c r="J72" s="54"/>
      <c r="K72" s="54"/>
      <c r="L72" s="50"/>
      <c r="M72" s="50"/>
      <c r="N72" s="49"/>
      <c r="O72" s="50"/>
      <c r="P72" s="50"/>
      <c r="Q72" s="105"/>
      <c r="R72" s="105"/>
      <c r="S72" s="105"/>
      <c r="T72" s="105"/>
      <c r="U72" s="105"/>
      <c r="V72" s="105"/>
      <c r="W72" t="s">
        <v>119</v>
      </c>
      <c r="X72" s="11" t="str">
        <f t="shared" si="1"/>
        <v/>
      </c>
      <c r="Y72" s="84"/>
    </row>
    <row r="73" spans="1:25" x14ac:dyDescent="0.3">
      <c r="A73" s="7" t="s">
        <v>260</v>
      </c>
      <c r="B73" s="55" t="s">
        <v>119</v>
      </c>
      <c r="C73" s="7" t="s">
        <v>119</v>
      </c>
      <c r="D73" s="7" t="s">
        <v>119</v>
      </c>
      <c r="E73" s="7" t="s">
        <v>119</v>
      </c>
      <c r="F73" s="37" t="s">
        <v>119</v>
      </c>
      <c r="G73" s="37" t="s">
        <v>119</v>
      </c>
      <c r="H73" s="30" t="s">
        <v>119</v>
      </c>
      <c r="I73" s="30" t="s">
        <v>119</v>
      </c>
      <c r="J73" s="30">
        <v>7</v>
      </c>
      <c r="K73" s="34" t="s">
        <v>119</v>
      </c>
      <c r="L73" s="28" t="s">
        <v>119</v>
      </c>
      <c r="M73" s="28" t="s">
        <v>119</v>
      </c>
      <c r="N73" s="1" t="s">
        <v>119</v>
      </c>
      <c r="O73" s="28">
        <v>1</v>
      </c>
      <c r="P73" s="28" t="s">
        <v>119</v>
      </c>
      <c r="Q73" s="106" t="s">
        <v>119</v>
      </c>
      <c r="R73" s="106" t="s">
        <v>119</v>
      </c>
      <c r="S73" s="106" t="s">
        <v>119</v>
      </c>
      <c r="T73" s="106" t="s">
        <v>119</v>
      </c>
      <c r="U73" s="106" t="s">
        <v>119</v>
      </c>
      <c r="V73" s="106" t="s">
        <v>119</v>
      </c>
      <c r="W73" t="s">
        <v>119</v>
      </c>
      <c r="X73" s="11" t="s">
        <v>119</v>
      </c>
      <c r="Y73" s="11" t="s">
        <v>119</v>
      </c>
    </row>
    <row r="74" spans="1:25" s="74" customFormat="1" x14ac:dyDescent="0.3">
      <c r="A74" s="7" t="s">
        <v>345</v>
      </c>
      <c r="B74" s="55" t="s">
        <v>119</v>
      </c>
      <c r="C74" s="7" t="s">
        <v>119</v>
      </c>
      <c r="D74" s="7" t="s">
        <v>119</v>
      </c>
      <c r="E74" s="7" t="s">
        <v>119</v>
      </c>
      <c r="F74" s="37" t="s">
        <v>119</v>
      </c>
      <c r="G74" s="37" t="s">
        <v>119</v>
      </c>
      <c r="H74" s="30" t="s">
        <v>119</v>
      </c>
      <c r="I74" s="30" t="s">
        <v>119</v>
      </c>
      <c r="J74" s="30" t="s">
        <v>119</v>
      </c>
      <c r="K74" s="34" t="s">
        <v>119</v>
      </c>
      <c r="L74" s="28" t="s">
        <v>119</v>
      </c>
      <c r="M74" s="28">
        <v>1</v>
      </c>
      <c r="N74" s="1" t="s">
        <v>119</v>
      </c>
      <c r="O74" s="28" t="s">
        <v>119</v>
      </c>
      <c r="P74" s="28" t="s">
        <v>119</v>
      </c>
      <c r="Q74" s="106" t="s">
        <v>119</v>
      </c>
      <c r="R74" s="106" t="s">
        <v>119</v>
      </c>
      <c r="S74" s="106" t="s">
        <v>119</v>
      </c>
      <c r="T74" s="106" t="s">
        <v>119</v>
      </c>
      <c r="U74" s="106" t="s">
        <v>119</v>
      </c>
      <c r="V74" s="106" t="s">
        <v>119</v>
      </c>
      <c r="W74" t="s">
        <v>119</v>
      </c>
      <c r="X74" s="11" t="s">
        <v>119</v>
      </c>
      <c r="Y74" s="11" t="s">
        <v>119</v>
      </c>
    </row>
    <row r="75" spans="1:25" s="74" customFormat="1" x14ac:dyDescent="0.3">
      <c r="A75" s="20" t="s">
        <v>1151</v>
      </c>
      <c r="B75" s="56" t="s">
        <v>119</v>
      </c>
      <c r="C75" s="20" t="s">
        <v>119</v>
      </c>
      <c r="D75" s="20" t="s">
        <v>119</v>
      </c>
      <c r="E75" s="20" t="s">
        <v>119</v>
      </c>
      <c r="F75" s="37" t="s">
        <v>119</v>
      </c>
      <c r="G75" s="32">
        <v>4</v>
      </c>
      <c r="H75" s="45" t="s">
        <v>119</v>
      </c>
      <c r="I75" s="45" t="s">
        <v>119</v>
      </c>
      <c r="J75" s="45" t="s">
        <v>119</v>
      </c>
      <c r="K75" s="45" t="s">
        <v>119</v>
      </c>
      <c r="L75" s="32" t="s">
        <v>119</v>
      </c>
      <c r="M75" s="32" t="s">
        <v>119</v>
      </c>
      <c r="N75" s="25" t="s">
        <v>119</v>
      </c>
      <c r="O75" s="28" t="s">
        <v>119</v>
      </c>
      <c r="P75" s="28" t="s">
        <v>119</v>
      </c>
      <c r="Q75" s="106" t="s">
        <v>119</v>
      </c>
      <c r="R75" s="106" t="s">
        <v>119</v>
      </c>
      <c r="S75" s="106" t="s">
        <v>119</v>
      </c>
      <c r="T75" s="106" t="s">
        <v>119</v>
      </c>
      <c r="U75" s="106" t="s">
        <v>119</v>
      </c>
      <c r="V75" s="106" t="s">
        <v>119</v>
      </c>
      <c r="W75" t="s">
        <v>134</v>
      </c>
      <c r="X75" s="11" t="s">
        <v>119</v>
      </c>
      <c r="Y75" s="11" t="s">
        <v>119</v>
      </c>
    </row>
    <row r="76" spans="1:25" s="11" customFormat="1" x14ac:dyDescent="0.3">
      <c r="A76" s="20" t="s">
        <v>1152</v>
      </c>
      <c r="B76" s="56" t="s">
        <v>119</v>
      </c>
      <c r="C76" s="20" t="s">
        <v>119</v>
      </c>
      <c r="D76" s="20" t="s">
        <v>119</v>
      </c>
      <c r="E76" s="20" t="s">
        <v>119</v>
      </c>
      <c r="F76" s="37" t="s">
        <v>119</v>
      </c>
      <c r="G76" s="37" t="s">
        <v>119</v>
      </c>
      <c r="H76" s="37" t="s">
        <v>119</v>
      </c>
      <c r="I76" s="37" t="s">
        <v>119</v>
      </c>
      <c r="J76" s="45" t="s">
        <v>134</v>
      </c>
      <c r="K76" s="45" t="s">
        <v>119</v>
      </c>
      <c r="L76" s="45" t="s">
        <v>119</v>
      </c>
      <c r="M76" s="45" t="s">
        <v>119</v>
      </c>
      <c r="N76" s="45" t="s">
        <v>119</v>
      </c>
      <c r="O76" s="45" t="s">
        <v>119</v>
      </c>
      <c r="P76" s="28" t="s">
        <v>119</v>
      </c>
      <c r="Q76" s="106" t="s">
        <v>119</v>
      </c>
      <c r="R76" s="106" t="s">
        <v>119</v>
      </c>
      <c r="S76" s="106" t="s">
        <v>119</v>
      </c>
      <c r="T76" s="106" t="s">
        <v>119</v>
      </c>
      <c r="U76" s="106" t="s">
        <v>119</v>
      </c>
      <c r="V76" s="106" t="s">
        <v>119</v>
      </c>
      <c r="W76" t="s">
        <v>134</v>
      </c>
      <c r="X76" s="11" t="s">
        <v>119</v>
      </c>
      <c r="Y76" s="11" t="s">
        <v>119</v>
      </c>
    </row>
    <row r="77" spans="1:25" s="11" customFormat="1" x14ac:dyDescent="0.3">
      <c r="A77" s="14" t="s">
        <v>346</v>
      </c>
      <c r="B77" s="47" t="s">
        <v>119</v>
      </c>
      <c r="C77" s="12" t="s">
        <v>119</v>
      </c>
      <c r="D77" s="12" t="s">
        <v>119</v>
      </c>
      <c r="E77" s="12" t="s">
        <v>119</v>
      </c>
      <c r="F77" s="37" t="s">
        <v>119</v>
      </c>
      <c r="G77" s="37" t="s">
        <v>119</v>
      </c>
      <c r="H77" s="34" t="s">
        <v>119</v>
      </c>
      <c r="I77" s="34" t="s">
        <v>119</v>
      </c>
      <c r="J77" s="34" t="s">
        <v>119</v>
      </c>
      <c r="K77" s="34" t="s">
        <v>119</v>
      </c>
      <c r="L77" s="31" t="s">
        <v>119</v>
      </c>
      <c r="M77" s="31" t="s">
        <v>134</v>
      </c>
      <c r="N77" s="14" t="s">
        <v>119</v>
      </c>
      <c r="O77" s="28" t="s">
        <v>119</v>
      </c>
      <c r="P77" s="28" t="s">
        <v>119</v>
      </c>
      <c r="Q77" s="106" t="s">
        <v>119</v>
      </c>
      <c r="R77" s="106" t="s">
        <v>119</v>
      </c>
      <c r="S77" s="106" t="s">
        <v>119</v>
      </c>
      <c r="T77" s="106" t="s">
        <v>119</v>
      </c>
      <c r="U77" s="106" t="s">
        <v>119</v>
      </c>
      <c r="V77" s="106" t="s">
        <v>119</v>
      </c>
      <c r="W77" t="s">
        <v>119</v>
      </c>
      <c r="X77" s="11" t="s">
        <v>134</v>
      </c>
      <c r="Y77" s="11" t="s">
        <v>134</v>
      </c>
    </row>
    <row r="78" spans="1:25" s="11" customFormat="1" x14ac:dyDescent="0.3">
      <c r="A78" s="14" t="s">
        <v>1153</v>
      </c>
      <c r="B78" s="47" t="s">
        <v>119</v>
      </c>
      <c r="C78" s="47" t="s">
        <v>119</v>
      </c>
      <c r="D78" s="47" t="s">
        <v>119</v>
      </c>
      <c r="E78" s="47" t="s">
        <v>119</v>
      </c>
      <c r="F78" s="47" t="s">
        <v>119</v>
      </c>
      <c r="G78" s="47" t="s">
        <v>119</v>
      </c>
      <c r="H78" s="47" t="s">
        <v>119</v>
      </c>
      <c r="I78" s="47" t="s">
        <v>119</v>
      </c>
      <c r="J78" s="34" t="s">
        <v>134</v>
      </c>
      <c r="K78" s="34" t="s">
        <v>119</v>
      </c>
      <c r="L78" s="34" t="s">
        <v>119</v>
      </c>
      <c r="M78" s="34" t="s">
        <v>119</v>
      </c>
      <c r="N78" s="34" t="s">
        <v>119</v>
      </c>
      <c r="O78" s="34" t="s">
        <v>119</v>
      </c>
      <c r="P78" s="28" t="s">
        <v>119</v>
      </c>
      <c r="Q78" s="106" t="s">
        <v>119</v>
      </c>
      <c r="R78" s="106" t="s">
        <v>119</v>
      </c>
      <c r="S78" s="106" t="s">
        <v>119</v>
      </c>
      <c r="T78" s="106" t="s">
        <v>119</v>
      </c>
      <c r="U78" s="106" t="s">
        <v>119</v>
      </c>
      <c r="V78" s="106" t="s">
        <v>119</v>
      </c>
      <c r="W78" t="s">
        <v>134</v>
      </c>
      <c r="X78" s="11" t="s">
        <v>119</v>
      </c>
      <c r="Y78" s="11" t="s">
        <v>119</v>
      </c>
    </row>
    <row r="79" spans="1:25" s="11" customFormat="1" x14ac:dyDescent="0.3">
      <c r="A79" s="14" t="s">
        <v>347</v>
      </c>
      <c r="B79" s="47" t="s">
        <v>119</v>
      </c>
      <c r="C79" s="12" t="s">
        <v>119</v>
      </c>
      <c r="D79" s="12" t="s">
        <v>119</v>
      </c>
      <c r="E79" s="12" t="s">
        <v>119</v>
      </c>
      <c r="F79" s="37" t="s">
        <v>119</v>
      </c>
      <c r="G79" s="37" t="s">
        <v>119</v>
      </c>
      <c r="H79" s="34" t="s">
        <v>119</v>
      </c>
      <c r="I79" s="34" t="s">
        <v>119</v>
      </c>
      <c r="J79" s="34" t="s">
        <v>119</v>
      </c>
      <c r="K79" s="34" t="s">
        <v>119</v>
      </c>
      <c r="L79" s="31" t="s">
        <v>119</v>
      </c>
      <c r="M79" s="31" t="s">
        <v>134</v>
      </c>
      <c r="N79" s="14" t="s">
        <v>119</v>
      </c>
      <c r="O79" s="28" t="s">
        <v>119</v>
      </c>
      <c r="P79" s="28" t="s">
        <v>119</v>
      </c>
      <c r="Q79" s="106" t="s">
        <v>119</v>
      </c>
      <c r="R79" s="106" t="s">
        <v>119</v>
      </c>
      <c r="S79" s="106" t="s">
        <v>119</v>
      </c>
      <c r="T79" s="106" t="s">
        <v>119</v>
      </c>
      <c r="U79" s="106" t="s">
        <v>119</v>
      </c>
      <c r="V79" s="106" t="s">
        <v>119</v>
      </c>
      <c r="W79" t="s">
        <v>119</v>
      </c>
      <c r="X79" s="11" t="s">
        <v>134</v>
      </c>
      <c r="Y79" s="11" t="s">
        <v>119</v>
      </c>
    </row>
    <row r="80" spans="1:25" s="11" customFormat="1" x14ac:dyDescent="0.3">
      <c r="A80" s="14" t="s">
        <v>348</v>
      </c>
      <c r="B80" s="47" t="s">
        <v>119</v>
      </c>
      <c r="C80" s="12" t="s">
        <v>119</v>
      </c>
      <c r="D80" s="12" t="s">
        <v>119</v>
      </c>
      <c r="E80" s="12" t="s">
        <v>119</v>
      </c>
      <c r="F80" s="37" t="s">
        <v>119</v>
      </c>
      <c r="G80" s="37" t="s">
        <v>119</v>
      </c>
      <c r="H80" s="34" t="s">
        <v>119</v>
      </c>
      <c r="I80" s="34" t="s">
        <v>119</v>
      </c>
      <c r="J80" s="34" t="s">
        <v>119</v>
      </c>
      <c r="K80" s="34" t="s">
        <v>119</v>
      </c>
      <c r="L80" s="31" t="s">
        <v>119</v>
      </c>
      <c r="M80" s="31">
        <v>5</v>
      </c>
      <c r="N80" s="14" t="s">
        <v>119</v>
      </c>
      <c r="O80" s="28" t="s">
        <v>119</v>
      </c>
      <c r="P80" s="28" t="s">
        <v>119</v>
      </c>
      <c r="Q80" s="106" t="s">
        <v>119</v>
      </c>
      <c r="R80" s="106" t="s">
        <v>119</v>
      </c>
      <c r="S80" s="106" t="s">
        <v>119</v>
      </c>
      <c r="T80" s="106" t="s">
        <v>119</v>
      </c>
      <c r="U80" s="106" t="s">
        <v>119</v>
      </c>
      <c r="V80" s="106" t="s">
        <v>119</v>
      </c>
      <c r="W80" t="s">
        <v>119</v>
      </c>
      <c r="X80" s="11" t="s">
        <v>134</v>
      </c>
      <c r="Y80" s="11" t="s">
        <v>119</v>
      </c>
    </row>
    <row r="81" spans="1:25" s="11" customFormat="1" x14ac:dyDescent="0.3">
      <c r="A81" s="14" t="s">
        <v>349</v>
      </c>
      <c r="B81" s="47" t="s">
        <v>119</v>
      </c>
      <c r="C81" s="12" t="s">
        <v>119</v>
      </c>
      <c r="D81" s="12" t="s">
        <v>119</v>
      </c>
      <c r="E81" s="12" t="s">
        <v>119</v>
      </c>
      <c r="F81" s="37" t="s">
        <v>119</v>
      </c>
      <c r="G81" s="37" t="s">
        <v>119</v>
      </c>
      <c r="H81" s="34" t="s">
        <v>119</v>
      </c>
      <c r="I81" s="34" t="s">
        <v>119</v>
      </c>
      <c r="J81" s="34" t="s">
        <v>119</v>
      </c>
      <c r="K81" s="34" t="s">
        <v>119</v>
      </c>
      <c r="L81" s="31" t="s">
        <v>119</v>
      </c>
      <c r="M81" s="31">
        <v>4</v>
      </c>
      <c r="N81" s="14" t="s">
        <v>119</v>
      </c>
      <c r="O81" s="28" t="s">
        <v>119</v>
      </c>
      <c r="P81" s="28" t="s">
        <v>119</v>
      </c>
      <c r="Q81" s="106" t="s">
        <v>119</v>
      </c>
      <c r="R81" s="106" t="s">
        <v>119</v>
      </c>
      <c r="S81" s="106" t="s">
        <v>119</v>
      </c>
      <c r="T81" s="106" t="s">
        <v>119</v>
      </c>
      <c r="U81" s="106" t="s">
        <v>119</v>
      </c>
      <c r="V81" s="106" t="s">
        <v>119</v>
      </c>
      <c r="W81" t="s">
        <v>119</v>
      </c>
      <c r="X81" s="11" t="s">
        <v>119</v>
      </c>
      <c r="Y81" s="11" t="s">
        <v>119</v>
      </c>
    </row>
    <row r="82" spans="1:25" s="11" customFormat="1" x14ac:dyDescent="0.3">
      <c r="A82" s="14" t="s">
        <v>350</v>
      </c>
      <c r="B82" s="47" t="s">
        <v>119</v>
      </c>
      <c r="C82" s="12" t="s">
        <v>119</v>
      </c>
      <c r="D82" s="12" t="s">
        <v>119</v>
      </c>
      <c r="E82" s="12" t="s">
        <v>119</v>
      </c>
      <c r="F82" s="37" t="s">
        <v>119</v>
      </c>
      <c r="G82" s="37" t="s">
        <v>119</v>
      </c>
      <c r="H82" s="34" t="s">
        <v>119</v>
      </c>
      <c r="I82" s="34" t="s">
        <v>119</v>
      </c>
      <c r="J82" s="34" t="s">
        <v>119</v>
      </c>
      <c r="K82" s="34" t="s">
        <v>119</v>
      </c>
      <c r="L82" s="31" t="s">
        <v>119</v>
      </c>
      <c r="M82" s="31">
        <v>4</v>
      </c>
      <c r="N82" s="14" t="s">
        <v>119</v>
      </c>
      <c r="O82" s="28" t="s">
        <v>119</v>
      </c>
      <c r="P82" s="28" t="s">
        <v>119</v>
      </c>
      <c r="Q82" s="106" t="s">
        <v>119</v>
      </c>
      <c r="R82" s="106" t="s">
        <v>119</v>
      </c>
      <c r="S82" s="106" t="s">
        <v>119</v>
      </c>
      <c r="T82" s="106" t="s">
        <v>119</v>
      </c>
      <c r="U82" s="106" t="s">
        <v>119</v>
      </c>
      <c r="V82" s="106" t="s">
        <v>119</v>
      </c>
      <c r="W82" t="s">
        <v>119</v>
      </c>
      <c r="X82" s="11" t="s">
        <v>134</v>
      </c>
      <c r="Y82" s="11" t="s">
        <v>134</v>
      </c>
    </row>
    <row r="83" spans="1:25" x14ac:dyDescent="0.3">
      <c r="A83" s="14" t="s">
        <v>351</v>
      </c>
      <c r="B83" s="47" t="s">
        <v>119</v>
      </c>
      <c r="C83" s="12" t="s">
        <v>119</v>
      </c>
      <c r="D83" s="12" t="s">
        <v>119</v>
      </c>
      <c r="E83" s="12" t="s">
        <v>119</v>
      </c>
      <c r="F83" s="37" t="s">
        <v>119</v>
      </c>
      <c r="G83" s="37" t="s">
        <v>119</v>
      </c>
      <c r="H83" s="34" t="s">
        <v>119</v>
      </c>
      <c r="I83" s="34" t="s">
        <v>119</v>
      </c>
      <c r="J83" s="34" t="s">
        <v>119</v>
      </c>
      <c r="K83" s="34" t="s">
        <v>119</v>
      </c>
      <c r="L83" s="31" t="s">
        <v>119</v>
      </c>
      <c r="M83" s="31">
        <v>7</v>
      </c>
      <c r="N83" s="14" t="s">
        <v>119</v>
      </c>
      <c r="O83" s="28" t="s">
        <v>119</v>
      </c>
      <c r="P83" s="28" t="s">
        <v>119</v>
      </c>
      <c r="Q83" s="106" t="s">
        <v>119</v>
      </c>
      <c r="R83" s="106" t="s">
        <v>119</v>
      </c>
      <c r="S83" s="106" t="s">
        <v>119</v>
      </c>
      <c r="T83" s="106" t="s">
        <v>119</v>
      </c>
      <c r="U83" s="106" t="s">
        <v>119</v>
      </c>
      <c r="V83" s="106" t="s">
        <v>119</v>
      </c>
      <c r="W83" t="s">
        <v>119</v>
      </c>
      <c r="X83" s="11" t="s">
        <v>134</v>
      </c>
      <c r="Y83" s="11" t="s">
        <v>134</v>
      </c>
    </row>
    <row r="84" spans="1:25" x14ac:dyDescent="0.3">
      <c r="A84" s="12" t="s">
        <v>264</v>
      </c>
      <c r="B84" s="47" t="s">
        <v>119</v>
      </c>
      <c r="C84" s="12" t="s">
        <v>119</v>
      </c>
      <c r="D84" s="12" t="s">
        <v>119</v>
      </c>
      <c r="E84" s="12" t="s">
        <v>119</v>
      </c>
      <c r="F84" s="37" t="s">
        <v>119</v>
      </c>
      <c r="G84" s="37" t="s">
        <v>119</v>
      </c>
      <c r="H84" s="34" t="s">
        <v>134</v>
      </c>
      <c r="I84" s="34" t="s">
        <v>119</v>
      </c>
      <c r="J84" s="34" t="s">
        <v>119</v>
      </c>
      <c r="K84" s="34" t="s">
        <v>119</v>
      </c>
      <c r="L84" s="28" t="s">
        <v>119</v>
      </c>
      <c r="M84" s="28" t="s">
        <v>119</v>
      </c>
      <c r="N84" s="1" t="s">
        <v>119</v>
      </c>
      <c r="O84" s="28" t="s">
        <v>119</v>
      </c>
      <c r="P84" s="28" t="s">
        <v>119</v>
      </c>
      <c r="Q84" s="106" t="s">
        <v>119</v>
      </c>
      <c r="R84" s="106" t="s">
        <v>119</v>
      </c>
      <c r="S84" s="106" t="s">
        <v>119</v>
      </c>
      <c r="T84" s="106" t="s">
        <v>119</v>
      </c>
      <c r="U84" s="106" t="s">
        <v>119</v>
      </c>
      <c r="V84" s="106" t="s">
        <v>119</v>
      </c>
      <c r="W84" t="s">
        <v>119</v>
      </c>
      <c r="X84" s="11" t="s">
        <v>119</v>
      </c>
      <c r="Y84" s="11" t="s">
        <v>134</v>
      </c>
    </row>
    <row r="85" spans="1:25" s="11" customFormat="1" x14ac:dyDescent="0.3">
      <c r="A85" s="7" t="s">
        <v>262</v>
      </c>
      <c r="B85" s="55" t="s">
        <v>119</v>
      </c>
      <c r="C85" s="7" t="s">
        <v>119</v>
      </c>
      <c r="D85" s="7" t="s">
        <v>119</v>
      </c>
      <c r="E85" s="7" t="s">
        <v>119</v>
      </c>
      <c r="F85" s="37" t="s">
        <v>119</v>
      </c>
      <c r="G85" s="37" t="s">
        <v>119</v>
      </c>
      <c r="H85" s="30" t="s">
        <v>119</v>
      </c>
      <c r="I85" s="30" t="s">
        <v>119</v>
      </c>
      <c r="J85" s="30">
        <v>1</v>
      </c>
      <c r="K85" s="34" t="s">
        <v>119</v>
      </c>
      <c r="L85" s="28" t="s">
        <v>119</v>
      </c>
      <c r="M85" s="28" t="s">
        <v>119</v>
      </c>
      <c r="N85" s="1" t="s">
        <v>119</v>
      </c>
      <c r="O85" s="28" t="s">
        <v>119</v>
      </c>
      <c r="P85" s="28" t="s">
        <v>119</v>
      </c>
      <c r="Q85" s="106" t="s">
        <v>119</v>
      </c>
      <c r="R85" s="106" t="s">
        <v>119</v>
      </c>
      <c r="S85" s="106" t="s">
        <v>119</v>
      </c>
      <c r="T85" s="106" t="s">
        <v>119</v>
      </c>
      <c r="U85" s="106" t="s">
        <v>119</v>
      </c>
      <c r="V85" s="106" t="s">
        <v>119</v>
      </c>
      <c r="W85" t="s">
        <v>119</v>
      </c>
      <c r="X85" s="11" t="s">
        <v>119</v>
      </c>
      <c r="Y85" s="11" t="s">
        <v>119</v>
      </c>
    </row>
    <row r="86" spans="1:25" s="11" customFormat="1" x14ac:dyDescent="0.3">
      <c r="A86" s="12" t="s">
        <v>352</v>
      </c>
      <c r="B86" s="47" t="s">
        <v>119</v>
      </c>
      <c r="C86" s="12" t="s">
        <v>119</v>
      </c>
      <c r="D86" s="12" t="s">
        <v>119</v>
      </c>
      <c r="E86" s="12" t="s">
        <v>119</v>
      </c>
      <c r="F86" s="37" t="s">
        <v>119</v>
      </c>
      <c r="G86" s="37" t="s">
        <v>119</v>
      </c>
      <c r="H86" s="34" t="s">
        <v>119</v>
      </c>
      <c r="I86" s="34" t="s">
        <v>119</v>
      </c>
      <c r="J86" s="34" t="s">
        <v>119</v>
      </c>
      <c r="K86" s="34" t="s">
        <v>119</v>
      </c>
      <c r="L86" s="31" t="s">
        <v>119</v>
      </c>
      <c r="M86" s="31" t="s">
        <v>134</v>
      </c>
      <c r="N86" s="14" t="s">
        <v>119</v>
      </c>
      <c r="O86" s="28" t="s">
        <v>119</v>
      </c>
      <c r="P86" s="28" t="s">
        <v>119</v>
      </c>
      <c r="Q86" s="106" t="s">
        <v>119</v>
      </c>
      <c r="R86" s="106" t="s">
        <v>119</v>
      </c>
      <c r="S86" s="106" t="s">
        <v>119</v>
      </c>
      <c r="T86" s="106" t="s">
        <v>119</v>
      </c>
      <c r="U86" s="106" t="s">
        <v>119</v>
      </c>
      <c r="V86" s="106" t="s">
        <v>119</v>
      </c>
      <c r="W86" t="s">
        <v>119</v>
      </c>
      <c r="X86" s="11" t="s">
        <v>134</v>
      </c>
      <c r="Y86" s="11" t="s">
        <v>134</v>
      </c>
    </row>
    <row r="87" spans="1:25" s="11" customFormat="1" x14ac:dyDescent="0.3">
      <c r="A87" s="12" t="s">
        <v>1034</v>
      </c>
      <c r="B87" s="47" t="s">
        <v>119</v>
      </c>
      <c r="C87" s="12" t="s">
        <v>119</v>
      </c>
      <c r="D87" s="12" t="s">
        <v>119</v>
      </c>
      <c r="E87" s="12" t="s">
        <v>119</v>
      </c>
      <c r="F87" s="37" t="s">
        <v>119</v>
      </c>
      <c r="G87" s="37">
        <v>2</v>
      </c>
      <c r="H87" s="34" t="s">
        <v>119</v>
      </c>
      <c r="I87" s="34" t="s">
        <v>119</v>
      </c>
      <c r="J87" s="34">
        <v>7</v>
      </c>
      <c r="K87" s="34">
        <v>2</v>
      </c>
      <c r="L87" s="31" t="s">
        <v>119</v>
      </c>
      <c r="M87" s="31" t="s">
        <v>119</v>
      </c>
      <c r="N87" s="14" t="s">
        <v>119</v>
      </c>
      <c r="O87" s="28" t="s">
        <v>119</v>
      </c>
      <c r="P87" s="28" t="s">
        <v>119</v>
      </c>
      <c r="Q87" s="106" t="s">
        <v>119</v>
      </c>
      <c r="R87" s="106" t="s">
        <v>119</v>
      </c>
      <c r="S87" s="106" t="s">
        <v>119</v>
      </c>
      <c r="T87" s="106" t="s">
        <v>119</v>
      </c>
      <c r="U87" s="106" t="s">
        <v>119</v>
      </c>
      <c r="V87" s="106" t="s">
        <v>119</v>
      </c>
      <c r="W87" t="s">
        <v>119</v>
      </c>
      <c r="X87" s="11" t="s">
        <v>134</v>
      </c>
      <c r="Y87" s="11" t="s">
        <v>134</v>
      </c>
    </row>
    <row r="88" spans="1:25" s="11" customFormat="1" x14ac:dyDescent="0.3">
      <c r="A88" s="12" t="s">
        <v>709</v>
      </c>
      <c r="B88" s="47" t="s">
        <v>119</v>
      </c>
      <c r="C88" s="12" t="s">
        <v>119</v>
      </c>
      <c r="D88" s="12" t="s">
        <v>119</v>
      </c>
      <c r="E88" s="12" t="s">
        <v>119</v>
      </c>
      <c r="F88" s="37" t="s">
        <v>119</v>
      </c>
      <c r="G88" s="37" t="s">
        <v>119</v>
      </c>
      <c r="H88" s="34" t="s">
        <v>119</v>
      </c>
      <c r="I88" s="34">
        <v>1</v>
      </c>
      <c r="J88" s="34" t="s">
        <v>119</v>
      </c>
      <c r="K88" s="34" t="s">
        <v>119</v>
      </c>
      <c r="L88" s="31" t="s">
        <v>119</v>
      </c>
      <c r="M88" s="31" t="s">
        <v>119</v>
      </c>
      <c r="N88" s="14" t="s">
        <v>119</v>
      </c>
      <c r="O88" s="28" t="s">
        <v>119</v>
      </c>
      <c r="P88" s="28" t="s">
        <v>119</v>
      </c>
      <c r="Q88" s="106" t="s">
        <v>119</v>
      </c>
      <c r="R88" s="106" t="s">
        <v>119</v>
      </c>
      <c r="S88" s="106" t="s">
        <v>119</v>
      </c>
      <c r="T88" s="106" t="s">
        <v>119</v>
      </c>
      <c r="U88" s="106" t="s">
        <v>119</v>
      </c>
      <c r="V88" s="106" t="s">
        <v>119</v>
      </c>
      <c r="W88" t="s">
        <v>119</v>
      </c>
      <c r="X88" s="11" t="s">
        <v>134</v>
      </c>
      <c r="Y88" s="11" t="s">
        <v>134</v>
      </c>
    </row>
    <row r="89" spans="1:25" s="11" customFormat="1" x14ac:dyDescent="0.3">
      <c r="A89" s="12" t="s">
        <v>353</v>
      </c>
      <c r="B89" s="47" t="s">
        <v>119</v>
      </c>
      <c r="C89" s="12" t="s">
        <v>119</v>
      </c>
      <c r="D89" s="12" t="s">
        <v>119</v>
      </c>
      <c r="E89" s="12" t="s">
        <v>119</v>
      </c>
      <c r="F89" s="37" t="s">
        <v>119</v>
      </c>
      <c r="G89" s="37" t="s">
        <v>119</v>
      </c>
      <c r="H89" s="34" t="s">
        <v>119</v>
      </c>
      <c r="I89" s="34" t="s">
        <v>119</v>
      </c>
      <c r="J89" s="34" t="s">
        <v>119</v>
      </c>
      <c r="K89" s="34" t="s">
        <v>119</v>
      </c>
      <c r="L89" s="31" t="s">
        <v>119</v>
      </c>
      <c r="M89" s="31" t="s">
        <v>134</v>
      </c>
      <c r="N89" s="14" t="s">
        <v>119</v>
      </c>
      <c r="O89" s="28" t="s">
        <v>119</v>
      </c>
      <c r="P89" s="28" t="s">
        <v>119</v>
      </c>
      <c r="Q89" s="106" t="s">
        <v>119</v>
      </c>
      <c r="R89" s="106" t="s">
        <v>119</v>
      </c>
      <c r="S89" s="106" t="s">
        <v>119</v>
      </c>
      <c r="T89" s="106" t="s">
        <v>119</v>
      </c>
      <c r="U89" s="106" t="s">
        <v>119</v>
      </c>
      <c r="V89" s="106" t="s">
        <v>119</v>
      </c>
      <c r="W89" t="s">
        <v>119</v>
      </c>
      <c r="X89" s="11" t="s">
        <v>134</v>
      </c>
      <c r="Y89" s="11" t="s">
        <v>134</v>
      </c>
    </row>
    <row r="90" spans="1:25" s="11" customFormat="1" x14ac:dyDescent="0.3">
      <c r="A90" s="12" t="s">
        <v>1154</v>
      </c>
      <c r="B90" s="47" t="s">
        <v>119</v>
      </c>
      <c r="C90" s="47" t="s">
        <v>119</v>
      </c>
      <c r="D90" s="47" t="s">
        <v>119</v>
      </c>
      <c r="E90" s="47" t="s">
        <v>119</v>
      </c>
      <c r="F90" s="47" t="s">
        <v>119</v>
      </c>
      <c r="G90" s="47" t="s">
        <v>119</v>
      </c>
      <c r="H90" s="47" t="s">
        <v>119</v>
      </c>
      <c r="I90" s="47" t="s">
        <v>119</v>
      </c>
      <c r="J90" s="34" t="s">
        <v>134</v>
      </c>
      <c r="K90" s="34" t="s">
        <v>119</v>
      </c>
      <c r="L90" s="34" t="s">
        <v>119</v>
      </c>
      <c r="M90" s="34" t="s">
        <v>119</v>
      </c>
      <c r="N90" s="34" t="s">
        <v>119</v>
      </c>
      <c r="O90" s="34" t="s">
        <v>119</v>
      </c>
      <c r="P90" s="28" t="s">
        <v>119</v>
      </c>
      <c r="Q90" s="106" t="s">
        <v>119</v>
      </c>
      <c r="R90" s="106" t="s">
        <v>119</v>
      </c>
      <c r="S90" s="106" t="s">
        <v>119</v>
      </c>
      <c r="T90" s="106" t="s">
        <v>119</v>
      </c>
      <c r="U90" s="106" t="s">
        <v>119</v>
      </c>
      <c r="V90" s="106" t="s">
        <v>119</v>
      </c>
      <c r="W90" t="s">
        <v>134</v>
      </c>
      <c r="X90" s="11" t="s">
        <v>119</v>
      </c>
      <c r="Y90" s="11" t="s">
        <v>119</v>
      </c>
    </row>
    <row r="91" spans="1:25" x14ac:dyDescent="0.3">
      <c r="A91" s="12" t="s">
        <v>354</v>
      </c>
      <c r="B91" s="47" t="s">
        <v>119</v>
      </c>
      <c r="C91" s="12" t="s">
        <v>119</v>
      </c>
      <c r="D91" s="12" t="s">
        <v>119</v>
      </c>
      <c r="E91" s="12" t="s">
        <v>119</v>
      </c>
      <c r="F91" s="37" t="s">
        <v>119</v>
      </c>
      <c r="G91" s="37" t="s">
        <v>119</v>
      </c>
      <c r="H91" s="34" t="s">
        <v>119</v>
      </c>
      <c r="I91" s="34" t="s">
        <v>119</v>
      </c>
      <c r="J91" s="34" t="s">
        <v>119</v>
      </c>
      <c r="K91" s="34" t="s">
        <v>119</v>
      </c>
      <c r="L91" s="31" t="s">
        <v>119</v>
      </c>
      <c r="M91" s="31">
        <v>3</v>
      </c>
      <c r="N91" s="14" t="s">
        <v>119</v>
      </c>
      <c r="O91" s="28" t="s">
        <v>119</v>
      </c>
      <c r="P91" s="28" t="s">
        <v>119</v>
      </c>
      <c r="Q91" s="106" t="s">
        <v>119</v>
      </c>
      <c r="R91" s="106" t="s">
        <v>119</v>
      </c>
      <c r="S91" s="106" t="s">
        <v>119</v>
      </c>
      <c r="T91" s="106" t="s">
        <v>119</v>
      </c>
      <c r="U91" s="106" t="s">
        <v>119</v>
      </c>
      <c r="V91" s="106" t="s">
        <v>119</v>
      </c>
      <c r="W91" t="s">
        <v>119</v>
      </c>
      <c r="X91" s="11" t="s">
        <v>134</v>
      </c>
      <c r="Y91" s="11" t="s">
        <v>134</v>
      </c>
    </row>
    <row r="92" spans="1:25" x14ac:dyDescent="0.3">
      <c r="A92" s="12" t="s">
        <v>261</v>
      </c>
      <c r="B92" s="47" t="s">
        <v>119</v>
      </c>
      <c r="C92" s="12" t="s">
        <v>119</v>
      </c>
      <c r="D92" s="12" t="s">
        <v>119</v>
      </c>
      <c r="E92" s="12" t="s">
        <v>119</v>
      </c>
      <c r="F92" s="37" t="s">
        <v>119</v>
      </c>
      <c r="G92" s="37" t="s">
        <v>119</v>
      </c>
      <c r="H92" s="34" t="s">
        <v>119</v>
      </c>
      <c r="I92" s="34" t="s">
        <v>119</v>
      </c>
      <c r="J92" s="34">
        <v>3</v>
      </c>
      <c r="K92" s="30" t="s">
        <v>119</v>
      </c>
      <c r="L92" s="28" t="s">
        <v>119</v>
      </c>
      <c r="M92" s="28" t="s">
        <v>119</v>
      </c>
      <c r="N92" s="1" t="s">
        <v>119</v>
      </c>
      <c r="O92" s="28" t="s">
        <v>119</v>
      </c>
      <c r="P92" s="28" t="s">
        <v>119</v>
      </c>
      <c r="Q92" s="106" t="s">
        <v>119</v>
      </c>
      <c r="R92" s="106" t="s">
        <v>119</v>
      </c>
      <c r="S92" s="106" t="s">
        <v>119</v>
      </c>
      <c r="T92" s="106" t="s">
        <v>119</v>
      </c>
      <c r="U92" s="106" t="s">
        <v>119</v>
      </c>
      <c r="V92" s="106" t="s">
        <v>119</v>
      </c>
      <c r="W92" t="s">
        <v>119</v>
      </c>
      <c r="X92" s="11" t="s">
        <v>119</v>
      </c>
      <c r="Y92" s="11" t="s">
        <v>119</v>
      </c>
    </row>
    <row r="93" spans="1:25" x14ac:dyDescent="0.3">
      <c r="A93" s="12" t="s">
        <v>265</v>
      </c>
      <c r="B93" s="47" t="s">
        <v>119</v>
      </c>
      <c r="C93" s="12" t="s">
        <v>119</v>
      </c>
      <c r="D93" s="12" t="s">
        <v>119</v>
      </c>
      <c r="E93" s="12" t="s">
        <v>119</v>
      </c>
      <c r="F93" s="37" t="s">
        <v>119</v>
      </c>
      <c r="G93" s="37" t="s">
        <v>119</v>
      </c>
      <c r="H93" s="34">
        <v>2</v>
      </c>
      <c r="I93" s="34" t="s">
        <v>119</v>
      </c>
      <c r="J93" s="34" t="s">
        <v>119</v>
      </c>
      <c r="K93" s="34" t="s">
        <v>119</v>
      </c>
      <c r="L93" s="28" t="s">
        <v>119</v>
      </c>
      <c r="M93" s="28" t="s">
        <v>119</v>
      </c>
      <c r="N93" s="1" t="s">
        <v>119</v>
      </c>
      <c r="O93" s="28" t="s">
        <v>119</v>
      </c>
      <c r="P93" s="28">
        <v>11</v>
      </c>
      <c r="Q93" s="106" t="s">
        <v>119</v>
      </c>
      <c r="R93" s="106" t="s">
        <v>119</v>
      </c>
      <c r="S93" s="106" t="s">
        <v>119</v>
      </c>
      <c r="T93" s="106" t="s">
        <v>119</v>
      </c>
      <c r="U93" s="106" t="s">
        <v>119</v>
      </c>
      <c r="V93" s="106" t="s">
        <v>119</v>
      </c>
      <c r="W93" t="s">
        <v>119</v>
      </c>
      <c r="X93" s="11" t="s">
        <v>134</v>
      </c>
      <c r="Y93" s="11" t="s">
        <v>134</v>
      </c>
    </row>
    <row r="94" spans="1:25" x14ac:dyDescent="0.3">
      <c r="A94" s="12" t="s">
        <v>355</v>
      </c>
      <c r="B94" s="47" t="s">
        <v>119</v>
      </c>
      <c r="C94" s="12" t="s">
        <v>119</v>
      </c>
      <c r="D94" s="12" t="s">
        <v>119</v>
      </c>
      <c r="E94" s="12" t="s">
        <v>119</v>
      </c>
      <c r="F94" s="37" t="s">
        <v>119</v>
      </c>
      <c r="G94" s="37" t="s">
        <v>119</v>
      </c>
      <c r="H94" s="34" t="s">
        <v>119</v>
      </c>
      <c r="I94" s="34" t="s">
        <v>119</v>
      </c>
      <c r="J94" s="34" t="s">
        <v>119</v>
      </c>
      <c r="K94" s="34" t="s">
        <v>119</v>
      </c>
      <c r="L94" s="28" t="s">
        <v>119</v>
      </c>
      <c r="M94" s="28" t="s">
        <v>134</v>
      </c>
      <c r="N94" s="1" t="s">
        <v>119</v>
      </c>
      <c r="O94" s="28" t="s">
        <v>119</v>
      </c>
      <c r="P94" s="28" t="s">
        <v>119</v>
      </c>
      <c r="Q94" s="106" t="s">
        <v>119</v>
      </c>
      <c r="R94" s="106" t="s">
        <v>119</v>
      </c>
      <c r="S94" s="106" t="s">
        <v>119</v>
      </c>
      <c r="T94" s="106" t="s">
        <v>119</v>
      </c>
      <c r="U94" s="106" t="s">
        <v>119</v>
      </c>
      <c r="V94" s="106" t="s">
        <v>119</v>
      </c>
      <c r="W94" t="s">
        <v>119</v>
      </c>
      <c r="X94" s="11" t="s">
        <v>134</v>
      </c>
      <c r="Y94" s="11" t="s">
        <v>134</v>
      </c>
    </row>
    <row r="95" spans="1:25" x14ac:dyDescent="0.3">
      <c r="A95" s="12" t="s">
        <v>356</v>
      </c>
      <c r="B95" s="47" t="s">
        <v>119</v>
      </c>
      <c r="C95" s="12" t="s">
        <v>119</v>
      </c>
      <c r="D95" s="12" t="s">
        <v>119</v>
      </c>
      <c r="E95" s="12" t="s">
        <v>119</v>
      </c>
      <c r="F95" s="37" t="s">
        <v>119</v>
      </c>
      <c r="G95" s="37" t="s">
        <v>119</v>
      </c>
      <c r="H95" s="34" t="s">
        <v>119</v>
      </c>
      <c r="I95" s="34" t="s">
        <v>119</v>
      </c>
      <c r="J95" s="34" t="s">
        <v>119</v>
      </c>
      <c r="K95" s="34" t="s">
        <v>119</v>
      </c>
      <c r="L95" s="28" t="s">
        <v>119</v>
      </c>
      <c r="M95" s="28" t="s">
        <v>134</v>
      </c>
      <c r="N95" s="1" t="s">
        <v>119</v>
      </c>
      <c r="O95" s="28" t="s">
        <v>119</v>
      </c>
      <c r="P95" s="28" t="s">
        <v>119</v>
      </c>
      <c r="Q95" s="106" t="s">
        <v>119</v>
      </c>
      <c r="R95" s="106" t="s">
        <v>119</v>
      </c>
      <c r="S95" s="106" t="s">
        <v>119</v>
      </c>
      <c r="T95" s="106" t="s">
        <v>119</v>
      </c>
      <c r="U95" s="106" t="s">
        <v>119</v>
      </c>
      <c r="V95" s="106" t="s">
        <v>119</v>
      </c>
      <c r="W95" t="s">
        <v>119</v>
      </c>
      <c r="X95" s="11" t="s">
        <v>134</v>
      </c>
      <c r="Y95" s="11" t="s">
        <v>134</v>
      </c>
    </row>
    <row r="96" spans="1:25" x14ac:dyDescent="0.3">
      <c r="A96" s="12" t="s">
        <v>266</v>
      </c>
      <c r="B96" s="47" t="s">
        <v>119</v>
      </c>
      <c r="C96" s="12" t="s">
        <v>119</v>
      </c>
      <c r="D96" s="12" t="s">
        <v>119</v>
      </c>
      <c r="E96" s="12" t="s">
        <v>119</v>
      </c>
      <c r="F96" s="37" t="s">
        <v>119</v>
      </c>
      <c r="G96" s="37" t="s">
        <v>119</v>
      </c>
      <c r="H96" s="34">
        <f>68+13+3+7</f>
        <v>91</v>
      </c>
      <c r="I96" s="34" t="s">
        <v>119</v>
      </c>
      <c r="J96" s="34" t="s">
        <v>119</v>
      </c>
      <c r="K96" s="30" t="s">
        <v>119</v>
      </c>
      <c r="L96" s="28" t="s">
        <v>119</v>
      </c>
      <c r="M96" s="28" t="s">
        <v>119</v>
      </c>
      <c r="N96" s="1" t="s">
        <v>119</v>
      </c>
      <c r="O96" s="28" t="s">
        <v>119</v>
      </c>
      <c r="P96" s="28" t="s">
        <v>119</v>
      </c>
      <c r="Q96" s="106" t="s">
        <v>119</v>
      </c>
      <c r="R96" s="106" t="s">
        <v>119</v>
      </c>
      <c r="S96" s="106" t="s">
        <v>119</v>
      </c>
      <c r="T96" s="106" t="s">
        <v>119</v>
      </c>
      <c r="U96" s="106" t="s">
        <v>119</v>
      </c>
      <c r="V96" s="106" t="s">
        <v>119</v>
      </c>
      <c r="W96" t="s">
        <v>119</v>
      </c>
      <c r="X96" s="11" t="s">
        <v>119</v>
      </c>
      <c r="Y96" s="11" t="s">
        <v>134</v>
      </c>
    </row>
    <row r="97" spans="1:25" x14ac:dyDescent="0.3">
      <c r="A97" s="12" t="s">
        <v>357</v>
      </c>
      <c r="B97" s="47" t="s">
        <v>119</v>
      </c>
      <c r="C97" s="12" t="s">
        <v>119</v>
      </c>
      <c r="D97" s="12" t="s">
        <v>119</v>
      </c>
      <c r="E97" s="12" t="s">
        <v>119</v>
      </c>
      <c r="F97" s="37" t="s">
        <v>119</v>
      </c>
      <c r="G97" s="37" t="s">
        <v>119</v>
      </c>
      <c r="H97" s="34" t="s">
        <v>119</v>
      </c>
      <c r="I97" s="34" t="s">
        <v>119</v>
      </c>
      <c r="J97" s="34" t="s">
        <v>119</v>
      </c>
      <c r="K97" s="30" t="s">
        <v>119</v>
      </c>
      <c r="L97" s="28" t="s">
        <v>119</v>
      </c>
      <c r="M97" s="28">
        <v>57</v>
      </c>
      <c r="N97" s="1" t="s">
        <v>119</v>
      </c>
      <c r="O97" s="28" t="s">
        <v>119</v>
      </c>
      <c r="P97" s="28" t="s">
        <v>119</v>
      </c>
      <c r="Q97" s="106" t="s">
        <v>119</v>
      </c>
      <c r="R97" s="106" t="s">
        <v>119</v>
      </c>
      <c r="S97" s="106" t="s">
        <v>119</v>
      </c>
      <c r="T97" s="106" t="s">
        <v>119</v>
      </c>
      <c r="U97" s="106" t="s">
        <v>119</v>
      </c>
      <c r="V97" s="106" t="s">
        <v>119</v>
      </c>
      <c r="W97" t="s">
        <v>119</v>
      </c>
      <c r="X97" s="11" t="s">
        <v>134</v>
      </c>
      <c r="Y97" s="11" t="s">
        <v>119</v>
      </c>
    </row>
    <row r="98" spans="1:25" x14ac:dyDescent="0.3">
      <c r="A98" s="12" t="s">
        <v>358</v>
      </c>
      <c r="B98" s="47" t="s">
        <v>119</v>
      </c>
      <c r="C98" s="12" t="s">
        <v>119</v>
      </c>
      <c r="D98" s="12" t="s">
        <v>119</v>
      </c>
      <c r="E98" s="12" t="s">
        <v>119</v>
      </c>
      <c r="F98" s="37" t="s">
        <v>119</v>
      </c>
      <c r="G98" s="37" t="s">
        <v>119</v>
      </c>
      <c r="H98" s="34" t="s">
        <v>119</v>
      </c>
      <c r="I98" s="34" t="s">
        <v>119</v>
      </c>
      <c r="J98" s="34" t="s">
        <v>119</v>
      </c>
      <c r="K98" s="30" t="s">
        <v>119</v>
      </c>
      <c r="L98" s="28" t="s">
        <v>119</v>
      </c>
      <c r="M98" s="28">
        <v>45</v>
      </c>
      <c r="N98" s="1" t="s">
        <v>119</v>
      </c>
      <c r="O98" s="28" t="s">
        <v>119</v>
      </c>
      <c r="P98" s="28" t="s">
        <v>119</v>
      </c>
      <c r="Q98" s="106" t="s">
        <v>119</v>
      </c>
      <c r="R98" s="106" t="s">
        <v>119</v>
      </c>
      <c r="S98" s="106" t="s">
        <v>119</v>
      </c>
      <c r="T98" s="106" t="s">
        <v>119</v>
      </c>
      <c r="U98" s="106" t="s">
        <v>119</v>
      </c>
      <c r="V98" s="106" t="s">
        <v>119</v>
      </c>
      <c r="W98" t="s">
        <v>119</v>
      </c>
      <c r="X98" s="11" t="s">
        <v>134</v>
      </c>
      <c r="Y98" s="11" t="s">
        <v>119</v>
      </c>
    </row>
    <row r="99" spans="1:25" s="74" customFormat="1" x14ac:dyDescent="0.3">
      <c r="A99" s="12" t="s">
        <v>359</v>
      </c>
      <c r="B99" s="47" t="s">
        <v>119</v>
      </c>
      <c r="C99" s="12" t="s">
        <v>119</v>
      </c>
      <c r="D99" s="12" t="s">
        <v>119</v>
      </c>
      <c r="E99" s="12" t="s">
        <v>119</v>
      </c>
      <c r="F99" s="37" t="s">
        <v>119</v>
      </c>
      <c r="G99" s="37" t="s">
        <v>119</v>
      </c>
      <c r="H99" s="34" t="s">
        <v>119</v>
      </c>
      <c r="I99" s="34" t="s">
        <v>119</v>
      </c>
      <c r="J99" s="34" t="s">
        <v>119</v>
      </c>
      <c r="K99" s="30" t="s">
        <v>119</v>
      </c>
      <c r="L99" s="28" t="s">
        <v>119</v>
      </c>
      <c r="M99" s="28">
        <f>4+4+1+1+3+6+2+5+3</f>
        <v>29</v>
      </c>
      <c r="N99" s="1" t="s">
        <v>119</v>
      </c>
      <c r="O99" s="28" t="s">
        <v>119</v>
      </c>
      <c r="P99" s="28" t="s">
        <v>119</v>
      </c>
      <c r="Q99" s="106" t="s">
        <v>119</v>
      </c>
      <c r="R99" s="106" t="s">
        <v>119</v>
      </c>
      <c r="S99" s="106" t="s">
        <v>119</v>
      </c>
      <c r="T99" s="106" t="s">
        <v>119</v>
      </c>
      <c r="U99" s="106" t="s">
        <v>119</v>
      </c>
      <c r="V99" s="106" t="s">
        <v>119</v>
      </c>
      <c r="W99" t="s">
        <v>119</v>
      </c>
      <c r="X99" s="11" t="s">
        <v>119</v>
      </c>
      <c r="Y99" s="11" t="s">
        <v>119</v>
      </c>
    </row>
    <row r="100" spans="1:25" x14ac:dyDescent="0.3">
      <c r="A100" s="20" t="s">
        <v>1227</v>
      </c>
      <c r="B100" s="56" t="s">
        <v>119</v>
      </c>
      <c r="C100" s="20" t="s">
        <v>119</v>
      </c>
      <c r="D100" s="20" t="s">
        <v>119</v>
      </c>
      <c r="E100" s="20" t="s">
        <v>119</v>
      </c>
      <c r="F100" s="37" t="s">
        <v>119</v>
      </c>
      <c r="G100" s="32" t="s">
        <v>119</v>
      </c>
      <c r="H100" s="45" t="s">
        <v>119</v>
      </c>
      <c r="I100" s="57">
        <v>2</v>
      </c>
      <c r="J100" s="45" t="s">
        <v>119</v>
      </c>
      <c r="K100" s="45" t="s">
        <v>119</v>
      </c>
      <c r="L100" s="32" t="s">
        <v>119</v>
      </c>
      <c r="M100" s="32" t="s">
        <v>119</v>
      </c>
      <c r="N100" s="25" t="s">
        <v>119</v>
      </c>
      <c r="O100" s="28" t="s">
        <v>119</v>
      </c>
      <c r="P100" s="28" t="s">
        <v>119</v>
      </c>
      <c r="Q100" s="106" t="s">
        <v>119</v>
      </c>
      <c r="R100" s="106" t="s">
        <v>119</v>
      </c>
      <c r="S100" s="106" t="s">
        <v>119</v>
      </c>
      <c r="T100" s="106" t="s">
        <v>119</v>
      </c>
      <c r="U100" s="106" t="s">
        <v>119</v>
      </c>
      <c r="V100" s="106" t="s">
        <v>119</v>
      </c>
      <c r="W100" t="s">
        <v>134</v>
      </c>
      <c r="X100" s="11" t="s">
        <v>119</v>
      </c>
      <c r="Y100" s="11" t="s">
        <v>119</v>
      </c>
    </row>
    <row r="101" spans="1:25" x14ac:dyDescent="0.3">
      <c r="A101" s="10" t="s">
        <v>255</v>
      </c>
      <c r="B101" s="55" t="s">
        <v>119</v>
      </c>
      <c r="C101" s="7" t="s">
        <v>119</v>
      </c>
      <c r="D101" s="7" t="s">
        <v>119</v>
      </c>
      <c r="E101" s="7" t="s">
        <v>119</v>
      </c>
      <c r="F101" s="37" t="s">
        <v>119</v>
      </c>
      <c r="G101" s="37" t="s">
        <v>119</v>
      </c>
      <c r="H101" s="30" t="s">
        <v>119</v>
      </c>
      <c r="I101" s="30" t="s">
        <v>119</v>
      </c>
      <c r="J101" s="30" t="s">
        <v>119</v>
      </c>
      <c r="K101" s="30">
        <v>28</v>
      </c>
      <c r="L101" s="28" t="s">
        <v>119</v>
      </c>
      <c r="M101" s="28" t="s">
        <v>119</v>
      </c>
      <c r="N101" s="1" t="s">
        <v>119</v>
      </c>
      <c r="O101" s="28" t="s">
        <v>119</v>
      </c>
      <c r="P101" s="28" t="s">
        <v>119</v>
      </c>
      <c r="Q101" s="106" t="s">
        <v>119</v>
      </c>
      <c r="R101" s="106" t="s">
        <v>119</v>
      </c>
      <c r="S101" s="106" t="s">
        <v>119</v>
      </c>
      <c r="T101" s="106" t="s">
        <v>119</v>
      </c>
      <c r="U101" s="106" t="s">
        <v>119</v>
      </c>
      <c r="V101" s="106" t="s">
        <v>119</v>
      </c>
      <c r="W101" t="s">
        <v>119</v>
      </c>
      <c r="X101" s="11" t="s">
        <v>119</v>
      </c>
      <c r="Y101" s="11" t="s">
        <v>119</v>
      </c>
    </row>
    <row r="102" spans="1:25" x14ac:dyDescent="0.3">
      <c r="A102" s="12" t="s">
        <v>267</v>
      </c>
      <c r="B102" s="47" t="s">
        <v>119</v>
      </c>
      <c r="C102" s="12" t="s">
        <v>119</v>
      </c>
      <c r="D102" s="12" t="s">
        <v>119</v>
      </c>
      <c r="E102" s="12" t="s">
        <v>119</v>
      </c>
      <c r="F102" s="37" t="s">
        <v>119</v>
      </c>
      <c r="G102" s="37" t="s">
        <v>119</v>
      </c>
      <c r="H102" s="34">
        <v>22</v>
      </c>
      <c r="I102" s="34" t="s">
        <v>119</v>
      </c>
      <c r="J102" s="34" t="s">
        <v>119</v>
      </c>
      <c r="K102" s="30" t="s">
        <v>119</v>
      </c>
      <c r="L102" s="28" t="s">
        <v>119</v>
      </c>
      <c r="M102" s="28" t="s">
        <v>119</v>
      </c>
      <c r="N102" s="1" t="s">
        <v>119</v>
      </c>
      <c r="O102" s="28" t="s">
        <v>119</v>
      </c>
      <c r="P102" s="28" t="s">
        <v>119</v>
      </c>
      <c r="Q102" s="106" t="s">
        <v>119</v>
      </c>
      <c r="R102" s="106" t="s">
        <v>119</v>
      </c>
      <c r="S102" s="106" t="s">
        <v>119</v>
      </c>
      <c r="T102" s="106" t="s">
        <v>119</v>
      </c>
      <c r="U102" s="106" t="s">
        <v>119</v>
      </c>
      <c r="V102" s="106" t="s">
        <v>119</v>
      </c>
      <c r="W102" t="s">
        <v>119</v>
      </c>
      <c r="X102" s="11" t="s">
        <v>119</v>
      </c>
      <c r="Y102" s="11" t="s">
        <v>134</v>
      </c>
    </row>
    <row r="103" spans="1:25" s="11" customFormat="1" x14ac:dyDescent="0.3">
      <c r="A103" s="20" t="s">
        <v>1313</v>
      </c>
      <c r="B103" s="47" t="s">
        <v>119</v>
      </c>
      <c r="C103" s="12" t="s">
        <v>119</v>
      </c>
      <c r="D103" s="12" t="s">
        <v>119</v>
      </c>
      <c r="E103" s="12" t="s">
        <v>119</v>
      </c>
      <c r="F103" s="37" t="s">
        <v>119</v>
      </c>
      <c r="G103" s="37" t="s">
        <v>119</v>
      </c>
      <c r="H103" s="34" t="s">
        <v>119</v>
      </c>
      <c r="I103" s="34" t="s">
        <v>119</v>
      </c>
      <c r="J103" s="34" t="s">
        <v>119</v>
      </c>
      <c r="K103" s="30" t="s">
        <v>119</v>
      </c>
      <c r="L103" s="28" t="s">
        <v>119</v>
      </c>
      <c r="M103" s="28" t="s">
        <v>119</v>
      </c>
      <c r="N103" s="1" t="s">
        <v>119</v>
      </c>
      <c r="O103" s="28" t="s">
        <v>119</v>
      </c>
      <c r="P103" s="28">
        <v>9</v>
      </c>
      <c r="Q103" s="106" t="s">
        <v>119</v>
      </c>
      <c r="R103" s="106" t="s">
        <v>119</v>
      </c>
      <c r="S103" s="106" t="s">
        <v>119</v>
      </c>
      <c r="T103" s="106" t="s">
        <v>119</v>
      </c>
      <c r="U103" s="106" t="s">
        <v>119</v>
      </c>
      <c r="V103" s="106" t="s">
        <v>119</v>
      </c>
      <c r="W103" s="98" t="s">
        <v>134</v>
      </c>
      <c r="X103" s="11" t="s">
        <v>119</v>
      </c>
      <c r="Y103" s="11" t="s">
        <v>119</v>
      </c>
    </row>
    <row r="104" spans="1:25" s="74" customFormat="1" x14ac:dyDescent="0.3">
      <c r="A104" s="10" t="s">
        <v>268</v>
      </c>
      <c r="B104" s="55" t="s">
        <v>119</v>
      </c>
      <c r="C104" s="7" t="s">
        <v>119</v>
      </c>
      <c r="D104" s="7" t="s">
        <v>119</v>
      </c>
      <c r="E104" s="7" t="s">
        <v>119</v>
      </c>
      <c r="F104" s="37" t="s">
        <v>119</v>
      </c>
      <c r="G104" s="37" t="s">
        <v>119</v>
      </c>
      <c r="H104" s="30">
        <v>2</v>
      </c>
      <c r="I104" s="30">
        <v>1</v>
      </c>
      <c r="J104" s="30" t="s">
        <v>119</v>
      </c>
      <c r="K104" s="30" t="s">
        <v>119</v>
      </c>
      <c r="L104" s="28" t="s">
        <v>119</v>
      </c>
      <c r="M104" s="28" t="s">
        <v>119</v>
      </c>
      <c r="N104" s="1" t="s">
        <v>119</v>
      </c>
      <c r="O104" s="28" t="s">
        <v>119</v>
      </c>
      <c r="P104" s="28" t="s">
        <v>119</v>
      </c>
      <c r="Q104" s="106" t="s">
        <v>119</v>
      </c>
      <c r="R104" s="106" t="s">
        <v>119</v>
      </c>
      <c r="S104" s="106" t="s">
        <v>119</v>
      </c>
      <c r="T104" s="106" t="s">
        <v>119</v>
      </c>
      <c r="U104" s="106" t="s">
        <v>119</v>
      </c>
      <c r="V104" s="106" t="s">
        <v>119</v>
      </c>
      <c r="W104" t="s">
        <v>119</v>
      </c>
      <c r="X104" s="11" t="s">
        <v>119</v>
      </c>
      <c r="Y104" s="11" t="s">
        <v>119</v>
      </c>
    </row>
    <row r="105" spans="1:25" s="11" customFormat="1" x14ac:dyDescent="0.3">
      <c r="A105" s="14" t="s">
        <v>360</v>
      </c>
      <c r="B105" s="47" t="s">
        <v>119</v>
      </c>
      <c r="C105" s="12" t="s">
        <v>119</v>
      </c>
      <c r="D105" s="12" t="s">
        <v>119</v>
      </c>
      <c r="E105" s="12" t="s">
        <v>119</v>
      </c>
      <c r="F105" s="37" t="s">
        <v>119</v>
      </c>
      <c r="G105" s="37" t="s">
        <v>119</v>
      </c>
      <c r="H105" s="34" t="s">
        <v>119</v>
      </c>
      <c r="I105" s="34" t="s">
        <v>119</v>
      </c>
      <c r="J105" s="34" t="s">
        <v>119</v>
      </c>
      <c r="K105" s="34" t="s">
        <v>119</v>
      </c>
      <c r="L105" s="31" t="s">
        <v>119</v>
      </c>
      <c r="M105" s="31" t="s">
        <v>134</v>
      </c>
      <c r="N105" s="14" t="s">
        <v>119</v>
      </c>
      <c r="O105" s="28" t="s">
        <v>119</v>
      </c>
      <c r="P105" s="28" t="s">
        <v>119</v>
      </c>
      <c r="Q105" s="106" t="s">
        <v>119</v>
      </c>
      <c r="R105" s="106" t="s">
        <v>119</v>
      </c>
      <c r="S105" s="106" t="s">
        <v>119</v>
      </c>
      <c r="T105" s="106" t="s">
        <v>119</v>
      </c>
      <c r="U105" s="106" t="s">
        <v>119</v>
      </c>
      <c r="V105" s="106" t="s">
        <v>119</v>
      </c>
      <c r="W105" t="s">
        <v>119</v>
      </c>
      <c r="X105" s="11" t="s">
        <v>134</v>
      </c>
      <c r="Y105" s="11" t="s">
        <v>119</v>
      </c>
    </row>
    <row r="106" spans="1:25" s="11" customFormat="1" x14ac:dyDescent="0.3">
      <c r="A106" s="14" t="s">
        <v>1314</v>
      </c>
      <c r="B106" s="47" t="s">
        <v>119</v>
      </c>
      <c r="C106" s="12" t="s">
        <v>119</v>
      </c>
      <c r="D106" s="12" t="s">
        <v>119</v>
      </c>
      <c r="E106" s="12" t="s">
        <v>119</v>
      </c>
      <c r="F106" s="37" t="s">
        <v>119</v>
      </c>
      <c r="G106" s="37" t="s">
        <v>119</v>
      </c>
      <c r="H106" s="34" t="s">
        <v>119</v>
      </c>
      <c r="I106" s="34" t="s">
        <v>119</v>
      </c>
      <c r="J106" s="34" t="s">
        <v>119</v>
      </c>
      <c r="K106" s="34" t="s">
        <v>119</v>
      </c>
      <c r="L106" s="31" t="s">
        <v>119</v>
      </c>
      <c r="M106" s="31" t="s">
        <v>119</v>
      </c>
      <c r="N106" s="14" t="s">
        <v>119</v>
      </c>
      <c r="O106" s="28" t="s">
        <v>119</v>
      </c>
      <c r="P106" s="28">
        <v>37</v>
      </c>
      <c r="Q106" s="106" t="s">
        <v>119</v>
      </c>
      <c r="R106" s="106" t="s">
        <v>119</v>
      </c>
      <c r="S106" s="106" t="s">
        <v>119</v>
      </c>
      <c r="T106" s="106" t="s">
        <v>119</v>
      </c>
      <c r="U106" s="106" t="s">
        <v>119</v>
      </c>
      <c r="V106" s="106" t="s">
        <v>119</v>
      </c>
      <c r="W106" t="s">
        <v>119</v>
      </c>
      <c r="X106" s="11" t="s">
        <v>119</v>
      </c>
      <c r="Y106" s="11" t="s">
        <v>119</v>
      </c>
    </row>
    <row r="107" spans="1:25" s="5" customFormat="1" x14ac:dyDescent="0.3">
      <c r="A107" s="25" t="s">
        <v>1228</v>
      </c>
      <c r="B107" s="56" t="s">
        <v>119</v>
      </c>
      <c r="C107" s="20" t="s">
        <v>119</v>
      </c>
      <c r="D107" s="20" t="s">
        <v>119</v>
      </c>
      <c r="E107" s="20" t="s">
        <v>119</v>
      </c>
      <c r="F107" s="37" t="s">
        <v>119</v>
      </c>
      <c r="G107" s="33">
        <v>5</v>
      </c>
      <c r="H107" s="45" t="s">
        <v>119</v>
      </c>
      <c r="I107" s="45" t="s">
        <v>119</v>
      </c>
      <c r="J107" s="45" t="s">
        <v>119</v>
      </c>
      <c r="K107" s="45" t="s">
        <v>119</v>
      </c>
      <c r="L107" s="32" t="s">
        <v>119</v>
      </c>
      <c r="M107" s="32" t="s">
        <v>119</v>
      </c>
      <c r="N107" s="25" t="s">
        <v>119</v>
      </c>
      <c r="O107" s="28" t="s">
        <v>119</v>
      </c>
      <c r="P107" s="28" t="s">
        <v>119</v>
      </c>
      <c r="Q107" s="106" t="s">
        <v>119</v>
      </c>
      <c r="R107" s="106" t="s">
        <v>119</v>
      </c>
      <c r="S107" s="106" t="s">
        <v>119</v>
      </c>
      <c r="T107" s="106" t="s">
        <v>119</v>
      </c>
      <c r="U107" s="106" t="s">
        <v>119</v>
      </c>
      <c r="V107" s="106" t="s">
        <v>119</v>
      </c>
      <c r="W107" t="s">
        <v>134</v>
      </c>
      <c r="X107" s="11" t="s">
        <v>119</v>
      </c>
      <c r="Y107" s="11" t="s">
        <v>119</v>
      </c>
    </row>
    <row r="108" spans="1:25" x14ac:dyDescent="0.3">
      <c r="A108" s="14" t="s">
        <v>361</v>
      </c>
      <c r="B108" s="47" t="s">
        <v>119</v>
      </c>
      <c r="C108" s="12" t="s">
        <v>119</v>
      </c>
      <c r="D108" s="12" t="s">
        <v>119</v>
      </c>
      <c r="E108" s="12" t="s">
        <v>119</v>
      </c>
      <c r="F108" s="37" t="s">
        <v>119</v>
      </c>
      <c r="G108" s="37" t="s">
        <v>119</v>
      </c>
      <c r="H108" s="34" t="s">
        <v>119</v>
      </c>
      <c r="I108" s="34" t="s">
        <v>119</v>
      </c>
      <c r="J108" s="34" t="s">
        <v>119</v>
      </c>
      <c r="K108" s="34" t="s">
        <v>119</v>
      </c>
      <c r="L108" s="31" t="s">
        <v>119</v>
      </c>
      <c r="M108" s="31">
        <f>6+1+1+1+5+9+4</f>
        <v>27</v>
      </c>
      <c r="N108" s="14" t="s">
        <v>119</v>
      </c>
      <c r="O108" s="28" t="s">
        <v>119</v>
      </c>
      <c r="P108" s="28" t="s">
        <v>119</v>
      </c>
      <c r="Q108" s="106" t="s">
        <v>119</v>
      </c>
      <c r="R108" s="106" t="s">
        <v>119</v>
      </c>
      <c r="S108" s="106" t="s">
        <v>119</v>
      </c>
      <c r="T108" s="106" t="s">
        <v>119</v>
      </c>
      <c r="U108" s="106" t="s">
        <v>119</v>
      </c>
      <c r="V108" s="106" t="s">
        <v>119</v>
      </c>
      <c r="W108" t="s">
        <v>119</v>
      </c>
      <c r="X108" s="11" t="s">
        <v>134</v>
      </c>
      <c r="Y108" s="11" t="s">
        <v>119</v>
      </c>
    </row>
    <row r="109" spans="1:25" s="11" customFormat="1" x14ac:dyDescent="0.3">
      <c r="A109" s="14" t="s">
        <v>674</v>
      </c>
      <c r="B109" s="47" t="s">
        <v>119</v>
      </c>
      <c r="C109" s="12" t="s">
        <v>119</v>
      </c>
      <c r="D109" s="12" t="s">
        <v>119</v>
      </c>
      <c r="E109" s="12" t="s">
        <v>119</v>
      </c>
      <c r="F109" s="37" t="s">
        <v>119</v>
      </c>
      <c r="G109" s="37" t="s">
        <v>119</v>
      </c>
      <c r="H109" s="34">
        <v>2</v>
      </c>
      <c r="I109" s="34">
        <v>1</v>
      </c>
      <c r="J109" s="34" t="s">
        <v>119</v>
      </c>
      <c r="K109" s="34" t="s">
        <v>119</v>
      </c>
      <c r="L109" s="31" t="s">
        <v>119</v>
      </c>
      <c r="M109" s="31" t="s">
        <v>119</v>
      </c>
      <c r="N109" s="14" t="s">
        <v>119</v>
      </c>
      <c r="O109" s="28" t="s">
        <v>119</v>
      </c>
      <c r="P109" s="28" t="s">
        <v>119</v>
      </c>
      <c r="Q109" s="106" t="s">
        <v>119</v>
      </c>
      <c r="R109" s="106" t="s">
        <v>119</v>
      </c>
      <c r="S109" s="106" t="s">
        <v>119</v>
      </c>
      <c r="T109" s="106" t="s">
        <v>119</v>
      </c>
      <c r="U109" s="106" t="s">
        <v>119</v>
      </c>
      <c r="V109" s="106" t="s">
        <v>119</v>
      </c>
      <c r="W109" t="s">
        <v>119</v>
      </c>
      <c r="X109" s="11" t="s">
        <v>119</v>
      </c>
      <c r="Y109" s="11" t="s">
        <v>119</v>
      </c>
    </row>
    <row r="110" spans="1:25" s="11" customFormat="1" x14ac:dyDescent="0.3">
      <c r="A110" s="10" t="s">
        <v>1033</v>
      </c>
      <c r="B110" s="55" t="s">
        <v>119</v>
      </c>
      <c r="C110" s="7" t="s">
        <v>119</v>
      </c>
      <c r="D110" s="7" t="s">
        <v>119</v>
      </c>
      <c r="E110" s="7" t="s">
        <v>119</v>
      </c>
      <c r="F110" s="37" t="s">
        <v>119</v>
      </c>
      <c r="G110" s="29" t="s">
        <v>119</v>
      </c>
      <c r="H110" s="30" t="s">
        <v>119</v>
      </c>
      <c r="I110" s="30">
        <v>8</v>
      </c>
      <c r="J110" s="30" t="s">
        <v>119</v>
      </c>
      <c r="K110" s="30" t="s">
        <v>119</v>
      </c>
      <c r="L110" s="29" t="s">
        <v>119</v>
      </c>
      <c r="M110" s="29" t="s">
        <v>119</v>
      </c>
      <c r="N110" s="10" t="s">
        <v>119</v>
      </c>
      <c r="O110" s="28" t="s">
        <v>119</v>
      </c>
      <c r="P110" s="28" t="s">
        <v>119</v>
      </c>
      <c r="Q110" s="106" t="s">
        <v>119</v>
      </c>
      <c r="R110" s="106" t="s">
        <v>119</v>
      </c>
      <c r="S110" s="106" t="s">
        <v>119</v>
      </c>
      <c r="T110" s="106" t="s">
        <v>119</v>
      </c>
      <c r="U110" s="106" t="s">
        <v>119</v>
      </c>
      <c r="V110" s="106" t="s">
        <v>119</v>
      </c>
      <c r="W110" t="s">
        <v>119</v>
      </c>
      <c r="X110" s="11" t="s">
        <v>119</v>
      </c>
      <c r="Y110" s="11" t="s">
        <v>119</v>
      </c>
    </row>
    <row r="111" spans="1:25" x14ac:dyDescent="0.3">
      <c r="A111" s="10" t="s">
        <v>363</v>
      </c>
      <c r="B111" s="55" t="s">
        <v>119</v>
      </c>
      <c r="C111" s="7" t="s">
        <v>119</v>
      </c>
      <c r="D111" s="7" t="s">
        <v>119</v>
      </c>
      <c r="E111" s="7" t="s">
        <v>119</v>
      </c>
      <c r="F111" s="37" t="s">
        <v>119</v>
      </c>
      <c r="G111" s="37" t="s">
        <v>119</v>
      </c>
      <c r="H111" s="30">
        <v>22</v>
      </c>
      <c r="I111" s="30" t="s">
        <v>119</v>
      </c>
      <c r="J111" s="30">
        <v>1</v>
      </c>
      <c r="K111" s="30" t="s">
        <v>119</v>
      </c>
      <c r="L111" s="28" t="s">
        <v>119</v>
      </c>
      <c r="M111" s="28" t="s">
        <v>119</v>
      </c>
      <c r="N111" s="1" t="s">
        <v>119</v>
      </c>
      <c r="O111" s="28" t="s">
        <v>119</v>
      </c>
      <c r="P111" s="28" t="s">
        <v>119</v>
      </c>
      <c r="Q111" s="106" t="s">
        <v>119</v>
      </c>
      <c r="R111" s="106" t="s">
        <v>119</v>
      </c>
      <c r="S111" s="106" t="s">
        <v>119</v>
      </c>
      <c r="T111" s="106" t="s">
        <v>119</v>
      </c>
      <c r="U111" s="106" t="s">
        <v>119</v>
      </c>
      <c r="V111" s="106" t="s">
        <v>119</v>
      </c>
      <c r="W111" t="s">
        <v>119</v>
      </c>
      <c r="X111" s="11" t="s">
        <v>119</v>
      </c>
      <c r="Y111" s="11" t="s">
        <v>119</v>
      </c>
    </row>
    <row r="112" spans="1:25" s="74" customFormat="1" x14ac:dyDescent="0.3">
      <c r="A112" s="14" t="s">
        <v>362</v>
      </c>
      <c r="B112" s="47" t="s">
        <v>119</v>
      </c>
      <c r="C112" s="12" t="s">
        <v>119</v>
      </c>
      <c r="D112" s="12" t="s">
        <v>119</v>
      </c>
      <c r="E112" s="12" t="s">
        <v>119</v>
      </c>
      <c r="F112" s="37" t="s">
        <v>119</v>
      </c>
      <c r="G112" s="37" t="s">
        <v>119</v>
      </c>
      <c r="H112" s="34" t="s">
        <v>119</v>
      </c>
      <c r="I112" s="34" t="s">
        <v>119</v>
      </c>
      <c r="J112" s="34" t="s">
        <v>119</v>
      </c>
      <c r="K112" s="34" t="s">
        <v>119</v>
      </c>
      <c r="L112" s="31" t="s">
        <v>119</v>
      </c>
      <c r="M112" s="31">
        <v>10</v>
      </c>
      <c r="N112" s="14" t="s">
        <v>119</v>
      </c>
      <c r="O112" s="28" t="s">
        <v>119</v>
      </c>
      <c r="P112" s="28" t="s">
        <v>119</v>
      </c>
      <c r="Q112" s="106" t="s">
        <v>119</v>
      </c>
      <c r="R112" s="106" t="s">
        <v>119</v>
      </c>
      <c r="S112" s="106" t="s">
        <v>119</v>
      </c>
      <c r="T112" s="106" t="s">
        <v>119</v>
      </c>
      <c r="U112" s="106" t="s">
        <v>119</v>
      </c>
      <c r="V112" s="106" t="s">
        <v>119</v>
      </c>
      <c r="W112" t="s">
        <v>119</v>
      </c>
      <c r="X112" s="11" t="s">
        <v>134</v>
      </c>
      <c r="Y112" s="11" t="s">
        <v>119</v>
      </c>
    </row>
    <row r="113" spans="1:25" s="11" customFormat="1" x14ac:dyDescent="0.3">
      <c r="A113" s="14" t="s">
        <v>1155</v>
      </c>
      <c r="B113" s="47" t="s">
        <v>119</v>
      </c>
      <c r="C113" s="47" t="s">
        <v>119</v>
      </c>
      <c r="D113" s="47" t="s">
        <v>119</v>
      </c>
      <c r="E113" s="47" t="s">
        <v>119</v>
      </c>
      <c r="F113" s="47" t="s">
        <v>119</v>
      </c>
      <c r="G113" s="47" t="s">
        <v>119</v>
      </c>
      <c r="H113" s="47" t="s">
        <v>119</v>
      </c>
      <c r="I113" s="47" t="s">
        <v>119</v>
      </c>
      <c r="J113" s="34" t="s">
        <v>134</v>
      </c>
      <c r="K113" s="34" t="s">
        <v>119</v>
      </c>
      <c r="L113" s="34" t="s">
        <v>119</v>
      </c>
      <c r="M113" s="34" t="s">
        <v>119</v>
      </c>
      <c r="N113" s="34" t="s">
        <v>119</v>
      </c>
      <c r="O113" s="34" t="s">
        <v>119</v>
      </c>
      <c r="P113" s="28" t="s">
        <v>119</v>
      </c>
      <c r="Q113" s="106" t="s">
        <v>119</v>
      </c>
      <c r="R113" s="106" t="s">
        <v>119</v>
      </c>
      <c r="S113" s="106" t="s">
        <v>119</v>
      </c>
      <c r="T113" s="106" t="s">
        <v>119</v>
      </c>
      <c r="U113" s="106" t="s">
        <v>119</v>
      </c>
      <c r="V113" s="106" t="s">
        <v>119</v>
      </c>
      <c r="W113" t="s">
        <v>134</v>
      </c>
      <c r="X113" s="11" t="s">
        <v>119</v>
      </c>
      <c r="Y113" s="11" t="s">
        <v>119</v>
      </c>
    </row>
    <row r="114" spans="1:25" s="11" customFormat="1" x14ac:dyDescent="0.3">
      <c r="A114" s="10" t="s">
        <v>269</v>
      </c>
      <c r="B114" s="55" t="s">
        <v>119</v>
      </c>
      <c r="C114" s="7" t="s">
        <v>119</v>
      </c>
      <c r="D114" s="7" t="s">
        <v>119</v>
      </c>
      <c r="E114" s="7" t="s">
        <v>119</v>
      </c>
      <c r="F114" s="37" t="s">
        <v>119</v>
      </c>
      <c r="G114" s="37" t="s">
        <v>119</v>
      </c>
      <c r="H114" s="30">
        <v>8</v>
      </c>
      <c r="I114" s="30" t="s">
        <v>119</v>
      </c>
      <c r="J114" s="30" t="s">
        <v>119</v>
      </c>
      <c r="K114" s="34" t="s">
        <v>119</v>
      </c>
      <c r="L114" s="28" t="s">
        <v>119</v>
      </c>
      <c r="M114" s="28" t="s">
        <v>119</v>
      </c>
      <c r="N114" s="1" t="s">
        <v>119</v>
      </c>
      <c r="O114" s="28" t="s">
        <v>119</v>
      </c>
      <c r="P114" s="28" t="s">
        <v>119</v>
      </c>
      <c r="Q114" s="106" t="s">
        <v>119</v>
      </c>
      <c r="R114" s="106" t="s">
        <v>119</v>
      </c>
      <c r="S114" s="106" t="s">
        <v>119</v>
      </c>
      <c r="T114" s="106" t="s">
        <v>119</v>
      </c>
      <c r="U114" s="106" t="s">
        <v>119</v>
      </c>
      <c r="V114" s="106" t="s">
        <v>119</v>
      </c>
      <c r="W114" t="s">
        <v>119</v>
      </c>
      <c r="X114" s="11" t="s">
        <v>119</v>
      </c>
      <c r="Y114" s="11" t="s">
        <v>119</v>
      </c>
    </row>
    <row r="115" spans="1:25" s="11" customFormat="1" x14ac:dyDescent="0.3">
      <c r="A115" s="25" t="s">
        <v>675</v>
      </c>
      <c r="B115" s="56" t="s">
        <v>119</v>
      </c>
      <c r="C115" s="20" t="s">
        <v>119</v>
      </c>
      <c r="D115" s="20" t="s">
        <v>119</v>
      </c>
      <c r="E115" s="20" t="s">
        <v>119</v>
      </c>
      <c r="F115" s="37" t="s">
        <v>119</v>
      </c>
      <c r="G115" s="32" t="s">
        <v>119</v>
      </c>
      <c r="H115" s="45">
        <v>2</v>
      </c>
      <c r="I115" s="45" t="s">
        <v>119</v>
      </c>
      <c r="J115" s="45" t="s">
        <v>119</v>
      </c>
      <c r="K115" s="45" t="s">
        <v>119</v>
      </c>
      <c r="L115" s="32" t="s">
        <v>119</v>
      </c>
      <c r="M115" s="32" t="s">
        <v>119</v>
      </c>
      <c r="N115" s="25" t="s">
        <v>119</v>
      </c>
      <c r="O115" s="28" t="s">
        <v>119</v>
      </c>
      <c r="P115" s="28" t="s">
        <v>119</v>
      </c>
      <c r="Q115" s="106" t="s">
        <v>119</v>
      </c>
      <c r="R115" s="106" t="s">
        <v>119</v>
      </c>
      <c r="S115" s="106" t="s">
        <v>119</v>
      </c>
      <c r="T115" s="106" t="s">
        <v>119</v>
      </c>
      <c r="U115" s="106" t="s">
        <v>119</v>
      </c>
      <c r="V115" s="106" t="s">
        <v>119</v>
      </c>
      <c r="W115" t="s">
        <v>119</v>
      </c>
      <c r="X115" s="11" t="s">
        <v>119</v>
      </c>
      <c r="Y115" s="11" t="s">
        <v>119</v>
      </c>
    </row>
    <row r="116" spans="1:25" s="11" customFormat="1" x14ac:dyDescent="0.3">
      <c r="A116" s="14" t="s">
        <v>364</v>
      </c>
      <c r="B116" s="47" t="s">
        <v>119</v>
      </c>
      <c r="C116" s="12" t="s">
        <v>119</v>
      </c>
      <c r="D116" s="12" t="s">
        <v>119</v>
      </c>
      <c r="E116" s="12" t="s">
        <v>119</v>
      </c>
      <c r="F116" s="37" t="s">
        <v>119</v>
      </c>
      <c r="G116" s="37" t="s">
        <v>119</v>
      </c>
      <c r="H116" s="34" t="s">
        <v>119</v>
      </c>
      <c r="I116" s="34" t="s">
        <v>119</v>
      </c>
      <c r="J116" s="34" t="s">
        <v>119</v>
      </c>
      <c r="K116" s="34" t="s">
        <v>119</v>
      </c>
      <c r="L116" s="31" t="s">
        <v>119</v>
      </c>
      <c r="M116" s="31" t="s">
        <v>134</v>
      </c>
      <c r="N116" s="14" t="s">
        <v>119</v>
      </c>
      <c r="O116" s="28" t="s">
        <v>119</v>
      </c>
      <c r="P116" s="28" t="s">
        <v>119</v>
      </c>
      <c r="Q116" s="106" t="s">
        <v>119</v>
      </c>
      <c r="R116" s="106" t="s">
        <v>119</v>
      </c>
      <c r="S116" s="106" t="s">
        <v>119</v>
      </c>
      <c r="T116" s="106" t="s">
        <v>119</v>
      </c>
      <c r="U116" s="106" t="s">
        <v>119</v>
      </c>
      <c r="V116" s="106" t="s">
        <v>119</v>
      </c>
      <c r="W116" t="s">
        <v>119</v>
      </c>
      <c r="X116" s="11" t="s">
        <v>134</v>
      </c>
      <c r="Y116" s="11" t="s">
        <v>134</v>
      </c>
    </row>
    <row r="117" spans="1:25" s="11" customFormat="1" x14ac:dyDescent="0.3">
      <c r="A117" s="14" t="s">
        <v>1035</v>
      </c>
      <c r="B117" s="47" t="s">
        <v>119</v>
      </c>
      <c r="C117" s="12" t="s">
        <v>119</v>
      </c>
      <c r="D117" s="12" t="s">
        <v>119</v>
      </c>
      <c r="E117" s="12" t="s">
        <v>119</v>
      </c>
      <c r="F117" s="37" t="s">
        <v>119</v>
      </c>
      <c r="G117" s="37" t="s">
        <v>119</v>
      </c>
      <c r="H117" s="34" t="s">
        <v>119</v>
      </c>
      <c r="I117" s="34" t="s">
        <v>119</v>
      </c>
      <c r="J117" s="34">
        <v>4</v>
      </c>
      <c r="K117" s="34" t="s">
        <v>119</v>
      </c>
      <c r="L117" s="31" t="s">
        <v>119</v>
      </c>
      <c r="M117" s="31" t="s">
        <v>119</v>
      </c>
      <c r="N117" s="14" t="s">
        <v>119</v>
      </c>
      <c r="O117" s="28" t="s">
        <v>119</v>
      </c>
      <c r="P117" s="28" t="s">
        <v>119</v>
      </c>
      <c r="Q117" s="106" t="s">
        <v>119</v>
      </c>
      <c r="R117" s="106" t="s">
        <v>119</v>
      </c>
      <c r="S117" s="106" t="s">
        <v>119</v>
      </c>
      <c r="T117" s="106" t="s">
        <v>119</v>
      </c>
      <c r="U117" s="106" t="s">
        <v>119</v>
      </c>
      <c r="V117" s="106" t="s">
        <v>119</v>
      </c>
      <c r="W117" t="s">
        <v>119</v>
      </c>
      <c r="X117" s="11" t="s">
        <v>134</v>
      </c>
      <c r="Y117" s="11" t="s">
        <v>134</v>
      </c>
    </row>
    <row r="118" spans="1:25" s="5" customFormat="1" x14ac:dyDescent="0.3">
      <c r="A118" s="14" t="s">
        <v>365</v>
      </c>
      <c r="B118" s="47" t="s">
        <v>119</v>
      </c>
      <c r="C118" s="12" t="s">
        <v>119</v>
      </c>
      <c r="D118" s="12" t="s">
        <v>119</v>
      </c>
      <c r="E118" s="12" t="s">
        <v>119</v>
      </c>
      <c r="F118" s="37" t="s">
        <v>119</v>
      </c>
      <c r="G118" s="37" t="s">
        <v>119</v>
      </c>
      <c r="H118" s="34" t="s">
        <v>119</v>
      </c>
      <c r="I118" s="34" t="s">
        <v>119</v>
      </c>
      <c r="J118" s="34" t="s">
        <v>119</v>
      </c>
      <c r="K118" s="34" t="s">
        <v>119</v>
      </c>
      <c r="L118" s="31" t="s">
        <v>119</v>
      </c>
      <c r="M118" s="31">
        <v>4</v>
      </c>
      <c r="N118" s="14" t="s">
        <v>119</v>
      </c>
      <c r="O118" s="28" t="s">
        <v>119</v>
      </c>
      <c r="P118" s="28" t="s">
        <v>119</v>
      </c>
      <c r="Q118" s="106" t="s">
        <v>119</v>
      </c>
      <c r="R118" s="106" t="s">
        <v>119</v>
      </c>
      <c r="S118" s="106" t="s">
        <v>119</v>
      </c>
      <c r="T118" s="106" t="s">
        <v>119</v>
      </c>
      <c r="U118" s="106" t="s">
        <v>119</v>
      </c>
      <c r="V118" s="106" t="s">
        <v>119</v>
      </c>
      <c r="W118" t="s">
        <v>119</v>
      </c>
      <c r="X118" s="11" t="s">
        <v>134</v>
      </c>
      <c r="Y118" s="11" t="s">
        <v>134</v>
      </c>
    </row>
    <row r="119" spans="1:25" s="11" customFormat="1" x14ac:dyDescent="0.3">
      <c r="A119" s="14" t="s">
        <v>366</v>
      </c>
      <c r="B119" s="47" t="s">
        <v>119</v>
      </c>
      <c r="C119" s="12" t="s">
        <v>119</v>
      </c>
      <c r="D119" s="12" t="s">
        <v>119</v>
      </c>
      <c r="E119" s="12" t="s">
        <v>119</v>
      </c>
      <c r="F119" s="37" t="s">
        <v>119</v>
      </c>
      <c r="G119" s="37" t="s">
        <v>119</v>
      </c>
      <c r="H119" s="34" t="s">
        <v>119</v>
      </c>
      <c r="I119" s="34" t="s">
        <v>119</v>
      </c>
      <c r="J119" s="34" t="s">
        <v>119</v>
      </c>
      <c r="K119" s="34" t="s">
        <v>119</v>
      </c>
      <c r="L119" s="31" t="s">
        <v>119</v>
      </c>
      <c r="M119" s="31" t="s">
        <v>134</v>
      </c>
      <c r="N119" s="14" t="s">
        <v>119</v>
      </c>
      <c r="O119" s="28" t="s">
        <v>119</v>
      </c>
      <c r="P119" s="28" t="s">
        <v>119</v>
      </c>
      <c r="Q119" s="106" t="s">
        <v>119</v>
      </c>
      <c r="R119" s="106" t="s">
        <v>119</v>
      </c>
      <c r="S119" s="106" t="s">
        <v>119</v>
      </c>
      <c r="T119" s="106" t="s">
        <v>119</v>
      </c>
      <c r="U119" s="106" t="s">
        <v>119</v>
      </c>
      <c r="V119" s="106" t="s">
        <v>119</v>
      </c>
      <c r="W119" t="s">
        <v>119</v>
      </c>
      <c r="X119" s="11" t="s">
        <v>134</v>
      </c>
      <c r="Y119" s="11" t="s">
        <v>134</v>
      </c>
    </row>
    <row r="120" spans="1:25" x14ac:dyDescent="0.3">
      <c r="A120" s="14" t="s">
        <v>367</v>
      </c>
      <c r="B120" s="47" t="s">
        <v>119</v>
      </c>
      <c r="C120" s="12" t="s">
        <v>119</v>
      </c>
      <c r="D120" s="12" t="s">
        <v>119</v>
      </c>
      <c r="E120" s="12" t="s">
        <v>119</v>
      </c>
      <c r="F120" s="37" t="s">
        <v>119</v>
      </c>
      <c r="G120" s="37" t="s">
        <v>119</v>
      </c>
      <c r="H120" s="34" t="s">
        <v>119</v>
      </c>
      <c r="I120" s="34" t="s">
        <v>119</v>
      </c>
      <c r="J120" s="34" t="s">
        <v>119</v>
      </c>
      <c r="K120" s="34" t="s">
        <v>119</v>
      </c>
      <c r="L120" s="31" t="s">
        <v>119</v>
      </c>
      <c r="M120" s="31">
        <v>7</v>
      </c>
      <c r="N120" s="14" t="s">
        <v>119</v>
      </c>
      <c r="O120" s="28" t="s">
        <v>119</v>
      </c>
      <c r="P120" s="28" t="s">
        <v>119</v>
      </c>
      <c r="Q120" s="106" t="s">
        <v>119</v>
      </c>
      <c r="R120" s="106" t="s">
        <v>119</v>
      </c>
      <c r="S120" s="106" t="s">
        <v>119</v>
      </c>
      <c r="T120" s="106" t="s">
        <v>119</v>
      </c>
      <c r="U120" s="106" t="s">
        <v>119</v>
      </c>
      <c r="V120" s="106" t="s">
        <v>119</v>
      </c>
      <c r="W120" t="s">
        <v>119</v>
      </c>
      <c r="X120" s="11" t="s">
        <v>134</v>
      </c>
      <c r="Y120" s="11" t="s">
        <v>119</v>
      </c>
    </row>
    <row r="121" spans="1:25" s="74" customFormat="1" x14ac:dyDescent="0.3">
      <c r="A121" s="25" t="s">
        <v>1214</v>
      </c>
      <c r="B121" s="56" t="s">
        <v>119</v>
      </c>
      <c r="C121" s="20" t="s">
        <v>119</v>
      </c>
      <c r="D121" s="20" t="s">
        <v>119</v>
      </c>
      <c r="E121" s="20" t="s">
        <v>119</v>
      </c>
      <c r="F121" s="37" t="s">
        <v>119</v>
      </c>
      <c r="G121" s="32" t="s">
        <v>119</v>
      </c>
      <c r="H121" s="57">
        <v>1</v>
      </c>
      <c r="I121" s="45" t="s">
        <v>119</v>
      </c>
      <c r="J121" s="45" t="s">
        <v>119</v>
      </c>
      <c r="K121" s="45" t="s">
        <v>119</v>
      </c>
      <c r="L121" s="32" t="s">
        <v>119</v>
      </c>
      <c r="M121" s="32" t="s">
        <v>119</v>
      </c>
      <c r="N121" s="25" t="s">
        <v>119</v>
      </c>
      <c r="O121" s="28" t="s">
        <v>119</v>
      </c>
      <c r="P121" s="28" t="s">
        <v>119</v>
      </c>
      <c r="Q121" s="106" t="s">
        <v>119</v>
      </c>
      <c r="R121" s="106" t="s">
        <v>119</v>
      </c>
      <c r="S121" s="106" t="s">
        <v>119</v>
      </c>
      <c r="T121" s="106" t="s">
        <v>119</v>
      </c>
      <c r="U121" s="106" t="s">
        <v>119</v>
      </c>
      <c r="V121" s="106" t="s">
        <v>119</v>
      </c>
      <c r="W121" t="s">
        <v>134</v>
      </c>
      <c r="X121" s="11" t="s">
        <v>119</v>
      </c>
      <c r="Y121" s="11" t="s">
        <v>119</v>
      </c>
    </row>
    <row r="122" spans="1:25" x14ac:dyDescent="0.3">
      <c r="A122" s="14" t="s">
        <v>368</v>
      </c>
      <c r="B122" s="47" t="s">
        <v>119</v>
      </c>
      <c r="C122" s="12" t="s">
        <v>119</v>
      </c>
      <c r="D122" s="12" t="s">
        <v>119</v>
      </c>
      <c r="E122" s="12" t="s">
        <v>119</v>
      </c>
      <c r="F122" s="37" t="s">
        <v>119</v>
      </c>
      <c r="G122" s="37" t="s">
        <v>119</v>
      </c>
      <c r="H122" s="34" t="s">
        <v>119</v>
      </c>
      <c r="I122" s="34" t="s">
        <v>119</v>
      </c>
      <c r="J122" s="34" t="s">
        <v>119</v>
      </c>
      <c r="K122" s="34" t="s">
        <v>119</v>
      </c>
      <c r="L122" s="31" t="s">
        <v>119</v>
      </c>
      <c r="M122" s="31">
        <v>15</v>
      </c>
      <c r="N122" s="14" t="s">
        <v>119</v>
      </c>
      <c r="O122" s="28" t="s">
        <v>119</v>
      </c>
      <c r="P122" s="28" t="s">
        <v>119</v>
      </c>
      <c r="Q122" s="106" t="s">
        <v>119</v>
      </c>
      <c r="R122" s="106" t="s">
        <v>119</v>
      </c>
      <c r="S122" s="106" t="s">
        <v>119</v>
      </c>
      <c r="T122" s="106" t="s">
        <v>119</v>
      </c>
      <c r="U122" s="106" t="s">
        <v>119</v>
      </c>
      <c r="V122" s="106" t="s">
        <v>119</v>
      </c>
      <c r="W122" t="s">
        <v>119</v>
      </c>
      <c r="X122" s="11" t="s">
        <v>134</v>
      </c>
      <c r="Y122" s="11" t="s">
        <v>134</v>
      </c>
    </row>
    <row r="123" spans="1:25" s="11" customFormat="1" x14ac:dyDescent="0.3">
      <c r="A123" s="14" t="s">
        <v>256</v>
      </c>
      <c r="B123" s="47" t="s">
        <v>119</v>
      </c>
      <c r="C123" s="12" t="s">
        <v>119</v>
      </c>
      <c r="D123" s="12" t="s">
        <v>119</v>
      </c>
      <c r="E123" s="12" t="s">
        <v>119</v>
      </c>
      <c r="F123" s="37" t="s">
        <v>119</v>
      </c>
      <c r="G123" s="37" t="s">
        <v>119</v>
      </c>
      <c r="H123" s="34">
        <v>8</v>
      </c>
      <c r="I123" s="34">
        <v>2</v>
      </c>
      <c r="J123" s="34" t="s">
        <v>119</v>
      </c>
      <c r="K123" s="34">
        <v>2</v>
      </c>
      <c r="L123" s="28" t="s">
        <v>119</v>
      </c>
      <c r="M123" s="28" t="s">
        <v>119</v>
      </c>
      <c r="N123" s="1">
        <f>3+19+2+1</f>
        <v>25</v>
      </c>
      <c r="O123" s="28" t="s">
        <v>119</v>
      </c>
      <c r="P123" s="28" t="s">
        <v>119</v>
      </c>
      <c r="Q123" s="106" t="s">
        <v>119</v>
      </c>
      <c r="R123" s="106" t="s">
        <v>119</v>
      </c>
      <c r="S123" s="106" t="s">
        <v>119</v>
      </c>
      <c r="T123" s="106" t="s">
        <v>119</v>
      </c>
      <c r="U123" s="106" t="s">
        <v>119</v>
      </c>
      <c r="V123" s="106" t="s">
        <v>119</v>
      </c>
      <c r="W123" t="s">
        <v>119</v>
      </c>
      <c r="X123" s="11" t="s">
        <v>119</v>
      </c>
      <c r="Y123" s="11" t="s">
        <v>134</v>
      </c>
    </row>
    <row r="124" spans="1:25" s="11" customFormat="1" x14ac:dyDescent="0.3">
      <c r="A124" s="25" t="s">
        <v>1213</v>
      </c>
      <c r="B124" s="56" t="s">
        <v>119</v>
      </c>
      <c r="C124" s="20" t="s">
        <v>119</v>
      </c>
      <c r="D124" s="20" t="s">
        <v>119</v>
      </c>
      <c r="E124" s="20" t="s">
        <v>119</v>
      </c>
      <c r="F124" s="37" t="s">
        <v>119</v>
      </c>
      <c r="G124" s="33">
        <v>7</v>
      </c>
      <c r="H124" s="45" t="s">
        <v>119</v>
      </c>
      <c r="I124" s="45" t="s">
        <v>119</v>
      </c>
      <c r="J124" s="45" t="s">
        <v>119</v>
      </c>
      <c r="K124" s="45" t="s">
        <v>119</v>
      </c>
      <c r="L124" s="32" t="s">
        <v>119</v>
      </c>
      <c r="M124" s="32" t="s">
        <v>119</v>
      </c>
      <c r="N124" s="25" t="s">
        <v>119</v>
      </c>
      <c r="O124" s="28" t="s">
        <v>119</v>
      </c>
      <c r="P124" s="28" t="s">
        <v>119</v>
      </c>
      <c r="Q124" s="106" t="s">
        <v>119</v>
      </c>
      <c r="R124" s="106" t="s">
        <v>119</v>
      </c>
      <c r="S124" s="106" t="s">
        <v>119</v>
      </c>
      <c r="T124" s="106" t="s">
        <v>119</v>
      </c>
      <c r="U124" s="106" t="s">
        <v>119</v>
      </c>
      <c r="V124" s="106" t="s">
        <v>119</v>
      </c>
      <c r="W124" t="s">
        <v>134</v>
      </c>
      <c r="X124" s="11" t="s">
        <v>119</v>
      </c>
      <c r="Y124" s="11" t="s">
        <v>119</v>
      </c>
    </row>
    <row r="125" spans="1:25" x14ac:dyDescent="0.3">
      <c r="A125" s="10" t="s">
        <v>324</v>
      </c>
      <c r="B125" s="55" t="s">
        <v>119</v>
      </c>
      <c r="C125" s="7" t="s">
        <v>119</v>
      </c>
      <c r="D125" s="7" t="s">
        <v>119</v>
      </c>
      <c r="E125" s="7" t="s">
        <v>119</v>
      </c>
      <c r="F125" s="37" t="s">
        <v>119</v>
      </c>
      <c r="G125" s="37" t="s">
        <v>119</v>
      </c>
      <c r="H125" s="30" t="s">
        <v>119</v>
      </c>
      <c r="I125" s="30" t="s">
        <v>119</v>
      </c>
      <c r="J125" s="30" t="s">
        <v>119</v>
      </c>
      <c r="K125" s="30" t="s">
        <v>119</v>
      </c>
      <c r="L125" s="29">
        <v>25</v>
      </c>
      <c r="M125" s="28" t="s">
        <v>119</v>
      </c>
      <c r="N125" s="1" t="s">
        <v>119</v>
      </c>
      <c r="O125" s="28" t="s">
        <v>119</v>
      </c>
      <c r="P125" s="28" t="s">
        <v>119</v>
      </c>
      <c r="Q125" s="106" t="s">
        <v>119</v>
      </c>
      <c r="R125" s="106" t="s">
        <v>119</v>
      </c>
      <c r="S125" s="106" t="s">
        <v>119</v>
      </c>
      <c r="T125" s="106" t="s">
        <v>119</v>
      </c>
      <c r="U125" s="106" t="s">
        <v>119</v>
      </c>
      <c r="V125" s="106" t="s">
        <v>119</v>
      </c>
      <c r="W125" t="s">
        <v>119</v>
      </c>
      <c r="X125" s="11" t="s">
        <v>119</v>
      </c>
      <c r="Y125" s="11" t="s">
        <v>119</v>
      </c>
    </row>
    <row r="126" spans="1:25" x14ac:dyDescent="0.3">
      <c r="A126" s="14" t="s">
        <v>369</v>
      </c>
      <c r="B126" s="47" t="s">
        <v>119</v>
      </c>
      <c r="C126" s="12" t="s">
        <v>119</v>
      </c>
      <c r="D126" s="12" t="s">
        <v>119</v>
      </c>
      <c r="E126" s="12" t="s">
        <v>119</v>
      </c>
      <c r="F126" s="37" t="s">
        <v>119</v>
      </c>
      <c r="G126" s="37" t="s">
        <v>119</v>
      </c>
      <c r="H126" s="34" t="s">
        <v>119</v>
      </c>
      <c r="I126" s="34" t="s">
        <v>119</v>
      </c>
      <c r="J126" s="34" t="s">
        <v>119</v>
      </c>
      <c r="K126" s="34" t="s">
        <v>119</v>
      </c>
      <c r="L126" s="31" t="s">
        <v>119</v>
      </c>
      <c r="M126" s="31">
        <v>4</v>
      </c>
      <c r="N126" s="14">
        <v>4</v>
      </c>
      <c r="O126" s="28" t="s">
        <v>119</v>
      </c>
      <c r="P126" s="28">
        <v>1</v>
      </c>
      <c r="Q126" s="106" t="s">
        <v>119</v>
      </c>
      <c r="R126" s="106" t="s">
        <v>119</v>
      </c>
      <c r="S126" s="106" t="s">
        <v>119</v>
      </c>
      <c r="T126" s="106" t="s">
        <v>119</v>
      </c>
      <c r="U126" s="106" t="s">
        <v>119</v>
      </c>
      <c r="V126" s="106" t="s">
        <v>119</v>
      </c>
      <c r="W126" t="s">
        <v>119</v>
      </c>
      <c r="X126" s="11" t="s">
        <v>134</v>
      </c>
      <c r="Y126" s="11" t="s">
        <v>134</v>
      </c>
    </row>
    <row r="127" spans="1:25" x14ac:dyDescent="0.3">
      <c r="A127" s="14" t="s">
        <v>370</v>
      </c>
      <c r="B127" s="47" t="s">
        <v>119</v>
      </c>
      <c r="C127" s="12" t="s">
        <v>119</v>
      </c>
      <c r="D127" s="12" t="s">
        <v>119</v>
      </c>
      <c r="E127" s="12" t="s">
        <v>119</v>
      </c>
      <c r="F127" s="37" t="s">
        <v>119</v>
      </c>
      <c r="G127" s="37" t="s">
        <v>119</v>
      </c>
      <c r="H127" s="34" t="s">
        <v>119</v>
      </c>
      <c r="I127" s="34" t="s">
        <v>119</v>
      </c>
      <c r="J127" s="34" t="s">
        <v>119</v>
      </c>
      <c r="K127" s="34" t="s">
        <v>119</v>
      </c>
      <c r="L127" s="31" t="s">
        <v>119</v>
      </c>
      <c r="M127" s="31">
        <v>1</v>
      </c>
      <c r="N127" s="14" t="s">
        <v>119</v>
      </c>
      <c r="O127" s="28" t="s">
        <v>119</v>
      </c>
      <c r="P127" s="28" t="s">
        <v>119</v>
      </c>
      <c r="Q127" s="106" t="s">
        <v>119</v>
      </c>
      <c r="R127" s="106" t="s">
        <v>119</v>
      </c>
      <c r="S127" s="106" t="s">
        <v>119</v>
      </c>
      <c r="T127" s="106" t="s">
        <v>119</v>
      </c>
      <c r="U127" s="106" t="s">
        <v>119</v>
      </c>
      <c r="V127" s="106" t="s">
        <v>119</v>
      </c>
      <c r="W127" t="s">
        <v>119</v>
      </c>
      <c r="X127" s="11" t="s">
        <v>134</v>
      </c>
      <c r="Y127" s="11" t="s">
        <v>119</v>
      </c>
    </row>
    <row r="128" spans="1:25" x14ac:dyDescent="0.3">
      <c r="A128" s="25" t="s">
        <v>1210</v>
      </c>
      <c r="B128" s="56" t="s">
        <v>119</v>
      </c>
      <c r="C128" s="20" t="s">
        <v>119</v>
      </c>
      <c r="D128" s="20" t="s">
        <v>119</v>
      </c>
      <c r="E128" s="20" t="s">
        <v>119</v>
      </c>
      <c r="F128" s="37" t="s">
        <v>119</v>
      </c>
      <c r="G128" s="37" t="s">
        <v>119</v>
      </c>
      <c r="H128" s="57">
        <v>3</v>
      </c>
      <c r="I128" s="45" t="s">
        <v>119</v>
      </c>
      <c r="J128" s="45" t="s">
        <v>119</v>
      </c>
      <c r="K128" s="30" t="s">
        <v>119</v>
      </c>
      <c r="L128" s="28" t="s">
        <v>119</v>
      </c>
      <c r="M128" s="28" t="s">
        <v>119</v>
      </c>
      <c r="N128" s="1" t="s">
        <v>119</v>
      </c>
      <c r="O128" s="28" t="s">
        <v>119</v>
      </c>
      <c r="P128" s="28" t="s">
        <v>119</v>
      </c>
      <c r="Q128" s="106" t="s">
        <v>119</v>
      </c>
      <c r="R128" s="106" t="s">
        <v>119</v>
      </c>
      <c r="S128" s="106" t="s">
        <v>119</v>
      </c>
      <c r="T128" s="106" t="s">
        <v>119</v>
      </c>
      <c r="U128" s="106" t="s">
        <v>119</v>
      </c>
      <c r="V128" s="106" t="s">
        <v>119</v>
      </c>
      <c r="W128" t="s">
        <v>134</v>
      </c>
      <c r="X128" s="11" t="s">
        <v>119</v>
      </c>
      <c r="Y128" s="11" t="s">
        <v>119</v>
      </c>
    </row>
    <row r="129" spans="1:25" s="11" customFormat="1" x14ac:dyDescent="0.3">
      <c r="A129" s="14" t="s">
        <v>257</v>
      </c>
      <c r="B129" s="47" t="s">
        <v>119</v>
      </c>
      <c r="C129" s="12" t="s">
        <v>119</v>
      </c>
      <c r="D129" s="12" t="s">
        <v>119</v>
      </c>
      <c r="E129" s="12" t="s">
        <v>119</v>
      </c>
      <c r="F129" s="37" t="s">
        <v>119</v>
      </c>
      <c r="G129" s="37" t="s">
        <v>119</v>
      </c>
      <c r="H129" s="34" t="s">
        <v>119</v>
      </c>
      <c r="I129" s="34">
        <v>4</v>
      </c>
      <c r="J129" s="34" t="s">
        <v>119</v>
      </c>
      <c r="K129" s="30">
        <v>2</v>
      </c>
      <c r="L129" s="28" t="s">
        <v>119</v>
      </c>
      <c r="M129" s="28" t="s">
        <v>119</v>
      </c>
      <c r="N129" s="1" t="s">
        <v>119</v>
      </c>
      <c r="O129" s="28" t="s">
        <v>119</v>
      </c>
      <c r="P129" s="28" t="s">
        <v>119</v>
      </c>
      <c r="Q129" s="106" t="s">
        <v>119</v>
      </c>
      <c r="R129" s="106" t="s">
        <v>119</v>
      </c>
      <c r="S129" s="106" t="s">
        <v>119</v>
      </c>
      <c r="T129" s="106" t="s">
        <v>119</v>
      </c>
      <c r="U129" s="106" t="s">
        <v>119</v>
      </c>
      <c r="V129" s="106" t="s">
        <v>119</v>
      </c>
      <c r="W129" t="s">
        <v>119</v>
      </c>
      <c r="X129" s="11" t="s">
        <v>119</v>
      </c>
      <c r="Y129" s="11" t="s">
        <v>134</v>
      </c>
    </row>
    <row r="130" spans="1:25" x14ac:dyDescent="0.3">
      <c r="A130" s="14" t="s">
        <v>371</v>
      </c>
      <c r="B130" s="47" t="s">
        <v>119</v>
      </c>
      <c r="C130" s="12" t="s">
        <v>119</v>
      </c>
      <c r="D130" s="12" t="s">
        <v>119</v>
      </c>
      <c r="E130" s="12" t="s">
        <v>119</v>
      </c>
      <c r="F130" s="37" t="s">
        <v>119</v>
      </c>
      <c r="G130" s="37" t="s">
        <v>119</v>
      </c>
      <c r="H130" s="34" t="s">
        <v>119</v>
      </c>
      <c r="I130" s="34" t="s">
        <v>119</v>
      </c>
      <c r="J130" s="34" t="s">
        <v>119</v>
      </c>
      <c r="K130" s="30" t="s">
        <v>119</v>
      </c>
      <c r="L130" s="28" t="s">
        <v>119</v>
      </c>
      <c r="M130" s="28" t="s">
        <v>134</v>
      </c>
      <c r="N130" s="1" t="s">
        <v>119</v>
      </c>
      <c r="O130" s="28" t="s">
        <v>119</v>
      </c>
      <c r="P130" s="28" t="s">
        <v>119</v>
      </c>
      <c r="Q130" s="106" t="s">
        <v>119</v>
      </c>
      <c r="R130" s="106" t="s">
        <v>119</v>
      </c>
      <c r="S130" s="106" t="s">
        <v>119</v>
      </c>
      <c r="T130" s="106" t="s">
        <v>119</v>
      </c>
      <c r="U130" s="106" t="s">
        <v>119</v>
      </c>
      <c r="V130" s="106" t="s">
        <v>119</v>
      </c>
      <c r="W130" t="s">
        <v>119</v>
      </c>
      <c r="X130" s="11" t="s">
        <v>134</v>
      </c>
      <c r="Y130" s="11" t="s">
        <v>134</v>
      </c>
    </row>
    <row r="131" spans="1:25" x14ac:dyDescent="0.3">
      <c r="A131" s="10" t="s">
        <v>270</v>
      </c>
      <c r="B131" s="55" t="s">
        <v>119</v>
      </c>
      <c r="C131" s="7" t="s">
        <v>119</v>
      </c>
      <c r="D131" s="7" t="s">
        <v>119</v>
      </c>
      <c r="E131" s="7" t="s">
        <v>119</v>
      </c>
      <c r="F131" s="37" t="s">
        <v>119</v>
      </c>
      <c r="G131" s="37" t="s">
        <v>119</v>
      </c>
      <c r="H131" s="30">
        <v>2</v>
      </c>
      <c r="I131" s="30" t="s">
        <v>119</v>
      </c>
      <c r="J131" s="30" t="s">
        <v>119</v>
      </c>
      <c r="K131" s="34" t="s">
        <v>119</v>
      </c>
      <c r="L131" s="28" t="s">
        <v>119</v>
      </c>
      <c r="M131" s="28" t="s">
        <v>119</v>
      </c>
      <c r="N131" s="1" t="s">
        <v>119</v>
      </c>
      <c r="O131" s="28" t="s">
        <v>119</v>
      </c>
      <c r="P131" s="28" t="s">
        <v>119</v>
      </c>
      <c r="Q131" s="106" t="s">
        <v>119</v>
      </c>
      <c r="R131" s="106" t="s">
        <v>119</v>
      </c>
      <c r="S131" s="106" t="s">
        <v>119</v>
      </c>
      <c r="T131" s="106" t="s">
        <v>119</v>
      </c>
      <c r="U131" s="106" t="s">
        <v>119</v>
      </c>
      <c r="V131" s="106" t="s">
        <v>119</v>
      </c>
      <c r="W131" t="s">
        <v>119</v>
      </c>
      <c r="X131" s="11" t="s">
        <v>119</v>
      </c>
      <c r="Y131" s="11" t="s">
        <v>119</v>
      </c>
    </row>
    <row r="132" spans="1:25" s="11" customFormat="1" x14ac:dyDescent="0.3">
      <c r="A132" s="14" t="s">
        <v>372</v>
      </c>
      <c r="B132" s="47" t="s">
        <v>119</v>
      </c>
      <c r="C132" s="12" t="s">
        <v>119</v>
      </c>
      <c r="D132" s="12" t="s">
        <v>119</v>
      </c>
      <c r="E132" s="12" t="s">
        <v>119</v>
      </c>
      <c r="F132" s="37" t="s">
        <v>119</v>
      </c>
      <c r="G132" s="37" t="s">
        <v>119</v>
      </c>
      <c r="H132" s="34">
        <v>2</v>
      </c>
      <c r="I132" s="34">
        <v>3</v>
      </c>
      <c r="J132" s="34" t="s">
        <v>119</v>
      </c>
      <c r="K132" s="34" t="s">
        <v>119</v>
      </c>
      <c r="L132" s="31" t="s">
        <v>119</v>
      </c>
      <c r="M132" s="31" t="s">
        <v>134</v>
      </c>
      <c r="N132" s="14" t="s">
        <v>119</v>
      </c>
      <c r="O132" s="28" t="s">
        <v>119</v>
      </c>
      <c r="P132" s="28" t="s">
        <v>119</v>
      </c>
      <c r="Q132" s="106" t="s">
        <v>119</v>
      </c>
      <c r="R132" s="106" t="s">
        <v>119</v>
      </c>
      <c r="S132" s="106" t="s">
        <v>119</v>
      </c>
      <c r="T132" s="106" t="s">
        <v>119</v>
      </c>
      <c r="U132" s="106" t="s">
        <v>119</v>
      </c>
      <c r="V132" s="106" t="s">
        <v>119</v>
      </c>
      <c r="W132" t="s">
        <v>119</v>
      </c>
      <c r="X132" s="11" t="s">
        <v>134</v>
      </c>
      <c r="Y132" s="11" t="s">
        <v>134</v>
      </c>
    </row>
    <row r="133" spans="1:25" s="11" customFormat="1" x14ac:dyDescent="0.3">
      <c r="A133" s="25" t="s">
        <v>1211</v>
      </c>
      <c r="B133" s="56" t="s">
        <v>119</v>
      </c>
      <c r="C133" s="20" t="s">
        <v>119</v>
      </c>
      <c r="D133" s="20" t="s">
        <v>119</v>
      </c>
      <c r="E133" s="20" t="s">
        <v>119</v>
      </c>
      <c r="F133" s="37" t="s">
        <v>119</v>
      </c>
      <c r="G133" s="32" t="s">
        <v>119</v>
      </c>
      <c r="H133" s="57">
        <v>1</v>
      </c>
      <c r="I133" s="45" t="s">
        <v>119</v>
      </c>
      <c r="J133" s="45" t="s">
        <v>119</v>
      </c>
      <c r="K133" s="45" t="s">
        <v>119</v>
      </c>
      <c r="L133" s="32" t="s">
        <v>119</v>
      </c>
      <c r="M133" s="32" t="s">
        <v>119</v>
      </c>
      <c r="N133" s="25" t="s">
        <v>119</v>
      </c>
      <c r="O133" s="28" t="s">
        <v>119</v>
      </c>
      <c r="P133" s="28" t="s">
        <v>119</v>
      </c>
      <c r="Q133" s="106" t="s">
        <v>119</v>
      </c>
      <c r="R133" s="106" t="s">
        <v>119</v>
      </c>
      <c r="S133" s="106" t="s">
        <v>119</v>
      </c>
      <c r="T133" s="106" t="s">
        <v>119</v>
      </c>
      <c r="U133" s="106" t="s">
        <v>119</v>
      </c>
      <c r="V133" s="106" t="s">
        <v>119</v>
      </c>
      <c r="W133" t="s">
        <v>134</v>
      </c>
      <c r="X133" s="11" t="s">
        <v>119</v>
      </c>
      <c r="Y133" s="11" t="s">
        <v>119</v>
      </c>
    </row>
    <row r="134" spans="1:25" s="11" customFormat="1" x14ac:dyDescent="0.3">
      <c r="A134" s="25" t="s">
        <v>1212</v>
      </c>
      <c r="B134" s="56" t="s">
        <v>119</v>
      </c>
      <c r="C134" s="20" t="s">
        <v>119</v>
      </c>
      <c r="D134" s="20" t="s">
        <v>119</v>
      </c>
      <c r="E134" s="20" t="s">
        <v>119</v>
      </c>
      <c r="F134" s="37" t="s">
        <v>119</v>
      </c>
      <c r="G134" s="32" t="s">
        <v>119</v>
      </c>
      <c r="H134" s="45" t="s">
        <v>119</v>
      </c>
      <c r="I134" s="57">
        <v>1</v>
      </c>
      <c r="J134" s="45" t="s">
        <v>119</v>
      </c>
      <c r="K134" s="45" t="s">
        <v>119</v>
      </c>
      <c r="L134" s="32" t="s">
        <v>119</v>
      </c>
      <c r="M134" s="32" t="s">
        <v>119</v>
      </c>
      <c r="N134" s="25" t="s">
        <v>119</v>
      </c>
      <c r="O134" s="28" t="s">
        <v>119</v>
      </c>
      <c r="P134" s="28" t="s">
        <v>119</v>
      </c>
      <c r="Q134" s="106" t="s">
        <v>119</v>
      </c>
      <c r="R134" s="106" t="s">
        <v>119</v>
      </c>
      <c r="S134" s="106" t="s">
        <v>119</v>
      </c>
      <c r="T134" s="106" t="s">
        <v>119</v>
      </c>
      <c r="U134" s="106" t="s">
        <v>119</v>
      </c>
      <c r="V134" s="106" t="s">
        <v>119</v>
      </c>
      <c r="W134" t="s">
        <v>134</v>
      </c>
      <c r="X134" s="11" t="s">
        <v>119</v>
      </c>
      <c r="Y134" s="11" t="s">
        <v>119</v>
      </c>
    </row>
    <row r="135" spans="1:25" x14ac:dyDescent="0.3">
      <c r="A135" s="14" t="s">
        <v>373</v>
      </c>
      <c r="B135" s="47" t="s">
        <v>119</v>
      </c>
      <c r="C135" s="12" t="s">
        <v>119</v>
      </c>
      <c r="D135" s="12" t="s">
        <v>119</v>
      </c>
      <c r="E135" s="12" t="s">
        <v>119</v>
      </c>
      <c r="F135" s="37" t="s">
        <v>119</v>
      </c>
      <c r="G135" s="37" t="s">
        <v>119</v>
      </c>
      <c r="H135" s="34" t="s">
        <v>119</v>
      </c>
      <c r="I135" s="34" t="s">
        <v>119</v>
      </c>
      <c r="J135" s="34" t="s">
        <v>119</v>
      </c>
      <c r="K135" s="34" t="s">
        <v>134</v>
      </c>
      <c r="L135" s="31" t="s">
        <v>119</v>
      </c>
      <c r="M135" s="31" t="s">
        <v>134</v>
      </c>
      <c r="N135" s="14" t="s">
        <v>119</v>
      </c>
      <c r="O135" s="28" t="s">
        <v>119</v>
      </c>
      <c r="P135" s="28" t="s">
        <v>119</v>
      </c>
      <c r="Q135" s="106" t="s">
        <v>119</v>
      </c>
      <c r="R135" s="106" t="s">
        <v>119</v>
      </c>
      <c r="S135" s="106" t="s">
        <v>119</v>
      </c>
      <c r="T135" s="106" t="s">
        <v>119</v>
      </c>
      <c r="U135" s="106" t="s">
        <v>119</v>
      </c>
      <c r="V135" s="106" t="s">
        <v>119</v>
      </c>
      <c r="W135" t="s">
        <v>119</v>
      </c>
      <c r="X135" s="11" t="s">
        <v>134</v>
      </c>
      <c r="Y135" s="11" t="s">
        <v>134</v>
      </c>
    </row>
    <row r="136" spans="1:25" x14ac:dyDescent="0.3">
      <c r="A136" s="14" t="s">
        <v>374</v>
      </c>
      <c r="B136" s="47" t="s">
        <v>119</v>
      </c>
      <c r="C136" s="12" t="s">
        <v>119</v>
      </c>
      <c r="D136" s="12" t="s">
        <v>119</v>
      </c>
      <c r="E136" s="12" t="s">
        <v>119</v>
      </c>
      <c r="F136" s="37" t="s">
        <v>119</v>
      </c>
      <c r="G136" s="37" t="s">
        <v>119</v>
      </c>
      <c r="H136" s="34" t="s">
        <v>119</v>
      </c>
      <c r="I136" s="34" t="s">
        <v>119</v>
      </c>
      <c r="J136" s="34" t="s">
        <v>119</v>
      </c>
      <c r="K136" s="34" t="s">
        <v>119</v>
      </c>
      <c r="L136" s="31" t="s">
        <v>119</v>
      </c>
      <c r="M136" s="31">
        <v>1</v>
      </c>
      <c r="N136" s="14" t="s">
        <v>119</v>
      </c>
      <c r="O136" s="28" t="s">
        <v>119</v>
      </c>
      <c r="P136" s="28" t="s">
        <v>119</v>
      </c>
      <c r="Q136" s="106" t="s">
        <v>119</v>
      </c>
      <c r="R136" s="106" t="s">
        <v>119</v>
      </c>
      <c r="S136" s="106" t="s">
        <v>119</v>
      </c>
      <c r="T136" s="106" t="s">
        <v>119</v>
      </c>
      <c r="U136" s="106" t="s">
        <v>119</v>
      </c>
      <c r="V136" s="106" t="s">
        <v>119</v>
      </c>
      <c r="W136" t="s">
        <v>119</v>
      </c>
      <c r="X136" s="11" t="s">
        <v>134</v>
      </c>
      <c r="Y136" s="11" t="s">
        <v>119</v>
      </c>
    </row>
    <row r="137" spans="1:25" x14ac:dyDescent="0.3">
      <c r="A137" s="14" t="s">
        <v>375</v>
      </c>
      <c r="B137" s="47" t="s">
        <v>119</v>
      </c>
      <c r="C137" s="12" t="s">
        <v>119</v>
      </c>
      <c r="D137" s="12" t="s">
        <v>119</v>
      </c>
      <c r="E137" s="12" t="s">
        <v>119</v>
      </c>
      <c r="F137" s="37" t="s">
        <v>119</v>
      </c>
      <c r="G137" s="37" t="s">
        <v>119</v>
      </c>
      <c r="H137" s="34" t="s">
        <v>119</v>
      </c>
      <c r="I137" s="34" t="s">
        <v>119</v>
      </c>
      <c r="J137" s="34" t="s">
        <v>119</v>
      </c>
      <c r="K137" s="34" t="s">
        <v>119</v>
      </c>
      <c r="L137" s="31" t="s">
        <v>119</v>
      </c>
      <c r="M137" s="31">
        <v>2</v>
      </c>
      <c r="N137" s="14" t="s">
        <v>119</v>
      </c>
      <c r="O137" s="28" t="s">
        <v>119</v>
      </c>
      <c r="P137" s="28" t="s">
        <v>119</v>
      </c>
      <c r="Q137" s="106" t="s">
        <v>119</v>
      </c>
      <c r="R137" s="106" t="s">
        <v>119</v>
      </c>
      <c r="S137" s="106" t="s">
        <v>119</v>
      </c>
      <c r="T137" s="106" t="s">
        <v>119</v>
      </c>
      <c r="U137" s="106" t="s">
        <v>119</v>
      </c>
      <c r="V137" s="106" t="s">
        <v>119</v>
      </c>
      <c r="W137" t="s">
        <v>119</v>
      </c>
      <c r="X137" s="11" t="s">
        <v>134</v>
      </c>
      <c r="Y137" s="11" t="s">
        <v>134</v>
      </c>
    </row>
    <row r="138" spans="1:25" x14ac:dyDescent="0.3">
      <c r="A138" s="14" t="s">
        <v>258</v>
      </c>
      <c r="B138" s="47" t="s">
        <v>119</v>
      </c>
      <c r="C138" s="12" t="s">
        <v>119</v>
      </c>
      <c r="D138" s="12" t="s">
        <v>119</v>
      </c>
      <c r="E138" s="12" t="s">
        <v>119</v>
      </c>
      <c r="F138" s="37" t="s">
        <v>119</v>
      </c>
      <c r="G138" s="37" t="s">
        <v>119</v>
      </c>
      <c r="H138" s="34">
        <v>6</v>
      </c>
      <c r="I138" s="34">
        <v>1</v>
      </c>
      <c r="J138" s="34">
        <v>9</v>
      </c>
      <c r="K138" s="34">
        <v>1</v>
      </c>
      <c r="L138" s="28" t="s">
        <v>119</v>
      </c>
      <c r="M138" s="28" t="s">
        <v>119</v>
      </c>
      <c r="N138" s="1" t="s">
        <v>119</v>
      </c>
      <c r="O138" s="28" t="s">
        <v>119</v>
      </c>
      <c r="P138" s="28" t="s">
        <v>119</v>
      </c>
      <c r="Q138" s="106" t="s">
        <v>119</v>
      </c>
      <c r="R138" s="106" t="s">
        <v>119</v>
      </c>
      <c r="S138" s="106" t="s">
        <v>119</v>
      </c>
      <c r="T138" s="106" t="s">
        <v>119</v>
      </c>
      <c r="U138" s="106" t="s">
        <v>119</v>
      </c>
      <c r="V138" s="106" t="s">
        <v>119</v>
      </c>
      <c r="W138" t="s">
        <v>119</v>
      </c>
      <c r="X138" s="11" t="s">
        <v>119</v>
      </c>
      <c r="Y138" s="11" t="s">
        <v>134</v>
      </c>
    </row>
    <row r="139" spans="1:25" x14ac:dyDescent="0.3">
      <c r="A139" s="14" t="s">
        <v>376</v>
      </c>
      <c r="B139" s="47" t="s">
        <v>119</v>
      </c>
      <c r="C139" s="12" t="s">
        <v>119</v>
      </c>
      <c r="D139" s="12" t="s">
        <v>119</v>
      </c>
      <c r="E139" s="12" t="s">
        <v>119</v>
      </c>
      <c r="F139" s="37" t="s">
        <v>119</v>
      </c>
      <c r="G139" s="37" t="s">
        <v>119</v>
      </c>
      <c r="H139" s="34" t="s">
        <v>119</v>
      </c>
      <c r="I139" s="34" t="s">
        <v>119</v>
      </c>
      <c r="J139" s="34" t="s">
        <v>119</v>
      </c>
      <c r="K139" s="34" t="s">
        <v>119</v>
      </c>
      <c r="L139" s="28" t="s">
        <v>119</v>
      </c>
      <c r="M139" s="28">
        <v>11</v>
      </c>
      <c r="N139" s="1" t="s">
        <v>119</v>
      </c>
      <c r="O139" s="28" t="s">
        <v>119</v>
      </c>
      <c r="P139" s="28" t="s">
        <v>119</v>
      </c>
      <c r="Q139" s="106" t="s">
        <v>119</v>
      </c>
      <c r="R139" s="106" t="s">
        <v>119</v>
      </c>
      <c r="S139" s="106" t="s">
        <v>119</v>
      </c>
      <c r="T139" s="106" t="s">
        <v>119</v>
      </c>
      <c r="U139" s="106" t="s">
        <v>119</v>
      </c>
      <c r="V139" s="106" t="s">
        <v>119</v>
      </c>
      <c r="W139" t="s">
        <v>119</v>
      </c>
      <c r="X139" s="11" t="s">
        <v>134</v>
      </c>
      <c r="Y139" s="11" t="s">
        <v>119</v>
      </c>
    </row>
    <row r="140" spans="1:25" x14ac:dyDescent="0.3">
      <c r="A140" s="14" t="s">
        <v>271</v>
      </c>
      <c r="B140" s="47" t="s">
        <v>119</v>
      </c>
      <c r="C140" s="12" t="s">
        <v>119</v>
      </c>
      <c r="D140" s="12" t="s">
        <v>119</v>
      </c>
      <c r="E140" s="12" t="s">
        <v>119</v>
      </c>
      <c r="F140" s="37" t="s">
        <v>119</v>
      </c>
      <c r="G140" s="37" t="s">
        <v>119</v>
      </c>
      <c r="H140" s="34">
        <v>7</v>
      </c>
      <c r="I140" s="34" t="s">
        <v>119</v>
      </c>
      <c r="J140" s="34" t="s">
        <v>119</v>
      </c>
      <c r="K140" s="34" t="s">
        <v>119</v>
      </c>
      <c r="L140" s="28" t="s">
        <v>119</v>
      </c>
      <c r="M140" s="28" t="s">
        <v>119</v>
      </c>
      <c r="N140" s="1" t="s">
        <v>119</v>
      </c>
      <c r="O140" s="28" t="s">
        <v>119</v>
      </c>
      <c r="P140" s="28" t="s">
        <v>119</v>
      </c>
      <c r="Q140" s="106" t="s">
        <v>119</v>
      </c>
      <c r="R140" s="106" t="s">
        <v>119</v>
      </c>
      <c r="S140" s="106" t="s">
        <v>119</v>
      </c>
      <c r="T140" s="106" t="s">
        <v>119</v>
      </c>
      <c r="U140" s="106" t="s">
        <v>119</v>
      </c>
      <c r="V140" s="106" t="s">
        <v>119</v>
      </c>
      <c r="W140" t="s">
        <v>119</v>
      </c>
      <c r="X140" s="11" t="s">
        <v>119</v>
      </c>
      <c r="Y140" s="11" t="s">
        <v>134</v>
      </c>
    </row>
    <row r="141" spans="1:25" x14ac:dyDescent="0.3">
      <c r="A141" s="14" t="s">
        <v>377</v>
      </c>
      <c r="B141" s="47" t="s">
        <v>119</v>
      </c>
      <c r="C141" s="12" t="s">
        <v>119</v>
      </c>
      <c r="D141" s="12" t="s">
        <v>119</v>
      </c>
      <c r="E141" s="12" t="s">
        <v>119</v>
      </c>
      <c r="F141" s="37" t="s">
        <v>119</v>
      </c>
      <c r="G141" s="37" t="s">
        <v>119</v>
      </c>
      <c r="H141" s="34" t="s">
        <v>119</v>
      </c>
      <c r="I141" s="34" t="s">
        <v>119</v>
      </c>
      <c r="J141" s="34" t="s">
        <v>119</v>
      </c>
      <c r="K141" s="34" t="s">
        <v>119</v>
      </c>
      <c r="L141" s="28" t="s">
        <v>119</v>
      </c>
      <c r="M141" s="28">
        <v>2</v>
      </c>
      <c r="N141" s="1" t="s">
        <v>119</v>
      </c>
      <c r="O141" s="28" t="s">
        <v>119</v>
      </c>
      <c r="P141" s="28" t="s">
        <v>119</v>
      </c>
      <c r="Q141" s="106" t="s">
        <v>119</v>
      </c>
      <c r="R141" s="106" t="s">
        <v>119</v>
      </c>
      <c r="S141" s="106" t="s">
        <v>119</v>
      </c>
      <c r="T141" s="106" t="s">
        <v>119</v>
      </c>
      <c r="U141" s="106" t="s">
        <v>119</v>
      </c>
      <c r="V141" s="106" t="s">
        <v>119</v>
      </c>
      <c r="W141" t="s">
        <v>119</v>
      </c>
      <c r="X141" s="11" t="s">
        <v>134</v>
      </c>
      <c r="Y141" s="11" t="s">
        <v>119</v>
      </c>
    </row>
    <row r="142" spans="1:25" x14ac:dyDescent="0.3">
      <c r="A142" s="14" t="s">
        <v>1097</v>
      </c>
      <c r="B142" s="47" t="s">
        <v>119</v>
      </c>
      <c r="C142" s="12" t="s">
        <v>119</v>
      </c>
      <c r="D142" s="12" t="s">
        <v>119</v>
      </c>
      <c r="E142" s="12" t="s">
        <v>119</v>
      </c>
      <c r="F142" s="37" t="s">
        <v>119</v>
      </c>
      <c r="G142" s="37" t="s">
        <v>119</v>
      </c>
      <c r="H142" s="34" t="s">
        <v>119</v>
      </c>
      <c r="I142" s="34" t="s">
        <v>119</v>
      </c>
      <c r="J142" s="34" t="s">
        <v>119</v>
      </c>
      <c r="K142" s="34" t="s">
        <v>134</v>
      </c>
      <c r="L142" s="28" t="s">
        <v>119</v>
      </c>
      <c r="M142" s="28" t="s">
        <v>119</v>
      </c>
      <c r="N142" s="1" t="s">
        <v>119</v>
      </c>
      <c r="O142" s="28" t="s">
        <v>119</v>
      </c>
      <c r="P142" s="28" t="s">
        <v>119</v>
      </c>
      <c r="Q142" s="106" t="s">
        <v>119</v>
      </c>
      <c r="R142" s="106" t="s">
        <v>119</v>
      </c>
      <c r="S142" s="106" t="s">
        <v>119</v>
      </c>
      <c r="T142" s="106" t="s">
        <v>119</v>
      </c>
      <c r="U142" s="106" t="s">
        <v>119</v>
      </c>
      <c r="V142" s="106" t="s">
        <v>119</v>
      </c>
      <c r="W142" t="s">
        <v>119</v>
      </c>
      <c r="X142" s="11" t="s">
        <v>119</v>
      </c>
      <c r="Y142" s="11" t="s">
        <v>134</v>
      </c>
    </row>
    <row r="143" spans="1:25" s="11" customFormat="1" x14ac:dyDescent="0.3">
      <c r="A143" s="10" t="s">
        <v>1315</v>
      </c>
      <c r="B143" s="47" t="s">
        <v>119</v>
      </c>
      <c r="C143" s="12" t="s">
        <v>119</v>
      </c>
      <c r="D143" s="12" t="s">
        <v>119</v>
      </c>
      <c r="E143" s="12" t="s">
        <v>119</v>
      </c>
      <c r="F143" s="37" t="s">
        <v>119</v>
      </c>
      <c r="G143" s="37" t="s">
        <v>119</v>
      </c>
      <c r="H143" s="34" t="s">
        <v>119</v>
      </c>
      <c r="I143" s="34" t="s">
        <v>119</v>
      </c>
      <c r="J143" s="34" t="s">
        <v>119</v>
      </c>
      <c r="K143" s="34" t="s">
        <v>119</v>
      </c>
      <c r="L143" s="28" t="s">
        <v>119</v>
      </c>
      <c r="M143" s="28" t="s">
        <v>119</v>
      </c>
      <c r="N143" s="1" t="s">
        <v>119</v>
      </c>
      <c r="O143" s="28" t="s">
        <v>119</v>
      </c>
      <c r="P143" s="28">
        <v>5</v>
      </c>
      <c r="Q143" s="106"/>
      <c r="R143" s="106"/>
      <c r="S143" s="106"/>
      <c r="T143" s="106"/>
      <c r="U143" s="106"/>
      <c r="V143" s="106"/>
      <c r="W143"/>
    </row>
    <row r="144" spans="1:25" s="11" customFormat="1" x14ac:dyDescent="0.3">
      <c r="A144" s="10" t="s">
        <v>676</v>
      </c>
      <c r="B144" s="55" t="s">
        <v>119</v>
      </c>
      <c r="C144" s="7" t="s">
        <v>119</v>
      </c>
      <c r="D144" s="7" t="s">
        <v>119</v>
      </c>
      <c r="E144" s="7" t="s">
        <v>119</v>
      </c>
      <c r="F144" s="37" t="s">
        <v>119</v>
      </c>
      <c r="G144" s="29" t="s">
        <v>119</v>
      </c>
      <c r="H144" s="30">
        <v>1</v>
      </c>
      <c r="I144" s="30" t="s">
        <v>119</v>
      </c>
      <c r="J144" s="30" t="s">
        <v>119</v>
      </c>
      <c r="K144" s="30" t="s">
        <v>119</v>
      </c>
      <c r="L144" s="29" t="s">
        <v>119</v>
      </c>
      <c r="M144" s="29" t="s">
        <v>119</v>
      </c>
      <c r="N144" s="10" t="s">
        <v>119</v>
      </c>
      <c r="O144" s="28" t="s">
        <v>119</v>
      </c>
      <c r="P144" s="28" t="s">
        <v>119</v>
      </c>
      <c r="Q144" s="106" t="s">
        <v>119</v>
      </c>
      <c r="R144" s="106" t="s">
        <v>119</v>
      </c>
      <c r="S144" s="106" t="s">
        <v>119</v>
      </c>
      <c r="T144" s="106" t="s">
        <v>119</v>
      </c>
      <c r="U144" s="106" t="s">
        <v>119</v>
      </c>
      <c r="V144" s="106" t="s">
        <v>119</v>
      </c>
      <c r="W144" t="s">
        <v>119</v>
      </c>
      <c r="X144" s="11" t="s">
        <v>119</v>
      </c>
      <c r="Y144" s="11" t="s">
        <v>119</v>
      </c>
    </row>
    <row r="145" spans="1:25" x14ac:dyDescent="0.3">
      <c r="A145" s="14" t="s">
        <v>378</v>
      </c>
      <c r="B145" s="47" t="s">
        <v>119</v>
      </c>
      <c r="C145" s="12" t="s">
        <v>119</v>
      </c>
      <c r="D145" s="12" t="s">
        <v>119</v>
      </c>
      <c r="E145" s="12" t="s">
        <v>119</v>
      </c>
      <c r="F145" s="37" t="s">
        <v>119</v>
      </c>
      <c r="G145" s="37" t="s">
        <v>119</v>
      </c>
      <c r="H145" s="34" t="s">
        <v>119</v>
      </c>
      <c r="I145" s="34" t="s">
        <v>119</v>
      </c>
      <c r="J145" s="34" t="s">
        <v>119</v>
      </c>
      <c r="K145" s="34" t="s">
        <v>119</v>
      </c>
      <c r="L145" s="28" t="s">
        <v>119</v>
      </c>
      <c r="M145" s="28" t="s">
        <v>134</v>
      </c>
      <c r="N145" s="1" t="s">
        <v>119</v>
      </c>
      <c r="O145" s="28" t="s">
        <v>119</v>
      </c>
      <c r="P145" s="28" t="s">
        <v>119</v>
      </c>
      <c r="Q145" s="106" t="s">
        <v>119</v>
      </c>
      <c r="R145" s="106" t="s">
        <v>119</v>
      </c>
      <c r="S145" s="106" t="s">
        <v>119</v>
      </c>
      <c r="T145" s="106" t="s">
        <v>119</v>
      </c>
      <c r="U145" s="106" t="s">
        <v>119</v>
      </c>
      <c r="V145" s="106" t="s">
        <v>119</v>
      </c>
      <c r="W145" t="s">
        <v>119</v>
      </c>
      <c r="X145" s="11" t="s">
        <v>134</v>
      </c>
      <c r="Y145" s="11" t="s">
        <v>134</v>
      </c>
    </row>
    <row r="146" spans="1:25" x14ac:dyDescent="0.3">
      <c r="A146" s="25" t="s">
        <v>1316</v>
      </c>
      <c r="B146" s="47" t="s">
        <v>119</v>
      </c>
      <c r="C146" s="12" t="s">
        <v>119</v>
      </c>
      <c r="D146" s="12" t="s">
        <v>119</v>
      </c>
      <c r="E146" s="12" t="s">
        <v>119</v>
      </c>
      <c r="F146" s="37" t="s">
        <v>119</v>
      </c>
      <c r="G146" s="37" t="s">
        <v>119</v>
      </c>
      <c r="H146" s="34" t="s">
        <v>119</v>
      </c>
      <c r="I146" s="34" t="s">
        <v>119</v>
      </c>
      <c r="J146" s="34" t="s">
        <v>119</v>
      </c>
      <c r="K146" s="34" t="s">
        <v>119</v>
      </c>
      <c r="L146" s="28" t="s">
        <v>119</v>
      </c>
      <c r="M146" s="28" t="s">
        <v>119</v>
      </c>
      <c r="N146" s="1" t="s">
        <v>119</v>
      </c>
      <c r="O146" s="28" t="s">
        <v>119</v>
      </c>
      <c r="P146" s="28">
        <v>1</v>
      </c>
      <c r="Q146" s="106" t="s">
        <v>119</v>
      </c>
      <c r="R146" s="106" t="s">
        <v>119</v>
      </c>
      <c r="S146" s="106" t="s">
        <v>119</v>
      </c>
      <c r="T146" s="106" t="s">
        <v>119</v>
      </c>
      <c r="U146" s="106" t="s">
        <v>119</v>
      </c>
      <c r="V146" s="106" t="s">
        <v>119</v>
      </c>
      <c r="W146" t="s">
        <v>134</v>
      </c>
      <c r="X146" s="11" t="s">
        <v>119</v>
      </c>
      <c r="Y146" s="11" t="s">
        <v>119</v>
      </c>
    </row>
    <row r="147" spans="1:25" x14ac:dyDescent="0.3">
      <c r="A147" s="25" t="s">
        <v>1215</v>
      </c>
      <c r="B147" s="56" t="s">
        <v>119</v>
      </c>
      <c r="C147" s="20" t="s">
        <v>119</v>
      </c>
      <c r="D147" s="20" t="s">
        <v>119</v>
      </c>
      <c r="E147" s="20" t="s">
        <v>119</v>
      </c>
      <c r="F147" s="37" t="s">
        <v>119</v>
      </c>
      <c r="G147" s="37" t="s">
        <v>119</v>
      </c>
      <c r="H147" s="57">
        <v>1</v>
      </c>
      <c r="I147" s="45" t="s">
        <v>119</v>
      </c>
      <c r="J147" s="45" t="s">
        <v>119</v>
      </c>
      <c r="K147" s="34" t="s">
        <v>119</v>
      </c>
      <c r="L147" s="28" t="s">
        <v>119</v>
      </c>
      <c r="M147" s="28" t="s">
        <v>119</v>
      </c>
      <c r="N147" s="1" t="s">
        <v>119</v>
      </c>
      <c r="O147" s="28" t="s">
        <v>119</v>
      </c>
      <c r="P147" s="28" t="s">
        <v>119</v>
      </c>
      <c r="Q147" s="106" t="s">
        <v>119</v>
      </c>
      <c r="R147" s="106" t="s">
        <v>119</v>
      </c>
      <c r="S147" s="106" t="s">
        <v>119</v>
      </c>
      <c r="T147" s="106" t="s">
        <v>119</v>
      </c>
      <c r="U147" s="106" t="s">
        <v>119</v>
      </c>
      <c r="V147" s="106" t="s">
        <v>119</v>
      </c>
      <c r="W147" t="s">
        <v>134</v>
      </c>
      <c r="X147" s="11" t="s">
        <v>119</v>
      </c>
      <c r="Y147" s="11" t="s">
        <v>119</v>
      </c>
    </row>
    <row r="148" spans="1:25" x14ac:dyDescent="0.3">
      <c r="A148" s="14" t="s">
        <v>379</v>
      </c>
      <c r="B148" s="47" t="s">
        <v>119</v>
      </c>
      <c r="C148" s="12" t="s">
        <v>119</v>
      </c>
      <c r="D148" s="12" t="s">
        <v>119</v>
      </c>
      <c r="E148" s="12" t="s">
        <v>119</v>
      </c>
      <c r="F148" s="37" t="s">
        <v>119</v>
      </c>
      <c r="G148" s="37" t="s">
        <v>119</v>
      </c>
      <c r="H148" s="34" t="s">
        <v>119</v>
      </c>
      <c r="I148" s="34" t="s">
        <v>119</v>
      </c>
      <c r="J148" s="34" t="s">
        <v>119</v>
      </c>
      <c r="K148" s="34" t="s">
        <v>119</v>
      </c>
      <c r="L148" s="31" t="s">
        <v>119</v>
      </c>
      <c r="M148" s="31" t="s">
        <v>134</v>
      </c>
      <c r="N148" s="14" t="s">
        <v>119</v>
      </c>
      <c r="O148" s="28" t="s">
        <v>119</v>
      </c>
      <c r="P148" s="28" t="s">
        <v>119</v>
      </c>
      <c r="Q148" s="106" t="s">
        <v>119</v>
      </c>
      <c r="R148" s="106" t="s">
        <v>119</v>
      </c>
      <c r="S148" s="106" t="s">
        <v>119</v>
      </c>
      <c r="T148" s="106" t="s">
        <v>119</v>
      </c>
      <c r="U148" s="106" t="s">
        <v>119</v>
      </c>
      <c r="V148" s="106" t="s">
        <v>119</v>
      </c>
      <c r="W148" t="s">
        <v>119</v>
      </c>
      <c r="X148" s="11" t="s">
        <v>134</v>
      </c>
      <c r="Y148" s="11" t="s">
        <v>119</v>
      </c>
    </row>
    <row r="149" spans="1:25" x14ac:dyDescent="0.3">
      <c r="A149" s="14" t="s">
        <v>380</v>
      </c>
      <c r="B149" s="47" t="s">
        <v>119</v>
      </c>
      <c r="C149" s="12" t="s">
        <v>119</v>
      </c>
      <c r="D149" s="12" t="s">
        <v>119</v>
      </c>
      <c r="E149" s="12" t="s">
        <v>119</v>
      </c>
      <c r="F149" s="37" t="s">
        <v>119</v>
      </c>
      <c r="G149" s="37" t="s">
        <v>119</v>
      </c>
      <c r="H149" s="34" t="s">
        <v>119</v>
      </c>
      <c r="I149" s="34" t="s">
        <v>119</v>
      </c>
      <c r="J149" s="34" t="s">
        <v>119</v>
      </c>
      <c r="K149" s="34" t="s">
        <v>119</v>
      </c>
      <c r="L149" s="31" t="s">
        <v>119</v>
      </c>
      <c r="M149" s="31" t="s">
        <v>134</v>
      </c>
      <c r="N149" s="14" t="s">
        <v>119</v>
      </c>
      <c r="O149" s="28" t="s">
        <v>119</v>
      </c>
      <c r="P149" s="28" t="s">
        <v>119</v>
      </c>
      <c r="Q149" s="106" t="s">
        <v>119</v>
      </c>
      <c r="R149" s="106" t="s">
        <v>119</v>
      </c>
      <c r="S149" s="106" t="s">
        <v>119</v>
      </c>
      <c r="T149" s="106" t="s">
        <v>119</v>
      </c>
      <c r="U149" s="106" t="s">
        <v>119</v>
      </c>
      <c r="V149" s="106" t="s">
        <v>119</v>
      </c>
      <c r="W149" t="s">
        <v>119</v>
      </c>
      <c r="X149" s="11" t="s">
        <v>134</v>
      </c>
      <c r="Y149" s="11" t="s">
        <v>119</v>
      </c>
    </row>
    <row r="150" spans="1:25" x14ac:dyDescent="0.3">
      <c r="A150" s="14" t="s">
        <v>272</v>
      </c>
      <c r="B150" s="47" t="s">
        <v>119</v>
      </c>
      <c r="C150" s="12" t="s">
        <v>119</v>
      </c>
      <c r="D150" s="12" t="s">
        <v>119</v>
      </c>
      <c r="E150" s="12" t="s">
        <v>119</v>
      </c>
      <c r="F150" s="37" t="s">
        <v>119</v>
      </c>
      <c r="G150" s="37" t="s">
        <v>119</v>
      </c>
      <c r="H150" s="34">
        <v>2</v>
      </c>
      <c r="I150" s="34" t="s">
        <v>119</v>
      </c>
      <c r="J150" s="34" t="s">
        <v>119</v>
      </c>
      <c r="K150" s="34" t="s">
        <v>119</v>
      </c>
      <c r="L150" s="28" t="s">
        <v>119</v>
      </c>
      <c r="M150" s="28" t="s">
        <v>119</v>
      </c>
      <c r="N150" s="1" t="s">
        <v>119</v>
      </c>
      <c r="O150" s="28" t="s">
        <v>119</v>
      </c>
      <c r="P150" s="28" t="s">
        <v>119</v>
      </c>
      <c r="Q150" s="106" t="s">
        <v>119</v>
      </c>
      <c r="R150" s="106" t="s">
        <v>119</v>
      </c>
      <c r="S150" s="106" t="s">
        <v>119</v>
      </c>
      <c r="T150" s="106" t="s">
        <v>119</v>
      </c>
      <c r="U150" s="106" t="s">
        <v>119</v>
      </c>
      <c r="V150" s="106" t="s">
        <v>119</v>
      </c>
      <c r="W150" t="s">
        <v>119</v>
      </c>
      <c r="X150" s="11" t="s">
        <v>134</v>
      </c>
      <c r="Y150" s="11" t="s">
        <v>134</v>
      </c>
    </row>
    <row r="151" spans="1:25" x14ac:dyDescent="0.3">
      <c r="A151" s="14" t="s">
        <v>710</v>
      </c>
      <c r="B151" s="47" t="s">
        <v>119</v>
      </c>
      <c r="C151" s="12" t="s">
        <v>119</v>
      </c>
      <c r="D151" s="12" t="s">
        <v>119</v>
      </c>
      <c r="E151" s="12" t="s">
        <v>119</v>
      </c>
      <c r="F151" s="37" t="s">
        <v>119</v>
      </c>
      <c r="G151" s="37" t="s">
        <v>119</v>
      </c>
      <c r="H151" s="34" t="s">
        <v>119</v>
      </c>
      <c r="I151" s="34">
        <v>6</v>
      </c>
      <c r="J151" s="34" t="s">
        <v>119</v>
      </c>
      <c r="K151" s="34" t="s">
        <v>119</v>
      </c>
      <c r="L151" s="28" t="s">
        <v>119</v>
      </c>
      <c r="M151" s="28" t="s">
        <v>119</v>
      </c>
      <c r="N151" s="1" t="s">
        <v>119</v>
      </c>
      <c r="O151" s="28" t="s">
        <v>119</v>
      </c>
      <c r="P151" s="28" t="s">
        <v>119</v>
      </c>
      <c r="Q151" s="106" t="s">
        <v>119</v>
      </c>
      <c r="R151" s="106" t="s">
        <v>119</v>
      </c>
      <c r="S151" s="106" t="s">
        <v>119</v>
      </c>
      <c r="T151" s="106" t="s">
        <v>119</v>
      </c>
      <c r="U151" s="106" t="s">
        <v>119</v>
      </c>
      <c r="V151" s="106" t="s">
        <v>119</v>
      </c>
      <c r="W151" t="s">
        <v>119</v>
      </c>
      <c r="X151" s="11" t="s">
        <v>134</v>
      </c>
      <c r="Y151" s="11" t="s">
        <v>134</v>
      </c>
    </row>
    <row r="152" spans="1:25" s="74" customFormat="1" x14ac:dyDescent="0.3">
      <c r="A152" s="14" t="s">
        <v>381</v>
      </c>
      <c r="B152" s="47" t="s">
        <v>119</v>
      </c>
      <c r="C152" s="12" t="s">
        <v>119</v>
      </c>
      <c r="D152" s="12" t="s">
        <v>119</v>
      </c>
      <c r="E152" s="12" t="s">
        <v>119</v>
      </c>
      <c r="F152" s="37" t="s">
        <v>119</v>
      </c>
      <c r="G152" s="37" t="s">
        <v>119</v>
      </c>
      <c r="H152" s="34" t="s">
        <v>119</v>
      </c>
      <c r="I152" s="34" t="s">
        <v>119</v>
      </c>
      <c r="J152" s="34" t="s">
        <v>119</v>
      </c>
      <c r="K152" s="34" t="s">
        <v>119</v>
      </c>
      <c r="L152" s="28" t="s">
        <v>119</v>
      </c>
      <c r="M152" s="28">
        <v>1</v>
      </c>
      <c r="N152" s="1" t="s">
        <v>119</v>
      </c>
      <c r="O152" s="28" t="s">
        <v>119</v>
      </c>
      <c r="P152" s="28" t="s">
        <v>119</v>
      </c>
      <c r="Q152" s="106" t="s">
        <v>119</v>
      </c>
      <c r="R152" s="106" t="s">
        <v>119</v>
      </c>
      <c r="S152" s="106" t="s">
        <v>119</v>
      </c>
      <c r="T152" s="106" t="s">
        <v>119</v>
      </c>
      <c r="U152" s="106" t="s">
        <v>119</v>
      </c>
      <c r="V152" s="106" t="s">
        <v>119</v>
      </c>
      <c r="W152" t="s">
        <v>119</v>
      </c>
      <c r="X152" s="11" t="s">
        <v>134</v>
      </c>
      <c r="Y152" s="11" t="s">
        <v>119</v>
      </c>
    </row>
    <row r="153" spans="1:25" s="74" customFormat="1" x14ac:dyDescent="0.3">
      <c r="A153" s="14" t="s">
        <v>1137</v>
      </c>
      <c r="B153" s="47" t="s">
        <v>119</v>
      </c>
      <c r="C153" s="12" t="s">
        <v>119</v>
      </c>
      <c r="D153" s="12" t="s">
        <v>119</v>
      </c>
      <c r="E153" s="12" t="s">
        <v>119</v>
      </c>
      <c r="F153" s="37" t="s">
        <v>119</v>
      </c>
      <c r="G153" s="37" t="s">
        <v>119</v>
      </c>
      <c r="H153" s="34" t="s">
        <v>119</v>
      </c>
      <c r="I153" s="34" t="s">
        <v>119</v>
      </c>
      <c r="J153" s="34" t="s">
        <v>119</v>
      </c>
      <c r="K153" s="34" t="s">
        <v>119</v>
      </c>
      <c r="L153" s="28" t="s">
        <v>119</v>
      </c>
      <c r="M153" s="28" t="s">
        <v>119</v>
      </c>
      <c r="N153" s="1" t="s">
        <v>119</v>
      </c>
      <c r="O153" s="28" t="s">
        <v>134</v>
      </c>
      <c r="P153" s="28" t="s">
        <v>119</v>
      </c>
      <c r="Q153" s="106" t="s">
        <v>119</v>
      </c>
      <c r="R153" s="106" t="s">
        <v>119</v>
      </c>
      <c r="S153" s="106" t="s">
        <v>119</v>
      </c>
      <c r="T153" s="106" t="s">
        <v>119</v>
      </c>
      <c r="U153" s="106" t="s">
        <v>119</v>
      </c>
      <c r="V153" s="106" t="s">
        <v>119</v>
      </c>
      <c r="W153" t="s">
        <v>134</v>
      </c>
      <c r="X153" s="11" t="s">
        <v>119</v>
      </c>
      <c r="Y153" s="11" t="s">
        <v>119</v>
      </c>
    </row>
    <row r="154" spans="1:25" s="11" customFormat="1" x14ac:dyDescent="0.3">
      <c r="A154" s="14" t="s">
        <v>382</v>
      </c>
      <c r="B154" s="47" t="s">
        <v>119</v>
      </c>
      <c r="C154" s="12" t="s">
        <v>119</v>
      </c>
      <c r="D154" s="12" t="s">
        <v>119</v>
      </c>
      <c r="E154" s="12" t="s">
        <v>119</v>
      </c>
      <c r="F154" s="37" t="s">
        <v>119</v>
      </c>
      <c r="G154" s="37" t="s">
        <v>119</v>
      </c>
      <c r="H154" s="34" t="s">
        <v>119</v>
      </c>
      <c r="I154" s="34" t="s">
        <v>119</v>
      </c>
      <c r="J154" s="34" t="s">
        <v>119</v>
      </c>
      <c r="K154" s="34" t="s">
        <v>119</v>
      </c>
      <c r="L154" s="28" t="s">
        <v>119</v>
      </c>
      <c r="M154" s="28" t="s">
        <v>134</v>
      </c>
      <c r="N154" s="1" t="s">
        <v>119</v>
      </c>
      <c r="O154" s="28" t="s">
        <v>119</v>
      </c>
      <c r="P154" s="28" t="s">
        <v>119</v>
      </c>
      <c r="Q154" s="106" t="s">
        <v>119</v>
      </c>
      <c r="R154" s="106" t="s">
        <v>119</v>
      </c>
      <c r="S154" s="106" t="s">
        <v>119</v>
      </c>
      <c r="T154" s="106" t="s">
        <v>119</v>
      </c>
      <c r="U154" s="106" t="s">
        <v>119</v>
      </c>
      <c r="V154" s="106" t="s">
        <v>119</v>
      </c>
      <c r="W154" t="s">
        <v>119</v>
      </c>
      <c r="X154" s="11" t="s">
        <v>134</v>
      </c>
      <c r="Y154" s="11" t="s">
        <v>134</v>
      </c>
    </row>
    <row r="155" spans="1:25" s="74" customFormat="1" x14ac:dyDescent="0.3">
      <c r="A155" s="14" t="s">
        <v>1156</v>
      </c>
      <c r="B155" s="47" t="s">
        <v>119</v>
      </c>
      <c r="C155" s="47" t="s">
        <v>119</v>
      </c>
      <c r="D155" s="47" t="s">
        <v>119</v>
      </c>
      <c r="E155" s="47" t="s">
        <v>119</v>
      </c>
      <c r="F155" s="47" t="s">
        <v>119</v>
      </c>
      <c r="G155" s="47" t="s">
        <v>119</v>
      </c>
      <c r="H155" s="47" t="s">
        <v>119</v>
      </c>
      <c r="I155" s="47" t="s">
        <v>119</v>
      </c>
      <c r="J155" s="34" t="s">
        <v>134</v>
      </c>
      <c r="K155" s="34" t="s">
        <v>119</v>
      </c>
      <c r="L155" s="34" t="s">
        <v>119</v>
      </c>
      <c r="M155" s="34" t="s">
        <v>119</v>
      </c>
      <c r="N155" s="34" t="s">
        <v>119</v>
      </c>
      <c r="O155" s="34" t="s">
        <v>119</v>
      </c>
      <c r="P155" s="28" t="s">
        <v>119</v>
      </c>
      <c r="Q155" s="106" t="s">
        <v>119</v>
      </c>
      <c r="R155" s="106" t="s">
        <v>119</v>
      </c>
      <c r="S155" s="106" t="s">
        <v>119</v>
      </c>
      <c r="T155" s="106" t="s">
        <v>119</v>
      </c>
      <c r="U155" s="106" t="s">
        <v>119</v>
      </c>
      <c r="V155" s="106" t="s">
        <v>119</v>
      </c>
      <c r="W155" t="s">
        <v>134</v>
      </c>
      <c r="X155" s="11" t="s">
        <v>119</v>
      </c>
      <c r="Y155" s="11" t="s">
        <v>119</v>
      </c>
    </row>
    <row r="156" spans="1:25" s="74" customFormat="1" x14ac:dyDescent="0.3">
      <c r="A156" s="14" t="s">
        <v>383</v>
      </c>
      <c r="B156" s="47" t="s">
        <v>119</v>
      </c>
      <c r="C156" s="12" t="s">
        <v>119</v>
      </c>
      <c r="D156" s="12" t="s">
        <v>119</v>
      </c>
      <c r="E156" s="12" t="s">
        <v>119</v>
      </c>
      <c r="F156" s="37" t="s">
        <v>119</v>
      </c>
      <c r="G156" s="37" t="s">
        <v>119</v>
      </c>
      <c r="H156" s="34" t="s">
        <v>119</v>
      </c>
      <c r="I156" s="34" t="s">
        <v>119</v>
      </c>
      <c r="J156" s="34">
        <v>2</v>
      </c>
      <c r="K156" s="34" t="s">
        <v>119</v>
      </c>
      <c r="L156" s="28" t="s">
        <v>119</v>
      </c>
      <c r="M156" s="28">
        <v>2</v>
      </c>
      <c r="N156" s="1" t="s">
        <v>119</v>
      </c>
      <c r="O156" s="28" t="s">
        <v>119</v>
      </c>
      <c r="P156" s="28" t="s">
        <v>119</v>
      </c>
      <c r="Q156" s="106" t="s">
        <v>119</v>
      </c>
      <c r="R156" s="106" t="s">
        <v>119</v>
      </c>
      <c r="S156" s="106" t="s">
        <v>119</v>
      </c>
      <c r="T156" s="106" t="s">
        <v>119</v>
      </c>
      <c r="U156" s="106" t="s">
        <v>119</v>
      </c>
      <c r="V156" s="106" t="s">
        <v>119</v>
      </c>
      <c r="W156" t="s">
        <v>119</v>
      </c>
      <c r="X156" s="11" t="s">
        <v>134</v>
      </c>
      <c r="Y156" s="11" t="s">
        <v>134</v>
      </c>
    </row>
    <row r="157" spans="1:25" s="74" customFormat="1" x14ac:dyDescent="0.3">
      <c r="A157" s="25" t="s">
        <v>1229</v>
      </c>
      <c r="B157" s="56" t="s">
        <v>119</v>
      </c>
      <c r="C157" s="20" t="s">
        <v>119</v>
      </c>
      <c r="D157" s="20" t="s">
        <v>119</v>
      </c>
      <c r="E157" s="20" t="s">
        <v>119</v>
      </c>
      <c r="F157" s="37" t="s">
        <v>119</v>
      </c>
      <c r="G157" s="33">
        <v>1</v>
      </c>
      <c r="H157" s="45" t="s">
        <v>119</v>
      </c>
      <c r="I157" s="45" t="s">
        <v>119</v>
      </c>
      <c r="J157" s="45" t="s">
        <v>119</v>
      </c>
      <c r="K157" s="45" t="s">
        <v>119</v>
      </c>
      <c r="L157" s="32" t="s">
        <v>119</v>
      </c>
      <c r="M157" s="32" t="s">
        <v>119</v>
      </c>
      <c r="N157" s="25" t="s">
        <v>119</v>
      </c>
      <c r="O157" s="28" t="s">
        <v>119</v>
      </c>
      <c r="P157" s="28" t="s">
        <v>119</v>
      </c>
      <c r="Q157" s="106" t="s">
        <v>119</v>
      </c>
      <c r="R157" s="106" t="s">
        <v>119</v>
      </c>
      <c r="S157" s="106" t="s">
        <v>119</v>
      </c>
      <c r="T157" s="106" t="s">
        <v>119</v>
      </c>
      <c r="U157" s="106" t="s">
        <v>119</v>
      </c>
      <c r="V157" s="106" t="s">
        <v>119</v>
      </c>
      <c r="W157" t="s">
        <v>134</v>
      </c>
      <c r="X157" s="11" t="s">
        <v>119</v>
      </c>
      <c r="Y157" s="11" t="s">
        <v>119</v>
      </c>
    </row>
    <row r="158" spans="1:25" x14ac:dyDescent="0.3">
      <c r="A158" s="25" t="s">
        <v>1230</v>
      </c>
      <c r="B158" s="56" t="s">
        <v>119</v>
      </c>
      <c r="C158" s="20" t="s">
        <v>119</v>
      </c>
      <c r="D158" s="20" t="s">
        <v>119</v>
      </c>
      <c r="E158" s="20" t="s">
        <v>119</v>
      </c>
      <c r="F158" s="37" t="s">
        <v>119</v>
      </c>
      <c r="G158" s="37" t="s">
        <v>119</v>
      </c>
      <c r="H158" s="45" t="s">
        <v>119</v>
      </c>
      <c r="I158" s="45" t="s">
        <v>119</v>
      </c>
      <c r="J158" s="45" t="s">
        <v>119</v>
      </c>
      <c r="K158" s="45" t="s">
        <v>119</v>
      </c>
      <c r="L158" s="32" t="s">
        <v>119</v>
      </c>
      <c r="M158" s="33" t="s">
        <v>134</v>
      </c>
      <c r="N158" s="25" t="s">
        <v>119</v>
      </c>
      <c r="O158" s="28" t="s">
        <v>119</v>
      </c>
      <c r="P158" s="28" t="s">
        <v>119</v>
      </c>
      <c r="Q158" s="106" t="s">
        <v>119</v>
      </c>
      <c r="R158" s="106" t="s">
        <v>119</v>
      </c>
      <c r="S158" s="106" t="s">
        <v>119</v>
      </c>
      <c r="T158" s="106" t="s">
        <v>119</v>
      </c>
      <c r="U158" s="106" t="s">
        <v>119</v>
      </c>
      <c r="V158" s="106" t="s">
        <v>119</v>
      </c>
      <c r="W158" t="s">
        <v>134</v>
      </c>
      <c r="X158" s="11" t="s">
        <v>119</v>
      </c>
      <c r="Y158" s="11" t="s">
        <v>119</v>
      </c>
    </row>
    <row r="159" spans="1:25" s="11" customFormat="1" x14ac:dyDescent="0.3">
      <c r="A159" s="14" t="s">
        <v>1157</v>
      </c>
      <c r="B159" s="47" t="s">
        <v>119</v>
      </c>
      <c r="C159" s="12" t="s">
        <v>119</v>
      </c>
      <c r="D159" s="12" t="s">
        <v>119</v>
      </c>
      <c r="E159" s="12" t="s">
        <v>119</v>
      </c>
      <c r="F159" s="31" t="s">
        <v>119</v>
      </c>
      <c r="G159" s="31" t="s">
        <v>119</v>
      </c>
      <c r="H159" s="34" t="s">
        <v>119</v>
      </c>
      <c r="I159" s="34" t="s">
        <v>119</v>
      </c>
      <c r="J159" s="34">
        <v>1</v>
      </c>
      <c r="K159" s="34" t="s">
        <v>119</v>
      </c>
      <c r="L159" s="31" t="s">
        <v>119</v>
      </c>
      <c r="M159" s="120" t="s">
        <v>119</v>
      </c>
      <c r="N159" s="14" t="s">
        <v>119</v>
      </c>
      <c r="O159" s="28" t="s">
        <v>119</v>
      </c>
      <c r="P159" s="28" t="s">
        <v>119</v>
      </c>
      <c r="Q159" s="108" t="s">
        <v>119</v>
      </c>
      <c r="R159" s="108" t="s">
        <v>119</v>
      </c>
      <c r="S159" s="108" t="s">
        <v>119</v>
      </c>
      <c r="T159" s="108" t="s">
        <v>119</v>
      </c>
      <c r="U159" s="108" t="s">
        <v>119</v>
      </c>
      <c r="V159" s="108" t="s">
        <v>119</v>
      </c>
      <c r="W159" t="s">
        <v>134</v>
      </c>
      <c r="X159" s="11" t="s">
        <v>119</v>
      </c>
      <c r="Y159" s="11" t="s">
        <v>119</v>
      </c>
    </row>
    <row r="160" spans="1:25" x14ac:dyDescent="0.3">
      <c r="A160" s="14" t="s">
        <v>711</v>
      </c>
      <c r="B160" s="47" t="s">
        <v>119</v>
      </c>
      <c r="C160" s="12" t="s">
        <v>119</v>
      </c>
      <c r="D160" s="12" t="s">
        <v>119</v>
      </c>
      <c r="E160" s="12" t="s">
        <v>119</v>
      </c>
      <c r="F160" s="37" t="s">
        <v>119</v>
      </c>
      <c r="G160" s="31" t="s">
        <v>119</v>
      </c>
      <c r="H160" s="34" t="s">
        <v>119</v>
      </c>
      <c r="I160" s="34">
        <v>3</v>
      </c>
      <c r="J160" s="34" t="s">
        <v>119</v>
      </c>
      <c r="K160" s="34" t="s">
        <v>119</v>
      </c>
      <c r="L160" s="31" t="s">
        <v>119</v>
      </c>
      <c r="M160" s="31" t="s">
        <v>119</v>
      </c>
      <c r="N160" s="14" t="s">
        <v>119</v>
      </c>
      <c r="O160" s="28" t="s">
        <v>119</v>
      </c>
      <c r="P160" s="28" t="s">
        <v>119</v>
      </c>
      <c r="Q160" s="106" t="s">
        <v>119</v>
      </c>
      <c r="R160" s="106" t="s">
        <v>119</v>
      </c>
      <c r="S160" s="106" t="s">
        <v>119</v>
      </c>
      <c r="T160" s="106" t="s">
        <v>119</v>
      </c>
      <c r="U160" s="106" t="s">
        <v>119</v>
      </c>
      <c r="V160" s="106" t="s">
        <v>119</v>
      </c>
      <c r="W160" t="s">
        <v>119</v>
      </c>
      <c r="X160" s="11" t="s">
        <v>134</v>
      </c>
      <c r="Y160" s="11" t="s">
        <v>134</v>
      </c>
    </row>
    <row r="161" spans="1:25" x14ac:dyDescent="0.3">
      <c r="A161" s="25" t="s">
        <v>1231</v>
      </c>
      <c r="B161" s="56" t="s">
        <v>119</v>
      </c>
      <c r="C161" s="20" t="s">
        <v>119</v>
      </c>
      <c r="D161" s="20" t="s">
        <v>119</v>
      </c>
      <c r="E161" s="20" t="s">
        <v>119</v>
      </c>
      <c r="F161" s="37" t="s">
        <v>119</v>
      </c>
      <c r="G161" s="37" t="s">
        <v>119</v>
      </c>
      <c r="H161" s="45" t="s">
        <v>119</v>
      </c>
      <c r="I161" s="57">
        <v>2</v>
      </c>
      <c r="J161" s="45" t="s">
        <v>119</v>
      </c>
      <c r="K161" s="45" t="s">
        <v>119</v>
      </c>
      <c r="L161" s="32" t="s">
        <v>119</v>
      </c>
      <c r="M161" s="32" t="s">
        <v>119</v>
      </c>
      <c r="N161" s="25" t="s">
        <v>119</v>
      </c>
      <c r="O161" s="28" t="s">
        <v>119</v>
      </c>
      <c r="P161" s="28" t="s">
        <v>119</v>
      </c>
      <c r="Q161" s="106" t="s">
        <v>119</v>
      </c>
      <c r="R161" s="106" t="s">
        <v>119</v>
      </c>
      <c r="S161" s="106" t="s">
        <v>119</v>
      </c>
      <c r="T161" s="106" t="s">
        <v>119</v>
      </c>
      <c r="U161" s="106" t="s">
        <v>119</v>
      </c>
      <c r="V161" s="106" t="s">
        <v>119</v>
      </c>
      <c r="W161" t="s">
        <v>134</v>
      </c>
      <c r="X161" s="11" t="s">
        <v>119</v>
      </c>
      <c r="Y161" s="11" t="s">
        <v>119</v>
      </c>
    </row>
    <row r="162" spans="1:25" x14ac:dyDescent="0.3">
      <c r="A162" s="25" t="s">
        <v>1232</v>
      </c>
      <c r="B162" s="56" t="s">
        <v>119</v>
      </c>
      <c r="C162" s="20" t="s">
        <v>119</v>
      </c>
      <c r="D162" s="20" t="s">
        <v>119</v>
      </c>
      <c r="E162" s="20" t="s">
        <v>119</v>
      </c>
      <c r="F162" s="37" t="s">
        <v>119</v>
      </c>
      <c r="G162" s="37" t="s">
        <v>119</v>
      </c>
      <c r="H162" s="45" t="s">
        <v>119</v>
      </c>
      <c r="I162" s="57">
        <v>3</v>
      </c>
      <c r="J162" s="45" t="s">
        <v>119</v>
      </c>
      <c r="K162" s="45" t="s">
        <v>119</v>
      </c>
      <c r="L162" s="32" t="s">
        <v>119</v>
      </c>
      <c r="M162" s="32" t="s">
        <v>119</v>
      </c>
      <c r="N162" s="25" t="s">
        <v>119</v>
      </c>
      <c r="O162" s="28" t="s">
        <v>119</v>
      </c>
      <c r="P162" s="28" t="s">
        <v>119</v>
      </c>
      <c r="Q162" s="106" t="s">
        <v>119</v>
      </c>
      <c r="R162" s="106" t="s">
        <v>119</v>
      </c>
      <c r="S162" s="106" t="s">
        <v>119</v>
      </c>
      <c r="T162" s="106" t="s">
        <v>119</v>
      </c>
      <c r="U162" s="106" t="s">
        <v>119</v>
      </c>
      <c r="V162" s="106" t="s">
        <v>119</v>
      </c>
      <c r="W162" t="s">
        <v>134</v>
      </c>
      <c r="X162" s="11" t="s">
        <v>119</v>
      </c>
      <c r="Y162" s="11" t="s">
        <v>119</v>
      </c>
    </row>
    <row r="163" spans="1:25" x14ac:dyDescent="0.3">
      <c r="A163" s="10" t="s">
        <v>263</v>
      </c>
      <c r="B163" s="55" t="s">
        <v>119</v>
      </c>
      <c r="C163" s="7" t="s">
        <v>119</v>
      </c>
      <c r="D163" s="7" t="s">
        <v>119</v>
      </c>
      <c r="E163" s="7" t="s">
        <v>119</v>
      </c>
      <c r="F163" s="37" t="s">
        <v>119</v>
      </c>
      <c r="G163" s="37" t="s">
        <v>119</v>
      </c>
      <c r="H163" s="30" t="s">
        <v>119</v>
      </c>
      <c r="I163" s="30" t="s">
        <v>119</v>
      </c>
      <c r="J163" s="30">
        <v>8</v>
      </c>
      <c r="K163" s="28" t="s">
        <v>119</v>
      </c>
      <c r="L163" s="28" t="s">
        <v>119</v>
      </c>
      <c r="M163" s="28" t="s">
        <v>119</v>
      </c>
      <c r="N163" s="1" t="s">
        <v>119</v>
      </c>
      <c r="O163" s="28">
        <v>1</v>
      </c>
      <c r="P163" s="28" t="s">
        <v>119</v>
      </c>
      <c r="Q163" s="106" t="s">
        <v>119</v>
      </c>
      <c r="R163" s="106" t="s">
        <v>119</v>
      </c>
      <c r="S163" s="106" t="s">
        <v>119</v>
      </c>
      <c r="T163" s="106" t="s">
        <v>119</v>
      </c>
      <c r="U163" s="106" t="s">
        <v>119</v>
      </c>
      <c r="V163" s="106" t="s">
        <v>119</v>
      </c>
      <c r="W163" t="s">
        <v>119</v>
      </c>
      <c r="X163" s="11" t="s">
        <v>119</v>
      </c>
      <c r="Y163" s="11" t="s">
        <v>119</v>
      </c>
    </row>
    <row r="164" spans="1:25" s="74" customFormat="1" x14ac:dyDescent="0.3">
      <c r="A164" s="14" t="s">
        <v>384</v>
      </c>
      <c r="B164" s="47" t="s">
        <v>119</v>
      </c>
      <c r="C164" s="12" t="s">
        <v>119</v>
      </c>
      <c r="D164" s="12" t="s">
        <v>119</v>
      </c>
      <c r="E164" s="12" t="s">
        <v>119</v>
      </c>
      <c r="F164" s="37" t="s">
        <v>119</v>
      </c>
      <c r="G164" s="37" t="s">
        <v>119</v>
      </c>
      <c r="H164" s="34" t="s">
        <v>119</v>
      </c>
      <c r="I164" s="34" t="s">
        <v>119</v>
      </c>
      <c r="J164" s="34" t="s">
        <v>119</v>
      </c>
      <c r="K164" s="31" t="s">
        <v>119</v>
      </c>
      <c r="L164" s="31" t="s">
        <v>119</v>
      </c>
      <c r="M164" s="31" t="s">
        <v>134</v>
      </c>
      <c r="N164" s="14" t="s">
        <v>119</v>
      </c>
      <c r="O164" s="28" t="s">
        <v>119</v>
      </c>
      <c r="P164" s="28" t="s">
        <v>119</v>
      </c>
      <c r="Q164" s="106" t="s">
        <v>119</v>
      </c>
      <c r="R164" s="106" t="s">
        <v>119</v>
      </c>
      <c r="S164" s="106" t="s">
        <v>119</v>
      </c>
      <c r="T164" s="106" t="s">
        <v>119</v>
      </c>
      <c r="U164" s="106" t="s">
        <v>119</v>
      </c>
      <c r="V164" s="106" t="s">
        <v>119</v>
      </c>
      <c r="W164" t="s">
        <v>119</v>
      </c>
      <c r="X164" s="11" t="s">
        <v>134</v>
      </c>
      <c r="Y164" s="11" t="s">
        <v>134</v>
      </c>
    </row>
    <row r="165" spans="1:25" s="74" customFormat="1" x14ac:dyDescent="0.3">
      <c r="A165" s="14" t="s">
        <v>1158</v>
      </c>
      <c r="B165" s="47" t="s">
        <v>119</v>
      </c>
      <c r="C165" s="12" t="s">
        <v>119</v>
      </c>
      <c r="D165" s="12" t="s">
        <v>119</v>
      </c>
      <c r="E165" s="12" t="s">
        <v>119</v>
      </c>
      <c r="F165" s="37" t="s">
        <v>119</v>
      </c>
      <c r="G165" s="37" t="s">
        <v>119</v>
      </c>
      <c r="H165" s="34" t="s">
        <v>119</v>
      </c>
      <c r="I165" s="34" t="s">
        <v>119</v>
      </c>
      <c r="J165" s="34">
        <v>4</v>
      </c>
      <c r="K165" s="30" t="s">
        <v>119</v>
      </c>
      <c r="L165" s="28" t="s">
        <v>119</v>
      </c>
      <c r="M165" s="28" t="s">
        <v>119</v>
      </c>
      <c r="N165" s="1" t="s">
        <v>119</v>
      </c>
      <c r="O165" s="28" t="s">
        <v>119</v>
      </c>
      <c r="P165" s="28" t="s">
        <v>119</v>
      </c>
      <c r="Q165" s="106" t="s">
        <v>119</v>
      </c>
      <c r="R165" s="106" t="s">
        <v>119</v>
      </c>
      <c r="S165" s="106" t="s">
        <v>119</v>
      </c>
      <c r="T165" s="106" t="s">
        <v>119</v>
      </c>
      <c r="U165" s="106" t="s">
        <v>119</v>
      </c>
      <c r="V165" s="106" t="s">
        <v>119</v>
      </c>
      <c r="W165" t="s">
        <v>134</v>
      </c>
      <c r="X165" s="11" t="s">
        <v>119</v>
      </c>
      <c r="Y165" s="11" t="s">
        <v>119</v>
      </c>
    </row>
    <row r="166" spans="1:25" s="74" customFormat="1" x14ac:dyDescent="0.3">
      <c r="A166" s="14" t="s">
        <v>259</v>
      </c>
      <c r="B166" s="47" t="s">
        <v>119</v>
      </c>
      <c r="C166" s="12" t="s">
        <v>119</v>
      </c>
      <c r="D166" s="12" t="s">
        <v>119</v>
      </c>
      <c r="E166" s="12" t="s">
        <v>119</v>
      </c>
      <c r="F166" s="37" t="s">
        <v>119</v>
      </c>
      <c r="G166" s="37" t="s">
        <v>119</v>
      </c>
      <c r="H166" s="34" t="s">
        <v>119</v>
      </c>
      <c r="I166" s="34" t="s">
        <v>119</v>
      </c>
      <c r="J166" s="34" t="s">
        <v>119</v>
      </c>
      <c r="K166" s="34">
        <v>16</v>
      </c>
      <c r="L166" s="28">
        <v>2</v>
      </c>
      <c r="M166" s="28" t="s">
        <v>119</v>
      </c>
      <c r="N166" s="15" t="s">
        <v>119</v>
      </c>
      <c r="O166" s="28" t="s">
        <v>119</v>
      </c>
      <c r="P166" s="28" t="s">
        <v>119</v>
      </c>
      <c r="Q166" s="106" t="s">
        <v>119</v>
      </c>
      <c r="R166" s="106" t="s">
        <v>119</v>
      </c>
      <c r="S166" s="106" t="s">
        <v>119</v>
      </c>
      <c r="T166" s="106" t="s">
        <v>119</v>
      </c>
      <c r="U166" s="106" t="s">
        <v>119</v>
      </c>
      <c r="V166" s="106" t="s">
        <v>119</v>
      </c>
      <c r="W166" t="s">
        <v>119</v>
      </c>
      <c r="X166" s="11" t="s">
        <v>119</v>
      </c>
      <c r="Y166" s="11" t="s">
        <v>134</v>
      </c>
    </row>
    <row r="167" spans="1:25" s="74" customFormat="1" x14ac:dyDescent="0.3">
      <c r="A167" s="14" t="s">
        <v>385</v>
      </c>
      <c r="B167" s="47" t="s">
        <v>119</v>
      </c>
      <c r="C167" s="12" t="s">
        <v>119</v>
      </c>
      <c r="D167" s="12" t="s">
        <v>119</v>
      </c>
      <c r="E167" s="12" t="s">
        <v>119</v>
      </c>
      <c r="F167" s="37" t="s">
        <v>119</v>
      </c>
      <c r="G167" s="37" t="s">
        <v>119</v>
      </c>
      <c r="H167" s="34" t="s">
        <v>119</v>
      </c>
      <c r="I167" s="34" t="s">
        <v>119</v>
      </c>
      <c r="J167" s="34" t="s">
        <v>119</v>
      </c>
      <c r="K167" s="34" t="s">
        <v>119</v>
      </c>
      <c r="L167" s="28" t="s">
        <v>119</v>
      </c>
      <c r="M167" s="28" t="s">
        <v>134</v>
      </c>
      <c r="N167" s="1" t="s">
        <v>119</v>
      </c>
      <c r="O167" s="28" t="s">
        <v>119</v>
      </c>
      <c r="P167" s="28" t="s">
        <v>119</v>
      </c>
      <c r="Q167" s="106" t="s">
        <v>119</v>
      </c>
      <c r="R167" s="106" t="s">
        <v>119</v>
      </c>
      <c r="S167" s="106" t="s">
        <v>119</v>
      </c>
      <c r="T167" s="106" t="s">
        <v>119</v>
      </c>
      <c r="U167" s="106" t="s">
        <v>119</v>
      </c>
      <c r="V167" s="106" t="s">
        <v>119</v>
      </c>
      <c r="W167" t="s">
        <v>119</v>
      </c>
      <c r="X167" s="11" t="s">
        <v>134</v>
      </c>
      <c r="Y167" s="11" t="s">
        <v>119</v>
      </c>
    </row>
    <row r="168" spans="1:25" s="51" customFormat="1" x14ac:dyDescent="0.3">
      <c r="A168" s="10" t="s">
        <v>386</v>
      </c>
      <c r="B168" s="47" t="s">
        <v>119</v>
      </c>
      <c r="C168" s="12" t="s">
        <v>119</v>
      </c>
      <c r="D168" s="12" t="s">
        <v>119</v>
      </c>
      <c r="E168" s="12" t="s">
        <v>119</v>
      </c>
      <c r="F168" s="37" t="s">
        <v>119</v>
      </c>
      <c r="G168" s="37" t="s">
        <v>119</v>
      </c>
      <c r="H168" s="34" t="s">
        <v>119</v>
      </c>
      <c r="I168" s="34" t="s">
        <v>119</v>
      </c>
      <c r="J168" s="34" t="s">
        <v>119</v>
      </c>
      <c r="K168" s="34" t="s">
        <v>119</v>
      </c>
      <c r="L168" s="28" t="s">
        <v>119</v>
      </c>
      <c r="M168" s="28">
        <v>7</v>
      </c>
      <c r="N168" s="1" t="s">
        <v>119</v>
      </c>
      <c r="O168" s="28" t="s">
        <v>119</v>
      </c>
      <c r="P168" s="28" t="s">
        <v>119</v>
      </c>
      <c r="Q168" s="106" t="s">
        <v>119</v>
      </c>
      <c r="R168" s="106" t="s">
        <v>119</v>
      </c>
      <c r="S168" s="106" t="s">
        <v>119</v>
      </c>
      <c r="T168" s="106" t="s">
        <v>119</v>
      </c>
      <c r="U168" s="106" t="s">
        <v>119</v>
      </c>
      <c r="V168" s="106" t="s">
        <v>119</v>
      </c>
      <c r="W168" t="s">
        <v>119</v>
      </c>
      <c r="X168" s="11" t="s">
        <v>119</v>
      </c>
      <c r="Y168" s="11" t="s">
        <v>119</v>
      </c>
    </row>
    <row r="169" spans="1:25" x14ac:dyDescent="0.3">
      <c r="A169" s="25" t="s">
        <v>1233</v>
      </c>
      <c r="B169" s="56" t="s">
        <v>119</v>
      </c>
      <c r="C169" s="20" t="s">
        <v>119</v>
      </c>
      <c r="D169" s="20" t="s">
        <v>119</v>
      </c>
      <c r="E169" s="20" t="s">
        <v>119</v>
      </c>
      <c r="F169" s="37" t="s">
        <v>119</v>
      </c>
      <c r="G169" s="32" t="s">
        <v>119</v>
      </c>
      <c r="H169" s="45" t="s">
        <v>119</v>
      </c>
      <c r="I169" s="57">
        <f>1+4+1+7+1+1+6+1+8</f>
        <v>30</v>
      </c>
      <c r="J169" s="45" t="s">
        <v>119</v>
      </c>
      <c r="K169" s="45" t="s">
        <v>119</v>
      </c>
      <c r="L169" s="32" t="s">
        <v>119</v>
      </c>
      <c r="M169" s="32" t="s">
        <v>119</v>
      </c>
      <c r="N169" s="25" t="s">
        <v>119</v>
      </c>
      <c r="O169" s="28" t="s">
        <v>119</v>
      </c>
      <c r="P169" s="28" t="s">
        <v>119</v>
      </c>
      <c r="Q169" s="106" t="s">
        <v>119</v>
      </c>
      <c r="R169" s="106" t="s">
        <v>119</v>
      </c>
      <c r="S169" s="106" t="s">
        <v>119</v>
      </c>
      <c r="T169" s="106" t="s">
        <v>119</v>
      </c>
      <c r="U169" s="106" t="s">
        <v>119</v>
      </c>
      <c r="V169" s="106" t="s">
        <v>119</v>
      </c>
      <c r="W169" t="s">
        <v>134</v>
      </c>
      <c r="X169" s="11" t="s">
        <v>119</v>
      </c>
      <c r="Y169" s="11" t="s">
        <v>119</v>
      </c>
    </row>
    <row r="170" spans="1:25" x14ac:dyDescent="0.3">
      <c r="A170" s="25" t="s">
        <v>1234</v>
      </c>
      <c r="B170" s="56" t="s">
        <v>119</v>
      </c>
      <c r="C170" s="20" t="s">
        <v>119</v>
      </c>
      <c r="D170" s="20" t="s">
        <v>119</v>
      </c>
      <c r="E170" s="20" t="s">
        <v>119</v>
      </c>
      <c r="F170" s="37" t="s">
        <v>119</v>
      </c>
      <c r="G170" s="32" t="s">
        <v>119</v>
      </c>
      <c r="H170" s="45" t="s">
        <v>119</v>
      </c>
      <c r="I170" s="57">
        <v>5</v>
      </c>
      <c r="J170" s="45" t="s">
        <v>119</v>
      </c>
      <c r="K170" s="45" t="s">
        <v>119</v>
      </c>
      <c r="L170" s="32" t="s">
        <v>119</v>
      </c>
      <c r="M170" s="32" t="s">
        <v>119</v>
      </c>
      <c r="N170" s="25" t="s">
        <v>119</v>
      </c>
      <c r="O170" s="28" t="s">
        <v>119</v>
      </c>
      <c r="P170" s="28" t="s">
        <v>119</v>
      </c>
      <c r="Q170" s="106" t="s">
        <v>119</v>
      </c>
      <c r="R170" s="106" t="s">
        <v>119</v>
      </c>
      <c r="S170" s="106" t="s">
        <v>119</v>
      </c>
      <c r="T170" s="106" t="s">
        <v>119</v>
      </c>
      <c r="U170" s="106" t="s">
        <v>119</v>
      </c>
      <c r="V170" s="106" t="s">
        <v>119</v>
      </c>
      <c r="W170" t="s">
        <v>134</v>
      </c>
      <c r="X170" s="11" t="s">
        <v>119</v>
      </c>
      <c r="Y170" s="11" t="s">
        <v>119</v>
      </c>
    </row>
    <row r="171" spans="1:25" s="51" customFormat="1" x14ac:dyDescent="0.3">
      <c r="A171" s="25" t="s">
        <v>1235</v>
      </c>
      <c r="B171" s="56" t="s">
        <v>119</v>
      </c>
      <c r="C171" s="20" t="s">
        <v>119</v>
      </c>
      <c r="D171" s="20" t="s">
        <v>119</v>
      </c>
      <c r="E171" s="20" t="s">
        <v>119</v>
      </c>
      <c r="F171" s="37" t="s">
        <v>119</v>
      </c>
      <c r="G171" s="37" t="s">
        <v>119</v>
      </c>
      <c r="H171" s="45" t="s">
        <v>119</v>
      </c>
      <c r="I171" s="45" t="s">
        <v>119</v>
      </c>
      <c r="J171" s="45" t="s">
        <v>119</v>
      </c>
      <c r="K171" s="45" t="s">
        <v>119</v>
      </c>
      <c r="L171" s="32" t="s">
        <v>119</v>
      </c>
      <c r="M171" s="33">
        <v>28</v>
      </c>
      <c r="N171" s="25" t="s">
        <v>119</v>
      </c>
      <c r="O171" s="28" t="s">
        <v>119</v>
      </c>
      <c r="P171" s="28" t="s">
        <v>119</v>
      </c>
      <c r="Q171" s="106" t="s">
        <v>119</v>
      </c>
      <c r="R171" s="106" t="s">
        <v>119</v>
      </c>
      <c r="S171" s="106" t="s">
        <v>119</v>
      </c>
      <c r="T171" s="106" t="s">
        <v>119</v>
      </c>
      <c r="U171" s="106" t="s">
        <v>119</v>
      </c>
      <c r="V171" s="106" t="s">
        <v>119</v>
      </c>
      <c r="W171" t="s">
        <v>134</v>
      </c>
      <c r="X171" s="11" t="s">
        <v>119</v>
      </c>
      <c r="Y171" s="11" t="s">
        <v>119</v>
      </c>
    </row>
    <row r="172" spans="1:25" s="64" customFormat="1" x14ac:dyDescent="0.3">
      <c r="A172" s="25" t="s">
        <v>1236</v>
      </c>
      <c r="B172" s="56" t="s">
        <v>119</v>
      </c>
      <c r="C172" s="20" t="s">
        <v>119</v>
      </c>
      <c r="D172" s="20" t="s">
        <v>119</v>
      </c>
      <c r="E172" s="20" t="s">
        <v>119</v>
      </c>
      <c r="F172" s="37" t="s">
        <v>119</v>
      </c>
      <c r="G172" s="37" t="s">
        <v>119</v>
      </c>
      <c r="H172" s="45" t="s">
        <v>119</v>
      </c>
      <c r="I172" s="45" t="s">
        <v>119</v>
      </c>
      <c r="J172" s="45" t="s">
        <v>119</v>
      </c>
      <c r="K172" s="45" t="s">
        <v>119</v>
      </c>
      <c r="L172" s="32" t="s">
        <v>119</v>
      </c>
      <c r="M172" s="33" t="s">
        <v>134</v>
      </c>
      <c r="N172" s="25" t="s">
        <v>119</v>
      </c>
      <c r="O172" s="28" t="s">
        <v>119</v>
      </c>
      <c r="P172" s="28" t="s">
        <v>119</v>
      </c>
      <c r="Q172" s="106" t="s">
        <v>119</v>
      </c>
      <c r="R172" s="106" t="s">
        <v>119</v>
      </c>
      <c r="S172" s="106" t="s">
        <v>119</v>
      </c>
      <c r="T172" s="106" t="s">
        <v>119</v>
      </c>
      <c r="U172" s="106" t="s">
        <v>119</v>
      </c>
      <c r="V172" s="106" t="s">
        <v>119</v>
      </c>
      <c r="W172" t="s">
        <v>134</v>
      </c>
      <c r="X172" s="11" t="s">
        <v>119</v>
      </c>
      <c r="Y172" s="11" t="s">
        <v>119</v>
      </c>
    </row>
    <row r="173" spans="1:25" x14ac:dyDescent="0.3">
      <c r="A173" s="41" t="s">
        <v>273</v>
      </c>
      <c r="B173" s="52"/>
      <c r="C173" s="53"/>
      <c r="D173" s="53"/>
      <c r="E173" s="53"/>
      <c r="F173" s="92"/>
      <c r="G173" s="92"/>
      <c r="H173" s="54"/>
      <c r="I173" s="54"/>
      <c r="J173" s="54"/>
      <c r="K173" s="50"/>
      <c r="L173" s="50"/>
      <c r="M173" s="50"/>
      <c r="N173" s="49"/>
      <c r="O173" s="50"/>
      <c r="P173" s="50"/>
      <c r="Q173" s="105"/>
      <c r="R173" s="105"/>
      <c r="S173" s="105"/>
      <c r="T173" s="105"/>
      <c r="U173" s="105"/>
      <c r="V173" s="105"/>
      <c r="W173" t="s">
        <v>119</v>
      </c>
      <c r="X173" s="11" t="str">
        <f t="shared" ref="X173:X197" si="2">IF(SUM(Q173:V173)&gt;=1,"X","")</f>
        <v/>
      </c>
      <c r="Y173" s="84"/>
    </row>
    <row r="174" spans="1:25" x14ac:dyDescent="0.3">
      <c r="A174" s="1" t="s">
        <v>175</v>
      </c>
      <c r="B174" s="17" t="s">
        <v>119</v>
      </c>
      <c r="C174" s="1" t="s">
        <v>119</v>
      </c>
      <c r="D174" s="1" t="s">
        <v>119</v>
      </c>
      <c r="E174" s="1" t="s">
        <v>119</v>
      </c>
      <c r="F174" s="37" t="s">
        <v>119</v>
      </c>
      <c r="G174" s="37" t="s">
        <v>119</v>
      </c>
      <c r="H174" s="28">
        <v>1</v>
      </c>
      <c r="I174" s="28">
        <v>1</v>
      </c>
      <c r="J174" s="28" t="s">
        <v>119</v>
      </c>
      <c r="K174" s="28" t="s">
        <v>119</v>
      </c>
      <c r="L174" s="28" t="s">
        <v>119</v>
      </c>
      <c r="M174" s="28" t="s">
        <v>119</v>
      </c>
      <c r="N174" s="1" t="s">
        <v>119</v>
      </c>
      <c r="O174" s="28" t="s">
        <v>119</v>
      </c>
      <c r="P174" s="28" t="s">
        <v>119</v>
      </c>
      <c r="Q174" s="106" t="s">
        <v>119</v>
      </c>
      <c r="R174" s="106" t="s">
        <v>119</v>
      </c>
      <c r="S174" s="106" t="s">
        <v>119</v>
      </c>
      <c r="T174" s="106" t="s">
        <v>119</v>
      </c>
      <c r="U174" s="106" t="s">
        <v>119</v>
      </c>
      <c r="V174" s="106" t="s">
        <v>119</v>
      </c>
      <c r="W174" t="s">
        <v>119</v>
      </c>
      <c r="X174" s="11" t="s">
        <v>119</v>
      </c>
      <c r="Y174" s="11" t="s">
        <v>119</v>
      </c>
    </row>
    <row r="175" spans="1:25" x14ac:dyDescent="0.3">
      <c r="A175" s="1" t="s">
        <v>387</v>
      </c>
      <c r="B175" s="17" t="s">
        <v>119</v>
      </c>
      <c r="C175" s="1" t="s">
        <v>119</v>
      </c>
      <c r="D175" s="1" t="s">
        <v>119</v>
      </c>
      <c r="E175" s="1" t="s">
        <v>119</v>
      </c>
      <c r="F175" s="37" t="s">
        <v>119</v>
      </c>
      <c r="G175" s="37" t="s">
        <v>119</v>
      </c>
      <c r="H175" s="28" t="s">
        <v>119</v>
      </c>
      <c r="I175" s="28" t="s">
        <v>119</v>
      </c>
      <c r="J175" s="28" t="s">
        <v>119</v>
      </c>
      <c r="K175" s="28" t="s">
        <v>119</v>
      </c>
      <c r="L175" s="28" t="s">
        <v>119</v>
      </c>
      <c r="M175" s="28">
        <v>4</v>
      </c>
      <c r="N175" s="1" t="s">
        <v>119</v>
      </c>
      <c r="O175" s="28" t="s">
        <v>119</v>
      </c>
      <c r="P175" s="28" t="s">
        <v>119</v>
      </c>
      <c r="Q175" s="106" t="s">
        <v>119</v>
      </c>
      <c r="R175" s="106" t="s">
        <v>119</v>
      </c>
      <c r="S175" s="106" t="s">
        <v>119</v>
      </c>
      <c r="T175" s="106" t="s">
        <v>119</v>
      </c>
      <c r="U175" s="106" t="s">
        <v>119</v>
      </c>
      <c r="V175" s="106" t="s">
        <v>119</v>
      </c>
      <c r="W175" t="s">
        <v>119</v>
      </c>
      <c r="X175" s="11" t="s">
        <v>134</v>
      </c>
      <c r="Y175" s="11" t="s">
        <v>119</v>
      </c>
    </row>
    <row r="176" spans="1:25" x14ac:dyDescent="0.3">
      <c r="A176" s="42" t="s">
        <v>274</v>
      </c>
      <c r="B176" s="48"/>
      <c r="C176" s="49"/>
      <c r="D176" s="49"/>
      <c r="E176" s="49"/>
      <c r="F176" s="92"/>
      <c r="G176" s="92"/>
      <c r="H176" s="50"/>
      <c r="I176" s="50"/>
      <c r="J176" s="50"/>
      <c r="K176" s="50"/>
      <c r="L176" s="50"/>
      <c r="M176" s="50"/>
      <c r="N176" s="49"/>
      <c r="O176" s="50"/>
      <c r="P176" s="50"/>
      <c r="Q176" s="105"/>
      <c r="R176" s="105"/>
      <c r="S176" s="105"/>
      <c r="T176" s="105"/>
      <c r="U176" s="105"/>
      <c r="V176" s="105"/>
      <c r="W176" t="s">
        <v>119</v>
      </c>
      <c r="X176" s="11" t="str">
        <f t="shared" si="2"/>
        <v/>
      </c>
      <c r="Y176" s="84"/>
    </row>
    <row r="177" spans="1:25" x14ac:dyDescent="0.3">
      <c r="A177" s="39" t="s">
        <v>388</v>
      </c>
      <c r="B177" s="66" t="s">
        <v>119</v>
      </c>
      <c r="C177" s="4" t="s">
        <v>119</v>
      </c>
      <c r="D177" s="4" t="s">
        <v>119</v>
      </c>
      <c r="E177" s="4" t="s">
        <v>119</v>
      </c>
      <c r="F177" s="37" t="s">
        <v>119</v>
      </c>
      <c r="G177" s="37" t="s">
        <v>119</v>
      </c>
      <c r="H177" s="27" t="s">
        <v>119</v>
      </c>
      <c r="I177" s="27" t="s">
        <v>119</v>
      </c>
      <c r="J177" s="27" t="s">
        <v>119</v>
      </c>
      <c r="K177" s="27" t="s">
        <v>119</v>
      </c>
      <c r="L177" s="27" t="s">
        <v>119</v>
      </c>
      <c r="M177" s="27" t="s">
        <v>134</v>
      </c>
      <c r="N177" s="4" t="s">
        <v>119</v>
      </c>
      <c r="O177" s="4" t="s">
        <v>119</v>
      </c>
      <c r="P177" s="28" t="s">
        <v>119</v>
      </c>
      <c r="Q177" s="106" t="s">
        <v>119</v>
      </c>
      <c r="R177" s="106" t="s">
        <v>119</v>
      </c>
      <c r="S177" s="106" t="s">
        <v>119</v>
      </c>
      <c r="T177" s="106" t="s">
        <v>119</v>
      </c>
      <c r="U177" s="106" t="s">
        <v>119</v>
      </c>
      <c r="V177" s="106" t="s">
        <v>119</v>
      </c>
      <c r="W177" t="s">
        <v>119</v>
      </c>
      <c r="X177" s="11" t="s">
        <v>134</v>
      </c>
      <c r="Y177" s="88" t="s">
        <v>134</v>
      </c>
    </row>
    <row r="178" spans="1:25" x14ac:dyDescent="0.3">
      <c r="A178" s="1" t="s">
        <v>75</v>
      </c>
      <c r="B178" s="2">
        <v>6</v>
      </c>
      <c r="C178" s="4">
        <v>1</v>
      </c>
      <c r="D178" s="4">
        <v>1</v>
      </c>
      <c r="E178" s="1">
        <v>0</v>
      </c>
      <c r="F178" s="37" t="s">
        <v>119</v>
      </c>
      <c r="G178" s="37" t="s">
        <v>119</v>
      </c>
      <c r="H178" s="28" t="s">
        <v>119</v>
      </c>
      <c r="I178" s="28" t="s">
        <v>119</v>
      </c>
      <c r="J178" s="28" t="s">
        <v>119</v>
      </c>
      <c r="K178" s="28" t="s">
        <v>119</v>
      </c>
      <c r="L178" s="28" t="s">
        <v>119</v>
      </c>
      <c r="M178" s="28" t="s">
        <v>119</v>
      </c>
      <c r="N178" s="1" t="s">
        <v>119</v>
      </c>
      <c r="O178" s="4" t="s">
        <v>119</v>
      </c>
      <c r="P178" s="28" t="s">
        <v>119</v>
      </c>
      <c r="Q178" s="106" t="s">
        <v>119</v>
      </c>
      <c r="R178" s="106" t="s">
        <v>119</v>
      </c>
      <c r="S178" s="106" t="s">
        <v>119</v>
      </c>
      <c r="T178" s="106" t="s">
        <v>119</v>
      </c>
      <c r="U178" s="106" t="s">
        <v>119</v>
      </c>
      <c r="V178" s="106" t="s">
        <v>119</v>
      </c>
      <c r="W178" t="s">
        <v>119</v>
      </c>
      <c r="X178" s="11" t="s">
        <v>134</v>
      </c>
      <c r="Y178" s="11" t="s">
        <v>134</v>
      </c>
    </row>
    <row r="179" spans="1:25" x14ac:dyDescent="0.3">
      <c r="A179" s="1" t="s">
        <v>121</v>
      </c>
      <c r="B179" s="2" t="s">
        <v>119</v>
      </c>
      <c r="C179" s="4" t="s">
        <v>119</v>
      </c>
      <c r="D179" s="4" t="s">
        <v>119</v>
      </c>
      <c r="E179" s="1" t="s">
        <v>119</v>
      </c>
      <c r="F179" s="37" t="s">
        <v>119</v>
      </c>
      <c r="G179" s="37" t="s">
        <v>119</v>
      </c>
      <c r="H179" s="28">
        <v>3</v>
      </c>
      <c r="I179" s="28" t="s">
        <v>119</v>
      </c>
      <c r="J179" s="28" t="s">
        <v>119</v>
      </c>
      <c r="K179" s="28" t="s">
        <v>119</v>
      </c>
      <c r="L179" s="28" t="s">
        <v>119</v>
      </c>
      <c r="M179" s="28" t="s">
        <v>119</v>
      </c>
      <c r="N179" s="1" t="s">
        <v>119</v>
      </c>
      <c r="O179" s="4" t="s">
        <v>119</v>
      </c>
      <c r="P179" s="28" t="s">
        <v>119</v>
      </c>
      <c r="Q179" s="106" t="s">
        <v>119</v>
      </c>
      <c r="R179" s="106" t="s">
        <v>119</v>
      </c>
      <c r="S179" s="106" t="s">
        <v>119</v>
      </c>
      <c r="T179" s="106" t="s">
        <v>119</v>
      </c>
      <c r="U179" s="106" t="s">
        <v>119</v>
      </c>
      <c r="V179" s="106" t="s">
        <v>119</v>
      </c>
      <c r="W179" t="s">
        <v>119</v>
      </c>
      <c r="X179" s="11" t="s">
        <v>134</v>
      </c>
      <c r="Y179" s="11" t="s">
        <v>134</v>
      </c>
    </row>
    <row r="180" spans="1:25" x14ac:dyDescent="0.3">
      <c r="A180" s="4" t="s">
        <v>389</v>
      </c>
      <c r="B180" s="2" t="s">
        <v>119</v>
      </c>
      <c r="C180" s="4" t="s">
        <v>119</v>
      </c>
      <c r="D180" s="4" t="s">
        <v>119</v>
      </c>
      <c r="E180" s="1" t="s">
        <v>119</v>
      </c>
      <c r="F180" s="37" t="s">
        <v>119</v>
      </c>
      <c r="G180" s="37" t="s">
        <v>119</v>
      </c>
      <c r="H180" s="28" t="s">
        <v>119</v>
      </c>
      <c r="I180" s="28" t="s">
        <v>119</v>
      </c>
      <c r="J180" s="28" t="s">
        <v>119</v>
      </c>
      <c r="K180" s="28" t="s">
        <v>119</v>
      </c>
      <c r="L180" s="28" t="s">
        <v>119</v>
      </c>
      <c r="M180" s="28">
        <v>1</v>
      </c>
      <c r="N180" s="1" t="s">
        <v>119</v>
      </c>
      <c r="O180" s="4" t="s">
        <v>119</v>
      </c>
      <c r="P180" s="28" t="s">
        <v>119</v>
      </c>
      <c r="Q180" s="106" t="s">
        <v>119</v>
      </c>
      <c r="R180" s="106" t="s">
        <v>119</v>
      </c>
      <c r="S180" s="106" t="s">
        <v>119</v>
      </c>
      <c r="T180" s="106" t="s">
        <v>119</v>
      </c>
      <c r="U180" s="106" t="s">
        <v>119</v>
      </c>
      <c r="V180" s="106" t="s">
        <v>119</v>
      </c>
      <c r="W180" t="s">
        <v>119</v>
      </c>
      <c r="X180" s="11" t="s">
        <v>134</v>
      </c>
      <c r="Y180" s="11" t="s">
        <v>134</v>
      </c>
    </row>
    <row r="181" spans="1:25" x14ac:dyDescent="0.3">
      <c r="A181" s="3" t="s">
        <v>74</v>
      </c>
      <c r="B181" s="2">
        <v>22</v>
      </c>
      <c r="C181" s="4">
        <v>9</v>
      </c>
      <c r="D181" s="4">
        <v>15</v>
      </c>
      <c r="E181" s="1">
        <v>13</v>
      </c>
      <c r="F181" s="37" t="s">
        <v>119</v>
      </c>
      <c r="G181" s="37" t="s">
        <v>119</v>
      </c>
      <c r="H181" s="28" t="s">
        <v>119</v>
      </c>
      <c r="I181" s="28" t="s">
        <v>119</v>
      </c>
      <c r="J181" s="28" t="s">
        <v>119</v>
      </c>
      <c r="K181" s="28" t="s">
        <v>119</v>
      </c>
      <c r="L181" s="28" t="s">
        <v>119</v>
      </c>
      <c r="M181" s="28" t="s">
        <v>119</v>
      </c>
      <c r="N181" s="1" t="s">
        <v>119</v>
      </c>
      <c r="O181" s="4" t="s">
        <v>119</v>
      </c>
      <c r="P181" s="28" t="s">
        <v>119</v>
      </c>
      <c r="Q181" s="106" t="s">
        <v>119</v>
      </c>
      <c r="R181" s="106" t="s">
        <v>119</v>
      </c>
      <c r="S181" s="106" t="s">
        <v>119</v>
      </c>
      <c r="T181" s="106" t="s">
        <v>119</v>
      </c>
      <c r="U181" s="106" t="s">
        <v>119</v>
      </c>
      <c r="V181" s="106" t="s">
        <v>119</v>
      </c>
      <c r="W181" t="s">
        <v>119</v>
      </c>
      <c r="X181" s="11" t="s">
        <v>119</v>
      </c>
      <c r="Y181" s="11" t="s">
        <v>134</v>
      </c>
    </row>
    <row r="182" spans="1:25" x14ac:dyDescent="0.3">
      <c r="A182" s="75" t="s">
        <v>390</v>
      </c>
      <c r="B182" s="2" t="s">
        <v>119</v>
      </c>
      <c r="C182" s="4" t="s">
        <v>119</v>
      </c>
      <c r="D182" s="4" t="s">
        <v>119</v>
      </c>
      <c r="E182" s="1" t="s">
        <v>119</v>
      </c>
      <c r="F182" s="37" t="s">
        <v>119</v>
      </c>
      <c r="G182" s="37" t="s">
        <v>119</v>
      </c>
      <c r="H182" s="28" t="s">
        <v>119</v>
      </c>
      <c r="I182" s="28" t="s">
        <v>119</v>
      </c>
      <c r="J182" s="28" t="s">
        <v>119</v>
      </c>
      <c r="K182" s="28" t="s">
        <v>119</v>
      </c>
      <c r="L182" s="28" t="s">
        <v>119</v>
      </c>
      <c r="M182" s="28">
        <v>2</v>
      </c>
      <c r="N182" s="1" t="s">
        <v>119</v>
      </c>
      <c r="O182" s="4" t="s">
        <v>119</v>
      </c>
      <c r="P182" s="28" t="s">
        <v>119</v>
      </c>
      <c r="Q182" s="106">
        <v>1</v>
      </c>
      <c r="R182" s="106">
        <v>2</v>
      </c>
      <c r="S182" s="106" t="s">
        <v>119</v>
      </c>
      <c r="T182" s="106">
        <v>5</v>
      </c>
      <c r="U182" s="106" t="s">
        <v>119</v>
      </c>
      <c r="V182" s="106" t="s">
        <v>119</v>
      </c>
      <c r="W182" t="s">
        <v>119</v>
      </c>
      <c r="X182" s="11" t="str">
        <f t="shared" si="2"/>
        <v>X</v>
      </c>
      <c r="Y182" s="11" t="s">
        <v>134</v>
      </c>
    </row>
    <row r="183" spans="1:25" x14ac:dyDescent="0.3">
      <c r="A183" s="75" t="s">
        <v>1014</v>
      </c>
      <c r="B183" s="2" t="s">
        <v>119</v>
      </c>
      <c r="C183" s="4" t="s">
        <v>119</v>
      </c>
      <c r="D183" s="4" t="s">
        <v>119</v>
      </c>
      <c r="E183" s="1" t="s">
        <v>119</v>
      </c>
      <c r="F183" s="37" t="s">
        <v>119</v>
      </c>
      <c r="G183" s="37" t="s">
        <v>119</v>
      </c>
      <c r="H183" s="28" t="s">
        <v>119</v>
      </c>
      <c r="I183" s="28" t="s">
        <v>119</v>
      </c>
      <c r="J183" s="28" t="s">
        <v>119</v>
      </c>
      <c r="K183" s="28" t="s">
        <v>119</v>
      </c>
      <c r="L183" s="28" t="s">
        <v>119</v>
      </c>
      <c r="M183" s="28" t="s">
        <v>119</v>
      </c>
      <c r="N183" s="1" t="s">
        <v>119</v>
      </c>
      <c r="O183" s="4" t="s">
        <v>119</v>
      </c>
      <c r="P183" s="28" t="s">
        <v>119</v>
      </c>
      <c r="Q183" s="106" t="s">
        <v>119</v>
      </c>
      <c r="R183" s="106" t="s">
        <v>119</v>
      </c>
      <c r="S183" s="106" t="s">
        <v>119</v>
      </c>
      <c r="T183" s="106">
        <v>1</v>
      </c>
      <c r="U183" s="106" t="s">
        <v>119</v>
      </c>
      <c r="V183" s="106" t="s">
        <v>119</v>
      </c>
      <c r="W183" t="s">
        <v>119</v>
      </c>
      <c r="X183" s="11" t="str">
        <f t="shared" si="2"/>
        <v>X</v>
      </c>
      <c r="Y183" s="11" t="s">
        <v>134</v>
      </c>
    </row>
    <row r="184" spans="1:25" x14ac:dyDescent="0.3">
      <c r="A184" s="1" t="s">
        <v>81</v>
      </c>
      <c r="B184" s="2">
        <v>11</v>
      </c>
      <c r="C184" s="4">
        <v>0</v>
      </c>
      <c r="D184" s="4">
        <v>0</v>
      </c>
      <c r="E184" s="1">
        <v>0</v>
      </c>
      <c r="F184" s="37" t="s">
        <v>119</v>
      </c>
      <c r="G184" s="37" t="s">
        <v>119</v>
      </c>
      <c r="H184" s="28" t="s">
        <v>119</v>
      </c>
      <c r="I184" s="28" t="s">
        <v>119</v>
      </c>
      <c r="J184" s="28" t="s">
        <v>119</v>
      </c>
      <c r="K184" s="28" t="s">
        <v>119</v>
      </c>
      <c r="L184" s="28" t="s">
        <v>119</v>
      </c>
      <c r="M184" s="28" t="s">
        <v>119</v>
      </c>
      <c r="N184" s="1" t="s">
        <v>119</v>
      </c>
      <c r="O184" s="4" t="s">
        <v>119</v>
      </c>
      <c r="P184" s="28" t="s">
        <v>119</v>
      </c>
      <c r="Q184" s="106" t="s">
        <v>119</v>
      </c>
      <c r="R184" s="106" t="s">
        <v>119</v>
      </c>
      <c r="S184" s="106" t="s">
        <v>119</v>
      </c>
      <c r="T184" s="106" t="s">
        <v>119</v>
      </c>
      <c r="U184" s="106" t="s">
        <v>119</v>
      </c>
      <c r="V184" s="106" t="s">
        <v>119</v>
      </c>
      <c r="W184" t="s">
        <v>119</v>
      </c>
      <c r="X184" s="11" t="s">
        <v>119</v>
      </c>
      <c r="Y184" s="11" t="s">
        <v>134</v>
      </c>
    </row>
    <row r="185" spans="1:25" x14ac:dyDescent="0.3">
      <c r="A185" s="4" t="s">
        <v>391</v>
      </c>
      <c r="B185" s="2" t="s">
        <v>119</v>
      </c>
      <c r="C185" s="4" t="s">
        <v>119</v>
      </c>
      <c r="D185" s="4" t="s">
        <v>119</v>
      </c>
      <c r="E185" s="1" t="s">
        <v>119</v>
      </c>
      <c r="F185" s="37" t="s">
        <v>119</v>
      </c>
      <c r="G185" s="37" t="s">
        <v>119</v>
      </c>
      <c r="H185" s="28" t="s">
        <v>119</v>
      </c>
      <c r="I185" s="28" t="s">
        <v>119</v>
      </c>
      <c r="J185" s="28" t="s">
        <v>119</v>
      </c>
      <c r="K185" s="28" t="s">
        <v>119</v>
      </c>
      <c r="L185" s="28" t="s">
        <v>119</v>
      </c>
      <c r="M185" s="28" t="s">
        <v>134</v>
      </c>
      <c r="N185" s="1" t="s">
        <v>119</v>
      </c>
      <c r="O185" s="4" t="s">
        <v>119</v>
      </c>
      <c r="P185" s="28" t="s">
        <v>119</v>
      </c>
      <c r="Q185" s="106" t="s">
        <v>119</v>
      </c>
      <c r="R185" s="106" t="s">
        <v>119</v>
      </c>
      <c r="S185" s="106" t="s">
        <v>119</v>
      </c>
      <c r="T185" s="106" t="s">
        <v>119</v>
      </c>
      <c r="U185" s="106" t="s">
        <v>119</v>
      </c>
      <c r="V185" s="106" t="s">
        <v>119</v>
      </c>
      <c r="W185" t="s">
        <v>119</v>
      </c>
      <c r="X185" s="11" t="s">
        <v>134</v>
      </c>
      <c r="Y185" s="11" t="s">
        <v>119</v>
      </c>
    </row>
    <row r="186" spans="1:25" x14ac:dyDescent="0.3">
      <c r="A186" s="1" t="s">
        <v>120</v>
      </c>
      <c r="B186" s="17" t="s">
        <v>119</v>
      </c>
      <c r="C186" s="15" t="s">
        <v>119</v>
      </c>
      <c r="D186" s="15" t="s">
        <v>119</v>
      </c>
      <c r="E186" s="15" t="s">
        <v>119</v>
      </c>
      <c r="F186" s="37" t="s">
        <v>119</v>
      </c>
      <c r="G186" s="37" t="s">
        <v>119</v>
      </c>
      <c r="H186" s="28">
        <v>5</v>
      </c>
      <c r="I186" s="28" t="s">
        <v>119</v>
      </c>
      <c r="J186" s="28" t="s">
        <v>119</v>
      </c>
      <c r="K186" s="28" t="s">
        <v>119</v>
      </c>
      <c r="L186" s="28" t="s">
        <v>119</v>
      </c>
      <c r="M186" s="28" t="s">
        <v>119</v>
      </c>
      <c r="N186" s="1" t="s">
        <v>119</v>
      </c>
      <c r="O186" s="4" t="s">
        <v>119</v>
      </c>
      <c r="P186" s="28" t="s">
        <v>119</v>
      </c>
      <c r="Q186" s="106" t="s">
        <v>119</v>
      </c>
      <c r="R186" s="106" t="s">
        <v>119</v>
      </c>
      <c r="S186" s="106" t="s">
        <v>119</v>
      </c>
      <c r="T186" s="106" t="s">
        <v>119</v>
      </c>
      <c r="U186" s="106" t="s">
        <v>119</v>
      </c>
      <c r="V186" s="106" t="s">
        <v>119</v>
      </c>
      <c r="W186" t="s">
        <v>119</v>
      </c>
      <c r="X186" s="11" t="s">
        <v>134</v>
      </c>
      <c r="Y186" s="11" t="s">
        <v>119</v>
      </c>
    </row>
    <row r="187" spans="1:25" s="11" customFormat="1" x14ac:dyDescent="0.3">
      <c r="A187" s="1" t="s">
        <v>194</v>
      </c>
      <c r="B187" s="17" t="s">
        <v>119</v>
      </c>
      <c r="C187" s="15" t="s">
        <v>119</v>
      </c>
      <c r="D187" s="15" t="s">
        <v>119</v>
      </c>
      <c r="E187" s="15" t="s">
        <v>119</v>
      </c>
      <c r="F187" s="37" t="s">
        <v>119</v>
      </c>
      <c r="G187" s="37" t="s">
        <v>119</v>
      </c>
      <c r="H187" s="28" t="s">
        <v>119</v>
      </c>
      <c r="I187" s="28">
        <v>2</v>
      </c>
      <c r="J187" s="28" t="s">
        <v>119</v>
      </c>
      <c r="K187" s="28" t="s">
        <v>119</v>
      </c>
      <c r="L187" s="28" t="s">
        <v>119</v>
      </c>
      <c r="M187" s="28">
        <v>5</v>
      </c>
      <c r="N187" s="1" t="s">
        <v>119</v>
      </c>
      <c r="O187" s="4" t="s">
        <v>119</v>
      </c>
      <c r="P187" s="28" t="s">
        <v>119</v>
      </c>
      <c r="Q187" s="106" t="s">
        <v>119</v>
      </c>
      <c r="R187" s="106" t="s">
        <v>119</v>
      </c>
      <c r="S187" s="106" t="s">
        <v>119</v>
      </c>
      <c r="T187" s="106" t="s">
        <v>119</v>
      </c>
      <c r="U187" s="106" t="s">
        <v>119</v>
      </c>
      <c r="V187" s="106" t="s">
        <v>119</v>
      </c>
      <c r="W187" t="s">
        <v>119</v>
      </c>
      <c r="X187" s="11" t="s">
        <v>134</v>
      </c>
      <c r="Y187" s="11" t="s">
        <v>134</v>
      </c>
    </row>
    <row r="188" spans="1:25" x14ac:dyDescent="0.3">
      <c r="A188" s="4" t="s">
        <v>802</v>
      </c>
      <c r="B188" s="17" t="s">
        <v>119</v>
      </c>
      <c r="C188" s="15" t="s">
        <v>119</v>
      </c>
      <c r="D188" s="15" t="s">
        <v>119</v>
      </c>
      <c r="E188" s="15" t="s">
        <v>119</v>
      </c>
      <c r="F188" s="37" t="s">
        <v>119</v>
      </c>
      <c r="G188" s="37" t="s">
        <v>119</v>
      </c>
      <c r="H188" s="28" t="s">
        <v>119</v>
      </c>
      <c r="I188" s="28" t="s">
        <v>119</v>
      </c>
      <c r="J188" s="28" t="s">
        <v>119</v>
      </c>
      <c r="K188" s="28" t="s">
        <v>119</v>
      </c>
      <c r="L188" s="28" t="s">
        <v>119</v>
      </c>
      <c r="M188" s="28" t="s">
        <v>119</v>
      </c>
      <c r="N188" s="1" t="s">
        <v>119</v>
      </c>
      <c r="O188" s="4" t="s">
        <v>119</v>
      </c>
      <c r="P188" s="28" t="s">
        <v>119</v>
      </c>
      <c r="Q188" s="106" t="s">
        <v>119</v>
      </c>
      <c r="R188" s="106" t="s">
        <v>119</v>
      </c>
      <c r="S188" s="106" t="s">
        <v>119</v>
      </c>
      <c r="T188" s="106">
        <v>17</v>
      </c>
      <c r="U188" s="106" t="s">
        <v>119</v>
      </c>
      <c r="V188" s="106" t="s">
        <v>119</v>
      </c>
      <c r="W188" t="s">
        <v>119</v>
      </c>
      <c r="X188" s="11" t="str">
        <f t="shared" si="2"/>
        <v>X</v>
      </c>
      <c r="Y188" s="11" t="s">
        <v>119</v>
      </c>
    </row>
    <row r="189" spans="1:25" x14ac:dyDescent="0.3">
      <c r="A189" s="1" t="s">
        <v>76</v>
      </c>
      <c r="B189" s="2">
        <v>0</v>
      </c>
      <c r="C189" s="4">
        <v>0</v>
      </c>
      <c r="D189" s="4">
        <v>7</v>
      </c>
      <c r="E189" s="1">
        <v>2</v>
      </c>
      <c r="F189" s="37">
        <v>11</v>
      </c>
      <c r="G189" s="37" t="s">
        <v>119</v>
      </c>
      <c r="H189" s="28" t="s">
        <v>119</v>
      </c>
      <c r="I189" s="28">
        <v>1</v>
      </c>
      <c r="J189" s="28" t="s">
        <v>119</v>
      </c>
      <c r="K189" s="31">
        <v>1</v>
      </c>
      <c r="L189" s="28" t="s">
        <v>119</v>
      </c>
      <c r="M189" s="28" t="s">
        <v>134</v>
      </c>
      <c r="N189" s="1" t="s">
        <v>119</v>
      </c>
      <c r="O189" s="4">
        <v>3</v>
      </c>
      <c r="P189" s="28" t="s">
        <v>119</v>
      </c>
      <c r="Q189" s="106" t="s">
        <v>119</v>
      </c>
      <c r="R189" s="106" t="s">
        <v>119</v>
      </c>
      <c r="S189" s="106" t="s">
        <v>119</v>
      </c>
      <c r="T189" s="106">
        <v>1</v>
      </c>
      <c r="U189" s="106" t="s">
        <v>119</v>
      </c>
      <c r="V189" s="106" t="s">
        <v>119</v>
      </c>
      <c r="W189" t="s">
        <v>119</v>
      </c>
      <c r="X189" s="11" t="str">
        <f t="shared" si="2"/>
        <v>X</v>
      </c>
      <c r="Y189" s="11" t="s">
        <v>134</v>
      </c>
    </row>
    <row r="190" spans="1:25" x14ac:dyDescent="0.3">
      <c r="A190" s="1" t="s">
        <v>77</v>
      </c>
      <c r="B190" s="2">
        <v>24</v>
      </c>
      <c r="C190" s="4">
        <v>4</v>
      </c>
      <c r="D190" s="4">
        <v>0</v>
      </c>
      <c r="E190" s="1">
        <v>0</v>
      </c>
      <c r="F190" s="37" t="s">
        <v>119</v>
      </c>
      <c r="G190" s="37" t="s">
        <v>119</v>
      </c>
      <c r="H190" s="28" t="s">
        <v>119</v>
      </c>
      <c r="I190" s="28">
        <v>2</v>
      </c>
      <c r="J190" s="28" t="s">
        <v>119</v>
      </c>
      <c r="K190" s="37" t="s">
        <v>119</v>
      </c>
      <c r="L190" s="28" t="s">
        <v>119</v>
      </c>
      <c r="M190" s="28" t="s">
        <v>119</v>
      </c>
      <c r="N190" s="1" t="s">
        <v>119</v>
      </c>
      <c r="O190" s="4" t="s">
        <v>119</v>
      </c>
      <c r="P190" s="28" t="s">
        <v>119</v>
      </c>
      <c r="Q190" s="106">
        <v>1</v>
      </c>
      <c r="R190" s="106">
        <v>5</v>
      </c>
      <c r="S190" s="106">
        <v>12</v>
      </c>
      <c r="T190" s="106">
        <v>1</v>
      </c>
      <c r="U190" s="106" t="s">
        <v>119</v>
      </c>
      <c r="V190" s="106" t="s">
        <v>119</v>
      </c>
      <c r="W190" t="s">
        <v>119</v>
      </c>
      <c r="X190" s="11" t="str">
        <f t="shared" si="2"/>
        <v>X</v>
      </c>
      <c r="Y190" s="11" t="s">
        <v>134</v>
      </c>
    </row>
    <row r="191" spans="1:25" x14ac:dyDescent="0.3">
      <c r="A191" s="10" t="s">
        <v>73</v>
      </c>
      <c r="B191" s="6">
        <v>134</v>
      </c>
      <c r="C191" s="7">
        <v>40</v>
      </c>
      <c r="D191" s="7">
        <v>54</v>
      </c>
      <c r="E191" s="10">
        <v>46</v>
      </c>
      <c r="F191" s="37" t="s">
        <v>119</v>
      </c>
      <c r="G191" s="37" t="s">
        <v>119</v>
      </c>
      <c r="H191" s="29" t="s">
        <v>119</v>
      </c>
      <c r="I191" s="29" t="s">
        <v>119</v>
      </c>
      <c r="J191" s="29" t="s">
        <v>119</v>
      </c>
      <c r="K191" s="28" t="s">
        <v>119</v>
      </c>
      <c r="L191" s="28" t="s">
        <v>119</v>
      </c>
      <c r="M191" s="28" t="s">
        <v>119</v>
      </c>
      <c r="N191" s="1" t="s">
        <v>119</v>
      </c>
      <c r="O191" s="4" t="s">
        <v>119</v>
      </c>
      <c r="P191" s="28" t="s">
        <v>119</v>
      </c>
      <c r="Q191" s="106" t="s">
        <v>119</v>
      </c>
      <c r="R191" s="106" t="s">
        <v>119</v>
      </c>
      <c r="S191" s="106" t="s">
        <v>119</v>
      </c>
      <c r="T191" s="106" t="s">
        <v>119</v>
      </c>
      <c r="U191" s="106" t="s">
        <v>119</v>
      </c>
      <c r="V191" s="106" t="s">
        <v>119</v>
      </c>
      <c r="W191" t="s">
        <v>119</v>
      </c>
      <c r="X191" s="11" t="s">
        <v>119</v>
      </c>
      <c r="Y191" s="11" t="s">
        <v>119</v>
      </c>
    </row>
    <row r="192" spans="1:25" s="5" customFormat="1" x14ac:dyDescent="0.3">
      <c r="A192" s="14" t="s">
        <v>392</v>
      </c>
      <c r="B192" s="18" t="s">
        <v>119</v>
      </c>
      <c r="C192" s="12" t="s">
        <v>119</v>
      </c>
      <c r="D192" s="12" t="s">
        <v>119</v>
      </c>
      <c r="E192" s="14" t="s">
        <v>119</v>
      </c>
      <c r="F192" s="37" t="s">
        <v>119</v>
      </c>
      <c r="G192" s="37" t="s">
        <v>119</v>
      </c>
      <c r="H192" s="31" t="s">
        <v>119</v>
      </c>
      <c r="I192" s="31" t="s">
        <v>119</v>
      </c>
      <c r="J192" s="31" t="s">
        <v>119</v>
      </c>
      <c r="K192" s="31" t="s">
        <v>119</v>
      </c>
      <c r="L192" s="31" t="s">
        <v>119</v>
      </c>
      <c r="M192" s="31" t="s">
        <v>134</v>
      </c>
      <c r="N192" s="14" t="s">
        <v>119</v>
      </c>
      <c r="O192" s="4" t="s">
        <v>119</v>
      </c>
      <c r="P192" s="28" t="s">
        <v>119</v>
      </c>
      <c r="Q192" s="106" t="s">
        <v>119</v>
      </c>
      <c r="R192" s="106" t="s">
        <v>119</v>
      </c>
      <c r="S192" s="106" t="s">
        <v>119</v>
      </c>
      <c r="T192" s="106" t="s">
        <v>119</v>
      </c>
      <c r="U192" s="106" t="s">
        <v>119</v>
      </c>
      <c r="V192" s="106" t="s">
        <v>119</v>
      </c>
      <c r="W192" t="s">
        <v>119</v>
      </c>
      <c r="X192" s="11" t="s">
        <v>134</v>
      </c>
      <c r="Y192" s="11" t="s">
        <v>119</v>
      </c>
    </row>
    <row r="193" spans="1:25" x14ac:dyDescent="0.3">
      <c r="A193" s="39" t="s">
        <v>210</v>
      </c>
      <c r="B193" s="9" t="s">
        <v>119</v>
      </c>
      <c r="C193" s="44" t="s">
        <v>119</v>
      </c>
      <c r="D193" s="44" t="s">
        <v>119</v>
      </c>
      <c r="E193" s="39" t="s">
        <v>119</v>
      </c>
      <c r="F193" s="37" t="s">
        <v>119</v>
      </c>
      <c r="G193" s="37" t="s">
        <v>119</v>
      </c>
      <c r="H193" s="37" t="s">
        <v>119</v>
      </c>
      <c r="I193" s="37" t="s">
        <v>119</v>
      </c>
      <c r="J193" s="37">
        <v>2</v>
      </c>
      <c r="K193" s="28" t="s">
        <v>119</v>
      </c>
      <c r="L193" s="28" t="s">
        <v>119</v>
      </c>
      <c r="M193" s="28" t="s">
        <v>119</v>
      </c>
      <c r="N193" s="1" t="s">
        <v>119</v>
      </c>
      <c r="O193" s="4" t="s">
        <v>119</v>
      </c>
      <c r="P193" s="28" t="s">
        <v>119</v>
      </c>
      <c r="Q193" s="106">
        <v>1</v>
      </c>
      <c r="R193" s="106" t="s">
        <v>119</v>
      </c>
      <c r="S193" s="106" t="s">
        <v>119</v>
      </c>
      <c r="T193" s="106">
        <v>1</v>
      </c>
      <c r="U193" s="106" t="s">
        <v>119</v>
      </c>
      <c r="V193" s="106" t="s">
        <v>119</v>
      </c>
      <c r="W193" t="s">
        <v>119</v>
      </c>
      <c r="X193" s="11" t="str">
        <f t="shared" si="2"/>
        <v>X</v>
      </c>
      <c r="Y193" s="11" t="s">
        <v>119</v>
      </c>
    </row>
    <row r="194" spans="1:25" x14ac:dyDescent="0.3">
      <c r="A194" s="44" t="s">
        <v>1012</v>
      </c>
      <c r="B194" s="9" t="s">
        <v>119</v>
      </c>
      <c r="C194" s="44" t="s">
        <v>119</v>
      </c>
      <c r="D194" s="44" t="s">
        <v>119</v>
      </c>
      <c r="E194" s="39" t="s">
        <v>119</v>
      </c>
      <c r="F194" s="37" t="s">
        <v>119</v>
      </c>
      <c r="G194" s="37" t="s">
        <v>119</v>
      </c>
      <c r="H194" s="37" t="s">
        <v>119</v>
      </c>
      <c r="I194" s="37" t="s">
        <v>119</v>
      </c>
      <c r="J194" s="37" t="s">
        <v>119</v>
      </c>
      <c r="K194" s="28" t="s">
        <v>119</v>
      </c>
      <c r="L194" s="28" t="s">
        <v>119</v>
      </c>
      <c r="M194" s="28" t="s">
        <v>119</v>
      </c>
      <c r="N194" s="1" t="s">
        <v>119</v>
      </c>
      <c r="O194" s="4" t="s">
        <v>119</v>
      </c>
      <c r="P194" s="28" t="s">
        <v>119</v>
      </c>
      <c r="Q194" s="106" t="s">
        <v>119</v>
      </c>
      <c r="R194" s="106" t="s">
        <v>119</v>
      </c>
      <c r="S194" s="106" t="s">
        <v>119</v>
      </c>
      <c r="T194" s="106">
        <v>3</v>
      </c>
      <c r="U194" s="106" t="s">
        <v>119</v>
      </c>
      <c r="V194" s="106" t="s">
        <v>119</v>
      </c>
      <c r="W194" t="s">
        <v>119</v>
      </c>
      <c r="X194" s="11" t="str">
        <f t="shared" si="2"/>
        <v>X</v>
      </c>
      <c r="Y194" s="11" t="s">
        <v>119</v>
      </c>
    </row>
    <row r="195" spans="1:25" x14ac:dyDescent="0.3">
      <c r="A195" s="14" t="s">
        <v>193</v>
      </c>
      <c r="B195" s="2" t="s">
        <v>119</v>
      </c>
      <c r="C195" s="4" t="s">
        <v>119</v>
      </c>
      <c r="D195" s="4" t="s">
        <v>119</v>
      </c>
      <c r="E195" s="1" t="s">
        <v>119</v>
      </c>
      <c r="F195" s="37" t="s">
        <v>119</v>
      </c>
      <c r="G195" s="37" t="s">
        <v>119</v>
      </c>
      <c r="H195" s="28" t="s">
        <v>119</v>
      </c>
      <c r="I195" s="28" t="s">
        <v>119</v>
      </c>
      <c r="J195" s="28" t="s">
        <v>119</v>
      </c>
      <c r="K195" s="29" t="s">
        <v>119</v>
      </c>
      <c r="L195" s="28" t="s">
        <v>119</v>
      </c>
      <c r="M195" s="28" t="s">
        <v>119</v>
      </c>
      <c r="N195" s="1" t="s">
        <v>119</v>
      </c>
      <c r="O195" s="4" t="s">
        <v>119</v>
      </c>
      <c r="P195" s="28" t="s">
        <v>119</v>
      </c>
      <c r="Q195" s="106" t="s">
        <v>119</v>
      </c>
      <c r="R195" s="106">
        <v>1</v>
      </c>
      <c r="S195" s="106" t="s">
        <v>119</v>
      </c>
      <c r="T195" s="106">
        <v>3</v>
      </c>
      <c r="U195" s="106" t="s">
        <v>119</v>
      </c>
      <c r="V195" s="106" t="s">
        <v>119</v>
      </c>
      <c r="W195" t="s">
        <v>119</v>
      </c>
      <c r="X195" s="11" t="str">
        <f t="shared" si="2"/>
        <v>X</v>
      </c>
      <c r="Y195" s="11" t="s">
        <v>119</v>
      </c>
    </row>
    <row r="196" spans="1:25" x14ac:dyDescent="0.3">
      <c r="A196" s="14" t="s">
        <v>801</v>
      </c>
      <c r="B196" s="2" t="s">
        <v>119</v>
      </c>
      <c r="C196" s="4" t="s">
        <v>119</v>
      </c>
      <c r="D196" s="4" t="s">
        <v>119</v>
      </c>
      <c r="E196" s="1" t="s">
        <v>119</v>
      </c>
      <c r="F196" s="37" t="s">
        <v>119</v>
      </c>
      <c r="G196" s="37" t="s">
        <v>119</v>
      </c>
      <c r="H196" s="28" t="s">
        <v>119</v>
      </c>
      <c r="I196" s="28" t="s">
        <v>119</v>
      </c>
      <c r="J196" s="28" t="s">
        <v>119</v>
      </c>
      <c r="K196" s="29" t="s">
        <v>119</v>
      </c>
      <c r="L196" s="28" t="s">
        <v>119</v>
      </c>
      <c r="M196" s="28" t="s">
        <v>119</v>
      </c>
      <c r="N196" s="1" t="s">
        <v>119</v>
      </c>
      <c r="O196" s="4" t="s">
        <v>119</v>
      </c>
      <c r="P196" s="28" t="s">
        <v>119</v>
      </c>
      <c r="Q196" s="106" t="s">
        <v>119</v>
      </c>
      <c r="R196" s="106">
        <v>6</v>
      </c>
      <c r="S196" s="106" t="s">
        <v>119</v>
      </c>
      <c r="T196" s="106">
        <v>1</v>
      </c>
      <c r="U196" s="106" t="s">
        <v>119</v>
      </c>
      <c r="V196" s="106" t="s">
        <v>119</v>
      </c>
      <c r="W196" t="s">
        <v>119</v>
      </c>
      <c r="X196" s="11" t="str">
        <f t="shared" si="2"/>
        <v>X</v>
      </c>
      <c r="Y196" s="11" t="s">
        <v>134</v>
      </c>
    </row>
    <row r="197" spans="1:25" x14ac:dyDescent="0.3">
      <c r="A197" s="10" t="s">
        <v>798</v>
      </c>
      <c r="B197" s="6" t="s">
        <v>119</v>
      </c>
      <c r="C197" s="7" t="s">
        <v>119</v>
      </c>
      <c r="D197" s="7" t="s">
        <v>119</v>
      </c>
      <c r="E197" s="10" t="s">
        <v>119</v>
      </c>
      <c r="F197" s="37" t="s">
        <v>119</v>
      </c>
      <c r="G197" s="29" t="s">
        <v>119</v>
      </c>
      <c r="H197" s="29" t="s">
        <v>119</v>
      </c>
      <c r="I197" s="29" t="s">
        <v>119</v>
      </c>
      <c r="J197" s="29" t="s">
        <v>119</v>
      </c>
      <c r="K197" s="29" t="s">
        <v>119</v>
      </c>
      <c r="L197" s="29" t="s">
        <v>119</v>
      </c>
      <c r="M197" s="29" t="s">
        <v>119</v>
      </c>
      <c r="N197" s="10" t="s">
        <v>119</v>
      </c>
      <c r="O197" s="4" t="s">
        <v>119</v>
      </c>
      <c r="P197" s="28" t="s">
        <v>119</v>
      </c>
      <c r="Q197" s="107" t="s">
        <v>119</v>
      </c>
      <c r="R197" s="107" t="s">
        <v>119</v>
      </c>
      <c r="S197" s="107">
        <v>2</v>
      </c>
      <c r="T197" s="107">
        <v>4</v>
      </c>
      <c r="U197" s="106" t="s">
        <v>119</v>
      </c>
      <c r="V197" s="106" t="s">
        <v>119</v>
      </c>
      <c r="W197" t="s">
        <v>119</v>
      </c>
      <c r="X197" s="11" t="str">
        <f t="shared" si="2"/>
        <v>X</v>
      </c>
      <c r="Y197" s="11" t="s">
        <v>119</v>
      </c>
    </row>
    <row r="198" spans="1:25" s="11" customFormat="1" x14ac:dyDescent="0.3">
      <c r="A198" s="10" t="s">
        <v>796</v>
      </c>
      <c r="B198" s="6" t="s">
        <v>119</v>
      </c>
      <c r="C198" s="7" t="s">
        <v>119</v>
      </c>
      <c r="D198" s="7" t="s">
        <v>119</v>
      </c>
      <c r="E198" s="10" t="s">
        <v>119</v>
      </c>
      <c r="F198" s="37" t="s">
        <v>119</v>
      </c>
      <c r="G198" s="37" t="s">
        <v>119</v>
      </c>
      <c r="H198" s="29">
        <v>1</v>
      </c>
      <c r="I198" s="29" t="s">
        <v>119</v>
      </c>
      <c r="J198" s="29" t="s">
        <v>119</v>
      </c>
      <c r="K198" s="37" t="s">
        <v>119</v>
      </c>
      <c r="L198" s="28" t="s">
        <v>119</v>
      </c>
      <c r="M198" s="28" t="s">
        <v>119</v>
      </c>
      <c r="N198" s="1" t="s">
        <v>119</v>
      </c>
      <c r="O198" s="4" t="s">
        <v>119</v>
      </c>
      <c r="P198" s="28" t="s">
        <v>119</v>
      </c>
      <c r="Q198" s="106" t="s">
        <v>119</v>
      </c>
      <c r="R198" s="106" t="s">
        <v>119</v>
      </c>
      <c r="S198" s="106" t="s">
        <v>119</v>
      </c>
      <c r="T198" s="106" t="s">
        <v>119</v>
      </c>
      <c r="U198" s="106" t="s">
        <v>119</v>
      </c>
      <c r="V198" s="106" t="s">
        <v>119</v>
      </c>
      <c r="W198" t="s">
        <v>119</v>
      </c>
      <c r="X198" s="11" t="s">
        <v>119</v>
      </c>
      <c r="Y198" s="11" t="s">
        <v>119</v>
      </c>
    </row>
    <row r="199" spans="1:25" x14ac:dyDescent="0.3">
      <c r="A199" s="10" t="s">
        <v>795</v>
      </c>
      <c r="B199" s="6" t="s">
        <v>119</v>
      </c>
      <c r="C199" s="7" t="s">
        <v>119</v>
      </c>
      <c r="D199" s="7" t="s">
        <v>119</v>
      </c>
      <c r="E199" s="10" t="s">
        <v>119</v>
      </c>
      <c r="F199" s="37" t="s">
        <v>119</v>
      </c>
      <c r="G199" s="37" t="s">
        <v>119</v>
      </c>
      <c r="H199" s="29" t="s">
        <v>119</v>
      </c>
      <c r="I199" s="29" t="s">
        <v>119</v>
      </c>
      <c r="J199" s="29" t="s">
        <v>119</v>
      </c>
      <c r="K199" s="37" t="s">
        <v>119</v>
      </c>
      <c r="L199" s="28" t="s">
        <v>119</v>
      </c>
      <c r="M199" s="28" t="s">
        <v>119</v>
      </c>
      <c r="N199" s="1" t="s">
        <v>119</v>
      </c>
      <c r="O199" s="4" t="s">
        <v>119</v>
      </c>
      <c r="P199" s="28" t="s">
        <v>119</v>
      </c>
      <c r="Q199" s="106">
        <v>3</v>
      </c>
      <c r="R199" s="106" t="s">
        <v>119</v>
      </c>
      <c r="S199" s="106" t="s">
        <v>119</v>
      </c>
      <c r="T199" s="106" t="s">
        <v>119</v>
      </c>
      <c r="U199" s="106" t="s">
        <v>119</v>
      </c>
      <c r="V199" s="106" t="s">
        <v>119</v>
      </c>
      <c r="W199" t="s">
        <v>119</v>
      </c>
      <c r="X199" s="11" t="s">
        <v>119</v>
      </c>
      <c r="Y199" s="11" t="s">
        <v>119</v>
      </c>
    </row>
    <row r="200" spans="1:25" x14ac:dyDescent="0.3">
      <c r="A200" s="10" t="s">
        <v>72</v>
      </c>
      <c r="B200" s="6">
        <v>1</v>
      </c>
      <c r="C200" s="7">
        <v>1</v>
      </c>
      <c r="D200" s="7">
        <v>0</v>
      </c>
      <c r="E200" s="10">
        <v>0</v>
      </c>
      <c r="F200" s="37" t="s">
        <v>119</v>
      </c>
      <c r="G200" s="37" t="s">
        <v>119</v>
      </c>
      <c r="H200" s="29" t="s">
        <v>119</v>
      </c>
      <c r="I200" s="29" t="s">
        <v>119</v>
      </c>
      <c r="J200" s="29" t="s">
        <v>119</v>
      </c>
      <c r="K200" s="29" t="s">
        <v>119</v>
      </c>
      <c r="L200" s="28" t="s">
        <v>119</v>
      </c>
      <c r="M200" s="28" t="s">
        <v>119</v>
      </c>
      <c r="N200" s="1" t="s">
        <v>119</v>
      </c>
      <c r="O200" s="4" t="s">
        <v>119</v>
      </c>
      <c r="P200" s="28" t="s">
        <v>119</v>
      </c>
      <c r="Q200" s="106" t="s">
        <v>119</v>
      </c>
      <c r="R200" s="106" t="s">
        <v>119</v>
      </c>
      <c r="S200" s="106" t="s">
        <v>119</v>
      </c>
      <c r="T200" s="106" t="s">
        <v>119</v>
      </c>
      <c r="U200" s="106" t="s">
        <v>119</v>
      </c>
      <c r="V200" s="106" t="s">
        <v>119</v>
      </c>
      <c r="W200" t="s">
        <v>119</v>
      </c>
      <c r="X200" s="11" t="s">
        <v>119</v>
      </c>
      <c r="Y200" s="11" t="s">
        <v>119</v>
      </c>
    </row>
    <row r="201" spans="1:25" x14ac:dyDescent="0.3">
      <c r="A201" s="10" t="s">
        <v>800</v>
      </c>
      <c r="B201" s="6" t="s">
        <v>119</v>
      </c>
      <c r="C201" s="7" t="s">
        <v>119</v>
      </c>
      <c r="D201" s="7" t="s">
        <v>119</v>
      </c>
      <c r="E201" s="10" t="s">
        <v>119</v>
      </c>
      <c r="F201" s="37" t="s">
        <v>119</v>
      </c>
      <c r="G201" s="37" t="s">
        <v>119</v>
      </c>
      <c r="H201" s="29" t="s">
        <v>119</v>
      </c>
      <c r="I201" s="29" t="s">
        <v>119</v>
      </c>
      <c r="J201" s="29" t="s">
        <v>119</v>
      </c>
      <c r="K201" s="29" t="s">
        <v>119</v>
      </c>
      <c r="L201" s="28" t="s">
        <v>119</v>
      </c>
      <c r="M201" s="28" t="s">
        <v>119</v>
      </c>
      <c r="N201" s="1" t="s">
        <v>119</v>
      </c>
      <c r="O201" s="4" t="s">
        <v>119</v>
      </c>
      <c r="P201" s="28" t="s">
        <v>119</v>
      </c>
      <c r="Q201" s="106">
        <v>1</v>
      </c>
      <c r="R201" s="106" t="s">
        <v>119</v>
      </c>
      <c r="S201" s="106">
        <v>1</v>
      </c>
      <c r="T201" s="106" t="s">
        <v>119</v>
      </c>
      <c r="U201" s="106" t="s">
        <v>119</v>
      </c>
      <c r="V201" s="106" t="s">
        <v>119</v>
      </c>
      <c r="W201" t="s">
        <v>119</v>
      </c>
      <c r="X201" s="11" t="s">
        <v>119</v>
      </c>
      <c r="Y201" s="11" t="s">
        <v>119</v>
      </c>
    </row>
    <row r="202" spans="1:25" x14ac:dyDescent="0.3">
      <c r="A202" s="10" t="s">
        <v>797</v>
      </c>
      <c r="B202" s="6" t="s">
        <v>119</v>
      </c>
      <c r="C202" s="7" t="s">
        <v>119</v>
      </c>
      <c r="D202" s="7" t="s">
        <v>119</v>
      </c>
      <c r="E202" s="10" t="s">
        <v>119</v>
      </c>
      <c r="F202" s="37" t="s">
        <v>119</v>
      </c>
      <c r="G202" s="37" t="s">
        <v>119</v>
      </c>
      <c r="H202" s="29">
        <v>65</v>
      </c>
      <c r="I202" s="29" t="s">
        <v>119</v>
      </c>
      <c r="J202" s="29">
        <v>3</v>
      </c>
      <c r="K202" s="29">
        <f>1+2+1+1+1+4+1+7+79</f>
        <v>97</v>
      </c>
      <c r="L202" s="28">
        <v>7</v>
      </c>
      <c r="M202" s="28" t="s">
        <v>119</v>
      </c>
      <c r="N202" s="1" t="s">
        <v>119</v>
      </c>
      <c r="O202" s="4" t="s">
        <v>119</v>
      </c>
      <c r="P202" s="28" t="s">
        <v>119</v>
      </c>
      <c r="Q202" s="106" t="s">
        <v>119</v>
      </c>
      <c r="R202" s="106" t="s">
        <v>119</v>
      </c>
      <c r="S202" s="106" t="s">
        <v>119</v>
      </c>
      <c r="T202" s="106" t="s">
        <v>119</v>
      </c>
      <c r="U202" s="106" t="s">
        <v>119</v>
      </c>
      <c r="V202" s="106" t="s">
        <v>119</v>
      </c>
      <c r="W202" t="s">
        <v>119</v>
      </c>
      <c r="X202" s="11" t="s">
        <v>119</v>
      </c>
      <c r="Y202" s="11" t="s">
        <v>119</v>
      </c>
    </row>
    <row r="203" spans="1:25" x14ac:dyDescent="0.3">
      <c r="A203" s="14" t="s">
        <v>393</v>
      </c>
      <c r="B203" s="18" t="s">
        <v>119</v>
      </c>
      <c r="C203" s="12" t="s">
        <v>119</v>
      </c>
      <c r="D203" s="12" t="s">
        <v>119</v>
      </c>
      <c r="E203" s="14" t="s">
        <v>119</v>
      </c>
      <c r="F203" s="37" t="s">
        <v>119</v>
      </c>
      <c r="G203" s="37" t="s">
        <v>119</v>
      </c>
      <c r="H203" s="31" t="s">
        <v>119</v>
      </c>
      <c r="I203" s="31" t="s">
        <v>119</v>
      </c>
      <c r="J203" s="31" t="s">
        <v>119</v>
      </c>
      <c r="K203" s="31" t="s">
        <v>119</v>
      </c>
      <c r="L203" s="31" t="s">
        <v>119</v>
      </c>
      <c r="M203" s="31" t="s">
        <v>134</v>
      </c>
      <c r="N203" s="14" t="s">
        <v>119</v>
      </c>
      <c r="O203" s="4" t="s">
        <v>119</v>
      </c>
      <c r="P203" s="28" t="s">
        <v>119</v>
      </c>
      <c r="Q203" s="106" t="s">
        <v>119</v>
      </c>
      <c r="R203" s="106" t="s">
        <v>119</v>
      </c>
      <c r="S203" s="106" t="s">
        <v>119</v>
      </c>
      <c r="T203" s="106" t="s">
        <v>119</v>
      </c>
      <c r="U203" s="106" t="s">
        <v>119</v>
      </c>
      <c r="V203" s="106" t="s">
        <v>119</v>
      </c>
      <c r="W203" t="s">
        <v>119</v>
      </c>
      <c r="X203" s="11" t="s">
        <v>134</v>
      </c>
      <c r="Y203" s="11" t="s">
        <v>119</v>
      </c>
    </row>
    <row r="204" spans="1:25" x14ac:dyDescent="0.3">
      <c r="A204" s="44" t="s">
        <v>325</v>
      </c>
      <c r="B204" s="9" t="s">
        <v>119</v>
      </c>
      <c r="C204" s="44" t="s">
        <v>119</v>
      </c>
      <c r="D204" s="44" t="s">
        <v>119</v>
      </c>
      <c r="E204" s="39" t="s">
        <v>119</v>
      </c>
      <c r="F204" s="37" t="s">
        <v>119</v>
      </c>
      <c r="G204" s="37" t="s">
        <v>119</v>
      </c>
      <c r="H204" s="37">
        <v>3</v>
      </c>
      <c r="I204" s="37" t="s">
        <v>119</v>
      </c>
      <c r="J204" s="37" t="s">
        <v>119</v>
      </c>
      <c r="K204" s="28" t="s">
        <v>119</v>
      </c>
      <c r="L204" s="28">
        <v>2</v>
      </c>
      <c r="M204" s="28" t="s">
        <v>119</v>
      </c>
      <c r="N204" s="1" t="s">
        <v>119</v>
      </c>
      <c r="O204" s="4" t="s">
        <v>119</v>
      </c>
      <c r="P204" s="28" t="s">
        <v>119</v>
      </c>
      <c r="Q204" s="106" t="s">
        <v>119</v>
      </c>
      <c r="R204" s="106" t="s">
        <v>119</v>
      </c>
      <c r="S204" s="106" t="s">
        <v>119</v>
      </c>
      <c r="T204" s="106" t="s">
        <v>119</v>
      </c>
      <c r="U204" s="106" t="s">
        <v>119</v>
      </c>
      <c r="V204" s="106" t="s">
        <v>119</v>
      </c>
      <c r="W204" t="s">
        <v>119</v>
      </c>
      <c r="X204" s="11" t="s">
        <v>134</v>
      </c>
      <c r="Y204" s="11" t="s">
        <v>119</v>
      </c>
    </row>
    <row r="205" spans="1:25" x14ac:dyDescent="0.3">
      <c r="A205" s="39" t="s">
        <v>211</v>
      </c>
      <c r="B205" s="9" t="s">
        <v>119</v>
      </c>
      <c r="C205" s="44" t="s">
        <v>119</v>
      </c>
      <c r="D205" s="44" t="s">
        <v>119</v>
      </c>
      <c r="E205" s="39" t="s">
        <v>119</v>
      </c>
      <c r="F205" s="37" t="s">
        <v>119</v>
      </c>
      <c r="G205" s="37" t="s">
        <v>119</v>
      </c>
      <c r="H205" s="37" t="s">
        <v>119</v>
      </c>
      <c r="I205" s="37" t="s">
        <v>119</v>
      </c>
      <c r="J205" s="37">
        <v>6</v>
      </c>
      <c r="K205" s="28" t="s">
        <v>119</v>
      </c>
      <c r="L205" s="28" t="s">
        <v>119</v>
      </c>
      <c r="M205" s="28" t="s">
        <v>119</v>
      </c>
      <c r="N205" s="1" t="s">
        <v>119</v>
      </c>
      <c r="O205" s="4" t="s">
        <v>119</v>
      </c>
      <c r="P205" s="28" t="s">
        <v>119</v>
      </c>
      <c r="Q205" s="106" t="s">
        <v>119</v>
      </c>
      <c r="R205" s="106" t="s">
        <v>119</v>
      </c>
      <c r="S205" s="106" t="s">
        <v>119</v>
      </c>
      <c r="T205" s="106" t="s">
        <v>119</v>
      </c>
      <c r="U205" s="106" t="s">
        <v>119</v>
      </c>
      <c r="V205" s="106">
        <v>2</v>
      </c>
      <c r="W205" t="s">
        <v>119</v>
      </c>
      <c r="X205" s="11" t="str">
        <f t="shared" ref="X205:X263" si="3">IF(SUM(Q205:V205)&gt;=1,"X","")</f>
        <v>X</v>
      </c>
      <c r="Y205" s="11" t="s">
        <v>134</v>
      </c>
    </row>
    <row r="206" spans="1:25" x14ac:dyDescent="0.3">
      <c r="A206" s="39" t="s">
        <v>1013</v>
      </c>
      <c r="B206" s="9" t="s">
        <v>119</v>
      </c>
      <c r="C206" s="44" t="s">
        <v>119</v>
      </c>
      <c r="D206" s="44" t="s">
        <v>119</v>
      </c>
      <c r="E206" s="39" t="s">
        <v>119</v>
      </c>
      <c r="F206" s="37" t="s">
        <v>119</v>
      </c>
      <c r="G206" s="37" t="s">
        <v>119</v>
      </c>
      <c r="H206" s="37" t="s">
        <v>119</v>
      </c>
      <c r="I206" s="37" t="s">
        <v>119</v>
      </c>
      <c r="J206" s="37" t="s">
        <v>119</v>
      </c>
      <c r="K206" s="28" t="s">
        <v>119</v>
      </c>
      <c r="L206" s="28" t="s">
        <v>119</v>
      </c>
      <c r="M206" s="28" t="s">
        <v>119</v>
      </c>
      <c r="N206" s="1" t="s">
        <v>119</v>
      </c>
      <c r="O206" s="4" t="s">
        <v>119</v>
      </c>
      <c r="P206" s="28" t="s">
        <v>119</v>
      </c>
      <c r="Q206" s="106" t="s">
        <v>119</v>
      </c>
      <c r="R206" s="106" t="s">
        <v>119</v>
      </c>
      <c r="S206" s="106" t="s">
        <v>119</v>
      </c>
      <c r="T206" s="106">
        <v>5</v>
      </c>
      <c r="U206" s="106" t="s">
        <v>119</v>
      </c>
      <c r="V206" s="106">
        <v>2</v>
      </c>
      <c r="W206" t="s">
        <v>119</v>
      </c>
      <c r="X206" s="11" t="str">
        <f t="shared" si="3"/>
        <v>X</v>
      </c>
      <c r="Y206" s="11" t="s">
        <v>119</v>
      </c>
    </row>
    <row r="207" spans="1:25" x14ac:dyDescent="0.3">
      <c r="A207" s="39" t="s">
        <v>799</v>
      </c>
      <c r="B207" s="9" t="s">
        <v>119</v>
      </c>
      <c r="C207" s="44" t="s">
        <v>119</v>
      </c>
      <c r="D207" s="44" t="s">
        <v>119</v>
      </c>
      <c r="E207" s="39" t="s">
        <v>119</v>
      </c>
      <c r="F207" s="37" t="s">
        <v>119</v>
      </c>
      <c r="G207" s="37" t="s">
        <v>119</v>
      </c>
      <c r="H207" s="37" t="s">
        <v>119</v>
      </c>
      <c r="I207" s="37" t="s">
        <v>119</v>
      </c>
      <c r="J207" s="37" t="s">
        <v>119</v>
      </c>
      <c r="K207" s="28" t="s">
        <v>119</v>
      </c>
      <c r="L207" s="28" t="s">
        <v>119</v>
      </c>
      <c r="M207" s="28" t="s">
        <v>119</v>
      </c>
      <c r="N207" s="1" t="s">
        <v>119</v>
      </c>
      <c r="O207" s="4" t="s">
        <v>119</v>
      </c>
      <c r="P207" s="28" t="s">
        <v>119</v>
      </c>
      <c r="Q207" s="106" t="s">
        <v>119</v>
      </c>
      <c r="R207" s="106" t="s">
        <v>119</v>
      </c>
      <c r="S207" s="106">
        <v>7</v>
      </c>
      <c r="T207" s="106" t="s">
        <v>119</v>
      </c>
      <c r="U207" s="106" t="s">
        <v>119</v>
      </c>
      <c r="V207" s="106" t="s">
        <v>119</v>
      </c>
      <c r="W207" t="s">
        <v>119</v>
      </c>
      <c r="X207" s="11" t="str">
        <f t="shared" si="3"/>
        <v>X</v>
      </c>
      <c r="Y207" s="11" t="s">
        <v>119</v>
      </c>
    </row>
    <row r="208" spans="1:25" x14ac:dyDescent="0.3">
      <c r="A208" s="39" t="s">
        <v>394</v>
      </c>
      <c r="B208" s="9" t="s">
        <v>119</v>
      </c>
      <c r="C208" s="44" t="s">
        <v>119</v>
      </c>
      <c r="D208" s="44" t="s">
        <v>119</v>
      </c>
      <c r="E208" s="39" t="s">
        <v>119</v>
      </c>
      <c r="F208" s="37" t="s">
        <v>119</v>
      </c>
      <c r="G208" s="37" t="s">
        <v>119</v>
      </c>
      <c r="H208" s="37" t="s">
        <v>119</v>
      </c>
      <c r="I208" s="37" t="s">
        <v>119</v>
      </c>
      <c r="J208" s="37" t="s">
        <v>119</v>
      </c>
      <c r="K208" s="28" t="s">
        <v>119</v>
      </c>
      <c r="L208" s="28" t="s">
        <v>119</v>
      </c>
      <c r="M208" s="28" t="s">
        <v>134</v>
      </c>
      <c r="N208" s="1">
        <v>1</v>
      </c>
      <c r="O208" s="4">
        <v>3</v>
      </c>
      <c r="P208" s="28" t="s">
        <v>119</v>
      </c>
      <c r="Q208" s="106" t="s">
        <v>119</v>
      </c>
      <c r="R208" s="106" t="s">
        <v>119</v>
      </c>
      <c r="S208" s="106" t="s">
        <v>119</v>
      </c>
      <c r="T208" s="106" t="s">
        <v>119</v>
      </c>
      <c r="U208" s="106" t="s">
        <v>119</v>
      </c>
      <c r="V208" s="106" t="s">
        <v>119</v>
      </c>
      <c r="W208" t="s">
        <v>119</v>
      </c>
      <c r="X208" s="11" t="s">
        <v>134</v>
      </c>
      <c r="Y208" s="11" t="s">
        <v>134</v>
      </c>
    </row>
    <row r="209" spans="1:25" x14ac:dyDescent="0.3">
      <c r="A209" s="14" t="s">
        <v>122</v>
      </c>
      <c r="B209" s="18" t="s">
        <v>119</v>
      </c>
      <c r="C209" s="12" t="s">
        <v>119</v>
      </c>
      <c r="D209" s="12" t="s">
        <v>119</v>
      </c>
      <c r="E209" s="14" t="s">
        <v>119</v>
      </c>
      <c r="F209" s="37">
        <f>1+1+3+2+2+3</f>
        <v>12</v>
      </c>
      <c r="G209" s="37" t="s">
        <v>119</v>
      </c>
      <c r="H209" s="31">
        <v>2</v>
      </c>
      <c r="I209" s="28">
        <v>1</v>
      </c>
      <c r="J209" s="28">
        <v>5</v>
      </c>
      <c r="K209" s="28" t="s">
        <v>134</v>
      </c>
      <c r="L209" s="28">
        <v>4</v>
      </c>
      <c r="M209" s="28">
        <v>4</v>
      </c>
      <c r="N209" s="1" t="s">
        <v>119</v>
      </c>
      <c r="O209" s="4">
        <v>10</v>
      </c>
      <c r="P209" s="28">
        <v>1</v>
      </c>
      <c r="Q209" s="106" t="s">
        <v>119</v>
      </c>
      <c r="R209" s="106" t="s">
        <v>119</v>
      </c>
      <c r="S209" s="106" t="s">
        <v>119</v>
      </c>
      <c r="T209" s="106" t="s">
        <v>119</v>
      </c>
      <c r="U209" s="106" t="s">
        <v>119</v>
      </c>
      <c r="V209" s="106" t="s">
        <v>119</v>
      </c>
      <c r="W209" t="s">
        <v>119</v>
      </c>
      <c r="X209" s="11" t="s">
        <v>134</v>
      </c>
      <c r="Y209" s="11" t="s">
        <v>119</v>
      </c>
    </row>
    <row r="210" spans="1:25" x14ac:dyDescent="0.3">
      <c r="A210" s="14" t="s">
        <v>123</v>
      </c>
      <c r="B210" s="18" t="s">
        <v>119</v>
      </c>
      <c r="C210" s="12" t="s">
        <v>119</v>
      </c>
      <c r="D210" s="12" t="s">
        <v>119</v>
      </c>
      <c r="E210" s="14" t="s">
        <v>119</v>
      </c>
      <c r="F210" s="37" t="s">
        <v>119</v>
      </c>
      <c r="G210" s="37">
        <v>5</v>
      </c>
      <c r="H210" s="31">
        <v>4</v>
      </c>
      <c r="I210" s="28">
        <v>6</v>
      </c>
      <c r="J210" s="28" t="s">
        <v>119</v>
      </c>
      <c r="K210" s="28" t="s">
        <v>119</v>
      </c>
      <c r="L210" s="28" t="s">
        <v>119</v>
      </c>
      <c r="M210" s="28" t="s">
        <v>134</v>
      </c>
      <c r="N210" s="1" t="s">
        <v>119</v>
      </c>
      <c r="O210" s="4" t="s">
        <v>119</v>
      </c>
      <c r="P210" s="28" t="s">
        <v>119</v>
      </c>
      <c r="Q210" s="106" t="s">
        <v>119</v>
      </c>
      <c r="R210" s="106" t="s">
        <v>119</v>
      </c>
      <c r="S210" s="106" t="s">
        <v>119</v>
      </c>
      <c r="T210" s="106" t="s">
        <v>119</v>
      </c>
      <c r="U210" s="106" t="s">
        <v>119</v>
      </c>
      <c r="V210" s="106" t="s">
        <v>119</v>
      </c>
      <c r="W210" t="s">
        <v>119</v>
      </c>
      <c r="X210" s="11" t="s">
        <v>119</v>
      </c>
      <c r="Y210" s="11" t="s">
        <v>119</v>
      </c>
    </row>
    <row r="211" spans="1:25" x14ac:dyDescent="0.3">
      <c r="A211" s="14" t="s">
        <v>326</v>
      </c>
      <c r="B211" s="18" t="s">
        <v>119</v>
      </c>
      <c r="C211" s="12" t="s">
        <v>119</v>
      </c>
      <c r="D211" s="12" t="s">
        <v>119</v>
      </c>
      <c r="E211" s="14" t="s">
        <v>119</v>
      </c>
      <c r="F211" s="37" t="s">
        <v>119</v>
      </c>
      <c r="G211" s="37" t="s">
        <v>119</v>
      </c>
      <c r="H211" s="31" t="s">
        <v>119</v>
      </c>
      <c r="I211" s="28" t="s">
        <v>119</v>
      </c>
      <c r="J211" s="28" t="s">
        <v>119</v>
      </c>
      <c r="K211" s="28" t="s">
        <v>119</v>
      </c>
      <c r="L211" s="28">
        <v>1</v>
      </c>
      <c r="M211" s="28">
        <v>1</v>
      </c>
      <c r="N211" s="1" t="s">
        <v>119</v>
      </c>
      <c r="O211" s="4" t="s">
        <v>119</v>
      </c>
      <c r="P211" s="28" t="s">
        <v>119</v>
      </c>
      <c r="Q211" s="106" t="s">
        <v>119</v>
      </c>
      <c r="R211" s="106" t="s">
        <v>119</v>
      </c>
      <c r="S211" s="106" t="s">
        <v>119</v>
      </c>
      <c r="T211" s="106" t="s">
        <v>119</v>
      </c>
      <c r="U211" s="106" t="s">
        <v>119</v>
      </c>
      <c r="V211" s="106" t="s">
        <v>119</v>
      </c>
      <c r="W211" t="s">
        <v>119</v>
      </c>
      <c r="X211" s="11" t="s">
        <v>134</v>
      </c>
      <c r="Y211" s="11" t="s">
        <v>119</v>
      </c>
    </row>
    <row r="212" spans="1:25" x14ac:dyDescent="0.3">
      <c r="A212" s="14" t="s">
        <v>395</v>
      </c>
      <c r="B212" s="18" t="s">
        <v>119</v>
      </c>
      <c r="C212" s="12" t="s">
        <v>119</v>
      </c>
      <c r="D212" s="12" t="s">
        <v>119</v>
      </c>
      <c r="E212" s="14" t="s">
        <v>119</v>
      </c>
      <c r="F212" s="37" t="s">
        <v>119</v>
      </c>
      <c r="G212" s="37" t="s">
        <v>119</v>
      </c>
      <c r="H212" s="31" t="s">
        <v>119</v>
      </c>
      <c r="I212" s="28" t="s">
        <v>119</v>
      </c>
      <c r="J212" s="28" t="s">
        <v>119</v>
      </c>
      <c r="K212" s="28" t="s">
        <v>119</v>
      </c>
      <c r="L212" s="28" t="s">
        <v>119</v>
      </c>
      <c r="M212" s="28" t="s">
        <v>134</v>
      </c>
      <c r="N212" s="1" t="s">
        <v>119</v>
      </c>
      <c r="O212" s="4" t="s">
        <v>119</v>
      </c>
      <c r="P212" s="28" t="s">
        <v>119</v>
      </c>
      <c r="Q212" s="106" t="s">
        <v>119</v>
      </c>
      <c r="R212" s="106" t="s">
        <v>119</v>
      </c>
      <c r="S212" s="106" t="s">
        <v>119</v>
      </c>
      <c r="T212" s="106" t="s">
        <v>119</v>
      </c>
      <c r="U212" s="106" t="s">
        <v>119</v>
      </c>
      <c r="V212" s="106" t="s">
        <v>119</v>
      </c>
      <c r="W212" t="s">
        <v>119</v>
      </c>
      <c r="X212" s="11" t="s">
        <v>119</v>
      </c>
      <c r="Y212" s="11" t="s">
        <v>134</v>
      </c>
    </row>
    <row r="213" spans="1:25" x14ac:dyDescent="0.3">
      <c r="A213" s="14" t="s">
        <v>396</v>
      </c>
      <c r="B213" s="18" t="s">
        <v>119</v>
      </c>
      <c r="C213" s="12" t="s">
        <v>119</v>
      </c>
      <c r="D213" s="12" t="s">
        <v>119</v>
      </c>
      <c r="E213" s="14" t="s">
        <v>119</v>
      </c>
      <c r="F213" s="37" t="s">
        <v>119</v>
      </c>
      <c r="G213" s="37" t="s">
        <v>119</v>
      </c>
      <c r="H213" s="31">
        <v>4</v>
      </c>
      <c r="I213" s="28" t="s">
        <v>119</v>
      </c>
      <c r="J213" s="28" t="s">
        <v>119</v>
      </c>
      <c r="K213" s="28" t="s">
        <v>119</v>
      </c>
      <c r="L213" s="28" t="s">
        <v>119</v>
      </c>
      <c r="M213" s="28">
        <v>8</v>
      </c>
      <c r="N213" s="1" t="s">
        <v>119</v>
      </c>
      <c r="O213" s="4" t="s">
        <v>119</v>
      </c>
      <c r="P213" s="28" t="s">
        <v>119</v>
      </c>
      <c r="Q213" s="106" t="s">
        <v>119</v>
      </c>
      <c r="R213" s="106" t="s">
        <v>119</v>
      </c>
      <c r="S213" s="106" t="s">
        <v>119</v>
      </c>
      <c r="T213" s="106" t="s">
        <v>119</v>
      </c>
      <c r="U213" s="106" t="s">
        <v>119</v>
      </c>
      <c r="V213" s="106" t="s">
        <v>119</v>
      </c>
      <c r="W213" t="s">
        <v>119</v>
      </c>
      <c r="X213" s="11" t="s">
        <v>119</v>
      </c>
      <c r="Y213" s="11" t="s">
        <v>119</v>
      </c>
    </row>
    <row r="214" spans="1:25" x14ac:dyDescent="0.3">
      <c r="A214" s="14" t="s">
        <v>124</v>
      </c>
      <c r="B214" s="26" t="s">
        <v>119</v>
      </c>
      <c r="C214" s="12" t="s">
        <v>119</v>
      </c>
      <c r="D214" s="12" t="s">
        <v>119</v>
      </c>
      <c r="E214" s="14" t="s">
        <v>119</v>
      </c>
      <c r="F214" s="37" t="s">
        <v>119</v>
      </c>
      <c r="G214" s="37" t="s">
        <v>119</v>
      </c>
      <c r="H214" s="31">
        <v>1</v>
      </c>
      <c r="I214" s="28" t="s">
        <v>119</v>
      </c>
      <c r="J214" s="28" t="s">
        <v>119</v>
      </c>
      <c r="K214" s="28" t="s">
        <v>119</v>
      </c>
      <c r="L214" s="28" t="s">
        <v>119</v>
      </c>
      <c r="M214" s="28" t="s">
        <v>119</v>
      </c>
      <c r="N214" s="1" t="s">
        <v>119</v>
      </c>
      <c r="O214" s="4" t="s">
        <v>119</v>
      </c>
      <c r="P214" s="28" t="s">
        <v>119</v>
      </c>
      <c r="Q214" s="106" t="s">
        <v>119</v>
      </c>
      <c r="R214" s="106" t="s">
        <v>119</v>
      </c>
      <c r="S214" s="106" t="s">
        <v>119</v>
      </c>
      <c r="T214" s="106" t="s">
        <v>119</v>
      </c>
      <c r="U214" s="106" t="s">
        <v>119</v>
      </c>
      <c r="V214" s="106" t="s">
        <v>119</v>
      </c>
      <c r="W214" t="s">
        <v>119</v>
      </c>
      <c r="X214" s="11" t="s">
        <v>119</v>
      </c>
      <c r="Y214" s="11" t="s">
        <v>119</v>
      </c>
    </row>
    <row r="215" spans="1:25" x14ac:dyDescent="0.3">
      <c r="A215" s="14" t="s">
        <v>978</v>
      </c>
      <c r="B215" s="18" t="s">
        <v>119</v>
      </c>
      <c r="C215" s="12" t="s">
        <v>119</v>
      </c>
      <c r="D215" s="12" t="s">
        <v>119</v>
      </c>
      <c r="E215" s="14" t="s">
        <v>119</v>
      </c>
      <c r="F215" s="37">
        <f>2+2+2+1+3</f>
        <v>10</v>
      </c>
      <c r="G215" s="37" t="s">
        <v>119</v>
      </c>
      <c r="H215" s="31" t="s">
        <v>119</v>
      </c>
      <c r="I215" s="28" t="s">
        <v>119</v>
      </c>
      <c r="J215" s="28" t="s">
        <v>119</v>
      </c>
      <c r="K215" s="28" t="s">
        <v>119</v>
      </c>
      <c r="L215" s="28" t="s">
        <v>119</v>
      </c>
      <c r="M215" s="28" t="s">
        <v>119</v>
      </c>
      <c r="N215" s="1" t="s">
        <v>119</v>
      </c>
      <c r="O215" s="4" t="s">
        <v>119</v>
      </c>
      <c r="P215" s="28" t="s">
        <v>119</v>
      </c>
      <c r="Q215" s="106" t="s">
        <v>119</v>
      </c>
      <c r="R215" s="106" t="s">
        <v>119</v>
      </c>
      <c r="S215" s="106" t="s">
        <v>119</v>
      </c>
      <c r="T215" s="106" t="s">
        <v>119</v>
      </c>
      <c r="U215" s="106" t="s">
        <v>119</v>
      </c>
      <c r="V215" s="106" t="s">
        <v>119</v>
      </c>
      <c r="W215" t="s">
        <v>119</v>
      </c>
      <c r="X215" s="11" t="s">
        <v>134</v>
      </c>
      <c r="Y215" s="11" t="s">
        <v>119</v>
      </c>
    </row>
    <row r="216" spans="1:25" x14ac:dyDescent="0.3">
      <c r="A216" s="10" t="s">
        <v>979</v>
      </c>
      <c r="B216" s="6" t="s">
        <v>119</v>
      </c>
      <c r="C216" s="7" t="s">
        <v>119</v>
      </c>
      <c r="D216" s="7" t="s">
        <v>119</v>
      </c>
      <c r="E216" s="10" t="s">
        <v>119</v>
      </c>
      <c r="F216" s="29">
        <v>10</v>
      </c>
      <c r="G216" s="29" t="s">
        <v>119</v>
      </c>
      <c r="H216" s="29" t="s">
        <v>119</v>
      </c>
      <c r="I216" s="29" t="s">
        <v>119</v>
      </c>
      <c r="J216" s="29" t="s">
        <v>119</v>
      </c>
      <c r="K216" s="29" t="s">
        <v>119</v>
      </c>
      <c r="L216" s="29" t="s">
        <v>119</v>
      </c>
      <c r="M216" s="29" t="s">
        <v>119</v>
      </c>
      <c r="N216" s="10" t="s">
        <v>119</v>
      </c>
      <c r="O216" s="4" t="s">
        <v>119</v>
      </c>
      <c r="P216" s="28" t="s">
        <v>119</v>
      </c>
      <c r="Q216" s="107" t="s">
        <v>119</v>
      </c>
      <c r="R216" s="107" t="s">
        <v>119</v>
      </c>
      <c r="S216" s="107" t="s">
        <v>119</v>
      </c>
      <c r="T216" s="107" t="s">
        <v>119</v>
      </c>
      <c r="U216" s="106" t="s">
        <v>119</v>
      </c>
      <c r="V216" s="106" t="s">
        <v>119</v>
      </c>
      <c r="W216" t="s">
        <v>119</v>
      </c>
      <c r="X216" s="11" t="s">
        <v>119</v>
      </c>
      <c r="Y216" s="11" t="s">
        <v>119</v>
      </c>
    </row>
    <row r="217" spans="1:25" s="5" customFormat="1" x14ac:dyDescent="0.3">
      <c r="A217" s="14" t="s">
        <v>397</v>
      </c>
      <c r="B217" s="18" t="s">
        <v>119</v>
      </c>
      <c r="C217" s="12" t="s">
        <v>119</v>
      </c>
      <c r="D217" s="12" t="s">
        <v>119</v>
      </c>
      <c r="E217" s="14" t="s">
        <v>119</v>
      </c>
      <c r="F217" s="37" t="s">
        <v>119</v>
      </c>
      <c r="G217" s="37" t="s">
        <v>119</v>
      </c>
      <c r="H217" s="31" t="s">
        <v>119</v>
      </c>
      <c r="I217" s="28" t="s">
        <v>119</v>
      </c>
      <c r="J217" s="28" t="s">
        <v>119</v>
      </c>
      <c r="K217" s="28" t="s">
        <v>119</v>
      </c>
      <c r="L217" s="28" t="s">
        <v>119</v>
      </c>
      <c r="M217" s="28" t="s">
        <v>134</v>
      </c>
      <c r="N217" s="1" t="s">
        <v>119</v>
      </c>
      <c r="O217" s="4" t="s">
        <v>119</v>
      </c>
      <c r="P217" s="28" t="s">
        <v>119</v>
      </c>
      <c r="Q217" s="106" t="s">
        <v>119</v>
      </c>
      <c r="R217" s="106" t="s">
        <v>119</v>
      </c>
      <c r="S217" s="106" t="s">
        <v>119</v>
      </c>
      <c r="T217" s="106">
        <v>2</v>
      </c>
      <c r="U217" s="106" t="s">
        <v>119</v>
      </c>
      <c r="V217" s="106">
        <v>2</v>
      </c>
      <c r="W217" t="s">
        <v>119</v>
      </c>
      <c r="X217" s="11" t="s">
        <v>134</v>
      </c>
      <c r="Y217" s="11" t="s">
        <v>134</v>
      </c>
    </row>
    <row r="218" spans="1:25" s="5" customFormat="1" x14ac:dyDescent="0.3">
      <c r="A218" s="14" t="s">
        <v>1011</v>
      </c>
      <c r="B218" s="18" t="s">
        <v>119</v>
      </c>
      <c r="C218" s="12" t="s">
        <v>119</v>
      </c>
      <c r="D218" s="12" t="s">
        <v>119</v>
      </c>
      <c r="E218" s="14" t="s">
        <v>119</v>
      </c>
      <c r="F218" s="37" t="s">
        <v>119</v>
      </c>
      <c r="G218" s="37" t="s">
        <v>119</v>
      </c>
      <c r="H218" s="31" t="s">
        <v>119</v>
      </c>
      <c r="I218" s="28" t="s">
        <v>119</v>
      </c>
      <c r="J218" s="28" t="s">
        <v>119</v>
      </c>
      <c r="K218" s="28" t="s">
        <v>119</v>
      </c>
      <c r="L218" s="28" t="s">
        <v>119</v>
      </c>
      <c r="M218" s="28" t="s">
        <v>119</v>
      </c>
      <c r="N218" s="1" t="s">
        <v>119</v>
      </c>
      <c r="O218" s="4" t="s">
        <v>119</v>
      </c>
      <c r="P218" s="28" t="s">
        <v>119</v>
      </c>
      <c r="Q218" s="106" t="s">
        <v>119</v>
      </c>
      <c r="R218" s="106" t="s">
        <v>119</v>
      </c>
      <c r="S218" s="106" t="s">
        <v>119</v>
      </c>
      <c r="T218" s="106">
        <v>2</v>
      </c>
      <c r="U218" s="106" t="s">
        <v>119</v>
      </c>
      <c r="V218" s="106" t="s">
        <v>119</v>
      </c>
      <c r="W218" t="s">
        <v>119</v>
      </c>
      <c r="X218" s="11" t="str">
        <f t="shared" si="3"/>
        <v>X</v>
      </c>
      <c r="Y218" s="11" t="s">
        <v>119</v>
      </c>
    </row>
    <row r="219" spans="1:25" x14ac:dyDescent="0.3">
      <c r="A219" s="14" t="s">
        <v>125</v>
      </c>
      <c r="B219" s="18" t="s">
        <v>119</v>
      </c>
      <c r="C219" s="12" t="s">
        <v>119</v>
      </c>
      <c r="D219" s="12" t="s">
        <v>119</v>
      </c>
      <c r="E219" s="90" t="s">
        <v>119</v>
      </c>
      <c r="F219" s="37" t="s">
        <v>119</v>
      </c>
      <c r="G219" s="37">
        <v>2</v>
      </c>
      <c r="H219" s="31">
        <v>1</v>
      </c>
      <c r="I219" s="28">
        <v>14</v>
      </c>
      <c r="J219" s="28">
        <v>2</v>
      </c>
      <c r="K219" s="28" t="s">
        <v>134</v>
      </c>
      <c r="L219" s="28">
        <v>2</v>
      </c>
      <c r="M219" s="28">
        <f>2+1+1+3+1+1+2</f>
        <v>11</v>
      </c>
      <c r="N219" s="1">
        <f>1+2+1+1+1+3+1</f>
        <v>10</v>
      </c>
      <c r="O219" s="4" t="s">
        <v>119</v>
      </c>
      <c r="P219" s="28" t="s">
        <v>119</v>
      </c>
      <c r="Q219" s="106" t="s">
        <v>119</v>
      </c>
      <c r="R219" s="106" t="s">
        <v>119</v>
      </c>
      <c r="S219" s="106" t="s">
        <v>119</v>
      </c>
      <c r="T219" s="106" t="s">
        <v>119</v>
      </c>
      <c r="U219" s="106" t="s">
        <v>119</v>
      </c>
      <c r="V219" s="106" t="s">
        <v>119</v>
      </c>
      <c r="W219" t="s">
        <v>119</v>
      </c>
      <c r="X219" s="11" t="s">
        <v>134</v>
      </c>
      <c r="Y219" s="11" t="s">
        <v>134</v>
      </c>
    </row>
    <row r="220" spans="1:25" x14ac:dyDescent="0.3">
      <c r="A220" s="1" t="s">
        <v>71</v>
      </c>
      <c r="B220" s="2">
        <v>27</v>
      </c>
      <c r="C220" s="4">
        <v>1</v>
      </c>
      <c r="D220" s="4">
        <v>0</v>
      </c>
      <c r="E220" s="1">
        <v>0</v>
      </c>
      <c r="F220" s="37" t="s">
        <v>119</v>
      </c>
      <c r="G220" s="37" t="s">
        <v>119</v>
      </c>
      <c r="H220" s="28" t="s">
        <v>119</v>
      </c>
      <c r="I220" s="28" t="s">
        <v>119</v>
      </c>
      <c r="J220" s="28" t="s">
        <v>119</v>
      </c>
      <c r="K220" s="29" t="s">
        <v>119</v>
      </c>
      <c r="L220" s="28" t="s">
        <v>119</v>
      </c>
      <c r="M220" s="28" t="s">
        <v>119</v>
      </c>
      <c r="N220" s="1" t="s">
        <v>119</v>
      </c>
      <c r="O220" s="4" t="s">
        <v>119</v>
      </c>
      <c r="P220" s="28" t="s">
        <v>119</v>
      </c>
      <c r="Q220" s="106" t="s">
        <v>119</v>
      </c>
      <c r="R220" s="106" t="s">
        <v>119</v>
      </c>
      <c r="S220" s="106" t="s">
        <v>119</v>
      </c>
      <c r="T220" s="106">
        <v>2</v>
      </c>
      <c r="U220" s="106" t="s">
        <v>119</v>
      </c>
      <c r="V220" s="106">
        <v>3</v>
      </c>
      <c r="W220" t="s">
        <v>119</v>
      </c>
      <c r="X220" s="11" t="str">
        <f t="shared" si="3"/>
        <v>X</v>
      </c>
      <c r="Y220" s="11" t="s">
        <v>119</v>
      </c>
    </row>
    <row r="221" spans="1:25" s="11" customFormat="1" x14ac:dyDescent="0.3">
      <c r="A221" s="12" t="s">
        <v>398</v>
      </c>
      <c r="B221" s="2" t="s">
        <v>119</v>
      </c>
      <c r="C221" s="4" t="s">
        <v>119</v>
      </c>
      <c r="D221" s="4" t="s">
        <v>119</v>
      </c>
      <c r="E221" s="1" t="s">
        <v>119</v>
      </c>
      <c r="F221" s="37" t="s">
        <v>119</v>
      </c>
      <c r="G221" s="37">
        <f>4+4+2+1</f>
        <v>11</v>
      </c>
      <c r="H221" s="28">
        <f>4+25+1</f>
        <v>30</v>
      </c>
      <c r="I221" s="28">
        <v>98</v>
      </c>
      <c r="J221" s="28" t="s">
        <v>119</v>
      </c>
      <c r="K221" s="29" t="s">
        <v>119</v>
      </c>
      <c r="L221" s="28" t="s">
        <v>119</v>
      </c>
      <c r="M221" s="28">
        <f>1+1+1+40+15+20+11+11+6+2+3+1</f>
        <v>112</v>
      </c>
      <c r="N221" s="1">
        <v>5</v>
      </c>
      <c r="O221" s="4">
        <f>6+5+2+2+1+5+10+1+6+3+12</f>
        <v>53</v>
      </c>
      <c r="P221" s="28">
        <v>1</v>
      </c>
      <c r="Q221" s="106" t="s">
        <v>119</v>
      </c>
      <c r="R221" s="106" t="s">
        <v>119</v>
      </c>
      <c r="S221" s="106" t="s">
        <v>119</v>
      </c>
      <c r="T221" s="106" t="s">
        <v>119</v>
      </c>
      <c r="U221" s="106" t="s">
        <v>119</v>
      </c>
      <c r="V221" s="106" t="s">
        <v>119</v>
      </c>
      <c r="W221" t="s">
        <v>119</v>
      </c>
      <c r="X221" s="11" t="s">
        <v>119</v>
      </c>
      <c r="Y221" s="11" t="s">
        <v>119</v>
      </c>
    </row>
    <row r="222" spans="1:25" s="11" customFormat="1" x14ac:dyDescent="0.3">
      <c r="A222" s="7" t="s">
        <v>980</v>
      </c>
      <c r="B222" s="6" t="s">
        <v>119</v>
      </c>
      <c r="C222" s="7" t="s">
        <v>119</v>
      </c>
      <c r="D222" s="7" t="s">
        <v>119</v>
      </c>
      <c r="E222" s="10" t="s">
        <v>119</v>
      </c>
      <c r="F222" s="29">
        <v>3</v>
      </c>
      <c r="G222" s="29" t="s">
        <v>119</v>
      </c>
      <c r="H222" s="29" t="s">
        <v>119</v>
      </c>
      <c r="I222" s="29" t="s">
        <v>119</v>
      </c>
      <c r="J222" s="29" t="s">
        <v>119</v>
      </c>
      <c r="K222" s="29" t="s">
        <v>119</v>
      </c>
      <c r="L222" s="29" t="s">
        <v>119</v>
      </c>
      <c r="M222" s="29" t="s">
        <v>119</v>
      </c>
      <c r="N222" s="10" t="s">
        <v>119</v>
      </c>
      <c r="O222" s="4" t="s">
        <v>119</v>
      </c>
      <c r="P222" s="28" t="s">
        <v>119</v>
      </c>
      <c r="Q222" s="107" t="s">
        <v>119</v>
      </c>
      <c r="R222" s="107" t="s">
        <v>119</v>
      </c>
      <c r="S222" s="107" t="s">
        <v>119</v>
      </c>
      <c r="T222" s="107" t="s">
        <v>119</v>
      </c>
      <c r="U222" s="106" t="s">
        <v>119</v>
      </c>
      <c r="V222" s="106" t="s">
        <v>119</v>
      </c>
      <c r="W222" t="s">
        <v>119</v>
      </c>
      <c r="X222" s="11" t="s">
        <v>119</v>
      </c>
      <c r="Y222" s="11" t="s">
        <v>119</v>
      </c>
    </row>
    <row r="223" spans="1:25" s="11" customFormat="1" x14ac:dyDescent="0.3">
      <c r="A223" s="7" t="s">
        <v>1036</v>
      </c>
      <c r="B223" s="6" t="s">
        <v>119</v>
      </c>
      <c r="C223" s="7" t="s">
        <v>119</v>
      </c>
      <c r="D223" s="7" t="s">
        <v>119</v>
      </c>
      <c r="E223" s="10" t="s">
        <v>119</v>
      </c>
      <c r="F223" s="29" t="s">
        <v>119</v>
      </c>
      <c r="G223" s="29" t="s">
        <v>119</v>
      </c>
      <c r="H223" s="29" t="s">
        <v>119</v>
      </c>
      <c r="I223" s="29" t="s">
        <v>119</v>
      </c>
      <c r="J223" s="29">
        <v>1</v>
      </c>
      <c r="K223" s="29" t="s">
        <v>119</v>
      </c>
      <c r="L223" s="29" t="s">
        <v>119</v>
      </c>
      <c r="M223" s="29" t="s">
        <v>119</v>
      </c>
      <c r="N223" s="10" t="s">
        <v>119</v>
      </c>
      <c r="O223" s="4" t="s">
        <v>119</v>
      </c>
      <c r="P223" s="28" t="s">
        <v>119</v>
      </c>
      <c r="Q223" s="107" t="s">
        <v>119</v>
      </c>
      <c r="R223" s="107" t="s">
        <v>119</v>
      </c>
      <c r="S223" s="107" t="s">
        <v>119</v>
      </c>
      <c r="T223" s="107" t="s">
        <v>119</v>
      </c>
      <c r="U223" s="106" t="s">
        <v>119</v>
      </c>
      <c r="V223" s="106" t="s">
        <v>119</v>
      </c>
      <c r="W223" t="s">
        <v>119</v>
      </c>
      <c r="X223" s="11" t="s">
        <v>119</v>
      </c>
      <c r="Y223" s="11" t="s">
        <v>119</v>
      </c>
    </row>
    <row r="224" spans="1:25" s="5" customFormat="1" x14ac:dyDescent="0.3">
      <c r="A224" s="10" t="s">
        <v>126</v>
      </c>
      <c r="B224" s="6" t="s">
        <v>119</v>
      </c>
      <c r="C224" s="7" t="s">
        <v>119</v>
      </c>
      <c r="D224" s="7" t="s">
        <v>119</v>
      </c>
      <c r="E224" s="10" t="s">
        <v>119</v>
      </c>
      <c r="F224" s="37" t="s">
        <v>119</v>
      </c>
      <c r="G224" s="37" t="s">
        <v>119</v>
      </c>
      <c r="H224" s="29">
        <v>1</v>
      </c>
      <c r="I224" s="29" t="s">
        <v>119</v>
      </c>
      <c r="J224" s="29" t="s">
        <v>119</v>
      </c>
      <c r="K224" s="28" t="s">
        <v>119</v>
      </c>
      <c r="L224" s="28" t="s">
        <v>119</v>
      </c>
      <c r="M224" s="28" t="s">
        <v>119</v>
      </c>
      <c r="N224" s="1" t="s">
        <v>119</v>
      </c>
      <c r="O224" s="4" t="s">
        <v>119</v>
      </c>
      <c r="P224" s="28" t="s">
        <v>119</v>
      </c>
      <c r="Q224" s="106" t="s">
        <v>119</v>
      </c>
      <c r="R224" s="106" t="s">
        <v>119</v>
      </c>
      <c r="S224" s="106" t="s">
        <v>119</v>
      </c>
      <c r="T224" s="106" t="s">
        <v>119</v>
      </c>
      <c r="U224" s="106" t="s">
        <v>119</v>
      </c>
      <c r="V224" s="106" t="s">
        <v>119</v>
      </c>
      <c r="W224" t="s">
        <v>119</v>
      </c>
      <c r="X224" s="11" t="s">
        <v>119</v>
      </c>
      <c r="Y224" s="11" t="s">
        <v>119</v>
      </c>
    </row>
    <row r="225" spans="1:25" x14ac:dyDescent="0.3">
      <c r="A225" s="10" t="s">
        <v>212</v>
      </c>
      <c r="B225" s="6" t="s">
        <v>119</v>
      </c>
      <c r="C225" s="7" t="s">
        <v>119</v>
      </c>
      <c r="D225" s="7" t="s">
        <v>119</v>
      </c>
      <c r="E225" s="10" t="s">
        <v>119</v>
      </c>
      <c r="F225" s="37" t="s">
        <v>119</v>
      </c>
      <c r="G225" s="37" t="s">
        <v>119</v>
      </c>
      <c r="H225" s="29" t="s">
        <v>119</v>
      </c>
      <c r="I225" s="29" t="s">
        <v>119</v>
      </c>
      <c r="J225" s="29">
        <v>17</v>
      </c>
      <c r="K225" s="29" t="s">
        <v>119</v>
      </c>
      <c r="L225" s="28" t="s">
        <v>119</v>
      </c>
      <c r="M225" s="28" t="s">
        <v>119</v>
      </c>
      <c r="N225" s="1" t="s">
        <v>119</v>
      </c>
      <c r="O225" s="4" t="s">
        <v>119</v>
      </c>
      <c r="P225" s="28" t="s">
        <v>119</v>
      </c>
      <c r="Q225" s="106" t="s">
        <v>119</v>
      </c>
      <c r="R225" s="106" t="s">
        <v>119</v>
      </c>
      <c r="S225" s="106" t="s">
        <v>119</v>
      </c>
      <c r="T225" s="106" t="s">
        <v>119</v>
      </c>
      <c r="U225" s="106" t="s">
        <v>119</v>
      </c>
      <c r="V225" s="106" t="s">
        <v>119</v>
      </c>
      <c r="W225" t="s">
        <v>119</v>
      </c>
      <c r="X225" s="11" t="s">
        <v>119</v>
      </c>
      <c r="Y225" s="11" t="s">
        <v>119</v>
      </c>
    </row>
    <row r="226" spans="1:25" x14ac:dyDescent="0.3">
      <c r="A226" s="14" t="s">
        <v>399</v>
      </c>
      <c r="B226" s="18" t="s">
        <v>119</v>
      </c>
      <c r="C226" s="12" t="s">
        <v>119</v>
      </c>
      <c r="D226" s="12" t="s">
        <v>119</v>
      </c>
      <c r="E226" s="14" t="s">
        <v>119</v>
      </c>
      <c r="F226" s="37" t="s">
        <v>119</v>
      </c>
      <c r="G226" s="37" t="s">
        <v>119</v>
      </c>
      <c r="H226" s="31" t="s">
        <v>119</v>
      </c>
      <c r="I226" s="31" t="s">
        <v>119</v>
      </c>
      <c r="J226" s="31" t="s">
        <v>119</v>
      </c>
      <c r="K226" s="31" t="s">
        <v>134</v>
      </c>
      <c r="L226" s="31" t="s">
        <v>119</v>
      </c>
      <c r="M226" s="31">
        <v>4</v>
      </c>
      <c r="N226" s="14" t="s">
        <v>119</v>
      </c>
      <c r="O226" s="4">
        <v>2</v>
      </c>
      <c r="P226" s="28" t="s">
        <v>119</v>
      </c>
      <c r="Q226" s="106" t="s">
        <v>119</v>
      </c>
      <c r="R226" s="106" t="s">
        <v>119</v>
      </c>
      <c r="S226" s="106" t="s">
        <v>119</v>
      </c>
      <c r="T226" s="106" t="s">
        <v>119</v>
      </c>
      <c r="U226" s="106" t="s">
        <v>119</v>
      </c>
      <c r="V226" s="106" t="s">
        <v>119</v>
      </c>
      <c r="W226" t="s">
        <v>119</v>
      </c>
      <c r="X226" s="11" t="s">
        <v>134</v>
      </c>
      <c r="Y226" s="11" t="s">
        <v>134</v>
      </c>
    </row>
    <row r="227" spans="1:25" x14ac:dyDescent="0.3">
      <c r="A227" s="14" t="s">
        <v>1258</v>
      </c>
      <c r="B227" s="18" t="s">
        <v>119</v>
      </c>
      <c r="C227" s="12" t="s">
        <v>119</v>
      </c>
      <c r="D227" s="12" t="s">
        <v>119</v>
      </c>
      <c r="E227" s="14" t="s">
        <v>119</v>
      </c>
      <c r="F227" s="37" t="s">
        <v>119</v>
      </c>
      <c r="G227" s="37" t="s">
        <v>119</v>
      </c>
      <c r="H227" s="31" t="s">
        <v>119</v>
      </c>
      <c r="I227" s="76" t="s">
        <v>119</v>
      </c>
      <c r="J227" s="31" t="s">
        <v>119</v>
      </c>
      <c r="K227" s="31" t="s">
        <v>119</v>
      </c>
      <c r="L227" s="31" t="s">
        <v>119</v>
      </c>
      <c r="M227" s="31">
        <v>3</v>
      </c>
      <c r="N227" s="14" t="s">
        <v>119</v>
      </c>
      <c r="O227" s="4" t="s">
        <v>119</v>
      </c>
      <c r="P227" s="28" t="s">
        <v>119</v>
      </c>
      <c r="Q227" s="106" t="s">
        <v>119</v>
      </c>
      <c r="R227" s="106" t="s">
        <v>119</v>
      </c>
      <c r="S227" s="106" t="s">
        <v>119</v>
      </c>
      <c r="T227" s="106" t="s">
        <v>119</v>
      </c>
      <c r="U227" s="106" t="s">
        <v>119</v>
      </c>
      <c r="V227" s="106" t="s">
        <v>119</v>
      </c>
      <c r="W227" t="s">
        <v>119</v>
      </c>
      <c r="X227" s="11" t="s">
        <v>119</v>
      </c>
      <c r="Y227" s="11" t="s">
        <v>119</v>
      </c>
    </row>
    <row r="228" spans="1:25" x14ac:dyDescent="0.3">
      <c r="A228" s="14" t="s">
        <v>1259</v>
      </c>
      <c r="B228" s="18" t="s">
        <v>119</v>
      </c>
      <c r="C228" s="12" t="s">
        <v>119</v>
      </c>
      <c r="D228" s="12" t="s">
        <v>119</v>
      </c>
      <c r="E228" s="14" t="s">
        <v>119</v>
      </c>
      <c r="F228" s="37" t="s">
        <v>119</v>
      </c>
      <c r="G228" s="37" t="s">
        <v>119</v>
      </c>
      <c r="H228" s="31" t="s">
        <v>119</v>
      </c>
      <c r="I228" s="76" t="s">
        <v>119</v>
      </c>
      <c r="J228" s="31" t="s">
        <v>119</v>
      </c>
      <c r="K228" s="31" t="s">
        <v>119</v>
      </c>
      <c r="L228" s="31" t="s">
        <v>119</v>
      </c>
      <c r="M228" s="31" t="s">
        <v>119</v>
      </c>
      <c r="N228" s="14" t="s">
        <v>119</v>
      </c>
      <c r="O228" s="4" t="s">
        <v>119</v>
      </c>
      <c r="P228" s="28" t="s">
        <v>119</v>
      </c>
      <c r="Q228" s="106" t="s">
        <v>119</v>
      </c>
      <c r="R228" s="106" t="s">
        <v>119</v>
      </c>
      <c r="S228" s="106" t="s">
        <v>119</v>
      </c>
      <c r="T228" s="106">
        <v>1</v>
      </c>
      <c r="U228" s="106" t="s">
        <v>119</v>
      </c>
      <c r="V228" s="106" t="s">
        <v>119</v>
      </c>
      <c r="W228" t="s">
        <v>119</v>
      </c>
      <c r="X228" s="11" t="str">
        <f t="shared" si="3"/>
        <v>X</v>
      </c>
      <c r="Y228" s="11" t="s">
        <v>134</v>
      </c>
    </row>
    <row r="229" spans="1:25" x14ac:dyDescent="0.3">
      <c r="A229" s="10" t="s">
        <v>1260</v>
      </c>
      <c r="B229" s="6" t="s">
        <v>119</v>
      </c>
      <c r="C229" s="7" t="s">
        <v>119</v>
      </c>
      <c r="D229" s="7" t="s">
        <v>119</v>
      </c>
      <c r="E229" s="10" t="s">
        <v>119</v>
      </c>
      <c r="F229" s="37" t="s">
        <v>119</v>
      </c>
      <c r="G229" s="29" t="s">
        <v>119</v>
      </c>
      <c r="H229" s="29" t="s">
        <v>119</v>
      </c>
      <c r="I229" s="96" t="s">
        <v>119</v>
      </c>
      <c r="J229" s="29" t="s">
        <v>119</v>
      </c>
      <c r="K229" s="29" t="s">
        <v>119</v>
      </c>
      <c r="L229" s="29" t="s">
        <v>119</v>
      </c>
      <c r="M229" s="29" t="s">
        <v>119</v>
      </c>
      <c r="N229" s="10" t="s">
        <v>119</v>
      </c>
      <c r="O229" s="4" t="s">
        <v>119</v>
      </c>
      <c r="P229" s="28" t="s">
        <v>119</v>
      </c>
      <c r="Q229" s="107">
        <v>2</v>
      </c>
      <c r="R229" s="107" t="s">
        <v>119</v>
      </c>
      <c r="S229" s="107">
        <v>7</v>
      </c>
      <c r="T229" s="107" t="s">
        <v>119</v>
      </c>
      <c r="U229" s="106" t="s">
        <v>119</v>
      </c>
      <c r="V229" s="106" t="s">
        <v>119</v>
      </c>
      <c r="W229" t="s">
        <v>119</v>
      </c>
      <c r="X229" s="11" t="str">
        <f t="shared" si="3"/>
        <v>X</v>
      </c>
      <c r="Y229" s="11" t="s">
        <v>119</v>
      </c>
    </row>
    <row r="230" spans="1:25" x14ac:dyDescent="0.3">
      <c r="A230" s="1" t="s">
        <v>1261</v>
      </c>
      <c r="B230" s="2">
        <v>9</v>
      </c>
      <c r="C230" s="4">
        <v>1</v>
      </c>
      <c r="D230" s="4">
        <v>0</v>
      </c>
      <c r="E230" s="1">
        <v>0</v>
      </c>
      <c r="F230" s="37" t="s">
        <v>119</v>
      </c>
      <c r="G230" s="37" t="s">
        <v>119</v>
      </c>
      <c r="H230" s="27">
        <v>3</v>
      </c>
      <c r="I230" s="27">
        <v>3</v>
      </c>
      <c r="J230" s="28" t="s">
        <v>119</v>
      </c>
      <c r="K230" s="29">
        <v>1</v>
      </c>
      <c r="L230" s="28" t="s">
        <v>119</v>
      </c>
      <c r="M230" s="28">
        <f>2+1+4+6+1+1+1+1+1+1+3</f>
        <v>22</v>
      </c>
      <c r="N230" s="1">
        <v>1</v>
      </c>
      <c r="O230" s="4" t="s">
        <v>119</v>
      </c>
      <c r="P230" s="28" t="s">
        <v>119</v>
      </c>
      <c r="Q230" s="106" t="s">
        <v>119</v>
      </c>
      <c r="R230" s="106">
        <v>1</v>
      </c>
      <c r="S230" s="106" t="s">
        <v>119</v>
      </c>
      <c r="T230" s="106">
        <v>1</v>
      </c>
      <c r="U230" s="106">
        <v>1</v>
      </c>
      <c r="V230" s="106">
        <v>2</v>
      </c>
      <c r="W230" t="s">
        <v>119</v>
      </c>
      <c r="X230" s="11" t="str">
        <f t="shared" si="3"/>
        <v>X</v>
      </c>
      <c r="Y230" s="11" t="s">
        <v>134</v>
      </c>
    </row>
    <row r="231" spans="1:25" x14ac:dyDescent="0.3">
      <c r="A231" s="1" t="s">
        <v>1262</v>
      </c>
      <c r="B231" s="2" t="s">
        <v>119</v>
      </c>
      <c r="C231" s="4" t="s">
        <v>119</v>
      </c>
      <c r="D231" s="4" t="s">
        <v>119</v>
      </c>
      <c r="E231" s="1" t="s">
        <v>119</v>
      </c>
      <c r="F231" s="37" t="s">
        <v>119</v>
      </c>
      <c r="G231" s="37" t="s">
        <v>119</v>
      </c>
      <c r="H231" s="27">
        <v>13</v>
      </c>
      <c r="I231" s="27">
        <v>2</v>
      </c>
      <c r="J231" s="28" t="s">
        <v>119</v>
      </c>
      <c r="K231" s="28" t="s">
        <v>119</v>
      </c>
      <c r="L231" s="28" t="s">
        <v>119</v>
      </c>
      <c r="M231" s="28">
        <v>6</v>
      </c>
      <c r="N231" s="1">
        <v>1</v>
      </c>
      <c r="O231" s="4" t="s">
        <v>119</v>
      </c>
      <c r="P231" s="28" t="s">
        <v>119</v>
      </c>
      <c r="Q231" s="106" t="s">
        <v>119</v>
      </c>
      <c r="R231" s="106" t="s">
        <v>119</v>
      </c>
      <c r="S231" s="106" t="s">
        <v>119</v>
      </c>
      <c r="T231" s="106" t="s">
        <v>119</v>
      </c>
      <c r="U231" s="106" t="s">
        <v>119</v>
      </c>
      <c r="V231" s="106" t="s">
        <v>119</v>
      </c>
      <c r="W231" t="s">
        <v>119</v>
      </c>
      <c r="X231" s="11" t="s">
        <v>134</v>
      </c>
      <c r="Y231" s="11" t="s">
        <v>134</v>
      </c>
    </row>
    <row r="232" spans="1:25" x14ac:dyDescent="0.3">
      <c r="A232" s="10" t="s">
        <v>1263</v>
      </c>
      <c r="B232" s="6">
        <v>0</v>
      </c>
      <c r="C232" s="7">
        <v>0</v>
      </c>
      <c r="D232" s="7">
        <v>0</v>
      </c>
      <c r="E232" s="10">
        <v>11</v>
      </c>
      <c r="F232" s="37">
        <v>1</v>
      </c>
      <c r="G232" s="37" t="s">
        <v>119</v>
      </c>
      <c r="H232" s="29" t="s">
        <v>119</v>
      </c>
      <c r="I232" s="29" t="s">
        <v>119</v>
      </c>
      <c r="J232" s="29" t="s">
        <v>119</v>
      </c>
      <c r="K232" s="28" t="s">
        <v>119</v>
      </c>
      <c r="L232" s="28" t="s">
        <v>119</v>
      </c>
      <c r="M232" s="28" t="s">
        <v>119</v>
      </c>
      <c r="N232" s="1" t="s">
        <v>119</v>
      </c>
      <c r="O232" s="4" t="s">
        <v>119</v>
      </c>
      <c r="P232" s="28" t="s">
        <v>119</v>
      </c>
      <c r="Q232" s="106" t="s">
        <v>119</v>
      </c>
      <c r="R232" s="106" t="s">
        <v>119</v>
      </c>
      <c r="S232" s="106" t="s">
        <v>119</v>
      </c>
      <c r="T232" s="106" t="s">
        <v>119</v>
      </c>
      <c r="U232" s="106" t="s">
        <v>119</v>
      </c>
      <c r="V232" s="106" t="s">
        <v>119</v>
      </c>
      <c r="W232" t="s">
        <v>119</v>
      </c>
      <c r="X232" s="11" t="s">
        <v>119</v>
      </c>
      <c r="Y232" s="11" t="s">
        <v>119</v>
      </c>
    </row>
    <row r="233" spans="1:25" x14ac:dyDescent="0.3">
      <c r="A233" s="1" t="s">
        <v>1264</v>
      </c>
      <c r="B233" s="2">
        <v>8</v>
      </c>
      <c r="C233" s="4">
        <v>3</v>
      </c>
      <c r="D233" s="4">
        <v>0</v>
      </c>
      <c r="E233" s="1">
        <v>5</v>
      </c>
      <c r="F233" s="37" t="s">
        <v>119</v>
      </c>
      <c r="G233" s="37" t="s">
        <v>119</v>
      </c>
      <c r="H233" s="27">
        <v>3</v>
      </c>
      <c r="I233" s="27">
        <v>8</v>
      </c>
      <c r="J233" s="28" t="s">
        <v>119</v>
      </c>
      <c r="K233" s="28" t="s">
        <v>119</v>
      </c>
      <c r="L233" s="28" t="s">
        <v>119</v>
      </c>
      <c r="M233" s="28">
        <v>3</v>
      </c>
      <c r="N233" s="1" t="s">
        <v>119</v>
      </c>
      <c r="O233" s="4" t="s">
        <v>119</v>
      </c>
      <c r="P233" s="28">
        <v>2</v>
      </c>
      <c r="Q233" s="106" t="s">
        <v>119</v>
      </c>
      <c r="R233" s="106">
        <v>1</v>
      </c>
      <c r="S233" s="106">
        <v>5</v>
      </c>
      <c r="T233" s="106">
        <v>1</v>
      </c>
      <c r="U233" s="106" t="s">
        <v>119</v>
      </c>
      <c r="V233" s="106" t="s">
        <v>119</v>
      </c>
      <c r="W233" t="s">
        <v>119</v>
      </c>
      <c r="X233" s="11" t="str">
        <f t="shared" si="3"/>
        <v>X</v>
      </c>
      <c r="Y233" s="11" t="s">
        <v>134</v>
      </c>
    </row>
    <row r="234" spans="1:25" x14ac:dyDescent="0.3">
      <c r="A234" s="1" t="s">
        <v>82</v>
      </c>
      <c r="B234" s="2">
        <v>11</v>
      </c>
      <c r="C234" s="4">
        <v>0</v>
      </c>
      <c r="D234" s="4">
        <v>0</v>
      </c>
      <c r="E234" s="1">
        <v>0</v>
      </c>
      <c r="F234" s="37" t="s">
        <v>119</v>
      </c>
      <c r="G234" s="37" t="s">
        <v>119</v>
      </c>
      <c r="H234" s="28" t="s">
        <v>119</v>
      </c>
      <c r="I234" s="28" t="s">
        <v>119</v>
      </c>
      <c r="J234" s="28">
        <v>1</v>
      </c>
      <c r="K234" s="27" t="s">
        <v>119</v>
      </c>
      <c r="L234" s="28" t="s">
        <v>119</v>
      </c>
      <c r="M234" s="28" t="s">
        <v>119</v>
      </c>
      <c r="N234" s="1" t="s">
        <v>119</v>
      </c>
      <c r="O234" s="4" t="s">
        <v>119</v>
      </c>
      <c r="P234" s="28" t="s">
        <v>119</v>
      </c>
      <c r="Q234" s="106">
        <v>1</v>
      </c>
      <c r="R234" s="106" t="s">
        <v>119</v>
      </c>
      <c r="S234" s="106">
        <v>1</v>
      </c>
      <c r="T234" s="106">
        <v>12</v>
      </c>
      <c r="U234" s="106" t="s">
        <v>119</v>
      </c>
      <c r="V234" s="106">
        <v>2</v>
      </c>
      <c r="W234" t="s">
        <v>119</v>
      </c>
      <c r="X234" s="11" t="str">
        <f t="shared" si="3"/>
        <v>X</v>
      </c>
      <c r="Y234" s="11" t="s">
        <v>119</v>
      </c>
    </row>
    <row r="235" spans="1:25" x14ac:dyDescent="0.3">
      <c r="A235" s="1" t="s">
        <v>195</v>
      </c>
      <c r="B235" s="2" t="s">
        <v>119</v>
      </c>
      <c r="C235" s="4" t="s">
        <v>119</v>
      </c>
      <c r="D235" s="4" t="s">
        <v>119</v>
      </c>
      <c r="E235" s="1" t="s">
        <v>119</v>
      </c>
      <c r="F235" s="37" t="s">
        <v>119</v>
      </c>
      <c r="G235" s="37" t="s">
        <v>119</v>
      </c>
      <c r="H235" s="28" t="s">
        <v>119</v>
      </c>
      <c r="I235" s="28">
        <f>1+1+3+7+2+16+1</f>
        <v>31</v>
      </c>
      <c r="J235" s="28" t="s">
        <v>119</v>
      </c>
      <c r="K235" s="28" t="s">
        <v>119</v>
      </c>
      <c r="L235" s="28" t="s">
        <v>119</v>
      </c>
      <c r="M235" s="28" t="s">
        <v>119</v>
      </c>
      <c r="N235" s="1" t="s">
        <v>119</v>
      </c>
      <c r="O235" s="4" t="s">
        <v>119</v>
      </c>
      <c r="P235" s="28">
        <v>1</v>
      </c>
      <c r="Q235" s="106" t="s">
        <v>119</v>
      </c>
      <c r="R235" s="106" t="s">
        <v>119</v>
      </c>
      <c r="S235" s="106" t="s">
        <v>119</v>
      </c>
      <c r="T235" s="106">
        <v>1</v>
      </c>
      <c r="U235" s="106" t="s">
        <v>119</v>
      </c>
      <c r="V235" s="106" t="s">
        <v>119</v>
      </c>
      <c r="W235" t="s">
        <v>119</v>
      </c>
      <c r="X235" s="11" t="str">
        <f t="shared" si="3"/>
        <v>X</v>
      </c>
      <c r="Y235" s="11" t="s">
        <v>119</v>
      </c>
    </row>
    <row r="236" spans="1:25" x14ac:dyDescent="0.3">
      <c r="A236" s="4" t="s">
        <v>804</v>
      </c>
      <c r="B236" s="2" t="s">
        <v>119</v>
      </c>
      <c r="C236" s="4" t="s">
        <v>119</v>
      </c>
      <c r="D236" s="4" t="s">
        <v>119</v>
      </c>
      <c r="E236" s="1" t="s">
        <v>119</v>
      </c>
      <c r="F236" s="37" t="s">
        <v>119</v>
      </c>
      <c r="G236" s="37" t="s">
        <v>119</v>
      </c>
      <c r="H236" s="28" t="s">
        <v>119</v>
      </c>
      <c r="I236" s="28" t="s">
        <v>119</v>
      </c>
      <c r="J236" s="28" t="s">
        <v>119</v>
      </c>
      <c r="K236" s="28" t="s">
        <v>119</v>
      </c>
      <c r="L236" s="28" t="s">
        <v>119</v>
      </c>
      <c r="M236" s="28" t="s">
        <v>119</v>
      </c>
      <c r="N236" s="1" t="s">
        <v>119</v>
      </c>
      <c r="O236" s="4" t="s">
        <v>119</v>
      </c>
      <c r="P236" s="28" t="s">
        <v>119</v>
      </c>
      <c r="Q236" s="106" t="s">
        <v>119</v>
      </c>
      <c r="R236" s="106" t="s">
        <v>119</v>
      </c>
      <c r="S236" s="106">
        <v>3</v>
      </c>
      <c r="T236" s="106" t="s">
        <v>119</v>
      </c>
      <c r="U236" s="106" t="s">
        <v>119</v>
      </c>
      <c r="V236" s="106" t="s">
        <v>119</v>
      </c>
      <c r="W236" t="s">
        <v>119</v>
      </c>
      <c r="X236" s="11" t="str">
        <f t="shared" si="3"/>
        <v>X</v>
      </c>
      <c r="Y236" s="11" t="s">
        <v>134</v>
      </c>
    </row>
    <row r="237" spans="1:25" x14ac:dyDescent="0.3">
      <c r="A237" s="4" t="s">
        <v>803</v>
      </c>
      <c r="B237" s="2" t="s">
        <v>119</v>
      </c>
      <c r="C237" s="4" t="s">
        <v>119</v>
      </c>
      <c r="D237" s="4" t="s">
        <v>119</v>
      </c>
      <c r="E237" s="1" t="s">
        <v>119</v>
      </c>
      <c r="F237" s="37" t="s">
        <v>119</v>
      </c>
      <c r="G237" s="37" t="s">
        <v>119</v>
      </c>
      <c r="H237" s="28" t="s">
        <v>119</v>
      </c>
      <c r="I237" s="28" t="s">
        <v>119</v>
      </c>
      <c r="J237" s="28" t="s">
        <v>119</v>
      </c>
      <c r="K237" s="28" t="s">
        <v>119</v>
      </c>
      <c r="L237" s="28" t="s">
        <v>119</v>
      </c>
      <c r="M237" s="28" t="s">
        <v>119</v>
      </c>
      <c r="N237" s="1" t="s">
        <v>119</v>
      </c>
      <c r="O237" s="4" t="s">
        <v>119</v>
      </c>
      <c r="P237" s="28" t="s">
        <v>119</v>
      </c>
      <c r="Q237" s="106" t="s">
        <v>119</v>
      </c>
      <c r="R237" s="106" t="s">
        <v>119</v>
      </c>
      <c r="S237" s="106" t="s">
        <v>119</v>
      </c>
      <c r="T237" s="106">
        <v>1</v>
      </c>
      <c r="U237" s="106" t="s">
        <v>119</v>
      </c>
      <c r="V237" s="106" t="s">
        <v>119</v>
      </c>
      <c r="W237" t="s">
        <v>119</v>
      </c>
      <c r="X237" s="11" t="str">
        <f t="shared" si="3"/>
        <v>X</v>
      </c>
      <c r="Y237" s="11" t="s">
        <v>134</v>
      </c>
    </row>
    <row r="238" spans="1:25" x14ac:dyDescent="0.3">
      <c r="A238" s="4" t="s">
        <v>400</v>
      </c>
      <c r="B238" s="2" t="s">
        <v>119</v>
      </c>
      <c r="C238" s="4" t="s">
        <v>119</v>
      </c>
      <c r="D238" s="4" t="s">
        <v>119</v>
      </c>
      <c r="E238" s="1" t="s">
        <v>119</v>
      </c>
      <c r="F238" s="37" t="s">
        <v>119</v>
      </c>
      <c r="G238" s="37" t="s">
        <v>119</v>
      </c>
      <c r="H238" s="28" t="s">
        <v>119</v>
      </c>
      <c r="I238" s="28" t="s">
        <v>119</v>
      </c>
      <c r="J238" s="28" t="s">
        <v>119</v>
      </c>
      <c r="K238" s="28" t="s">
        <v>119</v>
      </c>
      <c r="L238" s="28" t="s">
        <v>119</v>
      </c>
      <c r="M238" s="28">
        <v>1</v>
      </c>
      <c r="N238" s="1" t="s">
        <v>119</v>
      </c>
      <c r="O238" s="4" t="s">
        <v>119</v>
      </c>
      <c r="P238" s="28" t="s">
        <v>119</v>
      </c>
      <c r="Q238" s="106" t="s">
        <v>119</v>
      </c>
      <c r="R238" s="106" t="s">
        <v>119</v>
      </c>
      <c r="S238" s="106" t="s">
        <v>119</v>
      </c>
      <c r="T238" s="106" t="s">
        <v>119</v>
      </c>
      <c r="U238" s="106" t="s">
        <v>119</v>
      </c>
      <c r="V238" s="106" t="s">
        <v>119</v>
      </c>
      <c r="W238" t="s">
        <v>119</v>
      </c>
      <c r="X238" s="11" t="s">
        <v>134</v>
      </c>
      <c r="Y238" s="11" t="s">
        <v>134</v>
      </c>
    </row>
    <row r="239" spans="1:25" x14ac:dyDescent="0.3">
      <c r="A239" s="4" t="s">
        <v>401</v>
      </c>
      <c r="B239" s="2" t="s">
        <v>119</v>
      </c>
      <c r="C239" s="4" t="s">
        <v>119</v>
      </c>
      <c r="D239" s="4" t="s">
        <v>119</v>
      </c>
      <c r="E239" s="1" t="s">
        <v>119</v>
      </c>
      <c r="F239" s="37" t="s">
        <v>119</v>
      </c>
      <c r="G239" s="37" t="s">
        <v>119</v>
      </c>
      <c r="H239" s="28" t="s">
        <v>119</v>
      </c>
      <c r="I239" s="28" t="s">
        <v>119</v>
      </c>
      <c r="J239" s="28" t="s">
        <v>119</v>
      </c>
      <c r="K239" s="28" t="s">
        <v>119</v>
      </c>
      <c r="L239" s="28" t="s">
        <v>119</v>
      </c>
      <c r="M239" s="28" t="s">
        <v>134</v>
      </c>
      <c r="N239" s="1" t="s">
        <v>119</v>
      </c>
      <c r="O239" s="4" t="s">
        <v>119</v>
      </c>
      <c r="P239" s="28" t="s">
        <v>119</v>
      </c>
      <c r="Q239" s="106" t="s">
        <v>119</v>
      </c>
      <c r="R239" s="106" t="s">
        <v>119</v>
      </c>
      <c r="S239" s="106" t="s">
        <v>119</v>
      </c>
      <c r="T239" s="106" t="s">
        <v>119</v>
      </c>
      <c r="U239" s="106" t="s">
        <v>119</v>
      </c>
      <c r="V239" s="106" t="s">
        <v>119</v>
      </c>
      <c r="W239" t="s">
        <v>119</v>
      </c>
      <c r="X239" s="11" t="s">
        <v>134</v>
      </c>
      <c r="Y239" s="11" t="s">
        <v>134</v>
      </c>
    </row>
    <row r="240" spans="1:25" x14ac:dyDescent="0.3">
      <c r="A240" s="1" t="s">
        <v>80</v>
      </c>
      <c r="B240" s="2">
        <v>9</v>
      </c>
      <c r="C240" s="4">
        <v>11</v>
      </c>
      <c r="D240" s="4">
        <v>0</v>
      </c>
      <c r="E240" s="1">
        <v>1</v>
      </c>
      <c r="F240" s="37" t="s">
        <v>119</v>
      </c>
      <c r="G240" s="37" t="s">
        <v>119</v>
      </c>
      <c r="H240" s="27">
        <v>1</v>
      </c>
      <c r="I240" s="28">
        <v>2</v>
      </c>
      <c r="J240" s="27">
        <v>15</v>
      </c>
      <c r="K240" s="28">
        <v>2</v>
      </c>
      <c r="L240" s="28">
        <v>1</v>
      </c>
      <c r="M240" s="28" t="s">
        <v>134</v>
      </c>
      <c r="N240" s="1" t="s">
        <v>119</v>
      </c>
      <c r="O240" s="4" t="s">
        <v>119</v>
      </c>
      <c r="P240" s="28" t="s">
        <v>119</v>
      </c>
      <c r="Q240" s="106" t="s">
        <v>119</v>
      </c>
      <c r="R240" s="106" t="s">
        <v>119</v>
      </c>
      <c r="S240" s="106" t="s">
        <v>119</v>
      </c>
      <c r="T240" s="106" t="s">
        <v>119</v>
      </c>
      <c r="U240" s="106" t="s">
        <v>119</v>
      </c>
      <c r="V240" s="106" t="s">
        <v>119</v>
      </c>
      <c r="W240" t="s">
        <v>119</v>
      </c>
      <c r="X240" s="11" t="s">
        <v>134</v>
      </c>
      <c r="Y240" s="11" t="s">
        <v>134</v>
      </c>
    </row>
    <row r="241" spans="1:25" x14ac:dyDescent="0.3">
      <c r="A241" s="4" t="s">
        <v>402</v>
      </c>
      <c r="B241" s="2" t="s">
        <v>119</v>
      </c>
      <c r="C241" s="4" t="s">
        <v>119</v>
      </c>
      <c r="D241" s="4" t="s">
        <v>119</v>
      </c>
      <c r="E241" s="1" t="s">
        <v>119</v>
      </c>
      <c r="F241" s="37" t="s">
        <v>119</v>
      </c>
      <c r="G241" s="37" t="s">
        <v>119</v>
      </c>
      <c r="H241" s="27" t="s">
        <v>119</v>
      </c>
      <c r="I241" s="28" t="s">
        <v>119</v>
      </c>
      <c r="J241" s="27" t="s">
        <v>119</v>
      </c>
      <c r="K241" s="28" t="s">
        <v>119</v>
      </c>
      <c r="L241" s="28" t="s">
        <v>119</v>
      </c>
      <c r="M241" s="28">
        <f>7+15+20+53+96+24+25+19+1+1+1+3+3</f>
        <v>268</v>
      </c>
      <c r="N241" s="1" t="s">
        <v>119</v>
      </c>
      <c r="O241" s="4" t="s">
        <v>119</v>
      </c>
      <c r="P241" s="28" t="s">
        <v>119</v>
      </c>
      <c r="Q241" s="106" t="s">
        <v>119</v>
      </c>
      <c r="R241" s="106" t="s">
        <v>119</v>
      </c>
      <c r="S241" s="106" t="s">
        <v>119</v>
      </c>
      <c r="T241" s="106" t="s">
        <v>119</v>
      </c>
      <c r="U241" s="106" t="s">
        <v>119</v>
      </c>
      <c r="V241" s="106" t="s">
        <v>119</v>
      </c>
      <c r="W241" t="s">
        <v>119</v>
      </c>
      <c r="X241" s="11" t="s">
        <v>134</v>
      </c>
      <c r="Y241" s="11" t="s">
        <v>119</v>
      </c>
    </row>
    <row r="242" spans="1:25" x14ac:dyDescent="0.3">
      <c r="A242" s="4" t="s">
        <v>403</v>
      </c>
      <c r="B242" s="2" t="s">
        <v>119</v>
      </c>
      <c r="C242" s="4" t="s">
        <v>119</v>
      </c>
      <c r="D242" s="4" t="s">
        <v>119</v>
      </c>
      <c r="E242" s="1" t="s">
        <v>119</v>
      </c>
      <c r="F242" s="37" t="s">
        <v>119</v>
      </c>
      <c r="G242" s="37" t="s">
        <v>119</v>
      </c>
      <c r="H242" s="27" t="s">
        <v>119</v>
      </c>
      <c r="I242" s="28" t="s">
        <v>119</v>
      </c>
      <c r="J242" s="27" t="s">
        <v>119</v>
      </c>
      <c r="K242" s="28" t="s">
        <v>119</v>
      </c>
      <c r="L242" s="28" t="s">
        <v>119</v>
      </c>
      <c r="M242" s="28">
        <v>11</v>
      </c>
      <c r="N242" s="1" t="s">
        <v>119</v>
      </c>
      <c r="O242" s="4" t="s">
        <v>119</v>
      </c>
      <c r="P242" s="28" t="s">
        <v>119</v>
      </c>
      <c r="Q242" s="106" t="s">
        <v>119</v>
      </c>
      <c r="R242" s="106" t="s">
        <v>119</v>
      </c>
      <c r="S242" s="106" t="s">
        <v>119</v>
      </c>
      <c r="T242" s="106" t="s">
        <v>119</v>
      </c>
      <c r="U242" s="106" t="s">
        <v>119</v>
      </c>
      <c r="V242" s="106" t="s">
        <v>119</v>
      </c>
      <c r="W242" t="s">
        <v>119</v>
      </c>
      <c r="X242" s="11" t="s">
        <v>134</v>
      </c>
      <c r="Y242" s="11" t="s">
        <v>134</v>
      </c>
    </row>
    <row r="243" spans="1:25" s="11" customFormat="1" x14ac:dyDescent="0.3">
      <c r="A243" s="1" t="s">
        <v>127</v>
      </c>
      <c r="B243" s="2" t="s">
        <v>119</v>
      </c>
      <c r="C243" s="4" t="s">
        <v>119</v>
      </c>
      <c r="D243" s="4" t="s">
        <v>119</v>
      </c>
      <c r="E243" s="1" t="s">
        <v>119</v>
      </c>
      <c r="F243" s="37" t="s">
        <v>119</v>
      </c>
      <c r="G243" s="37" t="s">
        <v>119</v>
      </c>
      <c r="H243" s="27">
        <v>1</v>
      </c>
      <c r="I243" s="28">
        <v>2</v>
      </c>
      <c r="J243" s="28">
        <v>3</v>
      </c>
      <c r="K243" s="28">
        <v>1</v>
      </c>
      <c r="L243" s="28" t="s">
        <v>119</v>
      </c>
      <c r="M243" s="28">
        <f>2+3+1+1+1+1+1+4+1+2+1</f>
        <v>18</v>
      </c>
      <c r="N243" s="1">
        <f>1+4+27+2</f>
        <v>34</v>
      </c>
      <c r="O243" s="4" t="s">
        <v>119</v>
      </c>
      <c r="P243" s="28" t="s">
        <v>119</v>
      </c>
      <c r="Q243" s="106" t="s">
        <v>119</v>
      </c>
      <c r="R243" s="106" t="s">
        <v>119</v>
      </c>
      <c r="S243" s="106" t="s">
        <v>119</v>
      </c>
      <c r="T243" s="106" t="s">
        <v>119</v>
      </c>
      <c r="U243" s="106" t="s">
        <v>119</v>
      </c>
      <c r="V243" s="106" t="s">
        <v>119</v>
      </c>
      <c r="W243" t="s">
        <v>119</v>
      </c>
      <c r="X243" s="11" t="s">
        <v>134</v>
      </c>
      <c r="Y243" s="11" t="s">
        <v>134</v>
      </c>
    </row>
    <row r="244" spans="1:25" x14ac:dyDescent="0.3">
      <c r="A244" s="4" t="s">
        <v>404</v>
      </c>
      <c r="B244" s="2" t="s">
        <v>119</v>
      </c>
      <c r="C244" s="4" t="s">
        <v>119</v>
      </c>
      <c r="D244" s="4" t="s">
        <v>119</v>
      </c>
      <c r="E244" s="1" t="s">
        <v>119</v>
      </c>
      <c r="F244" s="37" t="s">
        <v>119</v>
      </c>
      <c r="G244" s="37" t="s">
        <v>119</v>
      </c>
      <c r="H244" s="27" t="s">
        <v>119</v>
      </c>
      <c r="I244" s="28" t="s">
        <v>119</v>
      </c>
      <c r="J244" s="28" t="s">
        <v>119</v>
      </c>
      <c r="K244" s="28" t="s">
        <v>119</v>
      </c>
      <c r="L244" s="28" t="s">
        <v>119</v>
      </c>
      <c r="M244" s="28">
        <v>1</v>
      </c>
      <c r="N244" s="1" t="s">
        <v>119</v>
      </c>
      <c r="O244" s="4" t="s">
        <v>119</v>
      </c>
      <c r="P244" s="28" t="s">
        <v>119</v>
      </c>
      <c r="Q244" s="106" t="s">
        <v>119</v>
      </c>
      <c r="R244" s="106" t="s">
        <v>119</v>
      </c>
      <c r="S244" s="106" t="s">
        <v>119</v>
      </c>
      <c r="T244" s="106" t="s">
        <v>119</v>
      </c>
      <c r="U244" s="106" t="s">
        <v>119</v>
      </c>
      <c r="V244" s="106" t="s">
        <v>119</v>
      </c>
      <c r="W244" t="s">
        <v>119</v>
      </c>
      <c r="X244" s="11" t="s">
        <v>134</v>
      </c>
      <c r="Y244" s="11" t="s">
        <v>134</v>
      </c>
    </row>
    <row r="245" spans="1:25" s="51" customFormat="1" x14ac:dyDescent="0.3">
      <c r="A245" s="1" t="s">
        <v>79</v>
      </c>
      <c r="B245" s="2">
        <v>7</v>
      </c>
      <c r="C245" s="4">
        <v>0</v>
      </c>
      <c r="D245" s="4">
        <v>0</v>
      </c>
      <c r="E245" s="1">
        <v>0</v>
      </c>
      <c r="F245" s="37" t="s">
        <v>119</v>
      </c>
      <c r="G245" s="37" t="s">
        <v>119</v>
      </c>
      <c r="H245" s="28" t="s">
        <v>119</v>
      </c>
      <c r="I245" s="28" t="s">
        <v>119</v>
      </c>
      <c r="J245" s="27">
        <v>1</v>
      </c>
      <c r="K245" s="28">
        <v>1</v>
      </c>
      <c r="L245" s="28" t="s">
        <v>119</v>
      </c>
      <c r="M245" s="28">
        <f>1+1+3+2+1+1+2+1</f>
        <v>12</v>
      </c>
      <c r="N245" s="1" t="s">
        <v>119</v>
      </c>
      <c r="O245" s="4" t="s">
        <v>119</v>
      </c>
      <c r="P245" s="28" t="s">
        <v>119</v>
      </c>
      <c r="Q245" s="106" t="s">
        <v>119</v>
      </c>
      <c r="R245" s="106" t="s">
        <v>119</v>
      </c>
      <c r="S245" s="106" t="s">
        <v>119</v>
      </c>
      <c r="T245" s="106" t="s">
        <v>119</v>
      </c>
      <c r="U245" s="106" t="s">
        <v>119</v>
      </c>
      <c r="V245" s="106" t="s">
        <v>119</v>
      </c>
      <c r="W245" t="s">
        <v>119</v>
      </c>
      <c r="X245" s="11" t="s">
        <v>134</v>
      </c>
      <c r="Y245" s="11" t="s">
        <v>134</v>
      </c>
    </row>
    <row r="246" spans="1:25" x14ac:dyDescent="0.3">
      <c r="A246" s="1" t="s">
        <v>78</v>
      </c>
      <c r="B246" s="2">
        <v>58</v>
      </c>
      <c r="C246" s="4">
        <v>2</v>
      </c>
      <c r="D246" s="4">
        <v>0</v>
      </c>
      <c r="E246" s="1">
        <v>1</v>
      </c>
      <c r="F246" s="37" t="s">
        <v>119</v>
      </c>
      <c r="G246" s="37">
        <v>1</v>
      </c>
      <c r="H246" s="27">
        <v>10</v>
      </c>
      <c r="I246" s="27">
        <f>7+2+1+1</f>
        <v>11</v>
      </c>
      <c r="J246" s="28">
        <f>2+4+3+8+3+9+3+3+1+9+12+5+2+2+7+1+3+1+1+2+2+1+4+1+1</f>
        <v>90</v>
      </c>
      <c r="K246" s="28">
        <f>1+1+1+2+3</f>
        <v>8</v>
      </c>
      <c r="L246" s="28">
        <v>7</v>
      </c>
      <c r="M246" s="28">
        <f>1+9+11+2+25+7+18+1+1+3+2+2+1</f>
        <v>83</v>
      </c>
      <c r="N246" s="1">
        <f>31+5+5+13+14+3+26+45+1+4+5+6+5+11+8+3+1</f>
        <v>186</v>
      </c>
      <c r="O246" s="4">
        <v>1</v>
      </c>
      <c r="P246" s="28">
        <v>7</v>
      </c>
      <c r="Q246" s="106" t="s">
        <v>119</v>
      </c>
      <c r="R246" s="106">
        <v>4</v>
      </c>
      <c r="S246" s="106">
        <v>3</v>
      </c>
      <c r="T246" s="106" t="s">
        <v>119</v>
      </c>
      <c r="U246" s="106" t="s">
        <v>119</v>
      </c>
      <c r="V246" s="106">
        <v>5</v>
      </c>
      <c r="W246" t="s">
        <v>119</v>
      </c>
      <c r="X246" s="11" t="str">
        <f t="shared" si="3"/>
        <v>X</v>
      </c>
      <c r="Y246" s="11" t="s">
        <v>134</v>
      </c>
    </row>
    <row r="247" spans="1:25" s="51" customFormat="1" x14ac:dyDescent="0.3">
      <c r="A247" s="4" t="s">
        <v>712</v>
      </c>
      <c r="B247" s="2" t="s">
        <v>119</v>
      </c>
      <c r="C247" s="4" t="s">
        <v>119</v>
      </c>
      <c r="D247" s="4" t="s">
        <v>119</v>
      </c>
      <c r="E247" s="1" t="s">
        <v>119</v>
      </c>
      <c r="F247" s="37" t="s">
        <v>119</v>
      </c>
      <c r="G247" s="37" t="s">
        <v>119</v>
      </c>
      <c r="H247" s="27" t="s">
        <v>119</v>
      </c>
      <c r="I247" s="27">
        <v>1</v>
      </c>
      <c r="J247" s="28" t="s">
        <v>119</v>
      </c>
      <c r="K247" s="28" t="s">
        <v>119</v>
      </c>
      <c r="L247" s="28" t="s">
        <v>119</v>
      </c>
      <c r="M247" s="28" t="s">
        <v>119</v>
      </c>
      <c r="N247" s="1" t="s">
        <v>119</v>
      </c>
      <c r="O247" s="4" t="s">
        <v>119</v>
      </c>
      <c r="P247" s="28" t="s">
        <v>119</v>
      </c>
      <c r="Q247" s="106" t="s">
        <v>119</v>
      </c>
      <c r="R247" s="106" t="s">
        <v>119</v>
      </c>
      <c r="S247" s="106" t="s">
        <v>119</v>
      </c>
      <c r="T247" s="106" t="s">
        <v>119</v>
      </c>
      <c r="U247" s="106" t="s">
        <v>119</v>
      </c>
      <c r="V247" s="106" t="s">
        <v>119</v>
      </c>
      <c r="W247" t="s">
        <v>119</v>
      </c>
      <c r="X247" s="11" t="s">
        <v>134</v>
      </c>
      <c r="Y247" s="11" t="s">
        <v>134</v>
      </c>
    </row>
    <row r="248" spans="1:25" s="64" customFormat="1" x14ac:dyDescent="0.3">
      <c r="A248" s="12" t="s">
        <v>981</v>
      </c>
      <c r="B248" s="18" t="s">
        <v>119</v>
      </c>
      <c r="C248" s="12" t="s">
        <v>119</v>
      </c>
      <c r="D248" s="12" t="s">
        <v>119</v>
      </c>
      <c r="E248" s="14" t="s">
        <v>119</v>
      </c>
      <c r="F248" s="31">
        <v>6</v>
      </c>
      <c r="G248" s="31" t="s">
        <v>119</v>
      </c>
      <c r="H248" s="34" t="s">
        <v>119</v>
      </c>
      <c r="I248" s="34" t="s">
        <v>119</v>
      </c>
      <c r="J248" s="31" t="s">
        <v>119</v>
      </c>
      <c r="K248" s="31" t="s">
        <v>119</v>
      </c>
      <c r="L248" s="31" t="s">
        <v>119</v>
      </c>
      <c r="M248" s="31" t="s">
        <v>119</v>
      </c>
      <c r="N248" s="14" t="s">
        <v>119</v>
      </c>
      <c r="O248" s="4" t="s">
        <v>119</v>
      </c>
      <c r="P248" s="28" t="s">
        <v>119</v>
      </c>
      <c r="Q248" s="108" t="s">
        <v>119</v>
      </c>
      <c r="R248" s="108" t="s">
        <v>119</v>
      </c>
      <c r="S248" s="108" t="s">
        <v>119</v>
      </c>
      <c r="T248" s="108">
        <v>3</v>
      </c>
      <c r="U248" s="108" t="s">
        <v>119</v>
      </c>
      <c r="V248" s="108" t="s">
        <v>119</v>
      </c>
      <c r="W248" t="s">
        <v>119</v>
      </c>
      <c r="X248" s="11" t="str">
        <f t="shared" si="3"/>
        <v>X</v>
      </c>
      <c r="Y248" s="11" t="s">
        <v>134</v>
      </c>
    </row>
    <row r="249" spans="1:25" x14ac:dyDescent="0.3">
      <c r="A249" s="4" t="s">
        <v>405</v>
      </c>
      <c r="B249" s="2" t="s">
        <v>119</v>
      </c>
      <c r="C249" s="4" t="s">
        <v>119</v>
      </c>
      <c r="D249" s="4" t="s">
        <v>119</v>
      </c>
      <c r="E249" s="1" t="s">
        <v>119</v>
      </c>
      <c r="F249" s="37">
        <v>1</v>
      </c>
      <c r="G249" s="37" t="s">
        <v>119</v>
      </c>
      <c r="H249" s="27" t="s">
        <v>119</v>
      </c>
      <c r="I249" s="27" t="s">
        <v>119</v>
      </c>
      <c r="J249" s="28" t="s">
        <v>119</v>
      </c>
      <c r="K249" s="28" t="s">
        <v>119</v>
      </c>
      <c r="L249" s="28" t="s">
        <v>119</v>
      </c>
      <c r="M249" s="28" t="s">
        <v>134</v>
      </c>
      <c r="N249" s="1" t="s">
        <v>119</v>
      </c>
      <c r="O249" s="4" t="s">
        <v>119</v>
      </c>
      <c r="P249" s="28" t="s">
        <v>119</v>
      </c>
      <c r="Q249" s="106" t="s">
        <v>119</v>
      </c>
      <c r="R249" s="106" t="s">
        <v>119</v>
      </c>
      <c r="S249" s="106" t="s">
        <v>119</v>
      </c>
      <c r="T249" s="106" t="s">
        <v>119</v>
      </c>
      <c r="U249" s="106" t="s">
        <v>119</v>
      </c>
      <c r="V249" s="106" t="s">
        <v>119</v>
      </c>
      <c r="W249" t="s">
        <v>119</v>
      </c>
      <c r="X249" s="11" t="s">
        <v>134</v>
      </c>
      <c r="Y249" s="11" t="s">
        <v>134</v>
      </c>
    </row>
    <row r="250" spans="1:25" x14ac:dyDescent="0.3">
      <c r="A250" s="42" t="s">
        <v>319</v>
      </c>
      <c r="B250" s="48"/>
      <c r="C250" s="49"/>
      <c r="D250" s="49"/>
      <c r="E250" s="49"/>
      <c r="F250" s="92"/>
      <c r="G250" s="92"/>
      <c r="H250" s="50"/>
      <c r="I250" s="50"/>
      <c r="J250" s="50"/>
      <c r="K250" s="50"/>
      <c r="L250" s="50"/>
      <c r="M250" s="50"/>
      <c r="N250" s="49"/>
      <c r="O250" s="50"/>
      <c r="P250" s="50"/>
      <c r="Q250" s="105"/>
      <c r="R250" s="105"/>
      <c r="S250" s="105"/>
      <c r="T250" s="105"/>
      <c r="U250" s="105"/>
      <c r="V250" s="105"/>
      <c r="W250" t="s">
        <v>119</v>
      </c>
      <c r="X250" s="11" t="str">
        <f t="shared" si="3"/>
        <v/>
      </c>
      <c r="Y250" s="84"/>
    </row>
    <row r="251" spans="1:25" s="51" customFormat="1" x14ac:dyDescent="0.3">
      <c r="A251" s="3" t="s">
        <v>68</v>
      </c>
      <c r="B251" s="2">
        <v>1</v>
      </c>
      <c r="C251" s="4">
        <v>0</v>
      </c>
      <c r="D251" s="4">
        <v>0</v>
      </c>
      <c r="E251" s="1">
        <v>0</v>
      </c>
      <c r="F251" s="37" t="s">
        <v>119</v>
      </c>
      <c r="G251" s="37" t="s">
        <v>119</v>
      </c>
      <c r="H251" s="28" t="s">
        <v>119</v>
      </c>
      <c r="I251" s="28" t="s">
        <v>119</v>
      </c>
      <c r="J251" s="28" t="s">
        <v>119</v>
      </c>
      <c r="K251" s="28" t="s">
        <v>119</v>
      </c>
      <c r="L251" s="28" t="s">
        <v>119</v>
      </c>
      <c r="M251" s="28" t="s">
        <v>119</v>
      </c>
      <c r="N251" s="1" t="s">
        <v>119</v>
      </c>
      <c r="O251" s="28" t="s">
        <v>119</v>
      </c>
      <c r="P251" s="28" t="s">
        <v>119</v>
      </c>
      <c r="Q251" s="106" t="s">
        <v>119</v>
      </c>
      <c r="R251" s="106" t="s">
        <v>119</v>
      </c>
      <c r="S251" s="106" t="s">
        <v>119</v>
      </c>
      <c r="T251" s="106" t="s">
        <v>119</v>
      </c>
      <c r="U251" s="106" t="s">
        <v>119</v>
      </c>
      <c r="V251" s="106" t="s">
        <v>119</v>
      </c>
      <c r="W251" t="s">
        <v>119</v>
      </c>
      <c r="X251" s="11" t="s">
        <v>119</v>
      </c>
      <c r="Y251" s="11" t="s">
        <v>134</v>
      </c>
    </row>
    <row r="252" spans="1:25" x14ac:dyDescent="0.3">
      <c r="A252" s="42" t="s">
        <v>275</v>
      </c>
      <c r="B252" s="60"/>
      <c r="C252" s="49"/>
      <c r="D252" s="49"/>
      <c r="E252" s="49"/>
      <c r="F252" s="92"/>
      <c r="G252" s="92"/>
      <c r="H252" s="50"/>
      <c r="I252" s="50"/>
      <c r="J252" s="50"/>
      <c r="K252" s="50"/>
      <c r="L252" s="50"/>
      <c r="M252" s="50"/>
      <c r="N252" s="49"/>
      <c r="O252" s="50"/>
      <c r="P252" s="50"/>
      <c r="Q252" s="105"/>
      <c r="R252" s="105"/>
      <c r="S252" s="105"/>
      <c r="T252" s="105"/>
      <c r="U252" s="105"/>
      <c r="V252" s="105"/>
      <c r="W252" t="s">
        <v>119</v>
      </c>
      <c r="X252" s="11" t="str">
        <f t="shared" si="3"/>
        <v/>
      </c>
      <c r="Y252" s="84"/>
    </row>
    <row r="253" spans="1:25" x14ac:dyDescent="0.3">
      <c r="A253" s="77" t="s">
        <v>406</v>
      </c>
      <c r="B253" s="78" t="s">
        <v>119</v>
      </c>
      <c r="C253" s="4" t="s">
        <v>119</v>
      </c>
      <c r="D253" s="4" t="s">
        <v>119</v>
      </c>
      <c r="E253" s="4" t="s">
        <v>119</v>
      </c>
      <c r="F253" s="37" t="s">
        <v>119</v>
      </c>
      <c r="G253" s="37" t="s">
        <v>119</v>
      </c>
      <c r="H253" s="27" t="s">
        <v>119</v>
      </c>
      <c r="I253" s="27" t="s">
        <v>119</v>
      </c>
      <c r="J253" s="27" t="s">
        <v>119</v>
      </c>
      <c r="K253" s="27" t="s">
        <v>119</v>
      </c>
      <c r="L253" s="27" t="s">
        <v>119</v>
      </c>
      <c r="M253" s="27">
        <f>1+88+518+201+2+7+33+20</f>
        <v>870</v>
      </c>
      <c r="N253" s="4" t="s">
        <v>119</v>
      </c>
      <c r="O253" s="27" t="s">
        <v>119</v>
      </c>
      <c r="P253" s="28">
        <v>1</v>
      </c>
      <c r="Q253" s="106" t="s">
        <v>119</v>
      </c>
      <c r="R253" s="106">
        <v>38</v>
      </c>
      <c r="S253" s="106" t="s">
        <v>119</v>
      </c>
      <c r="T253" s="106">
        <v>2</v>
      </c>
      <c r="U253" s="106" t="s">
        <v>119</v>
      </c>
      <c r="V253" s="106" t="s">
        <v>119</v>
      </c>
      <c r="W253" t="s">
        <v>119</v>
      </c>
      <c r="X253" s="11" t="str">
        <f t="shared" si="3"/>
        <v>X</v>
      </c>
      <c r="Y253" s="88" t="s">
        <v>134</v>
      </c>
    </row>
    <row r="254" spans="1:25" x14ac:dyDescent="0.3">
      <c r="A254" s="1" t="s">
        <v>70</v>
      </c>
      <c r="B254" s="2">
        <v>65</v>
      </c>
      <c r="C254" s="4">
        <v>18</v>
      </c>
      <c r="D254" s="4">
        <v>0</v>
      </c>
      <c r="E254" s="1">
        <v>0</v>
      </c>
      <c r="F254" s="37" t="s">
        <v>119</v>
      </c>
      <c r="G254" s="37" t="s">
        <v>119</v>
      </c>
      <c r="H254" s="28" t="s">
        <v>119</v>
      </c>
      <c r="I254" s="28" t="s">
        <v>119</v>
      </c>
      <c r="J254" s="61" t="s">
        <v>119</v>
      </c>
      <c r="K254" s="28">
        <v>1</v>
      </c>
      <c r="L254" s="28" t="s">
        <v>119</v>
      </c>
      <c r="M254" s="28" t="s">
        <v>119</v>
      </c>
      <c r="N254" s="1" t="s">
        <v>119</v>
      </c>
      <c r="O254" s="28">
        <v>34</v>
      </c>
      <c r="P254" s="28" t="s">
        <v>119</v>
      </c>
      <c r="Q254" s="106" t="s">
        <v>119</v>
      </c>
      <c r="R254" s="106" t="s">
        <v>119</v>
      </c>
      <c r="S254" s="106" t="s">
        <v>119</v>
      </c>
      <c r="T254" s="106" t="s">
        <v>119</v>
      </c>
      <c r="U254" s="106" t="s">
        <v>119</v>
      </c>
      <c r="V254" s="106" t="s">
        <v>119</v>
      </c>
      <c r="W254" t="s">
        <v>119</v>
      </c>
      <c r="X254" s="11" t="s">
        <v>134</v>
      </c>
      <c r="Y254" s="11" t="s">
        <v>119</v>
      </c>
    </row>
    <row r="255" spans="1:25" x14ac:dyDescent="0.3">
      <c r="A255" s="1" t="s">
        <v>69</v>
      </c>
      <c r="B255" s="2">
        <v>163</v>
      </c>
      <c r="C255" s="4">
        <v>77</v>
      </c>
      <c r="D255" s="4">
        <v>0</v>
      </c>
      <c r="E255" s="1">
        <v>76</v>
      </c>
      <c r="F255" s="37">
        <v>10</v>
      </c>
      <c r="G255" s="37">
        <f>1+4+1+1+1+1</f>
        <v>9</v>
      </c>
      <c r="H255" s="27">
        <f>2+1+1+1+16</f>
        <v>21</v>
      </c>
      <c r="I255" s="27">
        <f>9+21+10+1+3+2+1</f>
        <v>47</v>
      </c>
      <c r="J255" s="27">
        <v>55</v>
      </c>
      <c r="K255" s="28">
        <v>47</v>
      </c>
      <c r="L255" s="28" t="s">
        <v>119</v>
      </c>
      <c r="M255" s="28">
        <f>9+9+1+5+2+28+23+14+1+12+15+13+1+1</f>
        <v>134</v>
      </c>
      <c r="N255" s="1" t="s">
        <v>119</v>
      </c>
      <c r="O255" s="28">
        <v>9</v>
      </c>
      <c r="P255" s="28">
        <v>15</v>
      </c>
      <c r="Q255" s="106" t="s">
        <v>119</v>
      </c>
      <c r="R255" s="106">
        <v>4</v>
      </c>
      <c r="S255" s="106" t="s">
        <v>119</v>
      </c>
      <c r="T255" s="106">
        <v>5</v>
      </c>
      <c r="U255" s="106">
        <v>1</v>
      </c>
      <c r="V255" s="106">
        <v>5</v>
      </c>
      <c r="W255" t="s">
        <v>119</v>
      </c>
      <c r="X255" s="11" t="str">
        <f t="shared" si="3"/>
        <v>X</v>
      </c>
      <c r="Y255" s="11" t="s">
        <v>134</v>
      </c>
    </row>
    <row r="256" spans="1:25" x14ac:dyDescent="0.3">
      <c r="A256" s="42" t="s">
        <v>276</v>
      </c>
      <c r="B256" s="48"/>
      <c r="C256" s="49"/>
      <c r="D256" s="49"/>
      <c r="E256" s="49"/>
      <c r="F256" s="92"/>
      <c r="G256" s="92"/>
      <c r="H256" s="50"/>
      <c r="I256" s="50"/>
      <c r="J256" s="62"/>
      <c r="K256" s="50"/>
      <c r="L256" s="50"/>
      <c r="M256" s="50"/>
      <c r="N256" s="49"/>
      <c r="O256" s="50"/>
      <c r="P256" s="50"/>
      <c r="Q256" s="105"/>
      <c r="R256" s="105"/>
      <c r="S256" s="105"/>
      <c r="T256" s="105"/>
      <c r="U256" s="105"/>
      <c r="V256" s="105"/>
      <c r="W256" t="s">
        <v>119</v>
      </c>
      <c r="X256" s="11" t="str">
        <f t="shared" si="3"/>
        <v/>
      </c>
      <c r="Y256" s="84"/>
    </row>
    <row r="257" spans="1:25" x14ac:dyDescent="0.3">
      <c r="A257" s="14" t="s">
        <v>203</v>
      </c>
      <c r="B257" s="2" t="s">
        <v>119</v>
      </c>
      <c r="C257" s="14" t="s">
        <v>119</v>
      </c>
      <c r="D257" s="14" t="s">
        <v>119</v>
      </c>
      <c r="E257" s="1" t="s">
        <v>119</v>
      </c>
      <c r="F257" s="37" t="s">
        <v>119</v>
      </c>
      <c r="G257" s="37" t="s">
        <v>119</v>
      </c>
      <c r="H257" s="28">
        <v>1</v>
      </c>
      <c r="I257" s="28">
        <v>4</v>
      </c>
      <c r="J257" s="28" t="s">
        <v>119</v>
      </c>
      <c r="K257" s="29" t="s">
        <v>119</v>
      </c>
      <c r="L257" s="28" t="s">
        <v>119</v>
      </c>
      <c r="M257" s="28">
        <f>1+2+1+4+2+1+2+1+15</f>
        <v>29</v>
      </c>
      <c r="N257" s="1" t="s">
        <v>119</v>
      </c>
      <c r="O257" s="43" t="s">
        <v>119</v>
      </c>
      <c r="P257" s="28">
        <v>1</v>
      </c>
      <c r="Q257" s="106" t="s">
        <v>119</v>
      </c>
      <c r="R257" s="106" t="s">
        <v>119</v>
      </c>
      <c r="S257" s="106">
        <v>1</v>
      </c>
      <c r="T257" s="106" t="s">
        <v>119</v>
      </c>
      <c r="U257" s="106" t="s">
        <v>119</v>
      </c>
      <c r="V257" s="106" t="s">
        <v>119</v>
      </c>
      <c r="W257" t="s">
        <v>119</v>
      </c>
      <c r="X257" s="11" t="str">
        <f t="shared" si="3"/>
        <v>X</v>
      </c>
      <c r="Y257" s="11" t="s">
        <v>119</v>
      </c>
    </row>
    <row r="258" spans="1:25" s="5" customFormat="1" x14ac:dyDescent="0.3">
      <c r="A258" s="14" t="s">
        <v>840</v>
      </c>
      <c r="B258" s="2" t="s">
        <v>119</v>
      </c>
      <c r="C258" s="14" t="s">
        <v>119</v>
      </c>
      <c r="D258" s="14" t="s">
        <v>119</v>
      </c>
      <c r="E258" s="1" t="s">
        <v>119</v>
      </c>
      <c r="F258" s="37" t="s">
        <v>119</v>
      </c>
      <c r="G258" s="37" t="s">
        <v>119</v>
      </c>
      <c r="H258" s="28" t="s">
        <v>119</v>
      </c>
      <c r="I258" s="28" t="s">
        <v>119</v>
      </c>
      <c r="J258" s="28" t="s">
        <v>119</v>
      </c>
      <c r="K258" s="29" t="s">
        <v>119</v>
      </c>
      <c r="L258" s="28" t="s">
        <v>119</v>
      </c>
      <c r="M258" s="28" t="s">
        <v>119</v>
      </c>
      <c r="N258" s="1" t="s">
        <v>119</v>
      </c>
      <c r="O258" s="43" t="s">
        <v>119</v>
      </c>
      <c r="P258" s="28" t="s">
        <v>119</v>
      </c>
      <c r="Q258" s="106" t="s">
        <v>119</v>
      </c>
      <c r="R258" s="106" t="s">
        <v>119</v>
      </c>
      <c r="S258" s="106" t="s">
        <v>119</v>
      </c>
      <c r="T258" s="106">
        <v>1</v>
      </c>
      <c r="U258" s="106" t="s">
        <v>119</v>
      </c>
      <c r="V258" s="106" t="s">
        <v>119</v>
      </c>
      <c r="W258" t="s">
        <v>119</v>
      </c>
      <c r="X258" s="11" t="str">
        <f t="shared" si="3"/>
        <v>X</v>
      </c>
      <c r="Y258" s="11" t="s">
        <v>119</v>
      </c>
    </row>
    <row r="259" spans="1:25" x14ac:dyDescent="0.3">
      <c r="A259" s="14" t="s">
        <v>407</v>
      </c>
      <c r="B259" s="2" t="s">
        <v>119</v>
      </c>
      <c r="C259" s="14" t="s">
        <v>119</v>
      </c>
      <c r="D259" s="14" t="s">
        <v>119</v>
      </c>
      <c r="E259" s="1" t="s">
        <v>119</v>
      </c>
      <c r="F259" s="37" t="s">
        <v>119</v>
      </c>
      <c r="G259" s="37" t="s">
        <v>119</v>
      </c>
      <c r="H259" s="28" t="s">
        <v>119</v>
      </c>
      <c r="I259" s="28" t="s">
        <v>119</v>
      </c>
      <c r="J259" s="28" t="s">
        <v>119</v>
      </c>
      <c r="K259" s="29" t="s">
        <v>119</v>
      </c>
      <c r="L259" s="28" t="s">
        <v>119</v>
      </c>
      <c r="M259" s="28">
        <f>1+1+19+173+100+3+29+158+62</f>
        <v>546</v>
      </c>
      <c r="N259" s="1" t="s">
        <v>119</v>
      </c>
      <c r="O259" s="43" t="s">
        <v>119</v>
      </c>
      <c r="P259" s="28" t="s">
        <v>119</v>
      </c>
      <c r="Q259" s="106" t="s">
        <v>119</v>
      </c>
      <c r="R259" s="106" t="s">
        <v>119</v>
      </c>
      <c r="S259" s="106" t="s">
        <v>119</v>
      </c>
      <c r="T259" s="106">
        <v>4</v>
      </c>
      <c r="U259" s="106" t="s">
        <v>119</v>
      </c>
      <c r="V259" s="106" t="s">
        <v>119</v>
      </c>
      <c r="W259" t="s">
        <v>119</v>
      </c>
      <c r="X259" s="11" t="str">
        <f t="shared" si="3"/>
        <v>X</v>
      </c>
      <c r="Y259" s="11" t="s">
        <v>119</v>
      </c>
    </row>
    <row r="260" spans="1:25" x14ac:dyDescent="0.3">
      <c r="A260" s="14" t="s">
        <v>408</v>
      </c>
      <c r="B260" s="2" t="s">
        <v>119</v>
      </c>
      <c r="C260" s="14" t="s">
        <v>119</v>
      </c>
      <c r="D260" s="14" t="s">
        <v>119</v>
      </c>
      <c r="E260" s="1" t="s">
        <v>119</v>
      </c>
      <c r="F260" s="37" t="s">
        <v>119</v>
      </c>
      <c r="G260" s="37" t="s">
        <v>119</v>
      </c>
      <c r="H260" s="28" t="s">
        <v>119</v>
      </c>
      <c r="I260" s="28" t="s">
        <v>119</v>
      </c>
      <c r="J260" s="28" t="s">
        <v>119</v>
      </c>
      <c r="K260" s="29" t="s">
        <v>119</v>
      </c>
      <c r="L260" s="28" t="s">
        <v>119</v>
      </c>
      <c r="M260" s="28">
        <v>2</v>
      </c>
      <c r="N260" s="1" t="s">
        <v>119</v>
      </c>
      <c r="O260" s="43" t="s">
        <v>119</v>
      </c>
      <c r="P260" s="28">
        <v>1</v>
      </c>
      <c r="Q260" s="106" t="s">
        <v>119</v>
      </c>
      <c r="R260" s="106" t="s">
        <v>119</v>
      </c>
      <c r="S260" s="106" t="s">
        <v>119</v>
      </c>
      <c r="T260" s="106" t="s">
        <v>119</v>
      </c>
      <c r="U260" s="106" t="s">
        <v>119</v>
      </c>
      <c r="V260" s="106" t="s">
        <v>119</v>
      </c>
      <c r="W260" t="s">
        <v>119</v>
      </c>
      <c r="X260" s="11" t="s">
        <v>134</v>
      </c>
      <c r="Y260" s="11" t="s">
        <v>134</v>
      </c>
    </row>
    <row r="261" spans="1:25" x14ac:dyDescent="0.3">
      <c r="A261" s="14" t="s">
        <v>1022</v>
      </c>
      <c r="B261" s="2" t="s">
        <v>119</v>
      </c>
      <c r="C261" s="14" t="s">
        <v>119</v>
      </c>
      <c r="D261" s="14" t="s">
        <v>119</v>
      </c>
      <c r="E261" s="1" t="s">
        <v>119</v>
      </c>
      <c r="F261" s="37" t="s">
        <v>119</v>
      </c>
      <c r="G261" s="37" t="s">
        <v>119</v>
      </c>
      <c r="H261" s="28" t="s">
        <v>119</v>
      </c>
      <c r="I261" s="28" t="s">
        <v>119</v>
      </c>
      <c r="J261" s="28" t="s">
        <v>119</v>
      </c>
      <c r="K261" s="29" t="s">
        <v>119</v>
      </c>
      <c r="L261" s="28" t="s">
        <v>119</v>
      </c>
      <c r="M261" s="28" t="s">
        <v>119</v>
      </c>
      <c r="N261" s="1" t="s">
        <v>119</v>
      </c>
      <c r="O261" s="43" t="s">
        <v>119</v>
      </c>
      <c r="P261" s="28" t="s">
        <v>119</v>
      </c>
      <c r="Q261" s="106">
        <v>3</v>
      </c>
      <c r="R261" s="106" t="s">
        <v>119</v>
      </c>
      <c r="S261" s="106">
        <v>5</v>
      </c>
      <c r="T261" s="106" t="s">
        <v>119</v>
      </c>
      <c r="U261" s="106" t="s">
        <v>119</v>
      </c>
      <c r="V261" s="106">
        <v>18</v>
      </c>
      <c r="W261" t="s">
        <v>119</v>
      </c>
      <c r="X261" s="11" t="str">
        <f t="shared" si="3"/>
        <v>X</v>
      </c>
      <c r="Y261" s="11" t="s">
        <v>119</v>
      </c>
    </row>
    <row r="262" spans="1:25" s="11" customFormat="1" x14ac:dyDescent="0.3">
      <c r="A262" s="14" t="s">
        <v>409</v>
      </c>
      <c r="B262" s="2" t="s">
        <v>119</v>
      </c>
      <c r="C262" s="14" t="s">
        <v>119</v>
      </c>
      <c r="D262" s="14" t="s">
        <v>119</v>
      </c>
      <c r="E262" s="1" t="s">
        <v>119</v>
      </c>
      <c r="F262" s="37" t="s">
        <v>119</v>
      </c>
      <c r="G262" s="37" t="s">
        <v>119</v>
      </c>
      <c r="H262" s="28" t="s">
        <v>119</v>
      </c>
      <c r="I262" s="28" t="s">
        <v>119</v>
      </c>
      <c r="J262" s="28" t="s">
        <v>119</v>
      </c>
      <c r="K262" s="29" t="s">
        <v>119</v>
      </c>
      <c r="L262" s="28" t="s">
        <v>119</v>
      </c>
      <c r="M262" s="28">
        <f>7+45+20+20+13</f>
        <v>105</v>
      </c>
      <c r="N262" s="1" t="s">
        <v>119</v>
      </c>
      <c r="O262" s="43" t="s">
        <v>119</v>
      </c>
      <c r="P262" s="28" t="s">
        <v>119</v>
      </c>
      <c r="Q262" s="106" t="s">
        <v>119</v>
      </c>
      <c r="R262" s="106" t="s">
        <v>119</v>
      </c>
      <c r="S262" s="106" t="s">
        <v>119</v>
      </c>
      <c r="T262" s="106" t="s">
        <v>119</v>
      </c>
      <c r="U262" s="106" t="s">
        <v>119</v>
      </c>
      <c r="V262" s="106" t="s">
        <v>119</v>
      </c>
      <c r="W262" t="s">
        <v>119</v>
      </c>
      <c r="X262" s="11" t="s">
        <v>134</v>
      </c>
      <c r="Y262" s="11" t="s">
        <v>119</v>
      </c>
    </row>
    <row r="263" spans="1:25" s="11" customFormat="1" x14ac:dyDescent="0.3">
      <c r="A263" s="10" t="s">
        <v>863</v>
      </c>
      <c r="B263" s="6" t="s">
        <v>119</v>
      </c>
      <c r="C263" s="10" t="s">
        <v>119</v>
      </c>
      <c r="D263" s="10" t="s">
        <v>119</v>
      </c>
      <c r="E263" s="10" t="s">
        <v>119</v>
      </c>
      <c r="F263" s="37" t="s">
        <v>119</v>
      </c>
      <c r="G263" s="29" t="s">
        <v>119</v>
      </c>
      <c r="H263" s="29" t="s">
        <v>119</v>
      </c>
      <c r="I263" s="29" t="s">
        <v>119</v>
      </c>
      <c r="J263" s="29" t="s">
        <v>119</v>
      </c>
      <c r="K263" s="29" t="s">
        <v>119</v>
      </c>
      <c r="L263" s="29" t="s">
        <v>119</v>
      </c>
      <c r="M263" s="29" t="s">
        <v>119</v>
      </c>
      <c r="N263" s="10" t="s">
        <v>119</v>
      </c>
      <c r="O263" s="43" t="s">
        <v>119</v>
      </c>
      <c r="P263" s="28" t="s">
        <v>119</v>
      </c>
      <c r="Q263" s="107">
        <v>5</v>
      </c>
      <c r="R263" s="107" t="s">
        <v>119</v>
      </c>
      <c r="S263" s="107" t="s">
        <v>119</v>
      </c>
      <c r="T263" s="107" t="s">
        <v>119</v>
      </c>
      <c r="U263" s="106" t="s">
        <v>119</v>
      </c>
      <c r="V263" s="106" t="s">
        <v>119</v>
      </c>
      <c r="W263" t="s">
        <v>119</v>
      </c>
      <c r="X263" s="11" t="str">
        <f t="shared" si="3"/>
        <v>X</v>
      </c>
      <c r="Y263" s="11" t="s">
        <v>119</v>
      </c>
    </row>
    <row r="264" spans="1:25" s="11" customFormat="1" x14ac:dyDescent="0.3">
      <c r="A264" s="14" t="s">
        <v>116</v>
      </c>
      <c r="B264" s="2">
        <v>0</v>
      </c>
      <c r="C264" s="14">
        <v>0</v>
      </c>
      <c r="D264" s="14">
        <v>0</v>
      </c>
      <c r="E264" s="1">
        <v>1</v>
      </c>
      <c r="F264" s="37" t="s">
        <v>119</v>
      </c>
      <c r="G264" s="37" t="s">
        <v>119</v>
      </c>
      <c r="H264" s="28" t="s">
        <v>119</v>
      </c>
      <c r="I264" s="28" t="s">
        <v>119</v>
      </c>
      <c r="J264" s="28" t="s">
        <v>119</v>
      </c>
      <c r="K264" s="28" t="s">
        <v>119</v>
      </c>
      <c r="L264" s="28" t="s">
        <v>119</v>
      </c>
      <c r="M264" s="28" t="s">
        <v>134</v>
      </c>
      <c r="N264" s="1" t="s">
        <v>119</v>
      </c>
      <c r="O264" s="43" t="s">
        <v>119</v>
      </c>
      <c r="P264" s="28">
        <v>4</v>
      </c>
      <c r="Q264" s="106" t="s">
        <v>119</v>
      </c>
      <c r="R264" s="106" t="s">
        <v>119</v>
      </c>
      <c r="S264" s="106" t="s">
        <v>119</v>
      </c>
      <c r="T264" s="106" t="s">
        <v>119</v>
      </c>
      <c r="U264" s="106" t="s">
        <v>119</v>
      </c>
      <c r="V264" s="106" t="s">
        <v>119</v>
      </c>
      <c r="W264" t="s">
        <v>119</v>
      </c>
      <c r="X264" s="11" t="s">
        <v>134</v>
      </c>
      <c r="Y264" s="11" t="s">
        <v>119</v>
      </c>
    </row>
    <row r="265" spans="1:25" x14ac:dyDescent="0.3">
      <c r="A265" s="14" t="s">
        <v>213</v>
      </c>
      <c r="B265" s="2" t="s">
        <v>119</v>
      </c>
      <c r="C265" s="14" t="s">
        <v>119</v>
      </c>
      <c r="D265" s="14" t="s">
        <v>119</v>
      </c>
      <c r="E265" s="1" t="s">
        <v>119</v>
      </c>
      <c r="F265" s="37" t="s">
        <v>119</v>
      </c>
      <c r="G265" s="37" t="s">
        <v>119</v>
      </c>
      <c r="H265" s="28" t="s">
        <v>119</v>
      </c>
      <c r="I265" s="28" t="s">
        <v>119</v>
      </c>
      <c r="J265" s="28">
        <v>1</v>
      </c>
      <c r="K265" s="28">
        <v>1</v>
      </c>
      <c r="L265" s="28" t="s">
        <v>119</v>
      </c>
      <c r="M265" s="28">
        <v>2</v>
      </c>
      <c r="N265" s="1" t="s">
        <v>119</v>
      </c>
      <c r="O265" s="43" t="s">
        <v>119</v>
      </c>
      <c r="P265" s="28" t="s">
        <v>119</v>
      </c>
      <c r="Q265" s="106" t="s">
        <v>119</v>
      </c>
      <c r="R265" s="106" t="s">
        <v>119</v>
      </c>
      <c r="S265" s="106" t="s">
        <v>119</v>
      </c>
      <c r="T265" s="106">
        <v>2</v>
      </c>
      <c r="U265" s="106" t="s">
        <v>119</v>
      </c>
      <c r="V265" s="106">
        <v>1</v>
      </c>
      <c r="W265" t="s">
        <v>119</v>
      </c>
      <c r="X265" s="11" t="str">
        <f t="shared" ref="X265:X329" si="4">IF(SUM(Q265:V265)&gt;=1,"X","")</f>
        <v>X</v>
      </c>
      <c r="Y265" s="11" t="s">
        <v>134</v>
      </c>
    </row>
    <row r="266" spans="1:25" x14ac:dyDescent="0.3">
      <c r="A266" s="10" t="s">
        <v>128</v>
      </c>
      <c r="B266" s="6" t="s">
        <v>119</v>
      </c>
      <c r="C266" s="10" t="s">
        <v>119</v>
      </c>
      <c r="D266" s="10" t="s">
        <v>119</v>
      </c>
      <c r="E266" s="10" t="s">
        <v>119</v>
      </c>
      <c r="F266" s="37" t="s">
        <v>119</v>
      </c>
      <c r="G266" s="37" t="s">
        <v>119</v>
      </c>
      <c r="H266" s="29">
        <v>1</v>
      </c>
      <c r="I266" s="29" t="s">
        <v>119</v>
      </c>
      <c r="J266" s="29" t="s">
        <v>119</v>
      </c>
      <c r="K266" s="28" t="s">
        <v>119</v>
      </c>
      <c r="L266" s="28" t="s">
        <v>119</v>
      </c>
      <c r="M266" s="28" t="s">
        <v>119</v>
      </c>
      <c r="N266" s="1" t="s">
        <v>119</v>
      </c>
      <c r="O266" s="43" t="s">
        <v>119</v>
      </c>
      <c r="P266" s="28" t="s">
        <v>119</v>
      </c>
      <c r="Q266" s="106" t="s">
        <v>119</v>
      </c>
      <c r="R266" s="106" t="s">
        <v>119</v>
      </c>
      <c r="S266" s="106" t="s">
        <v>119</v>
      </c>
      <c r="T266" s="106" t="s">
        <v>119</v>
      </c>
      <c r="U266" s="106" t="s">
        <v>119</v>
      </c>
      <c r="V266" s="106" t="s">
        <v>119</v>
      </c>
      <c r="W266" t="s">
        <v>119</v>
      </c>
      <c r="X266" s="11" t="s">
        <v>119</v>
      </c>
      <c r="Y266" s="11" t="s">
        <v>119</v>
      </c>
    </row>
    <row r="267" spans="1:25" x14ac:dyDescent="0.3">
      <c r="A267" s="14" t="s">
        <v>410</v>
      </c>
      <c r="B267" s="18" t="s">
        <v>119</v>
      </c>
      <c r="C267" s="14" t="s">
        <v>119</v>
      </c>
      <c r="D267" s="14" t="s">
        <v>119</v>
      </c>
      <c r="E267" s="14" t="s">
        <v>119</v>
      </c>
      <c r="F267" s="37" t="s">
        <v>119</v>
      </c>
      <c r="G267" s="37" t="s">
        <v>119</v>
      </c>
      <c r="H267" s="31" t="s">
        <v>119</v>
      </c>
      <c r="I267" s="31" t="s">
        <v>119</v>
      </c>
      <c r="J267" s="31" t="s">
        <v>119</v>
      </c>
      <c r="K267" s="31" t="s">
        <v>119</v>
      </c>
      <c r="L267" s="31" t="s">
        <v>119</v>
      </c>
      <c r="M267" s="31">
        <v>1</v>
      </c>
      <c r="N267" s="14" t="s">
        <v>119</v>
      </c>
      <c r="O267" s="43" t="s">
        <v>119</v>
      </c>
      <c r="P267" s="28" t="s">
        <v>119</v>
      </c>
      <c r="Q267" s="106" t="s">
        <v>119</v>
      </c>
      <c r="R267" s="106" t="s">
        <v>119</v>
      </c>
      <c r="S267" s="106" t="s">
        <v>119</v>
      </c>
      <c r="T267" s="106" t="s">
        <v>119</v>
      </c>
      <c r="U267" s="106" t="s">
        <v>119</v>
      </c>
      <c r="V267" s="106" t="s">
        <v>119</v>
      </c>
      <c r="W267" t="s">
        <v>119</v>
      </c>
      <c r="X267" s="11" t="s">
        <v>134</v>
      </c>
      <c r="Y267" s="11" t="s">
        <v>119</v>
      </c>
    </row>
    <row r="268" spans="1:25" x14ac:dyDescent="0.3">
      <c r="A268" s="14" t="s">
        <v>411</v>
      </c>
      <c r="B268" s="18" t="s">
        <v>119</v>
      </c>
      <c r="C268" s="14" t="s">
        <v>119</v>
      </c>
      <c r="D268" s="14" t="s">
        <v>119</v>
      </c>
      <c r="E268" s="14" t="s">
        <v>119</v>
      </c>
      <c r="F268" s="37" t="s">
        <v>119</v>
      </c>
      <c r="G268" s="37" t="s">
        <v>119</v>
      </c>
      <c r="H268" s="31" t="s">
        <v>119</v>
      </c>
      <c r="I268" s="31" t="s">
        <v>119</v>
      </c>
      <c r="J268" s="31" t="s">
        <v>119</v>
      </c>
      <c r="K268" s="31" t="s">
        <v>119</v>
      </c>
      <c r="L268" s="31" t="s">
        <v>119</v>
      </c>
      <c r="M268" s="31">
        <v>20</v>
      </c>
      <c r="N268" s="14" t="s">
        <v>119</v>
      </c>
      <c r="O268" s="43" t="s">
        <v>119</v>
      </c>
      <c r="P268" s="28" t="s">
        <v>119</v>
      </c>
      <c r="Q268" s="106" t="s">
        <v>119</v>
      </c>
      <c r="R268" s="106">
        <v>1</v>
      </c>
      <c r="S268" s="106" t="s">
        <v>119</v>
      </c>
      <c r="T268" s="106" t="s">
        <v>119</v>
      </c>
      <c r="U268" s="106" t="s">
        <v>119</v>
      </c>
      <c r="V268" s="106" t="s">
        <v>119</v>
      </c>
      <c r="W268" t="s">
        <v>119</v>
      </c>
      <c r="X268" s="11" t="str">
        <f t="shared" si="4"/>
        <v>X</v>
      </c>
      <c r="Y268" s="11" t="s">
        <v>134</v>
      </c>
    </row>
    <row r="269" spans="1:25" x14ac:dyDescent="0.3">
      <c r="A269" s="14" t="s">
        <v>1032</v>
      </c>
      <c r="B269" s="18" t="s">
        <v>119</v>
      </c>
      <c r="C269" s="14" t="s">
        <v>119</v>
      </c>
      <c r="D269" s="14" t="s">
        <v>119</v>
      </c>
      <c r="E269" s="14" t="s">
        <v>119</v>
      </c>
      <c r="F269" s="37" t="s">
        <v>119</v>
      </c>
      <c r="G269" s="37" t="s">
        <v>119</v>
      </c>
      <c r="H269" s="31" t="s">
        <v>119</v>
      </c>
      <c r="I269" s="31" t="s">
        <v>119</v>
      </c>
      <c r="J269" s="31" t="s">
        <v>119</v>
      </c>
      <c r="K269" s="31" t="s">
        <v>119</v>
      </c>
      <c r="L269" s="31" t="s">
        <v>119</v>
      </c>
      <c r="M269" s="31" t="s">
        <v>119</v>
      </c>
      <c r="N269" s="14" t="s">
        <v>119</v>
      </c>
      <c r="O269" s="43" t="s">
        <v>119</v>
      </c>
      <c r="P269" s="28" t="s">
        <v>119</v>
      </c>
      <c r="Q269" s="106" t="s">
        <v>119</v>
      </c>
      <c r="R269" s="106" t="s">
        <v>119</v>
      </c>
      <c r="S269" s="106" t="s">
        <v>119</v>
      </c>
      <c r="T269" s="106" t="s">
        <v>119</v>
      </c>
      <c r="U269" s="106" t="s">
        <v>119</v>
      </c>
      <c r="V269" s="106">
        <v>1</v>
      </c>
      <c r="W269" t="s">
        <v>119</v>
      </c>
      <c r="X269" s="11" t="str">
        <f t="shared" si="4"/>
        <v>X</v>
      </c>
      <c r="Y269" s="11" t="s">
        <v>119</v>
      </c>
    </row>
    <row r="270" spans="1:25" x14ac:dyDescent="0.3">
      <c r="A270" s="14" t="s">
        <v>205</v>
      </c>
      <c r="B270" s="2" t="s">
        <v>119</v>
      </c>
      <c r="C270" s="14" t="s">
        <v>119</v>
      </c>
      <c r="D270" s="14" t="s">
        <v>119</v>
      </c>
      <c r="E270" s="1" t="s">
        <v>119</v>
      </c>
      <c r="F270" s="37" t="s">
        <v>119</v>
      </c>
      <c r="G270" s="37" t="s">
        <v>119</v>
      </c>
      <c r="H270" s="28">
        <v>1</v>
      </c>
      <c r="I270" s="28">
        <v>1</v>
      </c>
      <c r="J270" s="28" t="s">
        <v>119</v>
      </c>
      <c r="K270" s="28" t="s">
        <v>119</v>
      </c>
      <c r="L270" s="28" t="s">
        <v>119</v>
      </c>
      <c r="M270" s="28" t="s">
        <v>119</v>
      </c>
      <c r="N270" s="1" t="s">
        <v>119</v>
      </c>
      <c r="O270" s="43" t="s">
        <v>119</v>
      </c>
      <c r="P270" s="28" t="s">
        <v>119</v>
      </c>
      <c r="Q270" s="106" t="s">
        <v>119</v>
      </c>
      <c r="R270" s="106" t="s">
        <v>119</v>
      </c>
      <c r="S270" s="106" t="s">
        <v>119</v>
      </c>
      <c r="T270" s="106" t="s">
        <v>119</v>
      </c>
      <c r="U270" s="106" t="s">
        <v>119</v>
      </c>
      <c r="V270" s="106" t="s">
        <v>119</v>
      </c>
      <c r="W270" t="s">
        <v>119</v>
      </c>
      <c r="X270" s="11" t="s">
        <v>134</v>
      </c>
      <c r="Y270" s="11" t="s">
        <v>134</v>
      </c>
    </row>
    <row r="271" spans="1:25" x14ac:dyDescent="0.3">
      <c r="A271" s="14" t="s">
        <v>412</v>
      </c>
      <c r="B271" s="2" t="s">
        <v>119</v>
      </c>
      <c r="C271" s="14" t="s">
        <v>119</v>
      </c>
      <c r="D271" s="14" t="s">
        <v>119</v>
      </c>
      <c r="E271" s="1" t="s">
        <v>119</v>
      </c>
      <c r="F271" s="37" t="s">
        <v>119</v>
      </c>
      <c r="G271" s="37" t="s">
        <v>119</v>
      </c>
      <c r="H271" s="28" t="s">
        <v>119</v>
      </c>
      <c r="I271" s="28" t="s">
        <v>119</v>
      </c>
      <c r="J271" s="28" t="s">
        <v>119</v>
      </c>
      <c r="K271" s="28" t="s">
        <v>119</v>
      </c>
      <c r="L271" s="28" t="s">
        <v>119</v>
      </c>
      <c r="M271" s="28" t="s">
        <v>134</v>
      </c>
      <c r="N271" s="1" t="s">
        <v>119</v>
      </c>
      <c r="O271" s="43" t="s">
        <v>119</v>
      </c>
      <c r="P271" s="28" t="s">
        <v>119</v>
      </c>
      <c r="Q271" s="106" t="s">
        <v>119</v>
      </c>
      <c r="R271" s="106" t="s">
        <v>119</v>
      </c>
      <c r="S271" s="106" t="s">
        <v>119</v>
      </c>
      <c r="T271" s="106" t="s">
        <v>119</v>
      </c>
      <c r="U271" s="106" t="s">
        <v>119</v>
      </c>
      <c r="V271" s="106">
        <v>1</v>
      </c>
      <c r="W271" t="s">
        <v>119</v>
      </c>
      <c r="X271" s="11" t="str">
        <f t="shared" si="4"/>
        <v>X</v>
      </c>
      <c r="Y271" s="11" t="s">
        <v>134</v>
      </c>
    </row>
    <row r="272" spans="1:25" x14ac:dyDescent="0.3">
      <c r="A272" s="14" t="s">
        <v>115</v>
      </c>
      <c r="B272" s="2">
        <v>2</v>
      </c>
      <c r="C272" s="14">
        <v>0</v>
      </c>
      <c r="D272" s="14">
        <v>0</v>
      </c>
      <c r="E272" s="1">
        <v>0</v>
      </c>
      <c r="F272" s="37" t="s">
        <v>119</v>
      </c>
      <c r="G272" s="37" t="s">
        <v>119</v>
      </c>
      <c r="H272" s="28" t="s">
        <v>119</v>
      </c>
      <c r="I272" s="28" t="s">
        <v>119</v>
      </c>
      <c r="J272" s="28" t="s">
        <v>119</v>
      </c>
      <c r="K272" s="28" t="s">
        <v>119</v>
      </c>
      <c r="L272" s="28" t="s">
        <v>119</v>
      </c>
      <c r="M272" s="28" t="s">
        <v>119</v>
      </c>
      <c r="N272" s="1" t="s">
        <v>119</v>
      </c>
      <c r="O272" s="43" t="s">
        <v>119</v>
      </c>
      <c r="P272" s="28" t="s">
        <v>119</v>
      </c>
      <c r="Q272" s="106" t="s">
        <v>119</v>
      </c>
      <c r="R272" s="106" t="s">
        <v>119</v>
      </c>
      <c r="S272" s="106" t="s">
        <v>119</v>
      </c>
      <c r="T272" s="106" t="s">
        <v>119</v>
      </c>
      <c r="U272" s="106" t="s">
        <v>119</v>
      </c>
      <c r="V272" s="106" t="s">
        <v>119</v>
      </c>
      <c r="W272" t="s">
        <v>119</v>
      </c>
      <c r="X272" s="11" t="s">
        <v>134</v>
      </c>
      <c r="Y272" s="11" t="s">
        <v>134</v>
      </c>
    </row>
    <row r="273" spans="1:25" s="5" customFormat="1" x14ac:dyDescent="0.3">
      <c r="A273" s="14" t="s">
        <v>114</v>
      </c>
      <c r="B273" s="2">
        <v>0</v>
      </c>
      <c r="C273" s="14">
        <v>0</v>
      </c>
      <c r="D273" s="14">
        <v>0</v>
      </c>
      <c r="E273" s="1">
        <v>1</v>
      </c>
      <c r="F273" s="37" t="s">
        <v>119</v>
      </c>
      <c r="G273" s="37" t="s">
        <v>119</v>
      </c>
      <c r="H273" s="28" t="s">
        <v>119</v>
      </c>
      <c r="I273" s="27">
        <v>1</v>
      </c>
      <c r="J273" s="28" t="s">
        <v>119</v>
      </c>
      <c r="K273" s="28" t="s">
        <v>119</v>
      </c>
      <c r="L273" s="28" t="s">
        <v>119</v>
      </c>
      <c r="M273" s="28" t="s">
        <v>119</v>
      </c>
      <c r="N273" s="1" t="s">
        <v>119</v>
      </c>
      <c r="O273" s="43" t="s">
        <v>119</v>
      </c>
      <c r="P273" s="28" t="s">
        <v>119</v>
      </c>
      <c r="Q273" s="106" t="s">
        <v>119</v>
      </c>
      <c r="R273" s="106" t="s">
        <v>119</v>
      </c>
      <c r="S273" s="106" t="s">
        <v>119</v>
      </c>
      <c r="T273" s="106" t="s">
        <v>119</v>
      </c>
      <c r="U273" s="106" t="s">
        <v>119</v>
      </c>
      <c r="V273" s="106" t="s">
        <v>119</v>
      </c>
      <c r="W273" t="s">
        <v>119</v>
      </c>
      <c r="X273" s="11" t="s">
        <v>134</v>
      </c>
      <c r="Y273" s="11" t="s">
        <v>134</v>
      </c>
    </row>
    <row r="274" spans="1:25" s="11" customFormat="1" x14ac:dyDescent="0.3">
      <c r="A274" s="14" t="s">
        <v>327</v>
      </c>
      <c r="B274" s="2" t="s">
        <v>119</v>
      </c>
      <c r="C274" s="14" t="s">
        <v>119</v>
      </c>
      <c r="D274" s="14" t="s">
        <v>119</v>
      </c>
      <c r="E274" s="1" t="s">
        <v>119</v>
      </c>
      <c r="F274" s="37" t="s">
        <v>119</v>
      </c>
      <c r="G274" s="37" t="s">
        <v>119</v>
      </c>
      <c r="H274" s="28" t="s">
        <v>119</v>
      </c>
      <c r="I274" s="27">
        <v>1</v>
      </c>
      <c r="J274" s="28" t="s">
        <v>119</v>
      </c>
      <c r="K274" s="28" t="s">
        <v>134</v>
      </c>
      <c r="L274" s="28">
        <v>1</v>
      </c>
      <c r="M274" s="28" t="s">
        <v>119</v>
      </c>
      <c r="N274" s="1" t="s">
        <v>119</v>
      </c>
      <c r="O274" s="43" t="s">
        <v>119</v>
      </c>
      <c r="P274" s="28" t="s">
        <v>119</v>
      </c>
      <c r="Q274" s="106" t="s">
        <v>119</v>
      </c>
      <c r="R274" s="106" t="s">
        <v>119</v>
      </c>
      <c r="S274" s="106" t="s">
        <v>119</v>
      </c>
      <c r="T274" s="106" t="s">
        <v>119</v>
      </c>
      <c r="U274" s="106" t="s">
        <v>119</v>
      </c>
      <c r="V274" s="106" t="s">
        <v>119</v>
      </c>
      <c r="W274" t="s">
        <v>119</v>
      </c>
      <c r="X274" s="11" t="s">
        <v>134</v>
      </c>
      <c r="Y274" s="11" t="s">
        <v>134</v>
      </c>
    </row>
    <row r="275" spans="1:25" x14ac:dyDescent="0.3">
      <c r="A275" s="14" t="s">
        <v>1031</v>
      </c>
      <c r="B275" s="2" t="s">
        <v>119</v>
      </c>
      <c r="C275" s="14" t="s">
        <v>119</v>
      </c>
      <c r="D275" s="14" t="s">
        <v>119</v>
      </c>
      <c r="E275" s="1" t="s">
        <v>119</v>
      </c>
      <c r="F275" s="37" t="s">
        <v>119</v>
      </c>
      <c r="G275" s="37" t="s">
        <v>119</v>
      </c>
      <c r="H275" s="28" t="s">
        <v>119</v>
      </c>
      <c r="I275" s="28" t="s">
        <v>119</v>
      </c>
      <c r="J275" s="28" t="s">
        <v>119</v>
      </c>
      <c r="K275" s="28" t="s">
        <v>119</v>
      </c>
      <c r="L275" s="28" t="s">
        <v>119</v>
      </c>
      <c r="M275" s="28" t="s">
        <v>119</v>
      </c>
      <c r="N275" s="1" t="s">
        <v>119</v>
      </c>
      <c r="O275" s="43" t="s">
        <v>119</v>
      </c>
      <c r="P275" s="28" t="s">
        <v>119</v>
      </c>
      <c r="Q275" s="106" t="s">
        <v>119</v>
      </c>
      <c r="R275" s="106" t="s">
        <v>119</v>
      </c>
      <c r="S275" s="106" t="s">
        <v>119</v>
      </c>
      <c r="T275" s="106">
        <v>17</v>
      </c>
      <c r="U275" s="106" t="s">
        <v>119</v>
      </c>
      <c r="V275" s="106" t="s">
        <v>119</v>
      </c>
      <c r="W275" t="s">
        <v>119</v>
      </c>
      <c r="X275" s="11" t="str">
        <f t="shared" si="4"/>
        <v>X</v>
      </c>
      <c r="Y275" s="11" t="s">
        <v>119</v>
      </c>
    </row>
    <row r="276" spans="1:25" x14ac:dyDescent="0.3">
      <c r="A276" s="14" t="s">
        <v>1098</v>
      </c>
      <c r="B276" s="2" t="s">
        <v>119</v>
      </c>
      <c r="C276" s="14" t="s">
        <v>119</v>
      </c>
      <c r="D276" s="14" t="s">
        <v>119</v>
      </c>
      <c r="E276" s="1" t="s">
        <v>119</v>
      </c>
      <c r="F276" s="37" t="s">
        <v>119</v>
      </c>
      <c r="G276" s="37" t="s">
        <v>119</v>
      </c>
      <c r="H276" s="28" t="s">
        <v>119</v>
      </c>
      <c r="I276" s="28" t="s">
        <v>119</v>
      </c>
      <c r="J276" s="28" t="s">
        <v>119</v>
      </c>
      <c r="K276" s="28">
        <v>1</v>
      </c>
      <c r="L276" s="28" t="s">
        <v>119</v>
      </c>
      <c r="M276" s="28" t="s">
        <v>119</v>
      </c>
      <c r="N276" s="1" t="s">
        <v>119</v>
      </c>
      <c r="O276" s="43" t="s">
        <v>119</v>
      </c>
      <c r="P276" s="28" t="s">
        <v>119</v>
      </c>
      <c r="Q276" s="106" t="s">
        <v>119</v>
      </c>
      <c r="R276" s="106" t="s">
        <v>119</v>
      </c>
      <c r="S276" s="106" t="s">
        <v>119</v>
      </c>
      <c r="T276" s="106" t="s">
        <v>119</v>
      </c>
      <c r="U276" s="106" t="s">
        <v>119</v>
      </c>
      <c r="V276" s="106" t="s">
        <v>119</v>
      </c>
      <c r="W276" t="s">
        <v>119</v>
      </c>
      <c r="X276" s="11" t="s">
        <v>119</v>
      </c>
      <c r="Y276" s="11" t="s">
        <v>119</v>
      </c>
    </row>
    <row r="277" spans="1:25" x14ac:dyDescent="0.3">
      <c r="A277" s="14" t="s">
        <v>677</v>
      </c>
      <c r="B277" s="2" t="s">
        <v>119</v>
      </c>
      <c r="C277" s="14" t="s">
        <v>119</v>
      </c>
      <c r="D277" s="14" t="s">
        <v>119</v>
      </c>
      <c r="E277" s="1" t="s">
        <v>119</v>
      </c>
      <c r="F277" s="37" t="s">
        <v>119</v>
      </c>
      <c r="G277" s="37" t="s">
        <v>119</v>
      </c>
      <c r="H277" s="28">
        <v>2</v>
      </c>
      <c r="I277" s="28">
        <v>1</v>
      </c>
      <c r="J277" s="28" t="s">
        <v>119</v>
      </c>
      <c r="K277" s="28" t="s">
        <v>119</v>
      </c>
      <c r="L277" s="28" t="s">
        <v>119</v>
      </c>
      <c r="M277" s="28" t="s">
        <v>119</v>
      </c>
      <c r="N277" s="1" t="s">
        <v>119</v>
      </c>
      <c r="O277" s="43" t="s">
        <v>119</v>
      </c>
      <c r="P277" s="28" t="s">
        <v>119</v>
      </c>
      <c r="Q277" s="106" t="s">
        <v>119</v>
      </c>
      <c r="R277" s="106" t="s">
        <v>119</v>
      </c>
      <c r="S277" s="106" t="s">
        <v>119</v>
      </c>
      <c r="T277" s="106" t="s">
        <v>119</v>
      </c>
      <c r="U277" s="106" t="s">
        <v>119</v>
      </c>
      <c r="V277" s="106" t="s">
        <v>119</v>
      </c>
      <c r="W277" t="s">
        <v>119</v>
      </c>
      <c r="X277" s="11" t="s">
        <v>134</v>
      </c>
      <c r="Y277" s="11" t="s">
        <v>119</v>
      </c>
    </row>
    <row r="278" spans="1:25" x14ac:dyDescent="0.3">
      <c r="A278" s="10" t="s">
        <v>864</v>
      </c>
      <c r="B278" s="6" t="s">
        <v>119</v>
      </c>
      <c r="C278" s="10" t="s">
        <v>119</v>
      </c>
      <c r="D278" s="10" t="s">
        <v>119</v>
      </c>
      <c r="E278" s="10" t="s">
        <v>119</v>
      </c>
      <c r="F278" s="37" t="s">
        <v>119</v>
      </c>
      <c r="G278" s="29" t="s">
        <v>119</v>
      </c>
      <c r="H278" s="29" t="s">
        <v>119</v>
      </c>
      <c r="I278" s="30" t="s">
        <v>119</v>
      </c>
      <c r="J278" s="29" t="s">
        <v>119</v>
      </c>
      <c r="K278" s="29" t="s">
        <v>119</v>
      </c>
      <c r="L278" s="29" t="s">
        <v>119</v>
      </c>
      <c r="M278" s="29" t="s">
        <v>119</v>
      </c>
      <c r="N278" s="10" t="s">
        <v>119</v>
      </c>
      <c r="O278" s="43" t="s">
        <v>119</v>
      </c>
      <c r="P278" s="28" t="s">
        <v>119</v>
      </c>
      <c r="Q278" s="107" t="s">
        <v>119</v>
      </c>
      <c r="R278" s="107" t="s">
        <v>119</v>
      </c>
      <c r="S278" s="107">
        <v>2</v>
      </c>
      <c r="T278" s="107">
        <v>14</v>
      </c>
      <c r="U278" s="106" t="s">
        <v>119</v>
      </c>
      <c r="V278" s="106" t="s">
        <v>119</v>
      </c>
      <c r="W278" t="s">
        <v>119</v>
      </c>
      <c r="X278" s="11" t="str">
        <f t="shared" si="4"/>
        <v>X</v>
      </c>
      <c r="Y278" s="11" t="s">
        <v>119</v>
      </c>
    </row>
    <row r="279" spans="1:25" x14ac:dyDescent="0.3">
      <c r="A279" s="14" t="s">
        <v>1099</v>
      </c>
      <c r="B279" s="18" t="s">
        <v>119</v>
      </c>
      <c r="C279" s="14" t="s">
        <v>119</v>
      </c>
      <c r="D279" s="14" t="s">
        <v>119</v>
      </c>
      <c r="E279" s="14" t="s">
        <v>119</v>
      </c>
      <c r="F279" s="31" t="s">
        <v>119</v>
      </c>
      <c r="G279" s="31" t="s">
        <v>119</v>
      </c>
      <c r="H279" s="31" t="s">
        <v>119</v>
      </c>
      <c r="I279" s="34" t="s">
        <v>119</v>
      </c>
      <c r="J279" s="31" t="s">
        <v>119</v>
      </c>
      <c r="K279" s="31">
        <v>2</v>
      </c>
      <c r="L279" s="31" t="s">
        <v>119</v>
      </c>
      <c r="M279" s="31" t="s">
        <v>119</v>
      </c>
      <c r="N279" s="14" t="s">
        <v>119</v>
      </c>
      <c r="O279" s="43" t="s">
        <v>119</v>
      </c>
      <c r="P279" s="28" t="s">
        <v>119</v>
      </c>
      <c r="Q279" s="108" t="s">
        <v>119</v>
      </c>
      <c r="R279" s="108" t="s">
        <v>119</v>
      </c>
      <c r="S279" s="108" t="s">
        <v>119</v>
      </c>
      <c r="T279" s="108" t="s">
        <v>119</v>
      </c>
      <c r="U279" s="108" t="s">
        <v>119</v>
      </c>
      <c r="V279" s="108" t="s">
        <v>119</v>
      </c>
      <c r="W279" s="11" t="s">
        <v>119</v>
      </c>
      <c r="X279" s="11" t="s">
        <v>134</v>
      </c>
      <c r="Y279" s="11" t="s">
        <v>134</v>
      </c>
    </row>
    <row r="280" spans="1:25" x14ac:dyDescent="0.3">
      <c r="A280" s="14" t="s">
        <v>713</v>
      </c>
      <c r="B280" s="2" t="s">
        <v>119</v>
      </c>
      <c r="C280" s="14" t="s">
        <v>119</v>
      </c>
      <c r="D280" s="14" t="s">
        <v>119</v>
      </c>
      <c r="E280" s="1" t="s">
        <v>119</v>
      </c>
      <c r="F280" s="37" t="s">
        <v>119</v>
      </c>
      <c r="G280" s="37" t="s">
        <v>119</v>
      </c>
      <c r="H280" s="28" t="s">
        <v>119</v>
      </c>
      <c r="I280" s="27">
        <v>1</v>
      </c>
      <c r="J280" s="28" t="s">
        <v>119</v>
      </c>
      <c r="K280" s="28" t="s">
        <v>119</v>
      </c>
      <c r="L280" s="28" t="s">
        <v>119</v>
      </c>
      <c r="M280" s="28" t="s">
        <v>119</v>
      </c>
      <c r="N280" s="1" t="s">
        <v>119</v>
      </c>
      <c r="O280" s="43" t="s">
        <v>119</v>
      </c>
      <c r="P280" s="28" t="s">
        <v>119</v>
      </c>
      <c r="Q280" s="106" t="s">
        <v>119</v>
      </c>
      <c r="R280" s="106" t="s">
        <v>119</v>
      </c>
      <c r="S280" s="106" t="s">
        <v>119</v>
      </c>
      <c r="T280" s="106">
        <v>1</v>
      </c>
      <c r="U280" s="106" t="s">
        <v>119</v>
      </c>
      <c r="V280" s="106" t="s">
        <v>119</v>
      </c>
      <c r="W280" t="s">
        <v>119</v>
      </c>
      <c r="X280" s="11" t="str">
        <f t="shared" si="4"/>
        <v>X</v>
      </c>
      <c r="Y280" s="11" t="s">
        <v>134</v>
      </c>
    </row>
    <row r="281" spans="1:25" x14ac:dyDescent="0.3">
      <c r="A281" s="14" t="s">
        <v>1159</v>
      </c>
      <c r="B281" s="2" t="s">
        <v>119</v>
      </c>
      <c r="C281" s="14" t="s">
        <v>119</v>
      </c>
      <c r="D281" s="14" t="s">
        <v>119</v>
      </c>
      <c r="E281" s="1" t="s">
        <v>119</v>
      </c>
      <c r="F281" s="37" t="s">
        <v>119</v>
      </c>
      <c r="G281" s="37" t="s">
        <v>119</v>
      </c>
      <c r="H281" s="28" t="s">
        <v>119</v>
      </c>
      <c r="I281" s="27" t="s">
        <v>119</v>
      </c>
      <c r="J281" s="28">
        <v>2</v>
      </c>
      <c r="K281" s="28" t="s">
        <v>119</v>
      </c>
      <c r="L281" s="28" t="s">
        <v>119</v>
      </c>
      <c r="M281" s="28" t="s">
        <v>119</v>
      </c>
      <c r="N281" s="1" t="s">
        <v>119</v>
      </c>
      <c r="O281" s="43" t="s">
        <v>119</v>
      </c>
      <c r="P281" s="28" t="s">
        <v>119</v>
      </c>
      <c r="Q281" s="106" t="s">
        <v>119</v>
      </c>
      <c r="R281" s="106" t="s">
        <v>119</v>
      </c>
      <c r="S281" s="106" t="s">
        <v>119</v>
      </c>
      <c r="T281" s="106" t="s">
        <v>119</v>
      </c>
      <c r="U281" s="106" t="s">
        <v>119</v>
      </c>
      <c r="V281" s="106" t="s">
        <v>119</v>
      </c>
      <c r="W281" t="s">
        <v>134</v>
      </c>
      <c r="X281" s="11" t="s">
        <v>119</v>
      </c>
      <c r="Y281" s="11" t="s">
        <v>119</v>
      </c>
    </row>
    <row r="282" spans="1:25" x14ac:dyDescent="0.3">
      <c r="A282" s="14" t="s">
        <v>1023</v>
      </c>
      <c r="B282" s="2" t="s">
        <v>119</v>
      </c>
      <c r="C282" s="14" t="s">
        <v>119</v>
      </c>
      <c r="D282" s="14" t="s">
        <v>119</v>
      </c>
      <c r="E282" s="1" t="s">
        <v>119</v>
      </c>
      <c r="F282" s="37" t="s">
        <v>119</v>
      </c>
      <c r="G282" s="37" t="s">
        <v>119</v>
      </c>
      <c r="H282" s="28" t="s">
        <v>119</v>
      </c>
      <c r="I282" s="27" t="s">
        <v>119</v>
      </c>
      <c r="J282" s="28" t="s">
        <v>119</v>
      </c>
      <c r="K282" s="28" t="s">
        <v>119</v>
      </c>
      <c r="L282" s="28" t="s">
        <v>119</v>
      </c>
      <c r="M282" s="28" t="s">
        <v>119</v>
      </c>
      <c r="N282" s="1" t="s">
        <v>119</v>
      </c>
      <c r="O282" s="43" t="s">
        <v>119</v>
      </c>
      <c r="P282" s="28" t="s">
        <v>119</v>
      </c>
      <c r="Q282" s="106" t="s">
        <v>119</v>
      </c>
      <c r="R282" s="106" t="s">
        <v>119</v>
      </c>
      <c r="S282" s="106" t="s">
        <v>119</v>
      </c>
      <c r="T282" s="106">
        <v>1</v>
      </c>
      <c r="U282" s="106" t="s">
        <v>119</v>
      </c>
      <c r="V282" s="106" t="s">
        <v>119</v>
      </c>
      <c r="W282" t="s">
        <v>119</v>
      </c>
      <c r="X282" s="11" t="str">
        <f t="shared" si="4"/>
        <v>X</v>
      </c>
      <c r="Y282" s="11" t="s">
        <v>119</v>
      </c>
    </row>
    <row r="283" spans="1:25" x14ac:dyDescent="0.3">
      <c r="A283" s="14" t="s">
        <v>678</v>
      </c>
      <c r="B283" s="2" t="s">
        <v>119</v>
      </c>
      <c r="C283" s="14" t="s">
        <v>119</v>
      </c>
      <c r="D283" s="14" t="s">
        <v>119</v>
      </c>
      <c r="E283" s="1" t="s">
        <v>119</v>
      </c>
      <c r="F283" s="37" t="s">
        <v>119</v>
      </c>
      <c r="G283" s="37">
        <v>1</v>
      </c>
      <c r="H283" s="28" t="s">
        <v>119</v>
      </c>
      <c r="I283" s="27" t="s">
        <v>119</v>
      </c>
      <c r="J283" s="28" t="s">
        <v>119</v>
      </c>
      <c r="K283" s="28" t="s">
        <v>119</v>
      </c>
      <c r="L283" s="28" t="s">
        <v>119</v>
      </c>
      <c r="M283" s="28" t="s">
        <v>119</v>
      </c>
      <c r="N283" s="1" t="s">
        <v>119</v>
      </c>
      <c r="O283" s="43" t="s">
        <v>119</v>
      </c>
      <c r="P283" s="28" t="s">
        <v>119</v>
      </c>
      <c r="Q283" s="106" t="s">
        <v>119</v>
      </c>
      <c r="R283" s="106" t="s">
        <v>119</v>
      </c>
      <c r="S283" s="106" t="s">
        <v>119</v>
      </c>
      <c r="T283" s="106">
        <v>1</v>
      </c>
      <c r="U283" s="106" t="s">
        <v>119</v>
      </c>
      <c r="V283" s="106" t="s">
        <v>119</v>
      </c>
      <c r="W283" t="s">
        <v>119</v>
      </c>
      <c r="X283" s="11" t="str">
        <f t="shared" si="4"/>
        <v>X</v>
      </c>
      <c r="Y283" s="11" t="s">
        <v>119</v>
      </c>
    </row>
    <row r="284" spans="1:25" x14ac:dyDescent="0.3">
      <c r="A284" s="14" t="s">
        <v>278</v>
      </c>
      <c r="B284" s="2" t="s">
        <v>119</v>
      </c>
      <c r="C284" s="14" t="s">
        <v>119</v>
      </c>
      <c r="D284" s="14" t="s">
        <v>119</v>
      </c>
      <c r="E284" s="1" t="s">
        <v>119</v>
      </c>
      <c r="F284" s="37" t="s">
        <v>119</v>
      </c>
      <c r="G284" s="37" t="s">
        <v>119</v>
      </c>
      <c r="H284" s="28" t="s">
        <v>119</v>
      </c>
      <c r="I284" s="27">
        <v>1</v>
      </c>
      <c r="J284" s="28" t="s">
        <v>119</v>
      </c>
      <c r="K284" s="28">
        <v>15</v>
      </c>
      <c r="L284" s="28" t="s">
        <v>119</v>
      </c>
      <c r="M284" s="28" t="s">
        <v>119</v>
      </c>
      <c r="N284" s="1" t="s">
        <v>119</v>
      </c>
      <c r="O284" s="43" t="s">
        <v>119</v>
      </c>
      <c r="P284" s="28" t="s">
        <v>119</v>
      </c>
      <c r="Q284" s="106" t="s">
        <v>119</v>
      </c>
      <c r="R284" s="106" t="s">
        <v>119</v>
      </c>
      <c r="S284" s="106" t="s">
        <v>119</v>
      </c>
      <c r="T284" s="106" t="s">
        <v>119</v>
      </c>
      <c r="U284" s="106" t="s">
        <v>119</v>
      </c>
      <c r="V284" s="106" t="s">
        <v>119</v>
      </c>
      <c r="W284" t="s">
        <v>119</v>
      </c>
      <c r="X284" s="11" t="s">
        <v>119</v>
      </c>
      <c r="Y284" s="11" t="s">
        <v>119</v>
      </c>
    </row>
    <row r="285" spans="1:25" x14ac:dyDescent="0.3">
      <c r="A285" s="14" t="s">
        <v>129</v>
      </c>
      <c r="B285" s="17" t="s">
        <v>119</v>
      </c>
      <c r="C285" s="14" t="s">
        <v>119</v>
      </c>
      <c r="D285" s="14" t="s">
        <v>119</v>
      </c>
      <c r="E285" s="1" t="s">
        <v>119</v>
      </c>
      <c r="F285" s="37">
        <v>1</v>
      </c>
      <c r="G285" s="37">
        <v>1</v>
      </c>
      <c r="H285" s="28">
        <v>4</v>
      </c>
      <c r="I285" s="28" t="s">
        <v>119</v>
      </c>
      <c r="J285" s="28" t="s">
        <v>119</v>
      </c>
      <c r="K285" s="28" t="s">
        <v>119</v>
      </c>
      <c r="L285" s="28" t="s">
        <v>119</v>
      </c>
      <c r="M285" s="28" t="s">
        <v>134</v>
      </c>
      <c r="N285" s="1" t="s">
        <v>119</v>
      </c>
      <c r="O285" s="43" t="s">
        <v>119</v>
      </c>
      <c r="P285" s="28">
        <v>1</v>
      </c>
      <c r="Q285" s="106" t="s">
        <v>119</v>
      </c>
      <c r="R285" s="106" t="s">
        <v>119</v>
      </c>
      <c r="S285" s="106" t="s">
        <v>119</v>
      </c>
      <c r="T285" s="106" t="s">
        <v>119</v>
      </c>
      <c r="U285" s="106" t="s">
        <v>119</v>
      </c>
      <c r="V285" s="106" t="s">
        <v>119</v>
      </c>
      <c r="W285" t="s">
        <v>119</v>
      </c>
      <c r="X285" s="11" t="s">
        <v>119</v>
      </c>
      <c r="Y285" s="11" t="s">
        <v>119</v>
      </c>
    </row>
    <row r="286" spans="1:25" x14ac:dyDescent="0.3">
      <c r="A286" s="14" t="s">
        <v>679</v>
      </c>
      <c r="B286" s="17" t="s">
        <v>119</v>
      </c>
      <c r="C286" s="14" t="s">
        <v>119</v>
      </c>
      <c r="D286" s="14" t="s">
        <v>119</v>
      </c>
      <c r="E286" s="1" t="s">
        <v>119</v>
      </c>
      <c r="F286" s="37" t="s">
        <v>119</v>
      </c>
      <c r="G286" s="37" t="s">
        <v>119</v>
      </c>
      <c r="H286" s="28">
        <v>2</v>
      </c>
      <c r="I286" s="28">
        <v>4</v>
      </c>
      <c r="J286" s="28" t="s">
        <v>119</v>
      </c>
      <c r="K286" s="28" t="s">
        <v>119</v>
      </c>
      <c r="L286" s="28" t="s">
        <v>119</v>
      </c>
      <c r="M286" s="28" t="s">
        <v>119</v>
      </c>
      <c r="N286" s="1" t="s">
        <v>119</v>
      </c>
      <c r="O286" s="43" t="s">
        <v>119</v>
      </c>
      <c r="P286" s="28">
        <v>119</v>
      </c>
      <c r="Q286" s="106" t="s">
        <v>119</v>
      </c>
      <c r="R286" s="106" t="s">
        <v>119</v>
      </c>
      <c r="S286" s="106" t="s">
        <v>119</v>
      </c>
      <c r="T286" s="106" t="s">
        <v>119</v>
      </c>
      <c r="U286" s="106" t="s">
        <v>119</v>
      </c>
      <c r="V286" s="106" t="s">
        <v>119</v>
      </c>
      <c r="W286" t="s">
        <v>119</v>
      </c>
      <c r="X286" s="11" t="s">
        <v>119</v>
      </c>
      <c r="Y286" s="11" t="s">
        <v>119</v>
      </c>
    </row>
    <row r="287" spans="1:25" x14ac:dyDescent="0.3">
      <c r="A287" s="1" t="s">
        <v>1160</v>
      </c>
      <c r="B287" s="2" t="s">
        <v>119</v>
      </c>
      <c r="C287" s="4" t="s">
        <v>119</v>
      </c>
      <c r="D287" s="4" t="s">
        <v>119</v>
      </c>
      <c r="E287" s="1" t="s">
        <v>119</v>
      </c>
      <c r="F287" s="37" t="s">
        <v>119</v>
      </c>
      <c r="G287" s="37" t="s">
        <v>119</v>
      </c>
      <c r="H287" s="28" t="s">
        <v>119</v>
      </c>
      <c r="I287" s="28" t="s">
        <v>119</v>
      </c>
      <c r="J287" s="28">
        <f>1+2+1+1+1+1+1+1+3+2+1</f>
        <v>15</v>
      </c>
      <c r="K287" s="28" t="s">
        <v>119</v>
      </c>
      <c r="L287" s="28" t="s">
        <v>119</v>
      </c>
      <c r="M287" s="28" t="s">
        <v>119</v>
      </c>
      <c r="N287" s="1" t="s">
        <v>119</v>
      </c>
      <c r="O287" s="43" t="s">
        <v>119</v>
      </c>
      <c r="P287" s="28" t="s">
        <v>119</v>
      </c>
      <c r="Q287" s="106" t="s">
        <v>119</v>
      </c>
      <c r="R287" s="106" t="s">
        <v>119</v>
      </c>
      <c r="S287" s="106" t="s">
        <v>119</v>
      </c>
      <c r="T287" s="106" t="s">
        <v>119</v>
      </c>
      <c r="U287" s="106" t="s">
        <v>119</v>
      </c>
      <c r="V287" s="106" t="s">
        <v>119</v>
      </c>
      <c r="W287" t="s">
        <v>134</v>
      </c>
      <c r="X287" s="11" t="s">
        <v>119</v>
      </c>
      <c r="Y287" s="11" t="s">
        <v>119</v>
      </c>
    </row>
    <row r="288" spans="1:25" x14ac:dyDescent="0.3">
      <c r="A288" s="1" t="s">
        <v>214</v>
      </c>
      <c r="B288" s="2" t="s">
        <v>119</v>
      </c>
      <c r="C288" s="4" t="s">
        <v>119</v>
      </c>
      <c r="D288" s="4" t="s">
        <v>119</v>
      </c>
      <c r="E288" s="1" t="s">
        <v>119</v>
      </c>
      <c r="F288" s="37">
        <v>1</v>
      </c>
      <c r="G288" s="37" t="s">
        <v>119</v>
      </c>
      <c r="H288" s="28" t="s">
        <v>119</v>
      </c>
      <c r="I288" s="28">
        <f>9+1+12</f>
        <v>22</v>
      </c>
      <c r="J288" s="28" t="s">
        <v>119</v>
      </c>
      <c r="K288" s="29" t="s">
        <v>119</v>
      </c>
      <c r="L288" s="28" t="s">
        <v>119</v>
      </c>
      <c r="M288" s="28">
        <f>1+11+10+1</f>
        <v>23</v>
      </c>
      <c r="N288" s="1" t="s">
        <v>119</v>
      </c>
      <c r="O288" s="43" t="s">
        <v>119</v>
      </c>
      <c r="P288" s="28">
        <v>81</v>
      </c>
      <c r="Q288" s="106" t="s">
        <v>119</v>
      </c>
      <c r="R288" s="106" t="s">
        <v>119</v>
      </c>
      <c r="S288" s="106" t="s">
        <v>119</v>
      </c>
      <c r="T288" s="106" t="s">
        <v>119</v>
      </c>
      <c r="U288" s="106" t="s">
        <v>119</v>
      </c>
      <c r="V288" s="106" t="s">
        <v>119</v>
      </c>
      <c r="W288" t="s">
        <v>119</v>
      </c>
      <c r="X288" s="11" t="s">
        <v>134</v>
      </c>
      <c r="Y288" s="11" t="s">
        <v>134</v>
      </c>
    </row>
    <row r="289" spans="1:25" x14ac:dyDescent="0.3">
      <c r="A289" s="12" t="s">
        <v>413</v>
      </c>
      <c r="B289" s="2" t="s">
        <v>119</v>
      </c>
      <c r="C289" s="4" t="s">
        <v>119</v>
      </c>
      <c r="D289" s="4" t="s">
        <v>119</v>
      </c>
      <c r="E289" s="1" t="s">
        <v>119</v>
      </c>
      <c r="F289" s="37" t="s">
        <v>119</v>
      </c>
      <c r="G289" s="37" t="s">
        <v>119</v>
      </c>
      <c r="H289" s="28" t="s">
        <v>119</v>
      </c>
      <c r="I289" s="28" t="s">
        <v>119</v>
      </c>
      <c r="J289" s="28" t="s">
        <v>119</v>
      </c>
      <c r="K289" s="29" t="s">
        <v>119</v>
      </c>
      <c r="L289" s="28" t="s">
        <v>119</v>
      </c>
      <c r="M289" s="28">
        <v>1</v>
      </c>
      <c r="N289" s="1" t="s">
        <v>119</v>
      </c>
      <c r="O289" s="43" t="s">
        <v>119</v>
      </c>
      <c r="P289" s="28" t="s">
        <v>119</v>
      </c>
      <c r="Q289" s="106" t="s">
        <v>119</v>
      </c>
      <c r="R289" s="106" t="s">
        <v>119</v>
      </c>
      <c r="S289" s="106" t="s">
        <v>119</v>
      </c>
      <c r="T289" s="106" t="s">
        <v>119</v>
      </c>
      <c r="U289" s="106" t="s">
        <v>119</v>
      </c>
      <c r="V289" s="106" t="s">
        <v>119</v>
      </c>
      <c r="W289" t="s">
        <v>119</v>
      </c>
      <c r="X289" s="11" t="s">
        <v>119</v>
      </c>
      <c r="Y289" s="11" t="s">
        <v>119</v>
      </c>
    </row>
    <row r="290" spans="1:25" x14ac:dyDescent="0.3">
      <c r="A290" s="1" t="s">
        <v>215</v>
      </c>
      <c r="B290" s="2">
        <v>1</v>
      </c>
      <c r="C290" s="4">
        <v>0</v>
      </c>
      <c r="D290" s="4">
        <v>2</v>
      </c>
      <c r="E290" s="1">
        <v>3</v>
      </c>
      <c r="F290" s="37">
        <v>2</v>
      </c>
      <c r="G290" s="37" t="s">
        <v>119</v>
      </c>
      <c r="H290" s="28" t="s">
        <v>119</v>
      </c>
      <c r="I290" s="28">
        <v>2</v>
      </c>
      <c r="J290" s="28" t="s">
        <v>119</v>
      </c>
      <c r="K290" s="29" t="s">
        <v>119</v>
      </c>
      <c r="L290" s="28" t="s">
        <v>119</v>
      </c>
      <c r="M290" s="28">
        <v>6</v>
      </c>
      <c r="N290" s="1" t="s">
        <v>119</v>
      </c>
      <c r="O290" s="43" t="s">
        <v>119</v>
      </c>
      <c r="P290" s="28">
        <v>11</v>
      </c>
      <c r="Q290" s="106" t="s">
        <v>119</v>
      </c>
      <c r="R290" s="106" t="s">
        <v>119</v>
      </c>
      <c r="S290" s="106" t="s">
        <v>119</v>
      </c>
      <c r="T290" s="106">
        <v>2</v>
      </c>
      <c r="U290" s="106" t="s">
        <v>119</v>
      </c>
      <c r="V290" s="106" t="s">
        <v>119</v>
      </c>
      <c r="W290" t="s">
        <v>119</v>
      </c>
      <c r="X290" s="11" t="str">
        <f t="shared" si="4"/>
        <v>X</v>
      </c>
      <c r="Y290" s="11" t="s">
        <v>119</v>
      </c>
    </row>
    <row r="291" spans="1:25" x14ac:dyDescent="0.3">
      <c r="A291" s="4" t="s">
        <v>1317</v>
      </c>
      <c r="B291" s="2" t="s">
        <v>119</v>
      </c>
      <c r="C291" s="4" t="s">
        <v>119</v>
      </c>
      <c r="D291" s="4" t="s">
        <v>119</v>
      </c>
      <c r="E291" s="1" t="s">
        <v>119</v>
      </c>
      <c r="F291" s="37" t="s">
        <v>119</v>
      </c>
      <c r="G291" s="37" t="s">
        <v>119</v>
      </c>
      <c r="H291" s="28" t="s">
        <v>119</v>
      </c>
      <c r="I291" s="28" t="s">
        <v>119</v>
      </c>
      <c r="J291" s="28" t="s">
        <v>119</v>
      </c>
      <c r="K291" s="29" t="s">
        <v>119</v>
      </c>
      <c r="L291" s="28" t="s">
        <v>119</v>
      </c>
      <c r="M291" s="28" t="s">
        <v>119</v>
      </c>
      <c r="N291" s="1" t="s">
        <v>119</v>
      </c>
      <c r="O291" s="43" t="s">
        <v>119</v>
      </c>
      <c r="P291" s="28">
        <v>1</v>
      </c>
      <c r="Q291" s="106" t="s">
        <v>119</v>
      </c>
      <c r="R291" s="106" t="s">
        <v>119</v>
      </c>
      <c r="S291" s="106" t="s">
        <v>119</v>
      </c>
      <c r="T291" s="106" t="s">
        <v>119</v>
      </c>
      <c r="U291" s="106" t="s">
        <v>119</v>
      </c>
      <c r="V291" s="106" t="s">
        <v>119</v>
      </c>
      <c r="W291" t="s">
        <v>119</v>
      </c>
      <c r="X291" s="11" t="s">
        <v>119</v>
      </c>
      <c r="Y291" s="11" t="s">
        <v>119</v>
      </c>
    </row>
    <row r="292" spans="1:25" x14ac:dyDescent="0.3">
      <c r="A292" s="4" t="s">
        <v>414</v>
      </c>
      <c r="B292" s="2" t="s">
        <v>119</v>
      </c>
      <c r="C292" s="4" t="s">
        <v>119</v>
      </c>
      <c r="D292" s="4" t="s">
        <v>119</v>
      </c>
      <c r="E292" s="1" t="s">
        <v>119</v>
      </c>
      <c r="F292" s="37" t="s">
        <v>119</v>
      </c>
      <c r="G292" s="37" t="s">
        <v>119</v>
      </c>
      <c r="H292" s="28" t="s">
        <v>119</v>
      </c>
      <c r="I292" s="28" t="s">
        <v>119</v>
      </c>
      <c r="J292" s="28" t="s">
        <v>119</v>
      </c>
      <c r="K292" s="29" t="s">
        <v>119</v>
      </c>
      <c r="L292" s="28" t="s">
        <v>119</v>
      </c>
      <c r="M292" s="28" t="s">
        <v>134</v>
      </c>
      <c r="N292" s="1" t="s">
        <v>119</v>
      </c>
      <c r="O292" s="43" t="s">
        <v>119</v>
      </c>
      <c r="P292" s="28" t="s">
        <v>119</v>
      </c>
      <c r="Q292" s="106" t="s">
        <v>119</v>
      </c>
      <c r="R292" s="106" t="s">
        <v>119</v>
      </c>
      <c r="S292" s="106" t="s">
        <v>119</v>
      </c>
      <c r="T292" s="106" t="s">
        <v>119</v>
      </c>
      <c r="U292" s="106" t="s">
        <v>119</v>
      </c>
      <c r="V292" s="106" t="s">
        <v>119</v>
      </c>
      <c r="W292" t="s">
        <v>119</v>
      </c>
      <c r="X292" s="11" t="s">
        <v>134</v>
      </c>
      <c r="Y292" s="11" t="s">
        <v>119</v>
      </c>
    </row>
    <row r="293" spans="1:25" x14ac:dyDescent="0.3">
      <c r="A293" s="4" t="s">
        <v>714</v>
      </c>
      <c r="B293" s="2" t="s">
        <v>119</v>
      </c>
      <c r="C293" s="4" t="s">
        <v>119</v>
      </c>
      <c r="D293" s="4" t="s">
        <v>119</v>
      </c>
      <c r="E293" s="1" t="s">
        <v>119</v>
      </c>
      <c r="F293" s="37" t="s">
        <v>119</v>
      </c>
      <c r="G293" s="37" t="s">
        <v>119</v>
      </c>
      <c r="H293" s="28" t="s">
        <v>119</v>
      </c>
      <c r="I293" s="28">
        <v>1</v>
      </c>
      <c r="J293" s="28" t="s">
        <v>119</v>
      </c>
      <c r="K293" s="29" t="s">
        <v>119</v>
      </c>
      <c r="L293" s="28" t="s">
        <v>119</v>
      </c>
      <c r="M293" s="28" t="s">
        <v>119</v>
      </c>
      <c r="N293" s="1" t="s">
        <v>119</v>
      </c>
      <c r="O293" s="43" t="s">
        <v>119</v>
      </c>
      <c r="P293" s="28" t="s">
        <v>119</v>
      </c>
      <c r="Q293" s="106" t="s">
        <v>119</v>
      </c>
      <c r="R293" s="106" t="s">
        <v>119</v>
      </c>
      <c r="S293" s="106" t="s">
        <v>119</v>
      </c>
      <c r="T293" s="106" t="s">
        <v>119</v>
      </c>
      <c r="U293" s="106" t="s">
        <v>119</v>
      </c>
      <c r="V293" s="106" t="s">
        <v>119</v>
      </c>
      <c r="W293" t="s">
        <v>119</v>
      </c>
      <c r="X293" s="11" t="s">
        <v>119</v>
      </c>
      <c r="Y293" s="11" t="s">
        <v>119</v>
      </c>
    </row>
    <row r="294" spans="1:25" x14ac:dyDescent="0.3">
      <c r="A294" s="4" t="s">
        <v>415</v>
      </c>
      <c r="B294" s="2" t="s">
        <v>119</v>
      </c>
      <c r="C294" s="4" t="s">
        <v>119</v>
      </c>
      <c r="D294" s="4" t="s">
        <v>119</v>
      </c>
      <c r="E294" s="1" t="s">
        <v>119</v>
      </c>
      <c r="F294" s="37" t="s">
        <v>119</v>
      </c>
      <c r="G294" s="37" t="s">
        <v>119</v>
      </c>
      <c r="H294" s="28" t="s">
        <v>119</v>
      </c>
      <c r="I294" s="28" t="s">
        <v>119</v>
      </c>
      <c r="J294" s="28" t="s">
        <v>119</v>
      </c>
      <c r="K294" s="29" t="s">
        <v>119</v>
      </c>
      <c r="L294" s="28" t="s">
        <v>119</v>
      </c>
      <c r="M294" s="28">
        <v>1</v>
      </c>
      <c r="N294" s="1" t="s">
        <v>119</v>
      </c>
      <c r="O294" s="43" t="s">
        <v>119</v>
      </c>
      <c r="P294" s="28" t="s">
        <v>119</v>
      </c>
      <c r="Q294" s="106" t="s">
        <v>119</v>
      </c>
      <c r="R294" s="106" t="s">
        <v>119</v>
      </c>
      <c r="S294" s="106" t="s">
        <v>119</v>
      </c>
      <c r="T294" s="106" t="s">
        <v>119</v>
      </c>
      <c r="U294" s="106" t="s">
        <v>119</v>
      </c>
      <c r="V294" s="106" t="s">
        <v>119</v>
      </c>
      <c r="W294" t="s">
        <v>119</v>
      </c>
      <c r="X294" s="11" t="s">
        <v>134</v>
      </c>
      <c r="Y294" s="11" t="s">
        <v>119</v>
      </c>
    </row>
    <row r="295" spans="1:25" x14ac:dyDescent="0.3">
      <c r="A295" s="4" t="s">
        <v>817</v>
      </c>
      <c r="B295" s="2" t="s">
        <v>119</v>
      </c>
      <c r="C295" s="4" t="s">
        <v>119</v>
      </c>
      <c r="D295" s="4" t="s">
        <v>119</v>
      </c>
      <c r="E295" s="1" t="s">
        <v>119</v>
      </c>
      <c r="F295" s="37" t="s">
        <v>119</v>
      </c>
      <c r="G295" s="37" t="s">
        <v>119</v>
      </c>
      <c r="H295" s="28" t="s">
        <v>119</v>
      </c>
      <c r="I295" s="28" t="s">
        <v>119</v>
      </c>
      <c r="J295" s="28" t="s">
        <v>119</v>
      </c>
      <c r="K295" s="29" t="s">
        <v>119</v>
      </c>
      <c r="L295" s="28" t="s">
        <v>119</v>
      </c>
      <c r="M295" s="28" t="s">
        <v>119</v>
      </c>
      <c r="N295" s="1" t="s">
        <v>119</v>
      </c>
      <c r="O295" s="43" t="s">
        <v>119</v>
      </c>
      <c r="P295" s="28" t="s">
        <v>119</v>
      </c>
      <c r="Q295" s="106" t="s">
        <v>119</v>
      </c>
      <c r="R295" s="106" t="s">
        <v>119</v>
      </c>
      <c r="S295" s="106" t="s">
        <v>119</v>
      </c>
      <c r="T295" s="106">
        <v>1</v>
      </c>
      <c r="U295" s="106" t="s">
        <v>119</v>
      </c>
      <c r="V295" s="106" t="s">
        <v>119</v>
      </c>
      <c r="W295" t="s">
        <v>119</v>
      </c>
      <c r="X295" s="11" t="str">
        <f t="shared" si="4"/>
        <v>X</v>
      </c>
      <c r="Y295" s="11" t="s">
        <v>134</v>
      </c>
    </row>
    <row r="296" spans="1:25" x14ac:dyDescent="0.3">
      <c r="A296" s="1" t="s">
        <v>1161</v>
      </c>
      <c r="B296" s="2" t="s">
        <v>119</v>
      </c>
      <c r="C296" s="4" t="s">
        <v>119</v>
      </c>
      <c r="D296" s="4" t="s">
        <v>119</v>
      </c>
      <c r="E296" s="1" t="s">
        <v>119</v>
      </c>
      <c r="F296" s="37" t="s">
        <v>119</v>
      </c>
      <c r="G296" s="37" t="s">
        <v>119</v>
      </c>
      <c r="H296" s="28" t="s">
        <v>119</v>
      </c>
      <c r="I296" s="28" t="s">
        <v>119</v>
      </c>
      <c r="J296" s="28">
        <v>8</v>
      </c>
      <c r="K296" s="29" t="s">
        <v>119</v>
      </c>
      <c r="L296" s="28" t="s">
        <v>119</v>
      </c>
      <c r="N296" s="1" t="s">
        <v>119</v>
      </c>
      <c r="O296" s="43" t="s">
        <v>119</v>
      </c>
      <c r="P296" s="28" t="s">
        <v>119</v>
      </c>
      <c r="Q296" s="106" t="s">
        <v>119</v>
      </c>
      <c r="R296" s="106" t="s">
        <v>119</v>
      </c>
      <c r="S296" s="106" t="s">
        <v>119</v>
      </c>
      <c r="T296" s="106" t="s">
        <v>119</v>
      </c>
      <c r="U296" s="106" t="s">
        <v>119</v>
      </c>
      <c r="V296" s="106" t="s">
        <v>119</v>
      </c>
      <c r="W296" t="s">
        <v>134</v>
      </c>
      <c r="X296" s="11" t="s">
        <v>119</v>
      </c>
      <c r="Y296" s="11" t="s">
        <v>119</v>
      </c>
    </row>
    <row r="297" spans="1:25" x14ac:dyDescent="0.3">
      <c r="A297" s="4" t="s">
        <v>416</v>
      </c>
      <c r="B297" s="2" t="s">
        <v>119</v>
      </c>
      <c r="C297" s="4" t="s">
        <v>119</v>
      </c>
      <c r="D297" s="4" t="s">
        <v>119</v>
      </c>
      <c r="E297" s="1" t="s">
        <v>119</v>
      </c>
      <c r="F297" s="37" t="s">
        <v>119</v>
      </c>
      <c r="G297" s="37" t="s">
        <v>119</v>
      </c>
      <c r="H297" s="28" t="s">
        <v>119</v>
      </c>
      <c r="I297" s="28" t="s">
        <v>119</v>
      </c>
      <c r="J297" s="28" t="s">
        <v>119</v>
      </c>
      <c r="K297" s="29" t="s">
        <v>119</v>
      </c>
      <c r="L297" s="28" t="s">
        <v>119</v>
      </c>
      <c r="M297" s="28">
        <v>1</v>
      </c>
      <c r="N297" s="1" t="s">
        <v>119</v>
      </c>
      <c r="O297" s="43" t="s">
        <v>119</v>
      </c>
      <c r="P297" s="28" t="s">
        <v>119</v>
      </c>
      <c r="Q297" s="106" t="s">
        <v>119</v>
      </c>
      <c r="R297" s="106" t="s">
        <v>119</v>
      </c>
      <c r="S297" s="106" t="s">
        <v>119</v>
      </c>
      <c r="T297" s="106" t="s">
        <v>119</v>
      </c>
      <c r="U297" s="106" t="s">
        <v>119</v>
      </c>
      <c r="V297" s="106" t="s">
        <v>119</v>
      </c>
      <c r="W297" t="s">
        <v>119</v>
      </c>
      <c r="X297" s="11" t="s">
        <v>134</v>
      </c>
      <c r="Y297" s="11" t="s">
        <v>119</v>
      </c>
    </row>
    <row r="298" spans="1:25" x14ac:dyDescent="0.3">
      <c r="A298" s="4" t="s">
        <v>1266</v>
      </c>
      <c r="B298" s="2" t="s">
        <v>119</v>
      </c>
      <c r="C298" s="4" t="s">
        <v>119</v>
      </c>
      <c r="D298" s="4" t="s">
        <v>119</v>
      </c>
      <c r="E298" s="1" t="s">
        <v>119</v>
      </c>
      <c r="F298" s="37" t="s">
        <v>119</v>
      </c>
      <c r="G298" s="37" t="s">
        <v>119</v>
      </c>
      <c r="H298" s="28" t="s">
        <v>119</v>
      </c>
      <c r="I298" s="28" t="s">
        <v>119</v>
      </c>
      <c r="J298" s="28" t="s">
        <v>119</v>
      </c>
      <c r="K298" s="29" t="s">
        <v>119</v>
      </c>
      <c r="L298" s="28" t="s">
        <v>119</v>
      </c>
      <c r="M298" s="28" t="s">
        <v>134</v>
      </c>
      <c r="N298" s="1" t="s">
        <v>119</v>
      </c>
      <c r="O298" s="43" t="s">
        <v>119</v>
      </c>
      <c r="P298" s="28" t="s">
        <v>119</v>
      </c>
      <c r="Q298" s="106" t="s">
        <v>119</v>
      </c>
      <c r="R298" s="106" t="s">
        <v>119</v>
      </c>
      <c r="S298" s="106" t="s">
        <v>119</v>
      </c>
      <c r="T298" s="106" t="s">
        <v>119</v>
      </c>
      <c r="U298" s="106" t="s">
        <v>119</v>
      </c>
      <c r="V298" s="106" t="s">
        <v>119</v>
      </c>
      <c r="W298" t="s">
        <v>119</v>
      </c>
      <c r="X298" s="11" t="s">
        <v>134</v>
      </c>
      <c r="Y298" s="11" t="s">
        <v>119</v>
      </c>
    </row>
    <row r="299" spans="1:25" x14ac:dyDescent="0.3">
      <c r="A299" s="4" t="s">
        <v>417</v>
      </c>
      <c r="B299" s="2" t="s">
        <v>119</v>
      </c>
      <c r="C299" s="4" t="s">
        <v>119</v>
      </c>
      <c r="D299" s="4" t="s">
        <v>119</v>
      </c>
      <c r="E299" s="1" t="s">
        <v>119</v>
      </c>
      <c r="F299" s="37" t="s">
        <v>119</v>
      </c>
      <c r="G299" s="37" t="s">
        <v>119</v>
      </c>
      <c r="H299" s="28" t="s">
        <v>119</v>
      </c>
      <c r="I299" s="28" t="s">
        <v>119</v>
      </c>
      <c r="J299" s="28" t="s">
        <v>119</v>
      </c>
      <c r="K299" s="29" t="s">
        <v>119</v>
      </c>
      <c r="L299" s="28" t="s">
        <v>119</v>
      </c>
      <c r="M299" s="28">
        <v>3</v>
      </c>
      <c r="N299" s="1" t="s">
        <v>119</v>
      </c>
      <c r="O299" s="43" t="s">
        <v>119</v>
      </c>
      <c r="P299" s="28" t="s">
        <v>119</v>
      </c>
      <c r="Q299" s="106" t="s">
        <v>119</v>
      </c>
      <c r="R299" s="106" t="s">
        <v>119</v>
      </c>
      <c r="S299" s="106" t="s">
        <v>119</v>
      </c>
      <c r="T299" s="106" t="s">
        <v>119</v>
      </c>
      <c r="U299" s="106" t="s">
        <v>119</v>
      </c>
      <c r="V299" s="106" t="s">
        <v>119</v>
      </c>
      <c r="W299" t="s">
        <v>119</v>
      </c>
      <c r="X299" s="11" t="s">
        <v>119</v>
      </c>
      <c r="Y299" s="11" t="s">
        <v>119</v>
      </c>
    </row>
    <row r="300" spans="1:25" s="11" customFormat="1" x14ac:dyDescent="0.3">
      <c r="A300" s="4" t="s">
        <v>680</v>
      </c>
      <c r="B300" s="2" t="s">
        <v>119</v>
      </c>
      <c r="C300" s="4" t="s">
        <v>119</v>
      </c>
      <c r="D300" s="4" t="s">
        <v>119</v>
      </c>
      <c r="E300" s="1" t="s">
        <v>119</v>
      </c>
      <c r="F300" s="37" t="s">
        <v>119</v>
      </c>
      <c r="G300" s="37" t="s">
        <v>119</v>
      </c>
      <c r="H300" s="28">
        <v>1</v>
      </c>
      <c r="I300" s="28" t="s">
        <v>119</v>
      </c>
      <c r="J300" s="28" t="s">
        <v>119</v>
      </c>
      <c r="K300" s="29" t="s">
        <v>119</v>
      </c>
      <c r="L300" s="28" t="s">
        <v>119</v>
      </c>
      <c r="M300" s="28" t="s">
        <v>119</v>
      </c>
      <c r="N300" s="1" t="s">
        <v>119</v>
      </c>
      <c r="O300" s="43" t="s">
        <v>119</v>
      </c>
      <c r="P300" s="28" t="s">
        <v>119</v>
      </c>
      <c r="Q300" s="106" t="s">
        <v>119</v>
      </c>
      <c r="R300" s="106" t="s">
        <v>119</v>
      </c>
      <c r="S300" s="106" t="s">
        <v>119</v>
      </c>
      <c r="T300" s="106" t="s">
        <v>119</v>
      </c>
      <c r="U300" s="106" t="s">
        <v>119</v>
      </c>
      <c r="V300" s="106" t="s">
        <v>119</v>
      </c>
      <c r="W300" t="s">
        <v>119</v>
      </c>
      <c r="X300" s="11" t="s">
        <v>119</v>
      </c>
      <c r="Y300" s="11" t="s">
        <v>119</v>
      </c>
    </row>
    <row r="301" spans="1:25" s="11" customFormat="1" x14ac:dyDescent="0.3">
      <c r="A301" s="10" t="s">
        <v>218</v>
      </c>
      <c r="B301" s="6">
        <v>5</v>
      </c>
      <c r="C301" s="7">
        <v>0</v>
      </c>
      <c r="D301" s="7">
        <v>0</v>
      </c>
      <c r="E301" s="10">
        <v>0</v>
      </c>
      <c r="F301" s="37" t="s">
        <v>119</v>
      </c>
      <c r="G301" s="37" t="s">
        <v>119</v>
      </c>
      <c r="H301" s="29" t="s">
        <v>119</v>
      </c>
      <c r="I301" s="29" t="s">
        <v>119</v>
      </c>
      <c r="J301" s="29" t="s">
        <v>119</v>
      </c>
      <c r="K301" s="29" t="s">
        <v>119</v>
      </c>
      <c r="L301" s="28" t="s">
        <v>119</v>
      </c>
      <c r="M301" s="28" t="s">
        <v>119</v>
      </c>
      <c r="N301" s="1" t="s">
        <v>119</v>
      </c>
      <c r="O301" s="43" t="s">
        <v>119</v>
      </c>
      <c r="P301" s="28" t="s">
        <v>119</v>
      </c>
      <c r="Q301" s="106" t="s">
        <v>119</v>
      </c>
      <c r="R301" s="106" t="s">
        <v>119</v>
      </c>
      <c r="S301" s="106" t="s">
        <v>119</v>
      </c>
      <c r="T301" s="106" t="s">
        <v>119</v>
      </c>
      <c r="U301" s="106" t="s">
        <v>119</v>
      </c>
      <c r="V301" s="106" t="s">
        <v>119</v>
      </c>
      <c r="W301" t="s">
        <v>119</v>
      </c>
      <c r="X301" s="11" t="s">
        <v>119</v>
      </c>
      <c r="Y301" s="11" t="s">
        <v>119</v>
      </c>
    </row>
    <row r="302" spans="1:25" s="11" customFormat="1" x14ac:dyDescent="0.3">
      <c r="A302" s="10" t="s">
        <v>219</v>
      </c>
      <c r="B302" s="6" t="s">
        <v>119</v>
      </c>
      <c r="C302" s="7" t="s">
        <v>119</v>
      </c>
      <c r="D302" s="7" t="s">
        <v>119</v>
      </c>
      <c r="E302" s="10" t="s">
        <v>119</v>
      </c>
      <c r="F302" s="37" t="s">
        <v>119</v>
      </c>
      <c r="G302" s="37" t="s">
        <v>119</v>
      </c>
      <c r="H302" s="29" t="s">
        <v>119</v>
      </c>
      <c r="I302" s="29" t="s">
        <v>119</v>
      </c>
      <c r="J302" s="29" t="s">
        <v>119</v>
      </c>
      <c r="K302" s="29" t="s">
        <v>119</v>
      </c>
      <c r="L302" s="28" t="s">
        <v>119</v>
      </c>
      <c r="M302" s="28" t="s">
        <v>119</v>
      </c>
      <c r="N302" s="1" t="s">
        <v>119</v>
      </c>
      <c r="O302" s="43" t="s">
        <v>119</v>
      </c>
      <c r="P302" s="28" t="s">
        <v>119</v>
      </c>
      <c r="Q302" s="106" t="s">
        <v>119</v>
      </c>
      <c r="R302" s="106" t="s">
        <v>119</v>
      </c>
      <c r="S302" s="106" t="s">
        <v>119</v>
      </c>
      <c r="T302" s="106" t="s">
        <v>119</v>
      </c>
      <c r="U302" s="106" t="s">
        <v>119</v>
      </c>
      <c r="V302" s="106" t="s">
        <v>119</v>
      </c>
      <c r="W302" t="s">
        <v>119</v>
      </c>
      <c r="X302" s="11" t="s">
        <v>119</v>
      </c>
      <c r="Y302" s="11" t="s">
        <v>119</v>
      </c>
    </row>
    <row r="303" spans="1:25" s="11" customFormat="1" x14ac:dyDescent="0.3">
      <c r="A303" s="10" t="s">
        <v>220</v>
      </c>
      <c r="B303" s="6" t="s">
        <v>119</v>
      </c>
      <c r="C303" s="7" t="s">
        <v>119</v>
      </c>
      <c r="D303" s="7" t="s">
        <v>119</v>
      </c>
      <c r="E303" s="10" t="s">
        <v>119</v>
      </c>
      <c r="F303" s="37" t="s">
        <v>119</v>
      </c>
      <c r="G303" s="37" t="s">
        <v>119</v>
      </c>
      <c r="H303" s="29" t="s">
        <v>119</v>
      </c>
      <c r="I303" s="29" t="s">
        <v>119</v>
      </c>
      <c r="J303" s="29" t="s">
        <v>119</v>
      </c>
      <c r="K303" s="29" t="s">
        <v>119</v>
      </c>
      <c r="L303" s="28" t="s">
        <v>119</v>
      </c>
      <c r="M303" s="28" t="s">
        <v>119</v>
      </c>
      <c r="N303" s="1" t="s">
        <v>119</v>
      </c>
      <c r="O303" s="43" t="s">
        <v>119</v>
      </c>
      <c r="P303" s="28" t="s">
        <v>119</v>
      </c>
      <c r="Q303" s="106" t="s">
        <v>119</v>
      </c>
      <c r="R303" s="106" t="s">
        <v>119</v>
      </c>
      <c r="S303" s="106" t="s">
        <v>119</v>
      </c>
      <c r="T303" s="106" t="s">
        <v>119</v>
      </c>
      <c r="U303" s="106" t="s">
        <v>119</v>
      </c>
      <c r="V303" s="106" t="s">
        <v>119</v>
      </c>
      <c r="W303" t="s">
        <v>119</v>
      </c>
      <c r="X303" s="11" t="s">
        <v>119</v>
      </c>
      <c r="Y303" s="11" t="s">
        <v>119</v>
      </c>
    </row>
    <row r="304" spans="1:25" s="11" customFormat="1" x14ac:dyDescent="0.3">
      <c r="A304" s="10" t="s">
        <v>216</v>
      </c>
      <c r="B304" s="6">
        <v>38</v>
      </c>
      <c r="C304" s="7">
        <v>0</v>
      </c>
      <c r="D304" s="7">
        <v>0</v>
      </c>
      <c r="E304" s="10">
        <v>0</v>
      </c>
      <c r="F304" s="37" t="s">
        <v>119</v>
      </c>
      <c r="G304" s="37" t="s">
        <v>119</v>
      </c>
      <c r="H304" s="29" t="s">
        <v>119</v>
      </c>
      <c r="I304" s="29" t="s">
        <v>119</v>
      </c>
      <c r="J304" s="29" t="s">
        <v>119</v>
      </c>
      <c r="K304" s="31" t="s">
        <v>119</v>
      </c>
      <c r="L304" s="28" t="s">
        <v>119</v>
      </c>
      <c r="M304" s="28" t="s">
        <v>119</v>
      </c>
      <c r="N304" s="1" t="s">
        <v>119</v>
      </c>
      <c r="O304" s="43" t="s">
        <v>119</v>
      </c>
      <c r="P304" s="28" t="s">
        <v>119</v>
      </c>
      <c r="Q304" s="106" t="s">
        <v>119</v>
      </c>
      <c r="R304" s="106" t="s">
        <v>119</v>
      </c>
      <c r="S304" s="106" t="s">
        <v>119</v>
      </c>
      <c r="T304" s="106" t="s">
        <v>119</v>
      </c>
      <c r="U304" s="106" t="s">
        <v>119</v>
      </c>
      <c r="V304" s="106" t="s">
        <v>119</v>
      </c>
      <c r="W304" t="s">
        <v>119</v>
      </c>
      <c r="X304" s="11" t="s">
        <v>119</v>
      </c>
      <c r="Y304" s="11" t="s">
        <v>119</v>
      </c>
    </row>
    <row r="305" spans="1:25" s="11" customFormat="1" x14ac:dyDescent="0.3">
      <c r="A305" s="10" t="s">
        <v>217</v>
      </c>
      <c r="B305" s="6">
        <v>1</v>
      </c>
      <c r="C305" s="7">
        <v>0</v>
      </c>
      <c r="D305" s="7">
        <v>0</v>
      </c>
      <c r="E305" s="10">
        <v>0</v>
      </c>
      <c r="F305" s="37" t="s">
        <v>119</v>
      </c>
      <c r="G305" s="37" t="s">
        <v>119</v>
      </c>
      <c r="H305" s="29" t="s">
        <v>119</v>
      </c>
      <c r="I305" s="29" t="s">
        <v>119</v>
      </c>
      <c r="J305" s="29" t="s">
        <v>119</v>
      </c>
      <c r="K305" s="29" t="s">
        <v>119</v>
      </c>
      <c r="L305" s="28" t="s">
        <v>119</v>
      </c>
      <c r="M305" s="28" t="s">
        <v>119</v>
      </c>
      <c r="N305" s="1" t="s">
        <v>119</v>
      </c>
      <c r="O305" s="43" t="s">
        <v>119</v>
      </c>
      <c r="P305" s="28" t="s">
        <v>119</v>
      </c>
      <c r="Q305" s="106" t="s">
        <v>119</v>
      </c>
      <c r="R305" s="106" t="s">
        <v>119</v>
      </c>
      <c r="S305" s="106" t="s">
        <v>119</v>
      </c>
      <c r="T305" s="106" t="s">
        <v>119</v>
      </c>
      <c r="U305" s="106" t="s">
        <v>119</v>
      </c>
      <c r="V305" s="106" t="s">
        <v>119</v>
      </c>
      <c r="W305" t="s">
        <v>119</v>
      </c>
      <c r="X305" s="11" t="s">
        <v>119</v>
      </c>
      <c r="Y305" s="11" t="s">
        <v>119</v>
      </c>
    </row>
    <row r="306" spans="1:25" s="11" customFormat="1" x14ac:dyDescent="0.3">
      <c r="A306" s="10" t="s">
        <v>277</v>
      </c>
      <c r="B306" s="6">
        <v>1</v>
      </c>
      <c r="C306" s="7">
        <v>0</v>
      </c>
      <c r="D306" s="7">
        <v>0</v>
      </c>
      <c r="E306" s="10">
        <v>0</v>
      </c>
      <c r="F306" s="37" t="s">
        <v>119</v>
      </c>
      <c r="G306" s="37" t="s">
        <v>119</v>
      </c>
      <c r="H306" s="29" t="s">
        <v>119</v>
      </c>
      <c r="I306" s="29" t="s">
        <v>119</v>
      </c>
      <c r="J306" s="29" t="s">
        <v>119</v>
      </c>
      <c r="K306" s="28" t="s">
        <v>119</v>
      </c>
      <c r="L306" s="31" t="s">
        <v>119</v>
      </c>
      <c r="M306" s="31" t="s">
        <v>119</v>
      </c>
      <c r="N306" s="14" t="s">
        <v>119</v>
      </c>
      <c r="O306" s="43" t="s">
        <v>119</v>
      </c>
      <c r="P306" s="28" t="s">
        <v>119</v>
      </c>
      <c r="Q306" s="106" t="s">
        <v>119</v>
      </c>
      <c r="R306" s="106" t="s">
        <v>119</v>
      </c>
      <c r="S306" s="106" t="s">
        <v>119</v>
      </c>
      <c r="T306" s="106" t="s">
        <v>119</v>
      </c>
      <c r="U306" s="106" t="s">
        <v>119</v>
      </c>
      <c r="V306" s="106" t="s">
        <v>119</v>
      </c>
      <c r="W306" t="s">
        <v>119</v>
      </c>
      <c r="X306" s="11" t="s">
        <v>119</v>
      </c>
      <c r="Y306" s="11" t="s">
        <v>119</v>
      </c>
    </row>
    <row r="307" spans="1:25" x14ac:dyDescent="0.3">
      <c r="A307" s="14" t="s">
        <v>1114</v>
      </c>
      <c r="B307" s="18" t="s">
        <v>119</v>
      </c>
      <c r="C307" s="12" t="s">
        <v>119</v>
      </c>
      <c r="D307" s="12" t="s">
        <v>119</v>
      </c>
      <c r="E307" s="14" t="s">
        <v>119</v>
      </c>
      <c r="F307" s="31" t="s">
        <v>119</v>
      </c>
      <c r="G307" s="31" t="s">
        <v>119</v>
      </c>
      <c r="H307" s="31" t="s">
        <v>119</v>
      </c>
      <c r="I307" s="31" t="s">
        <v>119</v>
      </c>
      <c r="J307" s="31" t="s">
        <v>119</v>
      </c>
      <c r="K307" s="31" t="s">
        <v>119</v>
      </c>
      <c r="L307" s="31" t="s">
        <v>119</v>
      </c>
      <c r="M307" s="31" t="s">
        <v>119</v>
      </c>
      <c r="N307" s="14" t="s">
        <v>119</v>
      </c>
      <c r="O307" s="34">
        <v>4</v>
      </c>
      <c r="P307" s="28" t="s">
        <v>119</v>
      </c>
      <c r="Q307" s="108" t="s">
        <v>119</v>
      </c>
      <c r="R307" s="108" t="s">
        <v>119</v>
      </c>
      <c r="S307" s="108" t="s">
        <v>119</v>
      </c>
      <c r="T307" s="108" t="s">
        <v>119</v>
      </c>
      <c r="U307" s="108" t="s">
        <v>119</v>
      </c>
      <c r="V307" s="108" t="s">
        <v>119</v>
      </c>
      <c r="W307" s="11" t="s">
        <v>119</v>
      </c>
      <c r="X307" s="11" t="s">
        <v>119</v>
      </c>
      <c r="Y307" s="11" t="s">
        <v>119</v>
      </c>
    </row>
    <row r="308" spans="1:25" x14ac:dyDescent="0.3">
      <c r="A308" s="14" t="s">
        <v>418</v>
      </c>
      <c r="B308" s="18" t="s">
        <v>119</v>
      </c>
      <c r="C308" s="12" t="s">
        <v>119</v>
      </c>
      <c r="D308" s="12" t="s">
        <v>119</v>
      </c>
      <c r="E308" s="14" t="s">
        <v>119</v>
      </c>
      <c r="F308" s="37" t="s">
        <v>119</v>
      </c>
      <c r="G308" s="37" t="s">
        <v>119</v>
      </c>
      <c r="H308" s="31" t="s">
        <v>119</v>
      </c>
      <c r="I308" s="31" t="s">
        <v>119</v>
      </c>
      <c r="J308" s="31" t="s">
        <v>119</v>
      </c>
      <c r="K308" s="31" t="s">
        <v>134</v>
      </c>
      <c r="L308" s="31" t="s">
        <v>119</v>
      </c>
      <c r="M308" s="31">
        <f>5+38+17+1+44+1+9</f>
        <v>115</v>
      </c>
      <c r="N308" s="14" t="s">
        <v>119</v>
      </c>
      <c r="O308" s="43" t="s">
        <v>119</v>
      </c>
      <c r="P308" s="28" t="s">
        <v>119</v>
      </c>
      <c r="Q308" s="106" t="s">
        <v>119</v>
      </c>
      <c r="R308" s="106" t="s">
        <v>119</v>
      </c>
      <c r="S308" s="106" t="s">
        <v>119</v>
      </c>
      <c r="T308" s="106" t="s">
        <v>119</v>
      </c>
      <c r="U308" s="106">
        <v>1</v>
      </c>
      <c r="V308" s="106" t="s">
        <v>119</v>
      </c>
      <c r="W308" t="s">
        <v>119</v>
      </c>
      <c r="X308" s="11" t="str">
        <f t="shared" si="4"/>
        <v>X</v>
      </c>
      <c r="Y308" s="11" t="s">
        <v>119</v>
      </c>
    </row>
    <row r="309" spans="1:25" x14ac:dyDescent="0.3">
      <c r="A309" s="14" t="s">
        <v>419</v>
      </c>
      <c r="B309" s="18" t="s">
        <v>119</v>
      </c>
      <c r="C309" s="12" t="s">
        <v>119</v>
      </c>
      <c r="D309" s="12" t="s">
        <v>119</v>
      </c>
      <c r="E309" s="14" t="s">
        <v>119</v>
      </c>
      <c r="F309" s="37" t="s">
        <v>119</v>
      </c>
      <c r="G309" s="37" t="s">
        <v>119</v>
      </c>
      <c r="H309" s="31" t="s">
        <v>119</v>
      </c>
      <c r="I309" s="31" t="s">
        <v>119</v>
      </c>
      <c r="J309" s="31" t="s">
        <v>119</v>
      </c>
      <c r="K309" s="31" t="s">
        <v>119</v>
      </c>
      <c r="L309" s="31" t="s">
        <v>119</v>
      </c>
      <c r="M309" s="31" t="s">
        <v>134</v>
      </c>
      <c r="N309" s="14" t="s">
        <v>119</v>
      </c>
      <c r="O309" s="43" t="s">
        <v>119</v>
      </c>
      <c r="P309" s="28" t="s">
        <v>119</v>
      </c>
      <c r="Q309" s="106" t="s">
        <v>119</v>
      </c>
      <c r="R309" s="106">
        <v>1</v>
      </c>
      <c r="S309" s="106" t="s">
        <v>119</v>
      </c>
      <c r="T309" s="106" t="s">
        <v>119</v>
      </c>
      <c r="U309" s="106" t="s">
        <v>119</v>
      </c>
      <c r="V309" s="106" t="s">
        <v>119</v>
      </c>
      <c r="W309" t="s">
        <v>119</v>
      </c>
      <c r="X309" s="11" t="str">
        <f t="shared" si="4"/>
        <v>X</v>
      </c>
      <c r="Y309" s="11" t="s">
        <v>119</v>
      </c>
    </row>
    <row r="310" spans="1:25" x14ac:dyDescent="0.3">
      <c r="A310" s="14" t="s">
        <v>663</v>
      </c>
      <c r="B310" s="18" t="s">
        <v>119</v>
      </c>
      <c r="C310" s="12" t="s">
        <v>119</v>
      </c>
      <c r="D310" s="12" t="s">
        <v>119</v>
      </c>
      <c r="E310" s="14" t="s">
        <v>119</v>
      </c>
      <c r="F310" s="37" t="s">
        <v>119</v>
      </c>
      <c r="G310" s="37" t="s">
        <v>119</v>
      </c>
      <c r="H310" s="31" t="s">
        <v>119</v>
      </c>
      <c r="I310" s="31" t="s">
        <v>119</v>
      </c>
      <c r="J310" s="31" t="s">
        <v>119</v>
      </c>
      <c r="K310" s="31" t="s">
        <v>119</v>
      </c>
      <c r="L310" s="31" t="s">
        <v>119</v>
      </c>
      <c r="M310" s="31" t="s">
        <v>119</v>
      </c>
      <c r="N310" s="14">
        <v>2</v>
      </c>
      <c r="O310" s="43" t="s">
        <v>119</v>
      </c>
      <c r="P310" s="28" t="s">
        <v>119</v>
      </c>
      <c r="Q310" s="106" t="s">
        <v>119</v>
      </c>
      <c r="R310" s="106" t="s">
        <v>119</v>
      </c>
      <c r="S310" s="106" t="s">
        <v>119</v>
      </c>
      <c r="T310" s="106" t="s">
        <v>119</v>
      </c>
      <c r="U310" s="106" t="s">
        <v>119</v>
      </c>
      <c r="V310" s="106" t="s">
        <v>119</v>
      </c>
      <c r="W310" t="s">
        <v>119</v>
      </c>
      <c r="X310" s="11" t="s">
        <v>119</v>
      </c>
      <c r="Y310" s="11" t="s">
        <v>134</v>
      </c>
    </row>
    <row r="311" spans="1:25" s="11" customFormat="1" x14ac:dyDescent="0.3">
      <c r="A311" s="14" t="s">
        <v>1016</v>
      </c>
      <c r="B311" s="18" t="s">
        <v>119</v>
      </c>
      <c r="C311" s="12" t="s">
        <v>119</v>
      </c>
      <c r="D311" s="12" t="s">
        <v>119</v>
      </c>
      <c r="E311" s="14" t="s">
        <v>119</v>
      </c>
      <c r="F311" s="37" t="s">
        <v>119</v>
      </c>
      <c r="G311" s="37" t="s">
        <v>119</v>
      </c>
      <c r="H311" s="31" t="s">
        <v>119</v>
      </c>
      <c r="I311" s="31" t="s">
        <v>119</v>
      </c>
      <c r="J311" s="31" t="s">
        <v>119</v>
      </c>
      <c r="K311" s="31" t="s">
        <v>119</v>
      </c>
      <c r="L311" s="31" t="s">
        <v>119</v>
      </c>
      <c r="M311" s="31" t="s">
        <v>119</v>
      </c>
      <c r="N311" s="14" t="s">
        <v>119</v>
      </c>
      <c r="O311" s="43" t="s">
        <v>119</v>
      </c>
      <c r="P311" s="28" t="s">
        <v>119</v>
      </c>
      <c r="Q311" s="106" t="s">
        <v>119</v>
      </c>
      <c r="R311" s="106" t="s">
        <v>119</v>
      </c>
      <c r="S311" s="106" t="s">
        <v>119</v>
      </c>
      <c r="T311" s="106">
        <v>3</v>
      </c>
      <c r="U311" s="106" t="s">
        <v>119</v>
      </c>
      <c r="V311" s="106" t="s">
        <v>119</v>
      </c>
      <c r="W311" t="s">
        <v>119</v>
      </c>
      <c r="X311" s="11" t="str">
        <f t="shared" si="4"/>
        <v>X</v>
      </c>
      <c r="Y311" s="11" t="s">
        <v>134</v>
      </c>
    </row>
    <row r="312" spans="1:25" x14ac:dyDescent="0.3">
      <c r="A312" s="14" t="s">
        <v>824</v>
      </c>
      <c r="B312" s="18" t="s">
        <v>119</v>
      </c>
      <c r="C312" s="12" t="s">
        <v>119</v>
      </c>
      <c r="D312" s="12" t="s">
        <v>119</v>
      </c>
      <c r="E312" s="14" t="s">
        <v>119</v>
      </c>
      <c r="F312" s="37" t="s">
        <v>119</v>
      </c>
      <c r="G312" s="37" t="s">
        <v>119</v>
      </c>
      <c r="H312" s="31" t="s">
        <v>119</v>
      </c>
      <c r="I312" s="31" t="s">
        <v>119</v>
      </c>
      <c r="J312" s="31" t="s">
        <v>119</v>
      </c>
      <c r="K312" s="31" t="s">
        <v>119</v>
      </c>
      <c r="L312" s="31" t="s">
        <v>119</v>
      </c>
      <c r="M312" s="31" t="s">
        <v>119</v>
      </c>
      <c r="N312" s="14" t="s">
        <v>119</v>
      </c>
      <c r="O312" s="43" t="s">
        <v>119</v>
      </c>
      <c r="P312" s="28" t="s">
        <v>119</v>
      </c>
      <c r="Q312" s="106" t="s">
        <v>119</v>
      </c>
      <c r="R312" s="106" t="s">
        <v>119</v>
      </c>
      <c r="S312" s="106" t="s">
        <v>119</v>
      </c>
      <c r="T312" s="106">
        <v>1</v>
      </c>
      <c r="U312" s="106" t="s">
        <v>119</v>
      </c>
      <c r="V312" s="106" t="s">
        <v>119</v>
      </c>
      <c r="W312" t="s">
        <v>119</v>
      </c>
      <c r="X312" s="11" t="str">
        <f t="shared" si="4"/>
        <v>X</v>
      </c>
      <c r="Y312" s="11" t="s">
        <v>119</v>
      </c>
    </row>
    <row r="313" spans="1:25" x14ac:dyDescent="0.3">
      <c r="A313" s="14" t="s">
        <v>200</v>
      </c>
      <c r="B313" s="18" t="s">
        <v>119</v>
      </c>
      <c r="C313" s="12" t="s">
        <v>119</v>
      </c>
      <c r="D313" s="12" t="s">
        <v>119</v>
      </c>
      <c r="E313" s="14" t="s">
        <v>119</v>
      </c>
      <c r="F313" s="37" t="s">
        <v>119</v>
      </c>
      <c r="G313" s="37" t="s">
        <v>119</v>
      </c>
      <c r="H313" s="31" t="s">
        <v>119</v>
      </c>
      <c r="I313" s="31">
        <v>1</v>
      </c>
      <c r="J313" s="31" t="s">
        <v>119</v>
      </c>
      <c r="K313" s="29" t="s">
        <v>119</v>
      </c>
      <c r="L313" s="28" t="s">
        <v>119</v>
      </c>
      <c r="M313" s="28" t="s">
        <v>119</v>
      </c>
      <c r="N313" s="1" t="s">
        <v>119</v>
      </c>
      <c r="O313" s="43" t="s">
        <v>119</v>
      </c>
      <c r="P313" s="28" t="s">
        <v>119</v>
      </c>
      <c r="Q313" s="106" t="s">
        <v>119</v>
      </c>
      <c r="R313" s="106" t="s">
        <v>119</v>
      </c>
      <c r="S313" s="106" t="s">
        <v>119</v>
      </c>
      <c r="T313" s="106" t="s">
        <v>119</v>
      </c>
      <c r="U313" s="106" t="s">
        <v>119</v>
      </c>
      <c r="V313" s="106" t="s">
        <v>119</v>
      </c>
      <c r="W313" t="s">
        <v>119</v>
      </c>
      <c r="X313" s="11" t="s">
        <v>119</v>
      </c>
      <c r="Y313" s="11" t="s">
        <v>119</v>
      </c>
    </row>
    <row r="314" spans="1:25" x14ac:dyDescent="0.3">
      <c r="A314" s="14" t="s">
        <v>420</v>
      </c>
      <c r="B314" s="18" t="s">
        <v>119</v>
      </c>
      <c r="C314" s="12" t="s">
        <v>119</v>
      </c>
      <c r="D314" s="12" t="s">
        <v>119</v>
      </c>
      <c r="E314" s="14" t="s">
        <v>119</v>
      </c>
      <c r="F314" s="37" t="s">
        <v>119</v>
      </c>
      <c r="G314" s="37" t="s">
        <v>119</v>
      </c>
      <c r="H314" s="31" t="s">
        <v>119</v>
      </c>
      <c r="I314" s="31" t="s">
        <v>119</v>
      </c>
      <c r="J314" s="31" t="s">
        <v>119</v>
      </c>
      <c r="K314" s="29" t="s">
        <v>119</v>
      </c>
      <c r="L314" s="28" t="s">
        <v>119</v>
      </c>
      <c r="M314" s="28">
        <f>1+6+2+10+6</f>
        <v>25</v>
      </c>
      <c r="N314" s="1" t="s">
        <v>119</v>
      </c>
      <c r="O314" s="43" t="s">
        <v>119</v>
      </c>
      <c r="P314" s="28" t="s">
        <v>119</v>
      </c>
      <c r="Q314" s="106" t="s">
        <v>119</v>
      </c>
      <c r="R314" s="106" t="s">
        <v>119</v>
      </c>
      <c r="S314" s="106" t="s">
        <v>119</v>
      </c>
      <c r="T314" s="106" t="s">
        <v>119</v>
      </c>
      <c r="U314" s="106" t="s">
        <v>119</v>
      </c>
      <c r="V314" s="106" t="s">
        <v>119</v>
      </c>
      <c r="W314" t="s">
        <v>119</v>
      </c>
      <c r="X314" s="11" t="s">
        <v>119</v>
      </c>
      <c r="Y314" s="11" t="s">
        <v>119</v>
      </c>
    </row>
    <row r="315" spans="1:25" s="5" customFormat="1" x14ac:dyDescent="0.3">
      <c r="A315" s="10" t="s">
        <v>221</v>
      </c>
      <c r="B315" s="6" t="s">
        <v>119</v>
      </c>
      <c r="C315" s="7" t="s">
        <v>119</v>
      </c>
      <c r="D315" s="7" t="s">
        <v>119</v>
      </c>
      <c r="E315" s="10" t="s">
        <v>119</v>
      </c>
      <c r="F315" s="37" t="s">
        <v>119</v>
      </c>
      <c r="G315" s="37" t="s">
        <v>119</v>
      </c>
      <c r="H315" s="29" t="s">
        <v>119</v>
      </c>
      <c r="I315" s="29" t="s">
        <v>119</v>
      </c>
      <c r="J315" s="29">
        <v>2</v>
      </c>
      <c r="K315" s="29" t="s">
        <v>119</v>
      </c>
      <c r="L315" s="28" t="s">
        <v>119</v>
      </c>
      <c r="M315" s="28" t="s">
        <v>119</v>
      </c>
      <c r="N315" s="1" t="s">
        <v>119</v>
      </c>
      <c r="O315" s="43" t="s">
        <v>119</v>
      </c>
      <c r="P315" s="28" t="s">
        <v>119</v>
      </c>
      <c r="Q315" s="106" t="s">
        <v>119</v>
      </c>
      <c r="R315" s="106" t="s">
        <v>119</v>
      </c>
      <c r="S315" s="106" t="s">
        <v>119</v>
      </c>
      <c r="T315" s="106" t="s">
        <v>119</v>
      </c>
      <c r="U315" s="106" t="s">
        <v>119</v>
      </c>
      <c r="V315" s="106" t="s">
        <v>119</v>
      </c>
      <c r="W315" t="s">
        <v>119</v>
      </c>
      <c r="X315" s="11" t="s">
        <v>119</v>
      </c>
      <c r="Y315" s="11" t="s">
        <v>119</v>
      </c>
    </row>
    <row r="316" spans="1:25" s="5" customFormat="1" x14ac:dyDescent="0.3">
      <c r="A316" s="10" t="s">
        <v>421</v>
      </c>
      <c r="B316" s="6" t="s">
        <v>119</v>
      </c>
      <c r="C316" s="7" t="s">
        <v>119</v>
      </c>
      <c r="D316" s="7" t="s">
        <v>119</v>
      </c>
      <c r="E316" s="10" t="s">
        <v>119</v>
      </c>
      <c r="F316" s="37" t="s">
        <v>119</v>
      </c>
      <c r="G316" s="37" t="s">
        <v>119</v>
      </c>
      <c r="H316" s="29" t="s">
        <v>119</v>
      </c>
      <c r="I316" s="29" t="s">
        <v>119</v>
      </c>
      <c r="J316" s="29" t="s">
        <v>119</v>
      </c>
      <c r="K316" s="29" t="s">
        <v>119</v>
      </c>
      <c r="L316" s="28" t="s">
        <v>119</v>
      </c>
      <c r="M316" s="28">
        <f>2+8+4+2+1</f>
        <v>17</v>
      </c>
      <c r="N316" s="1" t="s">
        <v>119</v>
      </c>
      <c r="O316" s="43" t="s">
        <v>119</v>
      </c>
      <c r="P316" s="28" t="s">
        <v>119</v>
      </c>
      <c r="Q316" s="106" t="s">
        <v>119</v>
      </c>
      <c r="R316" s="106" t="s">
        <v>119</v>
      </c>
      <c r="S316" s="106" t="s">
        <v>119</v>
      </c>
      <c r="T316" s="106" t="s">
        <v>119</v>
      </c>
      <c r="U316" s="106" t="s">
        <v>119</v>
      </c>
      <c r="V316" s="106" t="s">
        <v>119</v>
      </c>
      <c r="W316" t="s">
        <v>119</v>
      </c>
      <c r="X316" s="11" t="s">
        <v>119</v>
      </c>
      <c r="Y316" s="11" t="s">
        <v>119</v>
      </c>
    </row>
    <row r="317" spans="1:25" s="5" customFormat="1" x14ac:dyDescent="0.3">
      <c r="A317" s="14" t="s">
        <v>823</v>
      </c>
      <c r="B317" s="18" t="s">
        <v>119</v>
      </c>
      <c r="C317" s="12" t="s">
        <v>119</v>
      </c>
      <c r="D317" s="12" t="s">
        <v>119</v>
      </c>
      <c r="E317" s="14" t="s">
        <v>119</v>
      </c>
      <c r="F317" s="37" t="s">
        <v>119</v>
      </c>
      <c r="G317" s="31" t="s">
        <v>119</v>
      </c>
      <c r="H317" s="31" t="s">
        <v>119</v>
      </c>
      <c r="I317" s="31" t="s">
        <v>119</v>
      </c>
      <c r="J317" s="31" t="s">
        <v>119</v>
      </c>
      <c r="K317" s="31" t="s">
        <v>119</v>
      </c>
      <c r="L317" s="31" t="s">
        <v>119</v>
      </c>
      <c r="M317" s="31" t="s">
        <v>119</v>
      </c>
      <c r="N317" s="14" t="s">
        <v>119</v>
      </c>
      <c r="O317" s="43" t="s">
        <v>119</v>
      </c>
      <c r="P317" s="28" t="s">
        <v>119</v>
      </c>
      <c r="Q317" s="108" t="s">
        <v>119</v>
      </c>
      <c r="R317" s="108" t="s">
        <v>119</v>
      </c>
      <c r="S317" s="108" t="s">
        <v>119</v>
      </c>
      <c r="T317" s="108">
        <v>138</v>
      </c>
      <c r="U317" s="106" t="s">
        <v>119</v>
      </c>
      <c r="V317" s="106" t="s">
        <v>119</v>
      </c>
      <c r="W317" t="s">
        <v>119</v>
      </c>
      <c r="X317" s="11" t="str">
        <f t="shared" si="4"/>
        <v>X</v>
      </c>
      <c r="Y317" s="11" t="s">
        <v>119</v>
      </c>
    </row>
    <row r="318" spans="1:25" s="5" customFormat="1" x14ac:dyDescent="0.3">
      <c r="A318" s="1" t="s">
        <v>199</v>
      </c>
      <c r="B318" s="2" t="s">
        <v>119</v>
      </c>
      <c r="C318" s="4" t="s">
        <v>119</v>
      </c>
      <c r="D318" s="4" t="s">
        <v>119</v>
      </c>
      <c r="E318" s="1" t="s">
        <v>119</v>
      </c>
      <c r="F318" s="37" t="s">
        <v>119</v>
      </c>
      <c r="G318" s="37" t="s">
        <v>119</v>
      </c>
      <c r="H318" s="28" t="s">
        <v>119</v>
      </c>
      <c r="I318" s="28">
        <v>6</v>
      </c>
      <c r="J318" s="28" t="s">
        <v>119</v>
      </c>
      <c r="K318" s="29" t="s">
        <v>119</v>
      </c>
      <c r="L318" s="28" t="s">
        <v>119</v>
      </c>
      <c r="M318" s="28">
        <v>3</v>
      </c>
      <c r="N318" s="1" t="s">
        <v>119</v>
      </c>
      <c r="O318" s="43" t="s">
        <v>119</v>
      </c>
      <c r="P318" s="28">
        <v>1</v>
      </c>
      <c r="Q318" s="106" t="s">
        <v>119</v>
      </c>
      <c r="R318" s="106">
        <v>1</v>
      </c>
      <c r="S318" s="106" t="s">
        <v>119</v>
      </c>
      <c r="T318" s="106" t="s">
        <v>119</v>
      </c>
      <c r="U318" s="106" t="s">
        <v>119</v>
      </c>
      <c r="V318" s="106" t="s">
        <v>119</v>
      </c>
      <c r="W318">
        <v>14</v>
      </c>
      <c r="X318" s="11" t="str">
        <f t="shared" si="4"/>
        <v>X</v>
      </c>
      <c r="Y318" s="11" t="s">
        <v>119</v>
      </c>
    </row>
    <row r="319" spans="1:25" s="5" customFormat="1" x14ac:dyDescent="0.3">
      <c r="A319" s="1" t="s">
        <v>422</v>
      </c>
      <c r="B319" s="2" t="s">
        <v>119</v>
      </c>
      <c r="C319" s="4" t="s">
        <v>119</v>
      </c>
      <c r="D319" s="4" t="s">
        <v>119</v>
      </c>
      <c r="E319" s="1" t="s">
        <v>119</v>
      </c>
      <c r="F319" s="37" t="s">
        <v>119</v>
      </c>
      <c r="G319" s="37">
        <v>3</v>
      </c>
      <c r="H319" s="28" t="s">
        <v>119</v>
      </c>
      <c r="I319" s="28" t="s">
        <v>119</v>
      </c>
      <c r="J319" s="28" t="s">
        <v>119</v>
      </c>
      <c r="K319" s="29" t="s">
        <v>119</v>
      </c>
      <c r="L319" s="28" t="s">
        <v>119</v>
      </c>
      <c r="M319" s="28">
        <f>53+27+14</f>
        <v>94</v>
      </c>
      <c r="N319" s="1" t="s">
        <v>119</v>
      </c>
      <c r="O319" s="43" t="s">
        <v>119</v>
      </c>
      <c r="P319" s="28" t="s">
        <v>119</v>
      </c>
      <c r="Q319" s="106" t="s">
        <v>119</v>
      </c>
      <c r="R319" s="106" t="s">
        <v>119</v>
      </c>
      <c r="S319" s="106" t="s">
        <v>119</v>
      </c>
      <c r="T319" s="106" t="s">
        <v>119</v>
      </c>
      <c r="U319" s="106" t="s">
        <v>119</v>
      </c>
      <c r="V319" s="106" t="s">
        <v>119</v>
      </c>
      <c r="W319">
        <v>25</v>
      </c>
      <c r="X319" s="11" t="s">
        <v>134</v>
      </c>
      <c r="Y319" s="11" t="s">
        <v>134</v>
      </c>
    </row>
    <row r="320" spans="1:25" s="5" customFormat="1" x14ac:dyDescent="0.3">
      <c r="A320" s="1" t="s">
        <v>715</v>
      </c>
      <c r="B320" s="2" t="s">
        <v>119</v>
      </c>
      <c r="C320" s="4" t="s">
        <v>119</v>
      </c>
      <c r="D320" s="4" t="s">
        <v>119</v>
      </c>
      <c r="E320" s="1" t="s">
        <v>119</v>
      </c>
      <c r="F320" s="37" t="s">
        <v>119</v>
      </c>
      <c r="G320" s="37" t="s">
        <v>119</v>
      </c>
      <c r="H320" s="28" t="s">
        <v>119</v>
      </c>
      <c r="I320" s="28">
        <v>3</v>
      </c>
      <c r="J320" s="28" t="s">
        <v>119</v>
      </c>
      <c r="K320" s="29" t="s">
        <v>119</v>
      </c>
      <c r="L320" s="28" t="s">
        <v>119</v>
      </c>
      <c r="M320" s="28" t="s">
        <v>119</v>
      </c>
      <c r="N320" s="1" t="s">
        <v>119</v>
      </c>
      <c r="O320" s="43" t="s">
        <v>119</v>
      </c>
      <c r="P320" s="28" t="s">
        <v>119</v>
      </c>
      <c r="Q320" s="106" t="s">
        <v>119</v>
      </c>
      <c r="R320" s="106" t="s">
        <v>119</v>
      </c>
      <c r="S320" s="106" t="s">
        <v>119</v>
      </c>
      <c r="T320" s="106" t="s">
        <v>119</v>
      </c>
      <c r="U320" s="106" t="s">
        <v>119</v>
      </c>
      <c r="V320" s="106" t="s">
        <v>119</v>
      </c>
      <c r="W320" t="s">
        <v>119</v>
      </c>
      <c r="X320" s="11" t="s">
        <v>119</v>
      </c>
      <c r="Y320" s="11" t="s">
        <v>134</v>
      </c>
    </row>
    <row r="321" spans="1:25" s="5" customFormat="1" x14ac:dyDescent="0.3">
      <c r="A321" s="4" t="s">
        <v>1318</v>
      </c>
      <c r="B321" s="2" t="s">
        <v>119</v>
      </c>
      <c r="C321" s="4" t="s">
        <v>119</v>
      </c>
      <c r="D321" s="4" t="s">
        <v>119</v>
      </c>
      <c r="E321" s="1" t="s">
        <v>119</v>
      </c>
      <c r="F321" s="37" t="s">
        <v>119</v>
      </c>
      <c r="G321" s="37" t="s">
        <v>119</v>
      </c>
      <c r="H321" s="28" t="s">
        <v>119</v>
      </c>
      <c r="I321" s="28" t="s">
        <v>119</v>
      </c>
      <c r="J321" s="28" t="s">
        <v>119</v>
      </c>
      <c r="K321" s="29" t="s">
        <v>119</v>
      </c>
      <c r="L321" s="28" t="s">
        <v>119</v>
      </c>
      <c r="M321" s="28" t="s">
        <v>119</v>
      </c>
      <c r="N321" s="1" t="s">
        <v>119</v>
      </c>
      <c r="O321" s="43" t="s">
        <v>119</v>
      </c>
      <c r="P321" s="28">
        <v>33</v>
      </c>
      <c r="Q321" s="106" t="s">
        <v>119</v>
      </c>
      <c r="R321" s="106" t="s">
        <v>119</v>
      </c>
      <c r="S321" s="106" t="s">
        <v>119</v>
      </c>
      <c r="T321" s="106" t="s">
        <v>119</v>
      </c>
      <c r="U321" s="106" t="s">
        <v>119</v>
      </c>
      <c r="V321" s="106" t="s">
        <v>119</v>
      </c>
      <c r="W321" t="s">
        <v>119</v>
      </c>
      <c r="X321" s="11" t="s">
        <v>119</v>
      </c>
      <c r="Y321" s="11" t="s">
        <v>119</v>
      </c>
    </row>
    <row r="322" spans="1:25" s="5" customFormat="1" x14ac:dyDescent="0.3">
      <c r="A322" s="10" t="s">
        <v>832</v>
      </c>
      <c r="B322" s="6" t="s">
        <v>119</v>
      </c>
      <c r="C322" s="7" t="s">
        <v>119</v>
      </c>
      <c r="D322" s="7" t="s">
        <v>119</v>
      </c>
      <c r="E322" s="10" t="s">
        <v>119</v>
      </c>
      <c r="F322" s="29" t="s">
        <v>119</v>
      </c>
      <c r="G322" s="29" t="s">
        <v>119</v>
      </c>
      <c r="H322" s="29" t="s">
        <v>119</v>
      </c>
      <c r="I322" s="29" t="s">
        <v>119</v>
      </c>
      <c r="J322" s="29" t="s">
        <v>119</v>
      </c>
      <c r="K322" s="29" t="s">
        <v>119</v>
      </c>
      <c r="L322" s="29" t="s">
        <v>119</v>
      </c>
      <c r="M322" s="29" t="s">
        <v>119</v>
      </c>
      <c r="N322" s="10" t="s">
        <v>119</v>
      </c>
      <c r="O322" s="43" t="s">
        <v>119</v>
      </c>
      <c r="P322" s="28" t="s">
        <v>119</v>
      </c>
      <c r="Q322" s="107" t="s">
        <v>119</v>
      </c>
      <c r="R322" s="107" t="s">
        <v>119</v>
      </c>
      <c r="S322" s="107" t="s">
        <v>119</v>
      </c>
      <c r="T322" s="107">
        <v>3</v>
      </c>
      <c r="U322" s="107" t="s">
        <v>119</v>
      </c>
      <c r="V322" s="107" t="s">
        <v>119</v>
      </c>
      <c r="W322" t="s">
        <v>119</v>
      </c>
      <c r="X322" s="11" t="str">
        <f t="shared" si="4"/>
        <v>X</v>
      </c>
      <c r="Y322" s="11" t="s">
        <v>119</v>
      </c>
    </row>
    <row r="323" spans="1:25" s="5" customFormat="1" x14ac:dyDescent="0.3">
      <c r="A323" s="10" t="s">
        <v>95</v>
      </c>
      <c r="B323" s="6">
        <v>63</v>
      </c>
      <c r="C323" s="10">
        <v>44</v>
      </c>
      <c r="D323" s="10">
        <v>1</v>
      </c>
      <c r="E323" s="10">
        <v>1</v>
      </c>
      <c r="F323" s="29" t="s">
        <v>119</v>
      </c>
      <c r="G323" s="29" t="s">
        <v>119</v>
      </c>
      <c r="H323" s="29">
        <v>1</v>
      </c>
      <c r="I323" s="29" t="s">
        <v>119</v>
      </c>
      <c r="J323" s="29">
        <v>1</v>
      </c>
      <c r="K323" s="29" t="s">
        <v>119</v>
      </c>
      <c r="L323" s="29" t="s">
        <v>119</v>
      </c>
      <c r="M323" s="29">
        <v>2</v>
      </c>
      <c r="N323" s="10" t="s">
        <v>119</v>
      </c>
      <c r="O323" s="43" t="s">
        <v>119</v>
      </c>
      <c r="P323" s="28">
        <v>1</v>
      </c>
      <c r="Q323" s="107" t="s">
        <v>119</v>
      </c>
      <c r="R323" s="107" t="s">
        <v>119</v>
      </c>
      <c r="S323" s="107" t="s">
        <v>119</v>
      </c>
      <c r="T323" s="107">
        <v>13</v>
      </c>
      <c r="U323" s="107" t="s">
        <v>119</v>
      </c>
      <c r="V323" s="107" t="s">
        <v>119</v>
      </c>
      <c r="W323" t="s">
        <v>119</v>
      </c>
      <c r="X323" s="11" t="str">
        <f t="shared" si="4"/>
        <v>X</v>
      </c>
      <c r="Y323" s="11" t="s">
        <v>119</v>
      </c>
    </row>
    <row r="324" spans="1:25" s="5" customFormat="1" x14ac:dyDescent="0.3">
      <c r="A324" s="10" t="s">
        <v>716</v>
      </c>
      <c r="B324" s="6" t="s">
        <v>119</v>
      </c>
      <c r="C324" s="10" t="s">
        <v>119</v>
      </c>
      <c r="D324" s="10" t="s">
        <v>119</v>
      </c>
      <c r="E324" s="10" t="s">
        <v>119</v>
      </c>
      <c r="F324" s="29" t="s">
        <v>119</v>
      </c>
      <c r="G324" s="29" t="s">
        <v>119</v>
      </c>
      <c r="H324" s="29" t="s">
        <v>119</v>
      </c>
      <c r="I324" s="29">
        <v>3</v>
      </c>
      <c r="J324" s="29" t="s">
        <v>119</v>
      </c>
      <c r="K324" s="29" t="s">
        <v>119</v>
      </c>
      <c r="L324" s="29" t="s">
        <v>119</v>
      </c>
      <c r="M324" s="29" t="s">
        <v>119</v>
      </c>
      <c r="N324" s="10" t="s">
        <v>119</v>
      </c>
      <c r="O324" s="43" t="s">
        <v>119</v>
      </c>
      <c r="P324" s="28" t="s">
        <v>119</v>
      </c>
      <c r="Q324" s="107" t="s">
        <v>119</v>
      </c>
      <c r="R324" s="107" t="s">
        <v>119</v>
      </c>
      <c r="S324" s="107" t="s">
        <v>119</v>
      </c>
      <c r="T324" s="107" t="s">
        <v>119</v>
      </c>
      <c r="U324" s="107" t="s">
        <v>119</v>
      </c>
      <c r="V324" s="107" t="s">
        <v>119</v>
      </c>
      <c r="W324" t="s">
        <v>119</v>
      </c>
      <c r="X324" s="11" t="s">
        <v>119</v>
      </c>
      <c r="Y324" s="11" t="s">
        <v>119</v>
      </c>
    </row>
    <row r="325" spans="1:25" x14ac:dyDescent="0.3">
      <c r="A325" s="10" t="s">
        <v>665</v>
      </c>
      <c r="B325" s="6" t="s">
        <v>119</v>
      </c>
      <c r="C325" s="10" t="s">
        <v>119</v>
      </c>
      <c r="D325" s="10" t="s">
        <v>119</v>
      </c>
      <c r="E325" s="10" t="s">
        <v>119</v>
      </c>
      <c r="F325" s="29" t="s">
        <v>119</v>
      </c>
      <c r="G325" s="29" t="s">
        <v>119</v>
      </c>
      <c r="H325" s="29" t="s">
        <v>119</v>
      </c>
      <c r="I325" s="29">
        <v>1</v>
      </c>
      <c r="J325" s="29" t="s">
        <v>119</v>
      </c>
      <c r="K325" s="29" t="s">
        <v>119</v>
      </c>
      <c r="L325" s="29" t="s">
        <v>119</v>
      </c>
      <c r="M325" s="29" t="s">
        <v>119</v>
      </c>
      <c r="N325" s="10">
        <v>5</v>
      </c>
      <c r="O325" s="43" t="s">
        <v>119</v>
      </c>
      <c r="P325" s="28" t="s">
        <v>119</v>
      </c>
      <c r="Q325" s="107" t="s">
        <v>119</v>
      </c>
      <c r="R325" s="107" t="s">
        <v>119</v>
      </c>
      <c r="S325" s="107" t="s">
        <v>119</v>
      </c>
      <c r="T325" s="107" t="s">
        <v>119</v>
      </c>
      <c r="U325" s="107" t="s">
        <v>119</v>
      </c>
      <c r="V325" s="107" t="s">
        <v>119</v>
      </c>
      <c r="W325" t="s">
        <v>119</v>
      </c>
      <c r="X325" s="11" t="s">
        <v>119</v>
      </c>
      <c r="Y325" s="11" t="s">
        <v>119</v>
      </c>
    </row>
    <row r="326" spans="1:25" x14ac:dyDescent="0.3">
      <c r="A326" s="10" t="s">
        <v>682</v>
      </c>
      <c r="B326" s="6" t="s">
        <v>119</v>
      </c>
      <c r="C326" s="10" t="s">
        <v>119</v>
      </c>
      <c r="D326" s="10" t="s">
        <v>119</v>
      </c>
      <c r="E326" s="10" t="s">
        <v>119</v>
      </c>
      <c r="F326" s="29" t="s">
        <v>119</v>
      </c>
      <c r="G326" s="29" t="s">
        <v>119</v>
      </c>
      <c r="H326" s="29">
        <v>3</v>
      </c>
      <c r="I326" s="29">
        <v>43</v>
      </c>
      <c r="J326" s="29" t="s">
        <v>119</v>
      </c>
      <c r="K326" s="29" t="s">
        <v>119</v>
      </c>
      <c r="L326" s="29" t="s">
        <v>119</v>
      </c>
      <c r="M326" s="29" t="s">
        <v>119</v>
      </c>
      <c r="N326" s="10" t="s">
        <v>119</v>
      </c>
      <c r="O326" s="43">
        <v>9</v>
      </c>
      <c r="P326" s="28" t="s">
        <v>119</v>
      </c>
      <c r="Q326" s="107" t="s">
        <v>119</v>
      </c>
      <c r="R326" s="107" t="s">
        <v>119</v>
      </c>
      <c r="S326" s="107" t="s">
        <v>119</v>
      </c>
      <c r="T326" s="107" t="s">
        <v>119</v>
      </c>
      <c r="U326" s="107" t="s">
        <v>119</v>
      </c>
      <c r="V326" s="107" t="s">
        <v>119</v>
      </c>
      <c r="W326" t="s">
        <v>119</v>
      </c>
      <c r="X326" s="11" t="s">
        <v>119</v>
      </c>
      <c r="Y326" s="11" t="s">
        <v>119</v>
      </c>
    </row>
    <row r="327" spans="1:25" x14ac:dyDescent="0.3">
      <c r="A327" s="10" t="s">
        <v>225</v>
      </c>
      <c r="B327" s="6" t="s">
        <v>119</v>
      </c>
      <c r="C327" s="10" t="s">
        <v>119</v>
      </c>
      <c r="D327" s="10" t="s">
        <v>119</v>
      </c>
      <c r="E327" s="10" t="s">
        <v>119</v>
      </c>
      <c r="F327" s="29" t="s">
        <v>119</v>
      </c>
      <c r="G327" s="29" t="s">
        <v>134</v>
      </c>
      <c r="H327" s="29" t="s">
        <v>134</v>
      </c>
      <c r="I327" s="29">
        <v>6</v>
      </c>
      <c r="J327" s="29" t="s">
        <v>119</v>
      </c>
      <c r="K327" s="29" t="s">
        <v>119</v>
      </c>
      <c r="L327" s="29" t="s">
        <v>119</v>
      </c>
      <c r="M327" s="29" t="s">
        <v>119</v>
      </c>
      <c r="N327" s="10">
        <f>1+4+12+14+7+1</f>
        <v>39</v>
      </c>
      <c r="O327" s="43">
        <v>41</v>
      </c>
      <c r="P327" s="28">
        <v>84</v>
      </c>
      <c r="Q327" s="107" t="s">
        <v>119</v>
      </c>
      <c r="R327" s="107" t="s">
        <v>119</v>
      </c>
      <c r="S327" s="107" t="s">
        <v>119</v>
      </c>
      <c r="T327" s="107" t="s">
        <v>119</v>
      </c>
      <c r="U327" s="107" t="s">
        <v>119</v>
      </c>
      <c r="V327" s="107" t="s">
        <v>119</v>
      </c>
      <c r="W327" t="s">
        <v>119</v>
      </c>
      <c r="X327" s="11" t="s">
        <v>119</v>
      </c>
      <c r="Y327" s="11" t="s">
        <v>119</v>
      </c>
    </row>
    <row r="328" spans="1:25" x14ac:dyDescent="0.3">
      <c r="A328" s="10" t="s">
        <v>98</v>
      </c>
      <c r="B328" s="6">
        <v>2</v>
      </c>
      <c r="C328" s="10">
        <v>0</v>
      </c>
      <c r="D328" s="10">
        <v>0</v>
      </c>
      <c r="E328" s="10">
        <v>59</v>
      </c>
      <c r="F328" s="29" t="s">
        <v>119</v>
      </c>
      <c r="G328" s="29" t="s">
        <v>119</v>
      </c>
      <c r="H328" s="29">
        <v>4</v>
      </c>
      <c r="I328" s="29" t="s">
        <v>119</v>
      </c>
      <c r="J328" s="29">
        <f>5+9+30+4+9+2+6+16+7+10+1+19+2+3+9+1+6+2+3+3+74+2+321+3+2+5+4+4+1+1+2+2+1+1+5</f>
        <v>575</v>
      </c>
      <c r="K328" s="29">
        <f>3+11+3+1+1+1</f>
        <v>20</v>
      </c>
      <c r="L328" s="29" t="s">
        <v>119</v>
      </c>
      <c r="M328" s="29">
        <f>10+7+19+156+3+1+18+34+38+617+332+1+9+20+20+3+3+60+56+15</f>
        <v>1422</v>
      </c>
      <c r="N328" s="10">
        <f>3+5+1</f>
        <v>9</v>
      </c>
      <c r="O328" s="43" t="s">
        <v>119</v>
      </c>
      <c r="P328" s="28" t="s">
        <v>119</v>
      </c>
      <c r="Q328" s="107">
        <v>14</v>
      </c>
      <c r="R328" s="107">
        <v>3</v>
      </c>
      <c r="S328" s="107" t="s">
        <v>119</v>
      </c>
      <c r="T328" s="107">
        <v>5</v>
      </c>
      <c r="U328" s="107" t="s">
        <v>119</v>
      </c>
      <c r="V328" s="107">
        <v>2</v>
      </c>
      <c r="W328" t="s">
        <v>119</v>
      </c>
      <c r="X328" s="11" t="s">
        <v>119</v>
      </c>
      <c r="Y328" s="11" t="s">
        <v>119</v>
      </c>
    </row>
    <row r="329" spans="1:25" x14ac:dyDescent="0.3">
      <c r="A329" s="10" t="s">
        <v>1020</v>
      </c>
      <c r="B329" s="6" t="s">
        <v>119</v>
      </c>
      <c r="C329" s="10" t="s">
        <v>119</v>
      </c>
      <c r="D329" s="10" t="s">
        <v>119</v>
      </c>
      <c r="E329" s="10" t="s">
        <v>119</v>
      </c>
      <c r="F329" s="29" t="s">
        <v>119</v>
      </c>
      <c r="G329" s="29" t="s">
        <v>119</v>
      </c>
      <c r="H329" s="29" t="s">
        <v>119</v>
      </c>
      <c r="I329" s="29" t="s">
        <v>119</v>
      </c>
      <c r="J329" s="29" t="s">
        <v>119</v>
      </c>
      <c r="K329" s="29" t="s">
        <v>119</v>
      </c>
      <c r="L329" s="29" t="s">
        <v>119</v>
      </c>
      <c r="M329" s="29" t="s">
        <v>119</v>
      </c>
      <c r="N329" s="10" t="s">
        <v>119</v>
      </c>
      <c r="O329" s="43" t="s">
        <v>119</v>
      </c>
      <c r="P329" s="28" t="s">
        <v>119</v>
      </c>
      <c r="Q329" s="107" t="s">
        <v>119</v>
      </c>
      <c r="R329" s="107" t="s">
        <v>119</v>
      </c>
      <c r="S329" s="107" t="s">
        <v>119</v>
      </c>
      <c r="T329" s="107" t="s">
        <v>119</v>
      </c>
      <c r="U329" s="107" t="s">
        <v>119</v>
      </c>
      <c r="V329" s="107">
        <v>21</v>
      </c>
      <c r="W329" t="s">
        <v>119</v>
      </c>
      <c r="X329" s="11" t="str">
        <f t="shared" si="4"/>
        <v>X</v>
      </c>
      <c r="Y329" s="11" t="s">
        <v>119</v>
      </c>
    </row>
    <row r="330" spans="1:25" x14ac:dyDescent="0.3">
      <c r="A330" s="10" t="s">
        <v>717</v>
      </c>
      <c r="B330" s="6" t="s">
        <v>119</v>
      </c>
      <c r="C330" s="10" t="s">
        <v>119</v>
      </c>
      <c r="D330" s="10" t="s">
        <v>119</v>
      </c>
      <c r="E330" s="10" t="s">
        <v>119</v>
      </c>
      <c r="F330" s="29" t="s">
        <v>119</v>
      </c>
      <c r="G330" s="29" t="s">
        <v>119</v>
      </c>
      <c r="H330" s="29" t="s">
        <v>119</v>
      </c>
      <c r="I330" s="29">
        <v>7</v>
      </c>
      <c r="J330" s="29" t="s">
        <v>119</v>
      </c>
      <c r="K330" s="29" t="s">
        <v>119</v>
      </c>
      <c r="L330" s="29" t="s">
        <v>119</v>
      </c>
      <c r="M330" s="29" t="s">
        <v>119</v>
      </c>
      <c r="N330" s="10" t="s">
        <v>119</v>
      </c>
      <c r="O330" s="43" t="s">
        <v>119</v>
      </c>
      <c r="P330" s="28" t="s">
        <v>119</v>
      </c>
      <c r="Q330" s="107" t="s">
        <v>119</v>
      </c>
      <c r="R330" s="107" t="s">
        <v>119</v>
      </c>
      <c r="S330" s="107" t="s">
        <v>119</v>
      </c>
      <c r="T330" s="107" t="s">
        <v>119</v>
      </c>
      <c r="U330" s="107" t="s">
        <v>119</v>
      </c>
      <c r="V330" s="107" t="s">
        <v>119</v>
      </c>
      <c r="W330" t="s">
        <v>119</v>
      </c>
      <c r="X330" s="11" t="s">
        <v>119</v>
      </c>
      <c r="Y330" s="11" t="s">
        <v>119</v>
      </c>
    </row>
    <row r="331" spans="1:25" x14ac:dyDescent="0.3">
      <c r="A331" s="10" t="s">
        <v>202</v>
      </c>
      <c r="B331" s="6" t="s">
        <v>119</v>
      </c>
      <c r="C331" s="10" t="s">
        <v>119</v>
      </c>
      <c r="D331" s="10" t="s">
        <v>119</v>
      </c>
      <c r="E331" s="10" t="s">
        <v>119</v>
      </c>
      <c r="F331" s="29" t="s">
        <v>119</v>
      </c>
      <c r="G331" s="29" t="s">
        <v>119</v>
      </c>
      <c r="H331" s="29" t="s">
        <v>119</v>
      </c>
      <c r="I331" s="29">
        <v>2</v>
      </c>
      <c r="J331" s="29" t="s">
        <v>119</v>
      </c>
      <c r="K331" s="29" t="s">
        <v>119</v>
      </c>
      <c r="L331" s="29" t="s">
        <v>119</v>
      </c>
      <c r="M331" s="29" t="s">
        <v>119</v>
      </c>
      <c r="N331" s="10" t="s">
        <v>119</v>
      </c>
      <c r="O331" s="43" t="s">
        <v>119</v>
      </c>
      <c r="P331" s="28" t="s">
        <v>119</v>
      </c>
      <c r="Q331" s="107" t="s">
        <v>119</v>
      </c>
      <c r="R331" s="107" t="s">
        <v>119</v>
      </c>
      <c r="S331" s="107" t="s">
        <v>119</v>
      </c>
      <c r="T331" s="107" t="s">
        <v>119</v>
      </c>
      <c r="U331" s="107" t="s">
        <v>119</v>
      </c>
      <c r="V331" s="107" t="s">
        <v>119</v>
      </c>
      <c r="W331" t="s">
        <v>119</v>
      </c>
      <c r="X331" s="11" t="s">
        <v>119</v>
      </c>
      <c r="Y331" s="11" t="s">
        <v>119</v>
      </c>
    </row>
    <row r="332" spans="1:25" x14ac:dyDescent="0.3">
      <c r="A332" s="14" t="s">
        <v>279</v>
      </c>
      <c r="B332" s="18" t="s">
        <v>119</v>
      </c>
      <c r="C332" s="14" t="s">
        <v>119</v>
      </c>
      <c r="D332" s="14" t="s">
        <v>119</v>
      </c>
      <c r="E332" s="14" t="s">
        <v>119</v>
      </c>
      <c r="F332" s="37" t="s">
        <v>119</v>
      </c>
      <c r="G332" s="37" t="s">
        <v>119</v>
      </c>
      <c r="H332" s="31" t="s">
        <v>119</v>
      </c>
      <c r="I332" s="31" t="s">
        <v>119</v>
      </c>
      <c r="J332" s="31" t="s">
        <v>119</v>
      </c>
      <c r="K332" s="28">
        <v>1</v>
      </c>
      <c r="L332" s="28" t="s">
        <v>119</v>
      </c>
      <c r="M332" s="28" t="s">
        <v>119</v>
      </c>
      <c r="N332" s="1" t="s">
        <v>119</v>
      </c>
      <c r="O332" s="43" t="s">
        <v>119</v>
      </c>
      <c r="P332" s="28" t="s">
        <v>119</v>
      </c>
      <c r="Q332" s="106" t="s">
        <v>119</v>
      </c>
      <c r="R332" s="106" t="s">
        <v>119</v>
      </c>
      <c r="S332" s="106" t="s">
        <v>119</v>
      </c>
      <c r="T332" s="106" t="s">
        <v>119</v>
      </c>
      <c r="U332" s="106" t="s">
        <v>119</v>
      </c>
      <c r="V332" s="106" t="s">
        <v>119</v>
      </c>
      <c r="W332" t="s">
        <v>119</v>
      </c>
      <c r="X332" s="11" t="s">
        <v>134</v>
      </c>
      <c r="Y332" s="11" t="s">
        <v>134</v>
      </c>
    </row>
    <row r="333" spans="1:25" x14ac:dyDescent="0.3">
      <c r="A333" s="14" t="s">
        <v>100</v>
      </c>
      <c r="B333" s="2">
        <v>147</v>
      </c>
      <c r="C333" s="14">
        <v>23</v>
      </c>
      <c r="D333" s="14">
        <v>4</v>
      </c>
      <c r="E333" s="1">
        <v>5</v>
      </c>
      <c r="F333" s="37" t="s">
        <v>119</v>
      </c>
      <c r="G333" s="37">
        <f>1+3+6+5+2</f>
        <v>17</v>
      </c>
      <c r="H333" s="34">
        <v>18</v>
      </c>
      <c r="I333" s="28">
        <v>13</v>
      </c>
      <c r="J333" s="28">
        <f>1+36+7+15+18+6+1+4+2+1+4</f>
        <v>95</v>
      </c>
      <c r="K333" s="28">
        <v>1</v>
      </c>
      <c r="L333" s="28">
        <v>1</v>
      </c>
      <c r="M333" s="28">
        <v>2</v>
      </c>
      <c r="N333" s="1">
        <v>2</v>
      </c>
      <c r="O333" s="43">
        <v>9</v>
      </c>
      <c r="P333" s="28" t="s">
        <v>119</v>
      </c>
      <c r="Q333" s="106" t="s">
        <v>119</v>
      </c>
      <c r="R333" s="106" t="s">
        <v>119</v>
      </c>
      <c r="S333" s="106" t="s">
        <v>119</v>
      </c>
      <c r="T333" s="106" t="s">
        <v>119</v>
      </c>
      <c r="U333" s="106" t="s">
        <v>119</v>
      </c>
      <c r="V333" s="106" t="s">
        <v>119</v>
      </c>
      <c r="W333" t="s">
        <v>119</v>
      </c>
      <c r="X333" s="11" t="s">
        <v>134</v>
      </c>
      <c r="Y333" s="11" t="s">
        <v>134</v>
      </c>
    </row>
    <row r="334" spans="1:25" x14ac:dyDescent="0.3">
      <c r="A334" s="14" t="s">
        <v>222</v>
      </c>
      <c r="B334" s="2" t="s">
        <v>119</v>
      </c>
      <c r="C334" s="14" t="s">
        <v>119</v>
      </c>
      <c r="D334" s="14" t="s">
        <v>119</v>
      </c>
      <c r="E334" s="1" t="s">
        <v>119</v>
      </c>
      <c r="F334" s="37">
        <v>18</v>
      </c>
      <c r="G334" s="37" t="s">
        <v>119</v>
      </c>
      <c r="H334" s="28" t="s">
        <v>119</v>
      </c>
      <c r="I334" s="28">
        <v>2</v>
      </c>
      <c r="J334" s="28">
        <v>9</v>
      </c>
      <c r="K334" s="28" t="s">
        <v>119</v>
      </c>
      <c r="L334" s="28" t="s">
        <v>119</v>
      </c>
      <c r="M334" s="28">
        <f>3+2+1</f>
        <v>6</v>
      </c>
      <c r="N334" s="1">
        <v>1</v>
      </c>
      <c r="O334" s="43" t="s">
        <v>119</v>
      </c>
      <c r="P334" s="28" t="s">
        <v>119</v>
      </c>
      <c r="Q334" s="106" t="s">
        <v>119</v>
      </c>
      <c r="R334" s="106" t="s">
        <v>119</v>
      </c>
      <c r="S334" s="106" t="s">
        <v>119</v>
      </c>
      <c r="T334" s="106" t="s">
        <v>119</v>
      </c>
      <c r="U334" s="106" t="s">
        <v>119</v>
      </c>
      <c r="V334" s="106" t="s">
        <v>119</v>
      </c>
      <c r="W334" t="s">
        <v>119</v>
      </c>
      <c r="X334" s="11" t="s">
        <v>134</v>
      </c>
      <c r="Y334" s="11" t="s">
        <v>119</v>
      </c>
    </row>
    <row r="335" spans="1:25" x14ac:dyDescent="0.3">
      <c r="A335" s="14" t="s">
        <v>1290</v>
      </c>
      <c r="B335" s="2" t="s">
        <v>119</v>
      </c>
      <c r="C335" s="14" t="s">
        <v>119</v>
      </c>
      <c r="D335" s="14" t="s">
        <v>119</v>
      </c>
      <c r="E335" s="1" t="s">
        <v>119</v>
      </c>
      <c r="F335" s="37">
        <v>25</v>
      </c>
      <c r="G335" s="37" t="s">
        <v>119</v>
      </c>
      <c r="H335" s="28" t="s">
        <v>119</v>
      </c>
      <c r="I335" s="28" t="s">
        <v>119</v>
      </c>
      <c r="J335" s="28" t="s">
        <v>119</v>
      </c>
      <c r="K335" s="28" t="s">
        <v>119</v>
      </c>
      <c r="L335" s="28" t="s">
        <v>119</v>
      </c>
      <c r="M335" s="28" t="s">
        <v>119</v>
      </c>
      <c r="N335" s="1" t="s">
        <v>119</v>
      </c>
      <c r="O335" s="43" t="s">
        <v>119</v>
      </c>
      <c r="P335" s="28" t="s">
        <v>119</v>
      </c>
      <c r="Q335" s="106" t="s">
        <v>119</v>
      </c>
      <c r="R335" s="106" t="s">
        <v>119</v>
      </c>
      <c r="S335" s="106" t="s">
        <v>119</v>
      </c>
      <c r="T335" s="106" t="s">
        <v>119</v>
      </c>
      <c r="U335" s="106" t="s">
        <v>119</v>
      </c>
      <c r="V335" s="106" t="s">
        <v>119</v>
      </c>
      <c r="W335" t="s">
        <v>119</v>
      </c>
      <c r="X335" s="11" t="s">
        <v>119</v>
      </c>
      <c r="Y335" s="11" t="s">
        <v>119</v>
      </c>
    </row>
    <row r="336" spans="1:25" x14ac:dyDescent="0.3">
      <c r="A336" s="14" t="s">
        <v>423</v>
      </c>
      <c r="B336" s="2" t="s">
        <v>119</v>
      </c>
      <c r="C336" s="14" t="s">
        <v>119</v>
      </c>
      <c r="D336" s="14" t="s">
        <v>119</v>
      </c>
      <c r="E336" s="1" t="s">
        <v>119</v>
      </c>
      <c r="F336" s="37">
        <v>7</v>
      </c>
      <c r="G336" s="37" t="s">
        <v>119</v>
      </c>
      <c r="H336" s="28" t="s">
        <v>119</v>
      </c>
      <c r="I336" s="28">
        <f>16+27</f>
        <v>43</v>
      </c>
      <c r="J336" s="28" t="s">
        <v>119</v>
      </c>
      <c r="K336" s="28" t="s">
        <v>119</v>
      </c>
      <c r="L336" s="28" t="s">
        <v>119</v>
      </c>
      <c r="M336" s="28" t="s">
        <v>134</v>
      </c>
      <c r="N336" s="1" t="s">
        <v>119</v>
      </c>
      <c r="O336" s="43" t="s">
        <v>119</v>
      </c>
      <c r="P336" s="28">
        <v>2</v>
      </c>
      <c r="Q336" s="106" t="s">
        <v>119</v>
      </c>
      <c r="R336" s="106" t="s">
        <v>119</v>
      </c>
      <c r="S336" s="106" t="s">
        <v>119</v>
      </c>
      <c r="T336" s="106" t="s">
        <v>119</v>
      </c>
      <c r="U336" s="106" t="s">
        <v>119</v>
      </c>
      <c r="V336" s="106" t="s">
        <v>119</v>
      </c>
      <c r="W336" t="s">
        <v>119</v>
      </c>
      <c r="X336" s="11" t="s">
        <v>134</v>
      </c>
      <c r="Y336" s="11" t="s">
        <v>134</v>
      </c>
    </row>
    <row r="337" spans="1:25" s="5" customFormat="1" x14ac:dyDescent="0.3">
      <c r="A337" s="14" t="s">
        <v>424</v>
      </c>
      <c r="B337" s="2" t="s">
        <v>119</v>
      </c>
      <c r="C337" s="14" t="s">
        <v>119</v>
      </c>
      <c r="D337" s="14" t="s">
        <v>119</v>
      </c>
      <c r="E337" s="1" t="s">
        <v>119</v>
      </c>
      <c r="F337" s="37" t="s">
        <v>119</v>
      </c>
      <c r="G337" s="37" t="s">
        <v>119</v>
      </c>
      <c r="H337" s="28" t="s">
        <v>119</v>
      </c>
      <c r="I337" s="28" t="s">
        <v>119</v>
      </c>
      <c r="J337" s="28" t="s">
        <v>119</v>
      </c>
      <c r="K337" s="28" t="s">
        <v>119</v>
      </c>
      <c r="L337" s="28" t="s">
        <v>119</v>
      </c>
      <c r="M337" s="28">
        <v>2</v>
      </c>
      <c r="N337" s="1" t="s">
        <v>119</v>
      </c>
      <c r="O337" s="43" t="s">
        <v>119</v>
      </c>
      <c r="P337" s="28" t="s">
        <v>119</v>
      </c>
      <c r="Q337" s="106" t="s">
        <v>119</v>
      </c>
      <c r="R337" s="106" t="s">
        <v>119</v>
      </c>
      <c r="S337" s="106" t="s">
        <v>119</v>
      </c>
      <c r="T337" s="106" t="s">
        <v>119</v>
      </c>
      <c r="U337" s="106" t="s">
        <v>119</v>
      </c>
      <c r="V337" s="106" t="s">
        <v>119</v>
      </c>
      <c r="W337" t="s">
        <v>119</v>
      </c>
      <c r="X337" s="11" t="s">
        <v>134</v>
      </c>
      <c r="Y337" s="11" t="s">
        <v>134</v>
      </c>
    </row>
    <row r="338" spans="1:25" x14ac:dyDescent="0.3">
      <c r="A338" s="14" t="s">
        <v>833</v>
      </c>
      <c r="B338" s="2" t="s">
        <v>119</v>
      </c>
      <c r="C338" s="14" t="s">
        <v>119</v>
      </c>
      <c r="D338" s="14" t="s">
        <v>119</v>
      </c>
      <c r="E338" s="1" t="s">
        <v>119</v>
      </c>
      <c r="F338" s="37" t="s">
        <v>119</v>
      </c>
      <c r="G338" s="37" t="s">
        <v>119</v>
      </c>
      <c r="H338" s="28" t="s">
        <v>119</v>
      </c>
      <c r="I338" s="28" t="s">
        <v>119</v>
      </c>
      <c r="J338" s="28" t="s">
        <v>119</v>
      </c>
      <c r="K338" s="28" t="s">
        <v>119</v>
      </c>
      <c r="L338" s="28" t="s">
        <v>119</v>
      </c>
      <c r="M338" s="28" t="s">
        <v>119</v>
      </c>
      <c r="N338" s="1" t="s">
        <v>119</v>
      </c>
      <c r="O338" s="43" t="s">
        <v>119</v>
      </c>
      <c r="P338" s="28" t="s">
        <v>119</v>
      </c>
      <c r="Q338" s="106">
        <v>1</v>
      </c>
      <c r="R338" s="106">
        <v>12</v>
      </c>
      <c r="S338" s="106" t="s">
        <v>119</v>
      </c>
      <c r="T338" s="106">
        <f>24+16</f>
        <v>40</v>
      </c>
      <c r="U338" s="106">
        <v>1</v>
      </c>
      <c r="V338" s="106">
        <v>4</v>
      </c>
      <c r="W338" t="s">
        <v>119</v>
      </c>
      <c r="X338" s="11" t="str">
        <f t="shared" ref="X338:X396" si="5">IF(SUM(Q338:V338)&gt;=1,"X","")</f>
        <v>X</v>
      </c>
      <c r="Y338" s="11" t="s">
        <v>134</v>
      </c>
    </row>
    <row r="339" spans="1:25" x14ac:dyDescent="0.3">
      <c r="A339" s="14" t="s">
        <v>1162</v>
      </c>
      <c r="B339" s="2" t="s">
        <v>119</v>
      </c>
      <c r="C339" s="14" t="s">
        <v>119</v>
      </c>
      <c r="D339" s="14" t="s">
        <v>119</v>
      </c>
      <c r="E339" s="1" t="s">
        <v>119</v>
      </c>
      <c r="F339" s="37" t="s">
        <v>119</v>
      </c>
      <c r="G339" s="37" t="s">
        <v>119</v>
      </c>
      <c r="H339" s="37" t="s">
        <v>119</v>
      </c>
      <c r="I339" s="37" t="s">
        <v>119</v>
      </c>
      <c r="J339" s="28" t="s">
        <v>134</v>
      </c>
      <c r="K339" s="28" t="s">
        <v>119</v>
      </c>
      <c r="L339" s="28" t="s">
        <v>119</v>
      </c>
      <c r="M339" s="28" t="s">
        <v>119</v>
      </c>
      <c r="N339" s="28" t="s">
        <v>119</v>
      </c>
      <c r="O339" s="28" t="s">
        <v>119</v>
      </c>
      <c r="P339" s="28" t="s">
        <v>119</v>
      </c>
      <c r="Q339" s="106" t="s">
        <v>119</v>
      </c>
      <c r="R339" s="106" t="s">
        <v>119</v>
      </c>
      <c r="S339" s="106" t="s">
        <v>119</v>
      </c>
      <c r="T339" s="106" t="s">
        <v>119</v>
      </c>
      <c r="U339" s="106" t="s">
        <v>119</v>
      </c>
      <c r="V339" s="106" t="s">
        <v>119</v>
      </c>
      <c r="W339" s="98" t="s">
        <v>134</v>
      </c>
      <c r="X339" s="11" t="s">
        <v>119</v>
      </c>
      <c r="Y339" s="11" t="s">
        <v>119</v>
      </c>
    </row>
    <row r="340" spans="1:25" x14ac:dyDescent="0.3">
      <c r="A340" s="14" t="s">
        <v>837</v>
      </c>
      <c r="B340" s="2" t="s">
        <v>119</v>
      </c>
      <c r="C340" s="14" t="s">
        <v>119</v>
      </c>
      <c r="D340" s="14" t="s">
        <v>119</v>
      </c>
      <c r="E340" s="1" t="s">
        <v>119</v>
      </c>
      <c r="F340" s="37" t="s">
        <v>119</v>
      </c>
      <c r="G340" s="37" t="s">
        <v>119</v>
      </c>
      <c r="H340" s="28" t="s">
        <v>119</v>
      </c>
      <c r="I340" s="28" t="s">
        <v>119</v>
      </c>
      <c r="J340" s="28" t="s">
        <v>119</v>
      </c>
      <c r="K340" s="28" t="s">
        <v>119</v>
      </c>
      <c r="L340" s="28" t="s">
        <v>119</v>
      </c>
      <c r="M340" s="28" t="s">
        <v>119</v>
      </c>
      <c r="N340" s="1" t="s">
        <v>119</v>
      </c>
      <c r="O340" s="43" t="s">
        <v>119</v>
      </c>
      <c r="P340" s="28" t="s">
        <v>119</v>
      </c>
      <c r="Q340" s="106" t="s">
        <v>119</v>
      </c>
      <c r="R340" s="106" t="s">
        <v>119</v>
      </c>
      <c r="S340" s="106" t="s">
        <v>119</v>
      </c>
      <c r="T340" s="106">
        <v>22</v>
      </c>
      <c r="U340" s="106" t="s">
        <v>119</v>
      </c>
      <c r="V340" s="106" t="s">
        <v>119</v>
      </c>
      <c r="W340" t="s">
        <v>119</v>
      </c>
      <c r="X340" s="11" t="str">
        <f t="shared" si="5"/>
        <v>X</v>
      </c>
      <c r="Y340" s="11" t="s">
        <v>119</v>
      </c>
    </row>
    <row r="341" spans="1:25" x14ac:dyDescent="0.3">
      <c r="A341" s="14" t="s">
        <v>830</v>
      </c>
      <c r="B341" s="2" t="s">
        <v>119</v>
      </c>
      <c r="C341" s="14" t="s">
        <v>119</v>
      </c>
      <c r="D341" s="14" t="s">
        <v>119</v>
      </c>
      <c r="E341" s="1" t="s">
        <v>119</v>
      </c>
      <c r="F341" s="37" t="s">
        <v>119</v>
      </c>
      <c r="G341" s="37" t="s">
        <v>119</v>
      </c>
      <c r="H341" s="28" t="s">
        <v>119</v>
      </c>
      <c r="I341" s="28" t="s">
        <v>119</v>
      </c>
      <c r="J341" s="28" t="s">
        <v>119</v>
      </c>
      <c r="K341" s="28" t="s">
        <v>119</v>
      </c>
      <c r="L341" s="28" t="s">
        <v>119</v>
      </c>
      <c r="M341" s="28" t="s">
        <v>119</v>
      </c>
      <c r="N341" s="1" t="s">
        <v>119</v>
      </c>
      <c r="O341" s="43" t="s">
        <v>119</v>
      </c>
      <c r="P341" s="28" t="s">
        <v>119</v>
      </c>
      <c r="Q341" s="106" t="s">
        <v>119</v>
      </c>
      <c r="R341" s="106" t="s">
        <v>119</v>
      </c>
      <c r="S341" s="106" t="s">
        <v>119</v>
      </c>
      <c r="T341" s="106">
        <v>4</v>
      </c>
      <c r="U341" s="106" t="s">
        <v>119</v>
      </c>
      <c r="V341" s="106" t="s">
        <v>119</v>
      </c>
      <c r="W341" t="s">
        <v>119</v>
      </c>
      <c r="X341" s="11" t="str">
        <f t="shared" si="5"/>
        <v>X</v>
      </c>
      <c r="Y341" s="11" t="s">
        <v>119</v>
      </c>
    </row>
    <row r="342" spans="1:25" x14ac:dyDescent="0.3">
      <c r="A342" s="14" t="s">
        <v>425</v>
      </c>
      <c r="B342" s="2" t="s">
        <v>119</v>
      </c>
      <c r="C342" s="14" t="s">
        <v>119</v>
      </c>
      <c r="D342" s="14" t="s">
        <v>119</v>
      </c>
      <c r="E342" s="1" t="s">
        <v>119</v>
      </c>
      <c r="F342" s="37" t="s">
        <v>119</v>
      </c>
      <c r="G342" s="37" t="s">
        <v>119</v>
      </c>
      <c r="H342" s="28" t="s">
        <v>119</v>
      </c>
      <c r="I342" s="28" t="s">
        <v>119</v>
      </c>
      <c r="J342" s="28" t="s">
        <v>119</v>
      </c>
      <c r="K342" s="28" t="s">
        <v>119</v>
      </c>
      <c r="L342" s="28" t="s">
        <v>119</v>
      </c>
      <c r="M342" s="28" t="s">
        <v>134</v>
      </c>
      <c r="N342" s="1" t="s">
        <v>119</v>
      </c>
      <c r="O342" s="43" t="s">
        <v>119</v>
      </c>
      <c r="P342" s="28" t="s">
        <v>119</v>
      </c>
      <c r="Q342" s="106" t="s">
        <v>119</v>
      </c>
      <c r="R342" s="106" t="s">
        <v>119</v>
      </c>
      <c r="S342" s="106" t="s">
        <v>119</v>
      </c>
      <c r="T342" s="106" t="s">
        <v>119</v>
      </c>
      <c r="U342" s="106" t="s">
        <v>119</v>
      </c>
      <c r="V342" s="106" t="s">
        <v>119</v>
      </c>
      <c r="W342" t="s">
        <v>119</v>
      </c>
      <c r="X342" s="11" t="s">
        <v>134</v>
      </c>
      <c r="Y342" s="11" t="s">
        <v>119</v>
      </c>
    </row>
    <row r="343" spans="1:25" x14ac:dyDescent="0.3">
      <c r="A343" s="14" t="s">
        <v>426</v>
      </c>
      <c r="B343" s="2" t="s">
        <v>119</v>
      </c>
      <c r="C343" s="14" t="s">
        <v>119</v>
      </c>
      <c r="D343" s="14" t="s">
        <v>119</v>
      </c>
      <c r="E343" s="1" t="s">
        <v>119</v>
      </c>
      <c r="F343" s="37" t="s">
        <v>119</v>
      </c>
      <c r="G343" s="37" t="s">
        <v>119</v>
      </c>
      <c r="H343" s="28" t="s">
        <v>119</v>
      </c>
      <c r="I343" s="28">
        <v>3</v>
      </c>
      <c r="J343" s="28" t="s">
        <v>119</v>
      </c>
      <c r="K343" s="28" t="s">
        <v>119</v>
      </c>
      <c r="L343" s="28" t="s">
        <v>119</v>
      </c>
      <c r="M343" s="28">
        <v>1</v>
      </c>
      <c r="N343" s="1" t="s">
        <v>119</v>
      </c>
      <c r="O343" s="43" t="s">
        <v>119</v>
      </c>
      <c r="P343" s="28" t="s">
        <v>119</v>
      </c>
      <c r="Q343" s="106" t="s">
        <v>119</v>
      </c>
      <c r="R343" s="106" t="s">
        <v>119</v>
      </c>
      <c r="S343" s="106" t="s">
        <v>119</v>
      </c>
      <c r="T343" s="106" t="s">
        <v>119</v>
      </c>
      <c r="U343" s="106" t="s">
        <v>119</v>
      </c>
      <c r="V343" s="106" t="s">
        <v>119</v>
      </c>
      <c r="W343" t="s">
        <v>119</v>
      </c>
      <c r="X343" s="11" t="s">
        <v>134</v>
      </c>
      <c r="Y343" s="11" t="s">
        <v>119</v>
      </c>
    </row>
    <row r="344" spans="1:25" x14ac:dyDescent="0.3">
      <c r="A344" s="10" t="s">
        <v>1037</v>
      </c>
      <c r="B344" s="6" t="s">
        <v>119</v>
      </c>
      <c r="C344" s="10" t="s">
        <v>119</v>
      </c>
      <c r="D344" s="10" t="s">
        <v>119</v>
      </c>
      <c r="E344" s="10" t="s">
        <v>119</v>
      </c>
      <c r="F344" s="29" t="s">
        <v>119</v>
      </c>
      <c r="G344" s="29" t="s">
        <v>119</v>
      </c>
      <c r="H344" s="29" t="s">
        <v>119</v>
      </c>
      <c r="I344" s="29" t="s">
        <v>119</v>
      </c>
      <c r="J344" s="29">
        <v>102</v>
      </c>
      <c r="K344" s="29" t="s">
        <v>119</v>
      </c>
      <c r="L344" s="29" t="s">
        <v>119</v>
      </c>
      <c r="M344" s="29" t="s">
        <v>119</v>
      </c>
      <c r="N344" s="10" t="s">
        <v>119</v>
      </c>
      <c r="O344" s="43" t="s">
        <v>119</v>
      </c>
      <c r="P344" s="28" t="s">
        <v>119</v>
      </c>
      <c r="Q344" s="107" t="s">
        <v>119</v>
      </c>
      <c r="R344" s="107" t="s">
        <v>119</v>
      </c>
      <c r="S344" s="107" t="s">
        <v>119</v>
      </c>
      <c r="T344" s="107" t="s">
        <v>119</v>
      </c>
      <c r="U344" s="107" t="s">
        <v>119</v>
      </c>
      <c r="V344" s="107" t="s">
        <v>119</v>
      </c>
      <c r="W344" t="s">
        <v>119</v>
      </c>
      <c r="X344" s="11" t="s">
        <v>119</v>
      </c>
      <c r="Y344" s="11" t="s">
        <v>119</v>
      </c>
    </row>
    <row r="345" spans="1:25" x14ac:dyDescent="0.3">
      <c r="A345" s="14" t="s">
        <v>427</v>
      </c>
      <c r="B345" s="2" t="s">
        <v>119</v>
      </c>
      <c r="C345" s="14" t="s">
        <v>119</v>
      </c>
      <c r="D345" s="14" t="s">
        <v>119</v>
      </c>
      <c r="E345" s="1" t="s">
        <v>119</v>
      </c>
      <c r="F345" s="37" t="s">
        <v>119</v>
      </c>
      <c r="G345" s="37" t="s">
        <v>119</v>
      </c>
      <c r="H345" s="28" t="s">
        <v>119</v>
      </c>
      <c r="I345" s="28" t="s">
        <v>119</v>
      </c>
      <c r="J345" s="28" t="s">
        <v>119</v>
      </c>
      <c r="K345" s="28">
        <v>1</v>
      </c>
      <c r="L345" s="28" t="s">
        <v>119</v>
      </c>
      <c r="M345" s="28" t="s">
        <v>134</v>
      </c>
      <c r="N345" s="1" t="s">
        <v>119</v>
      </c>
      <c r="O345" s="43" t="s">
        <v>119</v>
      </c>
      <c r="P345" s="28" t="s">
        <v>119</v>
      </c>
      <c r="Q345" s="106" t="s">
        <v>119</v>
      </c>
      <c r="R345" s="106" t="s">
        <v>119</v>
      </c>
      <c r="S345" s="106" t="s">
        <v>119</v>
      </c>
      <c r="T345" s="106" t="s">
        <v>119</v>
      </c>
      <c r="U345" s="106" t="s">
        <v>119</v>
      </c>
      <c r="V345" s="106" t="s">
        <v>119</v>
      </c>
      <c r="W345" t="s">
        <v>119</v>
      </c>
      <c r="X345" s="11" t="s">
        <v>1265</v>
      </c>
      <c r="Y345" s="11" t="s">
        <v>1265</v>
      </c>
    </row>
    <row r="346" spans="1:25" x14ac:dyDescent="0.3">
      <c r="A346" s="14" t="s">
        <v>101</v>
      </c>
      <c r="B346" s="2">
        <v>1</v>
      </c>
      <c r="C346" s="14">
        <v>0</v>
      </c>
      <c r="D346" s="14">
        <v>0</v>
      </c>
      <c r="E346" s="1">
        <v>0</v>
      </c>
      <c r="F346" s="37">
        <v>27</v>
      </c>
      <c r="G346" s="37" t="s">
        <v>119</v>
      </c>
      <c r="H346" s="28" t="s">
        <v>119</v>
      </c>
      <c r="I346" s="28">
        <v>2</v>
      </c>
      <c r="J346" s="28" t="s">
        <v>119</v>
      </c>
      <c r="K346" s="28" t="s">
        <v>119</v>
      </c>
      <c r="L346" s="28" t="s">
        <v>119</v>
      </c>
      <c r="M346" s="28">
        <v>12</v>
      </c>
      <c r="N346" s="1" t="s">
        <v>119</v>
      </c>
      <c r="O346" s="43" t="s">
        <v>119</v>
      </c>
      <c r="P346" s="28" t="s">
        <v>119</v>
      </c>
      <c r="Q346" s="106">
        <v>4</v>
      </c>
      <c r="R346" s="106" t="s">
        <v>119</v>
      </c>
      <c r="S346" s="106">
        <v>1</v>
      </c>
      <c r="T346" s="106">
        <v>1</v>
      </c>
      <c r="U346" s="106" t="s">
        <v>119</v>
      </c>
      <c r="V346" s="106" t="s">
        <v>119</v>
      </c>
      <c r="W346" t="s">
        <v>119</v>
      </c>
      <c r="X346" s="11" t="str">
        <f t="shared" si="5"/>
        <v>X</v>
      </c>
      <c r="Y346" s="11" t="s">
        <v>134</v>
      </c>
    </row>
    <row r="347" spans="1:25" x14ac:dyDescent="0.3">
      <c r="A347" s="14" t="s">
        <v>1163</v>
      </c>
      <c r="B347" s="2" t="s">
        <v>119</v>
      </c>
      <c r="C347" s="14" t="s">
        <v>119</v>
      </c>
      <c r="D347" s="14" t="s">
        <v>119</v>
      </c>
      <c r="E347" s="1" t="s">
        <v>119</v>
      </c>
      <c r="F347" s="37" t="s">
        <v>119</v>
      </c>
      <c r="G347" s="37" t="s">
        <v>119</v>
      </c>
      <c r="H347" s="28" t="s">
        <v>119</v>
      </c>
      <c r="I347" s="28" t="s">
        <v>119</v>
      </c>
      <c r="J347" s="28">
        <v>3</v>
      </c>
      <c r="K347" s="28" t="s">
        <v>119</v>
      </c>
      <c r="L347" s="28" t="s">
        <v>119</v>
      </c>
      <c r="M347" s="28" t="s">
        <v>119</v>
      </c>
      <c r="N347" s="1" t="s">
        <v>119</v>
      </c>
      <c r="O347" s="43" t="s">
        <v>119</v>
      </c>
      <c r="P347" s="28" t="s">
        <v>119</v>
      </c>
      <c r="Q347" s="106" t="s">
        <v>119</v>
      </c>
      <c r="R347" s="106" t="s">
        <v>119</v>
      </c>
      <c r="S347" s="106" t="s">
        <v>119</v>
      </c>
      <c r="T347" s="106" t="s">
        <v>119</v>
      </c>
      <c r="U347" s="106" t="s">
        <v>119</v>
      </c>
      <c r="V347" s="106" t="s">
        <v>119</v>
      </c>
      <c r="W347" t="s">
        <v>134</v>
      </c>
      <c r="X347" s="11" t="s">
        <v>119</v>
      </c>
      <c r="Y347" s="11" t="s">
        <v>119</v>
      </c>
    </row>
    <row r="348" spans="1:25" x14ac:dyDescent="0.3">
      <c r="A348" s="14" t="s">
        <v>831</v>
      </c>
      <c r="B348" s="2" t="s">
        <v>119</v>
      </c>
      <c r="C348" s="14" t="s">
        <v>119</v>
      </c>
      <c r="D348" s="14" t="s">
        <v>119</v>
      </c>
      <c r="E348" s="1" t="s">
        <v>119</v>
      </c>
      <c r="F348" s="37" t="s">
        <v>119</v>
      </c>
      <c r="G348" s="37" t="s">
        <v>119</v>
      </c>
      <c r="H348" s="28" t="s">
        <v>119</v>
      </c>
      <c r="I348" s="28" t="s">
        <v>119</v>
      </c>
      <c r="J348" s="28" t="s">
        <v>119</v>
      </c>
      <c r="K348" s="28" t="s">
        <v>119</v>
      </c>
      <c r="L348" s="28" t="s">
        <v>119</v>
      </c>
      <c r="M348" s="28" t="s">
        <v>119</v>
      </c>
      <c r="N348" s="1" t="s">
        <v>119</v>
      </c>
      <c r="O348" s="43" t="s">
        <v>119</v>
      </c>
      <c r="P348" s="28" t="s">
        <v>119</v>
      </c>
      <c r="Q348" s="106" t="s">
        <v>119</v>
      </c>
      <c r="R348" s="106" t="s">
        <v>119</v>
      </c>
      <c r="S348" s="106" t="s">
        <v>119</v>
      </c>
      <c r="T348" s="106">
        <v>1</v>
      </c>
      <c r="U348" s="106" t="s">
        <v>119</v>
      </c>
      <c r="V348" s="106" t="s">
        <v>119</v>
      </c>
      <c r="W348" t="s">
        <v>119</v>
      </c>
      <c r="X348" s="11" t="str">
        <f t="shared" si="5"/>
        <v>X</v>
      </c>
      <c r="Y348" s="11" t="s">
        <v>119</v>
      </c>
    </row>
    <row r="349" spans="1:25" x14ac:dyDescent="0.3">
      <c r="A349" s="14" t="s">
        <v>829</v>
      </c>
      <c r="B349" s="2" t="s">
        <v>119</v>
      </c>
      <c r="C349" s="14" t="s">
        <v>119</v>
      </c>
      <c r="D349" s="14" t="s">
        <v>119</v>
      </c>
      <c r="E349" s="1" t="s">
        <v>119</v>
      </c>
      <c r="F349" s="37" t="s">
        <v>119</v>
      </c>
      <c r="G349" s="37" t="s">
        <v>119</v>
      </c>
      <c r="H349" s="28" t="s">
        <v>119</v>
      </c>
      <c r="I349" s="28" t="s">
        <v>119</v>
      </c>
      <c r="J349" s="28" t="s">
        <v>119</v>
      </c>
      <c r="K349" s="28" t="s">
        <v>119</v>
      </c>
      <c r="L349" s="28" t="s">
        <v>119</v>
      </c>
      <c r="M349" s="28" t="s">
        <v>119</v>
      </c>
      <c r="N349" s="1" t="s">
        <v>119</v>
      </c>
      <c r="O349" s="43" t="s">
        <v>119</v>
      </c>
      <c r="P349" s="28" t="s">
        <v>119</v>
      </c>
      <c r="Q349" s="106" t="s">
        <v>119</v>
      </c>
      <c r="R349" s="106">
        <v>5</v>
      </c>
      <c r="S349" s="106" t="s">
        <v>119</v>
      </c>
      <c r="T349" s="106" t="s">
        <v>119</v>
      </c>
      <c r="U349" s="106" t="s">
        <v>119</v>
      </c>
      <c r="V349" s="106" t="s">
        <v>119</v>
      </c>
      <c r="W349" t="s">
        <v>119</v>
      </c>
      <c r="X349" s="11" t="str">
        <f t="shared" si="5"/>
        <v>X</v>
      </c>
      <c r="Y349" s="11" t="s">
        <v>119</v>
      </c>
    </row>
    <row r="350" spans="1:25" x14ac:dyDescent="0.3">
      <c r="A350" s="14" t="s">
        <v>428</v>
      </c>
      <c r="B350" s="2" t="s">
        <v>119</v>
      </c>
      <c r="C350" s="14" t="s">
        <v>119</v>
      </c>
      <c r="D350" s="14" t="s">
        <v>119</v>
      </c>
      <c r="E350" s="1" t="s">
        <v>119</v>
      </c>
      <c r="F350" s="37" t="s">
        <v>119</v>
      </c>
      <c r="G350" s="37" t="s">
        <v>119</v>
      </c>
      <c r="H350" s="28" t="s">
        <v>119</v>
      </c>
      <c r="I350" s="28" t="s">
        <v>119</v>
      </c>
      <c r="J350" s="28" t="s">
        <v>119</v>
      </c>
      <c r="K350" s="28" t="s">
        <v>119</v>
      </c>
      <c r="L350" s="28" t="s">
        <v>119</v>
      </c>
      <c r="M350" s="28">
        <f>6+33+11+2+2</f>
        <v>54</v>
      </c>
      <c r="N350" s="1" t="s">
        <v>119</v>
      </c>
      <c r="O350" s="43" t="s">
        <v>119</v>
      </c>
      <c r="P350" s="28" t="s">
        <v>119</v>
      </c>
      <c r="Q350" s="106" t="s">
        <v>119</v>
      </c>
      <c r="R350" s="106" t="s">
        <v>119</v>
      </c>
      <c r="S350" s="106" t="s">
        <v>119</v>
      </c>
      <c r="T350" s="106" t="s">
        <v>119</v>
      </c>
      <c r="U350" s="106" t="s">
        <v>119</v>
      </c>
      <c r="V350" s="106" t="s">
        <v>119</v>
      </c>
      <c r="W350" t="s">
        <v>119</v>
      </c>
      <c r="X350" s="11" t="s">
        <v>134</v>
      </c>
      <c r="Y350" s="11" t="s">
        <v>119</v>
      </c>
    </row>
    <row r="351" spans="1:25" x14ac:dyDescent="0.3">
      <c r="A351" s="14" t="s">
        <v>429</v>
      </c>
      <c r="B351" s="2" t="s">
        <v>119</v>
      </c>
      <c r="C351" s="14" t="s">
        <v>119</v>
      </c>
      <c r="D351" s="14" t="s">
        <v>119</v>
      </c>
      <c r="E351" s="1" t="s">
        <v>119</v>
      </c>
      <c r="F351" s="37" t="s">
        <v>119</v>
      </c>
      <c r="G351" s="37" t="s">
        <v>119</v>
      </c>
      <c r="H351" s="28" t="s">
        <v>119</v>
      </c>
      <c r="I351" s="28" t="s">
        <v>119</v>
      </c>
      <c r="J351" s="28" t="s">
        <v>119</v>
      </c>
      <c r="K351" s="28" t="s">
        <v>119</v>
      </c>
      <c r="L351" s="28" t="s">
        <v>119</v>
      </c>
      <c r="M351" s="28">
        <f>3+16+3+3+4</f>
        <v>29</v>
      </c>
      <c r="N351" s="1" t="s">
        <v>119</v>
      </c>
      <c r="O351" s="43" t="s">
        <v>119</v>
      </c>
      <c r="P351" s="28" t="s">
        <v>119</v>
      </c>
      <c r="Q351" s="106" t="s">
        <v>119</v>
      </c>
      <c r="R351" s="106" t="s">
        <v>119</v>
      </c>
      <c r="S351" s="106" t="s">
        <v>119</v>
      </c>
      <c r="T351" s="106" t="s">
        <v>119</v>
      </c>
      <c r="U351" s="106" t="s">
        <v>119</v>
      </c>
      <c r="V351" s="106" t="s">
        <v>119</v>
      </c>
      <c r="W351" t="s">
        <v>119</v>
      </c>
      <c r="X351" s="11" t="s">
        <v>1265</v>
      </c>
      <c r="Y351" s="11" t="s">
        <v>1265</v>
      </c>
    </row>
    <row r="352" spans="1:25" x14ac:dyDescent="0.3">
      <c r="A352" s="14" t="s">
        <v>430</v>
      </c>
      <c r="B352" s="2" t="s">
        <v>119</v>
      </c>
      <c r="C352" s="14" t="s">
        <v>119</v>
      </c>
      <c r="D352" s="14" t="s">
        <v>119</v>
      </c>
      <c r="E352" s="1" t="s">
        <v>119</v>
      </c>
      <c r="F352" s="37" t="s">
        <v>119</v>
      </c>
      <c r="G352" s="37" t="s">
        <v>119</v>
      </c>
      <c r="H352" s="28" t="s">
        <v>119</v>
      </c>
      <c r="I352" s="28" t="s">
        <v>119</v>
      </c>
      <c r="J352" s="28" t="s">
        <v>119</v>
      </c>
      <c r="K352" s="28" t="s">
        <v>119</v>
      </c>
      <c r="L352" s="28" t="s">
        <v>119</v>
      </c>
      <c r="M352" s="28">
        <f>4+51+11+9+4</f>
        <v>79</v>
      </c>
      <c r="N352" s="1" t="s">
        <v>119</v>
      </c>
      <c r="O352" s="43" t="s">
        <v>119</v>
      </c>
      <c r="P352" s="28" t="s">
        <v>119</v>
      </c>
      <c r="Q352" s="106" t="s">
        <v>119</v>
      </c>
      <c r="R352" s="106" t="s">
        <v>119</v>
      </c>
      <c r="S352" s="106" t="s">
        <v>119</v>
      </c>
      <c r="T352" s="106" t="s">
        <v>119</v>
      </c>
      <c r="U352" s="106" t="s">
        <v>119</v>
      </c>
      <c r="V352" s="106" t="s">
        <v>119</v>
      </c>
      <c r="W352" t="s">
        <v>119</v>
      </c>
      <c r="X352" s="11" t="s">
        <v>1265</v>
      </c>
      <c r="Y352" s="11" t="s">
        <v>1265</v>
      </c>
    </row>
    <row r="353" spans="1:25" x14ac:dyDescent="0.3">
      <c r="A353" s="14" t="s">
        <v>1291</v>
      </c>
      <c r="B353" s="2" t="s">
        <v>119</v>
      </c>
      <c r="C353" s="14" t="s">
        <v>119</v>
      </c>
      <c r="D353" s="14" t="s">
        <v>119</v>
      </c>
      <c r="E353" s="1" t="s">
        <v>119</v>
      </c>
      <c r="F353" s="37">
        <v>38</v>
      </c>
      <c r="G353" s="37" t="s">
        <v>119</v>
      </c>
      <c r="H353" s="28" t="s">
        <v>119</v>
      </c>
      <c r="I353" s="28" t="s">
        <v>119</v>
      </c>
      <c r="J353" s="28" t="s">
        <v>119</v>
      </c>
      <c r="K353" s="28" t="s">
        <v>119</v>
      </c>
      <c r="L353" s="28" t="s">
        <v>119</v>
      </c>
      <c r="M353" s="28" t="s">
        <v>119</v>
      </c>
      <c r="N353" s="1" t="s">
        <v>119</v>
      </c>
      <c r="O353" s="43" t="s">
        <v>119</v>
      </c>
      <c r="P353" s="28" t="s">
        <v>119</v>
      </c>
      <c r="Q353" s="106" t="s">
        <v>119</v>
      </c>
      <c r="R353" s="106" t="s">
        <v>119</v>
      </c>
      <c r="S353" s="106" t="s">
        <v>119</v>
      </c>
      <c r="T353" s="106" t="s">
        <v>119</v>
      </c>
      <c r="U353" s="106" t="s">
        <v>119</v>
      </c>
      <c r="V353" s="106" t="s">
        <v>119</v>
      </c>
      <c r="W353" t="s">
        <v>119</v>
      </c>
      <c r="X353" s="11" t="s">
        <v>119</v>
      </c>
      <c r="Y353" s="11" t="s">
        <v>119</v>
      </c>
    </row>
    <row r="354" spans="1:25" x14ac:dyDescent="0.3">
      <c r="A354" s="14" t="s">
        <v>431</v>
      </c>
      <c r="B354" s="2" t="s">
        <v>119</v>
      </c>
      <c r="C354" s="14" t="s">
        <v>119</v>
      </c>
      <c r="D354" s="14" t="s">
        <v>119</v>
      </c>
      <c r="E354" s="1" t="s">
        <v>119</v>
      </c>
      <c r="F354" s="37" t="s">
        <v>119</v>
      </c>
      <c r="G354" s="37" t="s">
        <v>119</v>
      </c>
      <c r="H354" s="28" t="s">
        <v>119</v>
      </c>
      <c r="I354" s="28" t="s">
        <v>119</v>
      </c>
      <c r="J354" s="28" t="s">
        <v>119</v>
      </c>
      <c r="K354" s="28" t="s">
        <v>119</v>
      </c>
      <c r="L354" s="28" t="s">
        <v>119</v>
      </c>
      <c r="M354" s="28">
        <v>8</v>
      </c>
      <c r="N354" s="1" t="s">
        <v>119</v>
      </c>
      <c r="O354" s="43" t="s">
        <v>119</v>
      </c>
      <c r="P354" s="28" t="s">
        <v>119</v>
      </c>
      <c r="Q354" s="106" t="s">
        <v>119</v>
      </c>
      <c r="R354" s="106" t="s">
        <v>119</v>
      </c>
      <c r="S354" s="106" t="s">
        <v>119</v>
      </c>
      <c r="T354" s="106" t="s">
        <v>119</v>
      </c>
      <c r="U354" s="106" t="s">
        <v>119</v>
      </c>
      <c r="V354" s="106" t="s">
        <v>119</v>
      </c>
      <c r="W354" t="s">
        <v>119</v>
      </c>
      <c r="X354" s="11" t="s">
        <v>119</v>
      </c>
      <c r="Y354" s="11" t="s">
        <v>119</v>
      </c>
    </row>
    <row r="355" spans="1:25" x14ac:dyDescent="0.3">
      <c r="A355" s="14" t="s">
        <v>836</v>
      </c>
      <c r="B355" s="2" t="s">
        <v>119</v>
      </c>
      <c r="C355" s="14" t="s">
        <v>119</v>
      </c>
      <c r="D355" s="14" t="s">
        <v>119</v>
      </c>
      <c r="E355" s="1" t="s">
        <v>119</v>
      </c>
      <c r="F355" s="37" t="s">
        <v>119</v>
      </c>
      <c r="G355" s="37" t="s">
        <v>119</v>
      </c>
      <c r="H355" s="28" t="s">
        <v>119</v>
      </c>
      <c r="I355" s="28" t="s">
        <v>119</v>
      </c>
      <c r="J355" s="28" t="s">
        <v>119</v>
      </c>
      <c r="K355" s="28" t="s">
        <v>119</v>
      </c>
      <c r="L355" s="28" t="s">
        <v>119</v>
      </c>
      <c r="M355" s="28" t="s">
        <v>119</v>
      </c>
      <c r="N355" s="1" t="s">
        <v>119</v>
      </c>
      <c r="O355" s="43" t="s">
        <v>119</v>
      </c>
      <c r="P355" s="28" t="s">
        <v>119</v>
      </c>
      <c r="Q355" s="106" t="s">
        <v>119</v>
      </c>
      <c r="R355" s="106" t="s">
        <v>119</v>
      </c>
      <c r="S355" s="106" t="s">
        <v>119</v>
      </c>
      <c r="T355" s="106">
        <v>2</v>
      </c>
      <c r="U355" s="106" t="s">
        <v>119</v>
      </c>
      <c r="V355" s="106" t="s">
        <v>119</v>
      </c>
      <c r="W355" t="s">
        <v>119</v>
      </c>
      <c r="X355" s="11" t="str">
        <f t="shared" si="5"/>
        <v>X</v>
      </c>
      <c r="Y355" s="11" t="s">
        <v>1265</v>
      </c>
    </row>
    <row r="356" spans="1:25" x14ac:dyDescent="0.3">
      <c r="A356" s="14" t="s">
        <v>1292</v>
      </c>
      <c r="B356" s="2" t="s">
        <v>119</v>
      </c>
      <c r="C356" s="14" t="s">
        <v>119</v>
      </c>
      <c r="D356" s="14" t="s">
        <v>119</v>
      </c>
      <c r="E356" s="1" t="s">
        <v>119</v>
      </c>
      <c r="F356" s="37">
        <v>4</v>
      </c>
      <c r="G356" s="37" t="s">
        <v>119</v>
      </c>
      <c r="H356" s="28" t="s">
        <v>119</v>
      </c>
      <c r="I356" s="28" t="s">
        <v>119</v>
      </c>
      <c r="J356" s="28" t="s">
        <v>119</v>
      </c>
      <c r="K356" s="28" t="s">
        <v>119</v>
      </c>
      <c r="L356" s="28" t="s">
        <v>119</v>
      </c>
      <c r="M356" s="28" t="s">
        <v>119</v>
      </c>
      <c r="N356" s="1" t="s">
        <v>119</v>
      </c>
      <c r="O356" s="43" t="s">
        <v>119</v>
      </c>
      <c r="P356" s="28" t="s">
        <v>119</v>
      </c>
      <c r="Q356" s="106" t="s">
        <v>119</v>
      </c>
      <c r="R356" s="106" t="s">
        <v>119</v>
      </c>
      <c r="S356" s="106" t="s">
        <v>119</v>
      </c>
      <c r="T356" s="106" t="s">
        <v>119</v>
      </c>
      <c r="U356" s="106" t="s">
        <v>119</v>
      </c>
      <c r="V356" s="106" t="s">
        <v>119</v>
      </c>
      <c r="W356" t="s">
        <v>119</v>
      </c>
      <c r="X356" s="11" t="s">
        <v>119</v>
      </c>
      <c r="Y356" s="11" t="s">
        <v>119</v>
      </c>
    </row>
    <row r="357" spans="1:25" x14ac:dyDescent="0.3">
      <c r="A357" s="14" t="s">
        <v>96</v>
      </c>
      <c r="B357" s="2">
        <v>0</v>
      </c>
      <c r="C357" s="14">
        <v>4</v>
      </c>
      <c r="D357" s="14">
        <v>1</v>
      </c>
      <c r="E357" s="1">
        <v>0</v>
      </c>
      <c r="F357" s="37" t="s">
        <v>119</v>
      </c>
      <c r="G357" s="37" t="s">
        <v>119</v>
      </c>
      <c r="H357" s="28" t="s">
        <v>119</v>
      </c>
      <c r="I357" s="28" t="s">
        <v>119</v>
      </c>
      <c r="J357" s="28" t="s">
        <v>119</v>
      </c>
      <c r="K357" s="28" t="s">
        <v>119</v>
      </c>
      <c r="L357" s="28" t="s">
        <v>119</v>
      </c>
      <c r="M357" s="28" t="s">
        <v>119</v>
      </c>
      <c r="N357" s="1" t="s">
        <v>119</v>
      </c>
      <c r="O357" s="43" t="s">
        <v>119</v>
      </c>
      <c r="P357" s="28" t="s">
        <v>119</v>
      </c>
      <c r="Q357" s="106" t="s">
        <v>119</v>
      </c>
      <c r="R357" s="106" t="s">
        <v>119</v>
      </c>
      <c r="S357" s="106" t="s">
        <v>119</v>
      </c>
      <c r="T357" s="106" t="s">
        <v>119</v>
      </c>
      <c r="U357" s="106" t="s">
        <v>119</v>
      </c>
      <c r="V357" s="106" t="s">
        <v>119</v>
      </c>
      <c r="W357" t="s">
        <v>119</v>
      </c>
      <c r="X357" s="11" t="s">
        <v>119</v>
      </c>
      <c r="Y357" s="11" t="s">
        <v>119</v>
      </c>
    </row>
    <row r="358" spans="1:25" x14ac:dyDescent="0.3">
      <c r="A358" s="14" t="s">
        <v>432</v>
      </c>
      <c r="B358" s="2" t="s">
        <v>119</v>
      </c>
      <c r="C358" s="14" t="s">
        <v>119</v>
      </c>
      <c r="D358" s="14" t="s">
        <v>119</v>
      </c>
      <c r="E358" s="1" t="s">
        <v>119</v>
      </c>
      <c r="F358" s="37" t="s">
        <v>119</v>
      </c>
      <c r="G358" s="37" t="s">
        <v>119</v>
      </c>
      <c r="H358" s="28" t="s">
        <v>119</v>
      </c>
      <c r="I358" s="28" t="s">
        <v>119</v>
      </c>
      <c r="J358" s="28" t="s">
        <v>119</v>
      </c>
      <c r="K358" s="28" t="s">
        <v>119</v>
      </c>
      <c r="L358" s="28" t="s">
        <v>119</v>
      </c>
      <c r="M358" s="28" t="s">
        <v>134</v>
      </c>
      <c r="N358" s="1" t="s">
        <v>119</v>
      </c>
      <c r="O358" s="43" t="s">
        <v>119</v>
      </c>
      <c r="P358" s="28" t="s">
        <v>119</v>
      </c>
      <c r="Q358" s="106" t="s">
        <v>119</v>
      </c>
      <c r="R358" s="106" t="s">
        <v>119</v>
      </c>
      <c r="S358" s="106" t="s">
        <v>119</v>
      </c>
      <c r="T358" s="106" t="s">
        <v>119</v>
      </c>
      <c r="U358" s="106" t="s">
        <v>119</v>
      </c>
      <c r="V358" s="106" t="s">
        <v>119</v>
      </c>
      <c r="W358" t="s">
        <v>119</v>
      </c>
      <c r="X358" s="11" t="s">
        <v>134</v>
      </c>
      <c r="Y358" s="11" t="s">
        <v>119</v>
      </c>
    </row>
    <row r="359" spans="1:25" x14ac:dyDescent="0.3">
      <c r="A359" s="14" t="s">
        <v>838</v>
      </c>
      <c r="B359" s="2" t="s">
        <v>119</v>
      </c>
      <c r="C359" s="14" t="s">
        <v>119</v>
      </c>
      <c r="D359" s="14" t="s">
        <v>119</v>
      </c>
      <c r="E359" s="1" t="s">
        <v>119</v>
      </c>
      <c r="F359" s="37" t="s">
        <v>119</v>
      </c>
      <c r="G359" s="37" t="s">
        <v>119</v>
      </c>
      <c r="H359" s="28" t="s">
        <v>119</v>
      </c>
      <c r="I359" s="28" t="s">
        <v>119</v>
      </c>
      <c r="J359" s="28" t="s">
        <v>119</v>
      </c>
      <c r="K359" s="28" t="s">
        <v>119</v>
      </c>
      <c r="L359" s="28" t="s">
        <v>119</v>
      </c>
      <c r="M359" s="28" t="s">
        <v>119</v>
      </c>
      <c r="N359" s="1" t="s">
        <v>119</v>
      </c>
      <c r="O359" s="43" t="s">
        <v>119</v>
      </c>
      <c r="P359" s="28" t="s">
        <v>119</v>
      </c>
      <c r="Q359" s="106" t="s">
        <v>119</v>
      </c>
      <c r="R359" s="106" t="s">
        <v>119</v>
      </c>
      <c r="S359" s="106" t="s">
        <v>119</v>
      </c>
      <c r="T359" s="106">
        <v>1</v>
      </c>
      <c r="U359" s="106" t="s">
        <v>119</v>
      </c>
      <c r="V359" s="106" t="s">
        <v>119</v>
      </c>
      <c r="W359" t="s">
        <v>119</v>
      </c>
      <c r="X359" s="11" t="str">
        <f t="shared" si="5"/>
        <v>X</v>
      </c>
      <c r="Y359" s="11" t="s">
        <v>119</v>
      </c>
    </row>
    <row r="360" spans="1:25" x14ac:dyDescent="0.3">
      <c r="A360" s="14" t="s">
        <v>1319</v>
      </c>
      <c r="B360" s="2" t="s">
        <v>119</v>
      </c>
      <c r="C360" s="14" t="s">
        <v>119</v>
      </c>
      <c r="D360" s="14" t="s">
        <v>119</v>
      </c>
      <c r="E360" s="1" t="s">
        <v>119</v>
      </c>
      <c r="F360" s="37" t="s">
        <v>119</v>
      </c>
      <c r="G360" s="37" t="s">
        <v>119</v>
      </c>
      <c r="H360" s="28" t="s">
        <v>119</v>
      </c>
      <c r="I360" s="28" t="s">
        <v>119</v>
      </c>
      <c r="J360" s="28" t="s">
        <v>119</v>
      </c>
      <c r="K360" s="28" t="s">
        <v>119</v>
      </c>
      <c r="L360" s="28" t="s">
        <v>119</v>
      </c>
      <c r="M360" s="28" t="s">
        <v>119</v>
      </c>
      <c r="N360" s="1" t="s">
        <v>119</v>
      </c>
      <c r="O360" s="43" t="s">
        <v>119</v>
      </c>
      <c r="P360" s="28">
        <v>3</v>
      </c>
      <c r="Q360" s="106" t="s">
        <v>119</v>
      </c>
      <c r="R360" s="106" t="s">
        <v>119</v>
      </c>
      <c r="S360" s="106" t="s">
        <v>119</v>
      </c>
      <c r="T360" s="106" t="s">
        <v>119</v>
      </c>
      <c r="U360" s="106" t="s">
        <v>119</v>
      </c>
      <c r="V360" s="106" t="s">
        <v>119</v>
      </c>
      <c r="W360" t="s">
        <v>119</v>
      </c>
      <c r="X360" s="11" t="s">
        <v>119</v>
      </c>
      <c r="Y360" s="11" t="s">
        <v>119</v>
      </c>
    </row>
    <row r="361" spans="1:25" x14ac:dyDescent="0.3">
      <c r="A361" s="14" t="s">
        <v>1320</v>
      </c>
      <c r="B361" s="2" t="s">
        <v>119</v>
      </c>
      <c r="C361" s="14" t="s">
        <v>119</v>
      </c>
      <c r="D361" s="14" t="s">
        <v>119</v>
      </c>
      <c r="E361" s="1" t="s">
        <v>119</v>
      </c>
      <c r="F361" s="37" t="s">
        <v>119</v>
      </c>
      <c r="G361" s="37" t="s">
        <v>119</v>
      </c>
      <c r="H361" s="28" t="s">
        <v>119</v>
      </c>
      <c r="I361" s="28" t="s">
        <v>119</v>
      </c>
      <c r="J361" s="28" t="s">
        <v>119</v>
      </c>
      <c r="K361" s="28" t="s">
        <v>119</v>
      </c>
      <c r="L361" s="28" t="s">
        <v>119</v>
      </c>
      <c r="M361" s="28" t="s">
        <v>119</v>
      </c>
      <c r="N361" s="1" t="s">
        <v>119</v>
      </c>
      <c r="O361" s="43" t="s">
        <v>119</v>
      </c>
      <c r="P361" s="28">
        <v>14</v>
      </c>
      <c r="Q361" s="106" t="s">
        <v>119</v>
      </c>
      <c r="R361" s="106" t="s">
        <v>119</v>
      </c>
      <c r="S361" s="106" t="s">
        <v>119</v>
      </c>
      <c r="T361" s="106" t="s">
        <v>119</v>
      </c>
      <c r="U361" s="106" t="s">
        <v>119</v>
      </c>
      <c r="V361" s="106" t="s">
        <v>119</v>
      </c>
      <c r="W361" t="s">
        <v>119</v>
      </c>
      <c r="X361" s="11" t="s">
        <v>119</v>
      </c>
      <c r="Y361" s="11" t="s">
        <v>119</v>
      </c>
    </row>
    <row r="362" spans="1:25" x14ac:dyDescent="0.3">
      <c r="A362" s="14" t="s">
        <v>1021</v>
      </c>
      <c r="B362" s="2" t="s">
        <v>119</v>
      </c>
      <c r="C362" s="14" t="s">
        <v>119</v>
      </c>
      <c r="D362" s="14" t="s">
        <v>119</v>
      </c>
      <c r="E362" s="1" t="s">
        <v>119</v>
      </c>
      <c r="F362" s="37" t="s">
        <v>119</v>
      </c>
      <c r="G362" s="37" t="s">
        <v>119</v>
      </c>
      <c r="H362" s="28" t="s">
        <v>119</v>
      </c>
      <c r="I362" s="28" t="s">
        <v>119</v>
      </c>
      <c r="J362" s="28" t="s">
        <v>119</v>
      </c>
      <c r="K362" s="28" t="s">
        <v>119</v>
      </c>
      <c r="L362" s="28" t="s">
        <v>119</v>
      </c>
      <c r="M362" s="28" t="s">
        <v>119</v>
      </c>
      <c r="N362" s="1" t="s">
        <v>119</v>
      </c>
      <c r="O362" s="43" t="s">
        <v>119</v>
      </c>
      <c r="P362" s="28" t="s">
        <v>119</v>
      </c>
      <c r="Q362" s="106" t="s">
        <v>119</v>
      </c>
      <c r="R362" s="106" t="s">
        <v>119</v>
      </c>
      <c r="S362" s="106" t="s">
        <v>119</v>
      </c>
      <c r="T362" s="106">
        <v>1</v>
      </c>
      <c r="U362" s="106" t="s">
        <v>119</v>
      </c>
      <c r="V362" s="106">
        <v>1</v>
      </c>
      <c r="W362" t="s">
        <v>119</v>
      </c>
      <c r="X362" s="11" t="str">
        <f t="shared" si="5"/>
        <v>X</v>
      </c>
      <c r="Y362" s="11" t="s">
        <v>119</v>
      </c>
    </row>
    <row r="363" spans="1:25" x14ac:dyDescent="0.3">
      <c r="A363" s="14" t="s">
        <v>664</v>
      </c>
      <c r="B363" s="2" t="s">
        <v>119</v>
      </c>
      <c r="C363" s="14" t="s">
        <v>119</v>
      </c>
      <c r="D363" s="14" t="s">
        <v>119</v>
      </c>
      <c r="E363" s="1" t="s">
        <v>119</v>
      </c>
      <c r="F363" s="37" t="s">
        <v>119</v>
      </c>
      <c r="G363" s="37" t="s">
        <v>119</v>
      </c>
      <c r="H363" s="28" t="s">
        <v>119</v>
      </c>
      <c r="I363" s="28" t="s">
        <v>119</v>
      </c>
      <c r="J363" s="28" t="s">
        <v>119</v>
      </c>
      <c r="K363" s="28" t="s">
        <v>119</v>
      </c>
      <c r="L363" s="28" t="s">
        <v>119</v>
      </c>
      <c r="M363" s="28" t="s">
        <v>119</v>
      </c>
      <c r="N363" s="1">
        <v>4</v>
      </c>
      <c r="O363" s="43" t="s">
        <v>119</v>
      </c>
      <c r="P363" s="28">
        <v>7</v>
      </c>
      <c r="Q363" s="106" t="s">
        <v>119</v>
      </c>
      <c r="R363" s="106" t="s">
        <v>119</v>
      </c>
      <c r="S363" s="106" t="s">
        <v>119</v>
      </c>
      <c r="T363" s="106" t="s">
        <v>119</v>
      </c>
      <c r="U363" s="106" t="s">
        <v>119</v>
      </c>
      <c r="V363" s="106" t="s">
        <v>119</v>
      </c>
      <c r="W363" t="s">
        <v>119</v>
      </c>
      <c r="X363" s="11" t="s">
        <v>1265</v>
      </c>
      <c r="Y363" s="11" t="s">
        <v>1265</v>
      </c>
    </row>
    <row r="364" spans="1:25" x14ac:dyDescent="0.3">
      <c r="A364" s="14" t="s">
        <v>433</v>
      </c>
      <c r="B364" s="2" t="s">
        <v>119</v>
      </c>
      <c r="C364" s="14" t="s">
        <v>119</v>
      </c>
      <c r="D364" s="14" t="s">
        <v>119</v>
      </c>
      <c r="E364" s="1" t="s">
        <v>119</v>
      </c>
      <c r="F364" s="37" t="s">
        <v>119</v>
      </c>
      <c r="G364" s="37" t="s">
        <v>119</v>
      </c>
      <c r="H364" s="28" t="s">
        <v>119</v>
      </c>
      <c r="I364" s="28" t="s">
        <v>119</v>
      </c>
      <c r="J364" s="28" t="s">
        <v>119</v>
      </c>
      <c r="K364" s="28" t="s">
        <v>119</v>
      </c>
      <c r="L364" s="28" t="s">
        <v>119</v>
      </c>
      <c r="M364" s="28">
        <f>6+19+1+14+4</f>
        <v>44</v>
      </c>
      <c r="N364" s="1" t="s">
        <v>119</v>
      </c>
      <c r="O364" s="43" t="s">
        <v>119</v>
      </c>
      <c r="P364" s="28" t="s">
        <v>119</v>
      </c>
      <c r="Q364" s="106" t="s">
        <v>119</v>
      </c>
      <c r="R364" s="106" t="s">
        <v>119</v>
      </c>
      <c r="S364" s="106" t="s">
        <v>119</v>
      </c>
      <c r="T364" s="106" t="s">
        <v>119</v>
      </c>
      <c r="U364" s="106" t="s">
        <v>119</v>
      </c>
      <c r="V364" s="106" t="s">
        <v>119</v>
      </c>
      <c r="W364" t="s">
        <v>119</v>
      </c>
      <c r="X364" s="11" t="s">
        <v>119</v>
      </c>
      <c r="Y364" s="11" t="s">
        <v>119</v>
      </c>
    </row>
    <row r="365" spans="1:25" x14ac:dyDescent="0.3">
      <c r="A365" s="14" t="s">
        <v>434</v>
      </c>
      <c r="B365" s="2" t="s">
        <v>119</v>
      </c>
      <c r="C365" s="14" t="s">
        <v>119</v>
      </c>
      <c r="D365" s="14" t="s">
        <v>119</v>
      </c>
      <c r="E365" s="1" t="s">
        <v>119</v>
      </c>
      <c r="F365" s="37" t="s">
        <v>119</v>
      </c>
      <c r="G365" s="37" t="s">
        <v>119</v>
      </c>
      <c r="H365" s="28" t="s">
        <v>119</v>
      </c>
      <c r="I365" s="28" t="s">
        <v>119</v>
      </c>
      <c r="J365" s="28" t="s">
        <v>119</v>
      </c>
      <c r="K365" s="28" t="s">
        <v>134</v>
      </c>
      <c r="L365" s="28" t="s">
        <v>119</v>
      </c>
      <c r="M365" s="28">
        <v>1</v>
      </c>
      <c r="N365" s="1" t="s">
        <v>119</v>
      </c>
      <c r="O365" s="43" t="s">
        <v>119</v>
      </c>
      <c r="P365" s="28" t="s">
        <v>119</v>
      </c>
      <c r="Q365" s="106" t="s">
        <v>119</v>
      </c>
      <c r="R365" s="106" t="s">
        <v>119</v>
      </c>
      <c r="S365" s="106" t="s">
        <v>119</v>
      </c>
      <c r="T365" s="106" t="s">
        <v>119</v>
      </c>
      <c r="U365" s="106" t="s">
        <v>119</v>
      </c>
      <c r="V365" s="106" t="s">
        <v>119</v>
      </c>
      <c r="W365" t="s">
        <v>119</v>
      </c>
      <c r="X365" s="11" t="s">
        <v>134</v>
      </c>
      <c r="Y365" s="11" t="s">
        <v>134</v>
      </c>
    </row>
    <row r="366" spans="1:25" x14ac:dyDescent="0.3">
      <c r="A366" s="14" t="s">
        <v>435</v>
      </c>
      <c r="B366" s="2" t="s">
        <v>119</v>
      </c>
      <c r="C366" s="14" t="s">
        <v>119</v>
      </c>
      <c r="D366" s="14" t="s">
        <v>119</v>
      </c>
      <c r="E366" s="1" t="s">
        <v>119</v>
      </c>
      <c r="F366" s="37" t="s">
        <v>119</v>
      </c>
      <c r="G366" s="37" t="s">
        <v>119</v>
      </c>
      <c r="H366" s="28" t="s">
        <v>119</v>
      </c>
      <c r="I366" s="28" t="s">
        <v>119</v>
      </c>
      <c r="J366" s="28" t="s">
        <v>119</v>
      </c>
      <c r="K366" s="28" t="s">
        <v>119</v>
      </c>
      <c r="L366" s="28" t="s">
        <v>119</v>
      </c>
      <c r="M366" s="28">
        <v>2</v>
      </c>
      <c r="N366" s="1" t="s">
        <v>119</v>
      </c>
      <c r="O366" s="43" t="s">
        <v>119</v>
      </c>
      <c r="P366" s="28" t="s">
        <v>119</v>
      </c>
      <c r="Q366" s="106" t="s">
        <v>119</v>
      </c>
      <c r="R366" s="106" t="s">
        <v>119</v>
      </c>
      <c r="S366" s="106" t="s">
        <v>119</v>
      </c>
      <c r="T366" s="106" t="s">
        <v>119</v>
      </c>
      <c r="U366" s="106" t="s">
        <v>119</v>
      </c>
      <c r="V366" s="106" t="s">
        <v>119</v>
      </c>
      <c r="W366" t="s">
        <v>119</v>
      </c>
      <c r="X366" s="11" t="s">
        <v>119</v>
      </c>
      <c r="Y366" s="11" t="s">
        <v>119</v>
      </c>
    </row>
    <row r="367" spans="1:25" x14ac:dyDescent="0.3">
      <c r="A367" s="14" t="s">
        <v>681</v>
      </c>
      <c r="B367" s="2" t="s">
        <v>119</v>
      </c>
      <c r="C367" s="14" t="s">
        <v>119</v>
      </c>
      <c r="D367" s="14" t="s">
        <v>119</v>
      </c>
      <c r="E367" s="1" t="s">
        <v>119</v>
      </c>
      <c r="F367" s="37" t="s">
        <v>119</v>
      </c>
      <c r="G367" s="37">
        <f>2+1+2+2+1</f>
        <v>8</v>
      </c>
      <c r="H367" s="28" t="s">
        <v>119</v>
      </c>
      <c r="I367" s="28" t="s">
        <v>119</v>
      </c>
      <c r="J367" s="28">
        <f>122+13+3</f>
        <v>138</v>
      </c>
      <c r="K367" s="28" t="s">
        <v>119</v>
      </c>
      <c r="L367" s="28" t="s">
        <v>119</v>
      </c>
      <c r="M367" s="28" t="s">
        <v>119</v>
      </c>
      <c r="N367" s="1" t="s">
        <v>119</v>
      </c>
      <c r="O367" s="43" t="s">
        <v>119</v>
      </c>
      <c r="P367" s="28">
        <v>1</v>
      </c>
      <c r="Q367" s="106" t="s">
        <v>119</v>
      </c>
      <c r="R367" s="106" t="s">
        <v>119</v>
      </c>
      <c r="S367" s="106" t="s">
        <v>119</v>
      </c>
      <c r="T367" s="106" t="s">
        <v>119</v>
      </c>
      <c r="U367" s="106" t="s">
        <v>119</v>
      </c>
      <c r="V367" s="106" t="s">
        <v>119</v>
      </c>
      <c r="W367" t="s">
        <v>119</v>
      </c>
      <c r="X367" s="11" t="s">
        <v>134</v>
      </c>
      <c r="Y367" s="11" t="s">
        <v>134</v>
      </c>
    </row>
    <row r="368" spans="1:25" x14ac:dyDescent="0.3">
      <c r="A368" s="14" t="s">
        <v>328</v>
      </c>
      <c r="B368" s="2" t="s">
        <v>119</v>
      </c>
      <c r="C368" s="14" t="s">
        <v>119</v>
      </c>
      <c r="D368" s="14" t="s">
        <v>119</v>
      </c>
      <c r="E368" s="1" t="s">
        <v>119</v>
      </c>
      <c r="F368" s="37" t="s">
        <v>119</v>
      </c>
      <c r="G368" s="37" t="s">
        <v>119</v>
      </c>
      <c r="H368" s="28" t="s">
        <v>119</v>
      </c>
      <c r="I368" s="28" t="s">
        <v>119</v>
      </c>
      <c r="J368" s="28" t="s">
        <v>119</v>
      </c>
      <c r="K368" s="28" t="s">
        <v>119</v>
      </c>
      <c r="L368" s="28">
        <v>1</v>
      </c>
      <c r="M368" s="28" t="s">
        <v>119</v>
      </c>
      <c r="N368" s="1" t="s">
        <v>119</v>
      </c>
      <c r="O368" s="43" t="s">
        <v>119</v>
      </c>
      <c r="P368" s="28" t="s">
        <v>119</v>
      </c>
      <c r="Q368" s="106" t="s">
        <v>119</v>
      </c>
      <c r="R368" s="106" t="s">
        <v>119</v>
      </c>
      <c r="S368" s="106" t="s">
        <v>119</v>
      </c>
      <c r="T368" s="106">
        <v>1</v>
      </c>
      <c r="U368" s="106" t="s">
        <v>119</v>
      </c>
      <c r="V368" s="106" t="s">
        <v>119</v>
      </c>
      <c r="W368" t="s">
        <v>119</v>
      </c>
      <c r="X368" s="11" t="str">
        <f t="shared" si="5"/>
        <v>X</v>
      </c>
      <c r="Y368" s="11" t="s">
        <v>119</v>
      </c>
    </row>
    <row r="369" spans="1:25" x14ac:dyDescent="0.3">
      <c r="A369" s="14" t="s">
        <v>280</v>
      </c>
      <c r="B369" s="2" t="s">
        <v>119</v>
      </c>
      <c r="C369" s="14" t="s">
        <v>119</v>
      </c>
      <c r="D369" s="14" t="s">
        <v>119</v>
      </c>
      <c r="E369" s="1" t="s">
        <v>119</v>
      </c>
      <c r="F369" s="37" t="s">
        <v>119</v>
      </c>
      <c r="G369" s="37" t="s">
        <v>119</v>
      </c>
      <c r="H369" s="28" t="s">
        <v>119</v>
      </c>
      <c r="I369" s="28" t="s">
        <v>119</v>
      </c>
      <c r="J369" s="28" t="s">
        <v>119</v>
      </c>
      <c r="K369" s="31">
        <v>1</v>
      </c>
      <c r="L369" s="28" t="s">
        <v>119</v>
      </c>
      <c r="M369" s="28" t="s">
        <v>119</v>
      </c>
      <c r="N369" s="1" t="s">
        <v>119</v>
      </c>
      <c r="O369" s="43" t="s">
        <v>119</v>
      </c>
      <c r="P369" s="28" t="s">
        <v>119</v>
      </c>
      <c r="Q369" s="106" t="s">
        <v>119</v>
      </c>
      <c r="R369" s="106" t="s">
        <v>119</v>
      </c>
      <c r="S369" s="106" t="s">
        <v>119</v>
      </c>
      <c r="T369" s="106" t="s">
        <v>119</v>
      </c>
      <c r="U369" s="106" t="s">
        <v>119</v>
      </c>
      <c r="V369" s="106" t="s">
        <v>119</v>
      </c>
      <c r="W369" t="s">
        <v>119</v>
      </c>
      <c r="X369" s="11" t="s">
        <v>119</v>
      </c>
      <c r="Y369" s="11" t="s">
        <v>134</v>
      </c>
    </row>
    <row r="370" spans="1:25" x14ac:dyDescent="0.3">
      <c r="A370" s="14" t="s">
        <v>223</v>
      </c>
      <c r="B370" s="2" t="s">
        <v>119</v>
      </c>
      <c r="C370" s="14" t="s">
        <v>119</v>
      </c>
      <c r="D370" s="14" t="s">
        <v>119</v>
      </c>
      <c r="E370" s="1" t="s">
        <v>119</v>
      </c>
      <c r="F370" s="37" t="s">
        <v>119</v>
      </c>
      <c r="G370" s="37" t="s">
        <v>119</v>
      </c>
      <c r="H370" s="28" t="s">
        <v>119</v>
      </c>
      <c r="I370" s="28" t="s">
        <v>119</v>
      </c>
      <c r="J370" s="28">
        <v>2</v>
      </c>
      <c r="K370" s="29" t="s">
        <v>119</v>
      </c>
      <c r="L370" s="28" t="s">
        <v>119</v>
      </c>
      <c r="M370" s="28" t="s">
        <v>119</v>
      </c>
      <c r="N370" s="1" t="s">
        <v>119</v>
      </c>
      <c r="O370" s="43" t="s">
        <v>119</v>
      </c>
      <c r="P370" s="28" t="s">
        <v>119</v>
      </c>
      <c r="Q370" s="106" t="s">
        <v>119</v>
      </c>
      <c r="R370" s="106" t="s">
        <v>119</v>
      </c>
      <c r="S370" s="106" t="s">
        <v>119</v>
      </c>
      <c r="T370" s="106" t="s">
        <v>119</v>
      </c>
      <c r="U370" s="106" t="s">
        <v>119</v>
      </c>
      <c r="V370" s="106" t="s">
        <v>119</v>
      </c>
      <c r="W370" t="s">
        <v>119</v>
      </c>
      <c r="X370" s="11" t="s">
        <v>119</v>
      </c>
      <c r="Y370" s="11" t="s">
        <v>119</v>
      </c>
    </row>
    <row r="371" spans="1:25" x14ac:dyDescent="0.3">
      <c r="A371" s="14" t="s">
        <v>436</v>
      </c>
      <c r="B371" s="2" t="s">
        <v>119</v>
      </c>
      <c r="C371" s="14" t="s">
        <v>119</v>
      </c>
      <c r="D371" s="14" t="s">
        <v>119</v>
      </c>
      <c r="E371" s="1" t="s">
        <v>119</v>
      </c>
      <c r="F371" s="37" t="s">
        <v>119</v>
      </c>
      <c r="G371" s="37" t="s">
        <v>119</v>
      </c>
      <c r="H371" s="28" t="s">
        <v>119</v>
      </c>
      <c r="I371" s="28" t="s">
        <v>119</v>
      </c>
      <c r="J371" s="28" t="s">
        <v>119</v>
      </c>
      <c r="K371" s="29" t="s">
        <v>119</v>
      </c>
      <c r="L371" s="28" t="s">
        <v>119</v>
      </c>
      <c r="M371" s="28">
        <v>2</v>
      </c>
      <c r="N371" s="1" t="s">
        <v>119</v>
      </c>
      <c r="O371" s="43" t="s">
        <v>119</v>
      </c>
      <c r="P371" s="28" t="s">
        <v>119</v>
      </c>
      <c r="Q371" s="106" t="s">
        <v>119</v>
      </c>
      <c r="R371" s="106" t="s">
        <v>119</v>
      </c>
      <c r="S371" s="106" t="s">
        <v>119</v>
      </c>
      <c r="T371" s="106" t="s">
        <v>119</v>
      </c>
      <c r="U371" s="106" t="s">
        <v>119</v>
      </c>
      <c r="V371" s="106" t="s">
        <v>119</v>
      </c>
      <c r="W371" t="s">
        <v>119</v>
      </c>
      <c r="X371" s="11" t="s">
        <v>119</v>
      </c>
      <c r="Y371" s="11" t="s">
        <v>119</v>
      </c>
    </row>
    <row r="372" spans="1:25" x14ac:dyDescent="0.3">
      <c r="A372" s="14" t="s">
        <v>224</v>
      </c>
      <c r="B372" s="2" t="s">
        <v>119</v>
      </c>
      <c r="C372" s="14" t="s">
        <v>119</v>
      </c>
      <c r="D372" s="14" t="s">
        <v>119</v>
      </c>
      <c r="E372" s="1" t="s">
        <v>119</v>
      </c>
      <c r="F372" s="37" t="s">
        <v>119</v>
      </c>
      <c r="G372" s="37" t="s">
        <v>119</v>
      </c>
      <c r="H372" s="28" t="s">
        <v>119</v>
      </c>
      <c r="I372" s="28" t="s">
        <v>119</v>
      </c>
      <c r="J372" s="28">
        <v>1</v>
      </c>
      <c r="K372" s="28" t="s">
        <v>119</v>
      </c>
      <c r="L372" s="28" t="s">
        <v>119</v>
      </c>
      <c r="M372" s="28">
        <f>1+34+20+23+38</f>
        <v>116</v>
      </c>
      <c r="N372" s="1" t="s">
        <v>119</v>
      </c>
      <c r="O372" s="43" t="s">
        <v>119</v>
      </c>
      <c r="P372" s="28" t="s">
        <v>119</v>
      </c>
      <c r="Q372" s="106" t="s">
        <v>119</v>
      </c>
      <c r="R372" s="106" t="s">
        <v>119</v>
      </c>
      <c r="S372" s="106" t="s">
        <v>119</v>
      </c>
      <c r="T372" s="106" t="s">
        <v>119</v>
      </c>
      <c r="U372" s="106" t="s">
        <v>119</v>
      </c>
      <c r="V372" s="106" t="s">
        <v>119</v>
      </c>
      <c r="W372" t="s">
        <v>119</v>
      </c>
      <c r="X372" s="11" t="s">
        <v>1265</v>
      </c>
      <c r="Y372" s="11" t="s">
        <v>1265</v>
      </c>
    </row>
    <row r="373" spans="1:25" x14ac:dyDescent="0.3">
      <c r="A373" s="14" t="s">
        <v>437</v>
      </c>
      <c r="B373" s="2" t="s">
        <v>119</v>
      </c>
      <c r="C373" s="14" t="s">
        <v>119</v>
      </c>
      <c r="D373" s="14" t="s">
        <v>119</v>
      </c>
      <c r="E373" s="1" t="s">
        <v>119</v>
      </c>
      <c r="F373" s="37" t="s">
        <v>119</v>
      </c>
      <c r="G373" s="37" t="s">
        <v>119</v>
      </c>
      <c r="H373" s="28" t="s">
        <v>119</v>
      </c>
      <c r="I373" s="28" t="s">
        <v>119</v>
      </c>
      <c r="J373" s="28" t="s">
        <v>119</v>
      </c>
      <c r="K373" s="28" t="s">
        <v>119</v>
      </c>
      <c r="L373" s="28" t="s">
        <v>119</v>
      </c>
      <c r="M373" s="28" t="s">
        <v>134</v>
      </c>
      <c r="N373" s="1" t="s">
        <v>119</v>
      </c>
      <c r="O373" s="43" t="s">
        <v>119</v>
      </c>
      <c r="P373" s="28" t="s">
        <v>119</v>
      </c>
      <c r="Q373" s="106" t="s">
        <v>119</v>
      </c>
      <c r="R373" s="106" t="s">
        <v>119</v>
      </c>
      <c r="S373" s="106" t="s">
        <v>119</v>
      </c>
      <c r="T373" s="106" t="s">
        <v>119</v>
      </c>
      <c r="U373" s="106" t="s">
        <v>119</v>
      </c>
      <c r="V373" s="106" t="s">
        <v>119</v>
      </c>
      <c r="W373" t="s">
        <v>119</v>
      </c>
      <c r="X373" s="11" t="s">
        <v>134</v>
      </c>
      <c r="Y373" s="11" t="s">
        <v>134</v>
      </c>
    </row>
    <row r="374" spans="1:25" x14ac:dyDescent="0.3">
      <c r="A374" s="14" t="s">
        <v>1094</v>
      </c>
      <c r="B374" s="2">
        <v>2</v>
      </c>
      <c r="C374" s="14" t="s">
        <v>119</v>
      </c>
      <c r="D374" s="14" t="s">
        <v>119</v>
      </c>
      <c r="E374" s="1" t="s">
        <v>119</v>
      </c>
      <c r="F374" s="37" t="s">
        <v>119</v>
      </c>
      <c r="G374" s="37" t="s">
        <v>119</v>
      </c>
      <c r="H374" s="28" t="s">
        <v>119</v>
      </c>
      <c r="I374" s="28" t="s">
        <v>119</v>
      </c>
      <c r="J374" s="28" t="s">
        <v>119</v>
      </c>
      <c r="K374" s="28" t="s">
        <v>119</v>
      </c>
      <c r="L374" s="28" t="s">
        <v>119</v>
      </c>
      <c r="M374" s="28" t="s">
        <v>119</v>
      </c>
      <c r="N374" s="1" t="s">
        <v>119</v>
      </c>
      <c r="O374" s="43" t="s">
        <v>119</v>
      </c>
      <c r="P374" s="28" t="s">
        <v>119</v>
      </c>
      <c r="Q374" s="106" t="s">
        <v>119</v>
      </c>
      <c r="R374" s="106" t="s">
        <v>119</v>
      </c>
      <c r="S374" s="106" t="s">
        <v>119</v>
      </c>
      <c r="T374" s="106" t="s">
        <v>119</v>
      </c>
      <c r="U374" s="106" t="s">
        <v>119</v>
      </c>
      <c r="V374" s="106" t="s">
        <v>119</v>
      </c>
      <c r="W374" t="s">
        <v>119</v>
      </c>
      <c r="X374" s="11" t="s">
        <v>119</v>
      </c>
      <c r="Y374" s="11" t="s">
        <v>119</v>
      </c>
    </row>
    <row r="375" spans="1:25" x14ac:dyDescent="0.3">
      <c r="A375" s="14" t="s">
        <v>1293</v>
      </c>
      <c r="B375" s="2" t="s">
        <v>119</v>
      </c>
      <c r="C375" s="14" t="s">
        <v>119</v>
      </c>
      <c r="D375" s="14" t="s">
        <v>119</v>
      </c>
      <c r="E375" s="1" t="s">
        <v>119</v>
      </c>
      <c r="F375" s="37">
        <v>8</v>
      </c>
      <c r="G375" s="37" t="s">
        <v>119</v>
      </c>
      <c r="H375" s="28" t="s">
        <v>119</v>
      </c>
      <c r="I375" s="28" t="s">
        <v>119</v>
      </c>
      <c r="J375" s="28" t="s">
        <v>119</v>
      </c>
      <c r="K375" s="28" t="s">
        <v>119</v>
      </c>
      <c r="L375" s="28" t="s">
        <v>119</v>
      </c>
      <c r="M375" s="28" t="s">
        <v>119</v>
      </c>
      <c r="N375" s="1" t="s">
        <v>119</v>
      </c>
      <c r="O375" s="43" t="s">
        <v>119</v>
      </c>
      <c r="P375" s="28" t="s">
        <v>119</v>
      </c>
      <c r="Q375" s="106" t="s">
        <v>119</v>
      </c>
      <c r="R375" s="106" t="s">
        <v>119</v>
      </c>
      <c r="S375" s="106" t="s">
        <v>119</v>
      </c>
      <c r="T375" s="106" t="s">
        <v>119</v>
      </c>
      <c r="U375" s="106" t="s">
        <v>119</v>
      </c>
      <c r="V375" s="106" t="s">
        <v>119</v>
      </c>
      <c r="W375" t="s">
        <v>119</v>
      </c>
      <c r="X375" s="11" t="s">
        <v>119</v>
      </c>
      <c r="Y375" s="11" t="s">
        <v>119</v>
      </c>
    </row>
    <row r="376" spans="1:25" x14ac:dyDescent="0.3">
      <c r="A376" s="14" t="s">
        <v>1019</v>
      </c>
      <c r="B376" s="2" t="s">
        <v>119</v>
      </c>
      <c r="C376" s="14" t="s">
        <v>119</v>
      </c>
      <c r="D376" s="14" t="s">
        <v>119</v>
      </c>
      <c r="E376" s="1" t="s">
        <v>119</v>
      </c>
      <c r="F376" s="37" t="s">
        <v>119</v>
      </c>
      <c r="G376" s="37" t="s">
        <v>119</v>
      </c>
      <c r="H376" s="28" t="s">
        <v>119</v>
      </c>
      <c r="I376" s="28" t="s">
        <v>119</v>
      </c>
      <c r="J376" s="28" t="s">
        <v>119</v>
      </c>
      <c r="K376" s="28" t="s">
        <v>119</v>
      </c>
      <c r="L376" s="28" t="s">
        <v>119</v>
      </c>
      <c r="M376" s="28" t="s">
        <v>119</v>
      </c>
      <c r="N376" s="1" t="s">
        <v>119</v>
      </c>
      <c r="O376" s="43" t="s">
        <v>119</v>
      </c>
      <c r="P376" s="28" t="s">
        <v>119</v>
      </c>
      <c r="Q376" s="106" t="s">
        <v>119</v>
      </c>
      <c r="R376" s="106" t="s">
        <v>119</v>
      </c>
      <c r="S376" s="106" t="s">
        <v>119</v>
      </c>
      <c r="T376" s="106" t="s">
        <v>119</v>
      </c>
      <c r="U376" s="106">
        <v>1</v>
      </c>
      <c r="V376" s="106" t="s">
        <v>119</v>
      </c>
      <c r="W376" t="s">
        <v>119</v>
      </c>
      <c r="X376" s="11" t="str">
        <f t="shared" si="5"/>
        <v>X</v>
      </c>
      <c r="Y376" s="11" t="s">
        <v>119</v>
      </c>
    </row>
    <row r="377" spans="1:25" x14ac:dyDescent="0.3">
      <c r="A377" s="14" t="s">
        <v>438</v>
      </c>
      <c r="B377" s="2" t="s">
        <v>119</v>
      </c>
      <c r="C377" s="14" t="s">
        <v>119</v>
      </c>
      <c r="D377" s="14" t="s">
        <v>119</v>
      </c>
      <c r="E377" s="1" t="s">
        <v>119</v>
      </c>
      <c r="F377" s="37" t="s">
        <v>119</v>
      </c>
      <c r="G377" s="37" t="s">
        <v>119</v>
      </c>
      <c r="H377" s="28" t="s">
        <v>119</v>
      </c>
      <c r="I377" s="28" t="s">
        <v>119</v>
      </c>
      <c r="J377" s="28" t="s">
        <v>119</v>
      </c>
      <c r="K377" s="28" t="s">
        <v>119</v>
      </c>
      <c r="L377" s="28" t="s">
        <v>119</v>
      </c>
      <c r="M377" s="28">
        <f>2+15+12+27+16</f>
        <v>72</v>
      </c>
      <c r="N377" s="1" t="s">
        <v>119</v>
      </c>
      <c r="O377" s="43" t="s">
        <v>119</v>
      </c>
      <c r="P377" s="28" t="s">
        <v>119</v>
      </c>
      <c r="Q377" s="106" t="s">
        <v>119</v>
      </c>
      <c r="R377" s="106" t="s">
        <v>119</v>
      </c>
      <c r="S377" s="106" t="s">
        <v>119</v>
      </c>
      <c r="T377" s="106" t="s">
        <v>119</v>
      </c>
      <c r="U377" s="106" t="s">
        <v>119</v>
      </c>
      <c r="V377" s="106" t="s">
        <v>119</v>
      </c>
      <c r="W377" t="s">
        <v>119</v>
      </c>
      <c r="X377" s="11" t="s">
        <v>134</v>
      </c>
      <c r="Y377" s="11" t="s">
        <v>119</v>
      </c>
    </row>
    <row r="378" spans="1:25" x14ac:dyDescent="0.3">
      <c r="A378" s="14" t="s">
        <v>834</v>
      </c>
      <c r="B378" s="2" t="s">
        <v>119</v>
      </c>
      <c r="C378" s="14" t="s">
        <v>119</v>
      </c>
      <c r="D378" s="14" t="s">
        <v>119</v>
      </c>
      <c r="E378" s="1" t="s">
        <v>119</v>
      </c>
      <c r="F378" s="37" t="s">
        <v>119</v>
      </c>
      <c r="G378" s="37" t="s">
        <v>119</v>
      </c>
      <c r="H378" s="28" t="s">
        <v>119</v>
      </c>
      <c r="I378" s="28" t="s">
        <v>119</v>
      </c>
      <c r="J378" s="28" t="s">
        <v>119</v>
      </c>
      <c r="K378" s="28" t="s">
        <v>119</v>
      </c>
      <c r="L378" s="28" t="s">
        <v>119</v>
      </c>
      <c r="M378" s="28" t="s">
        <v>119</v>
      </c>
      <c r="N378" s="1" t="s">
        <v>119</v>
      </c>
      <c r="O378" s="43" t="s">
        <v>119</v>
      </c>
      <c r="P378" s="28" t="s">
        <v>119</v>
      </c>
      <c r="Q378" s="106" t="s">
        <v>119</v>
      </c>
      <c r="R378" s="106" t="s">
        <v>119</v>
      </c>
      <c r="S378" s="106" t="s">
        <v>119</v>
      </c>
      <c r="T378" s="106">
        <v>2</v>
      </c>
      <c r="U378" s="106" t="s">
        <v>119</v>
      </c>
      <c r="V378" s="106" t="s">
        <v>119</v>
      </c>
      <c r="W378" t="s">
        <v>119</v>
      </c>
      <c r="X378" s="11" t="str">
        <f t="shared" si="5"/>
        <v>X</v>
      </c>
      <c r="Y378" s="11" t="s">
        <v>1265</v>
      </c>
    </row>
    <row r="379" spans="1:25" x14ac:dyDescent="0.3">
      <c r="A379" s="14" t="s">
        <v>839</v>
      </c>
      <c r="B379" s="2" t="s">
        <v>119</v>
      </c>
      <c r="C379" s="14" t="s">
        <v>119</v>
      </c>
      <c r="D379" s="14" t="s">
        <v>119</v>
      </c>
      <c r="E379" s="1" t="s">
        <v>119</v>
      </c>
      <c r="F379" s="37" t="s">
        <v>119</v>
      </c>
      <c r="G379" s="37" t="s">
        <v>119</v>
      </c>
      <c r="H379" s="28" t="s">
        <v>119</v>
      </c>
      <c r="I379" s="28" t="s">
        <v>119</v>
      </c>
      <c r="J379" s="28" t="s">
        <v>119</v>
      </c>
      <c r="K379" s="28" t="s">
        <v>119</v>
      </c>
      <c r="L379" s="28" t="s">
        <v>119</v>
      </c>
      <c r="M379" s="28" t="s">
        <v>119</v>
      </c>
      <c r="N379" s="1" t="s">
        <v>119</v>
      </c>
      <c r="O379" s="43" t="s">
        <v>119</v>
      </c>
      <c r="P379" s="28" t="s">
        <v>119</v>
      </c>
      <c r="Q379" s="106">
        <v>6</v>
      </c>
      <c r="R379" s="106">
        <v>35</v>
      </c>
      <c r="S379" s="106">
        <v>2</v>
      </c>
      <c r="T379" s="106">
        <v>34</v>
      </c>
      <c r="U379" s="106" t="s">
        <v>119</v>
      </c>
      <c r="V379" s="106">
        <v>2</v>
      </c>
      <c r="W379" t="s">
        <v>119</v>
      </c>
      <c r="X379" s="11" t="str">
        <f t="shared" si="5"/>
        <v>X</v>
      </c>
      <c r="Y379" s="11" t="s">
        <v>1265</v>
      </c>
    </row>
    <row r="380" spans="1:25" x14ac:dyDescent="0.3">
      <c r="A380" s="14" t="s">
        <v>439</v>
      </c>
      <c r="B380" s="2" t="s">
        <v>119</v>
      </c>
      <c r="C380" s="14" t="s">
        <v>119</v>
      </c>
      <c r="D380" s="14" t="s">
        <v>119</v>
      </c>
      <c r="E380" s="1" t="s">
        <v>119</v>
      </c>
      <c r="F380" s="37" t="s">
        <v>119</v>
      </c>
      <c r="G380" s="37" t="s">
        <v>119</v>
      </c>
      <c r="H380" s="28" t="s">
        <v>119</v>
      </c>
      <c r="I380" s="28" t="s">
        <v>119</v>
      </c>
      <c r="J380" s="28" t="s">
        <v>119</v>
      </c>
      <c r="K380" s="28" t="s">
        <v>119</v>
      </c>
      <c r="L380" s="28" t="s">
        <v>119</v>
      </c>
      <c r="M380" s="28">
        <v>1</v>
      </c>
      <c r="N380" s="1" t="s">
        <v>119</v>
      </c>
      <c r="O380" s="43" t="s">
        <v>119</v>
      </c>
      <c r="P380" s="28" t="s">
        <v>119</v>
      </c>
      <c r="Q380" s="106" t="s">
        <v>119</v>
      </c>
      <c r="R380" s="106" t="s">
        <v>119</v>
      </c>
      <c r="S380" s="106" t="s">
        <v>119</v>
      </c>
      <c r="T380" s="106" t="s">
        <v>119</v>
      </c>
      <c r="U380" s="106" t="s">
        <v>119</v>
      </c>
      <c r="V380" s="106" t="s">
        <v>119</v>
      </c>
      <c r="W380" t="s">
        <v>119</v>
      </c>
      <c r="X380" s="11" t="s">
        <v>119</v>
      </c>
      <c r="Y380" s="11" t="s">
        <v>119</v>
      </c>
    </row>
    <row r="381" spans="1:25" x14ac:dyDescent="0.3">
      <c r="A381" s="14" t="s">
        <v>835</v>
      </c>
      <c r="B381" s="2" t="s">
        <v>119</v>
      </c>
      <c r="C381" s="14" t="s">
        <v>119</v>
      </c>
      <c r="D381" s="14" t="s">
        <v>119</v>
      </c>
      <c r="E381" s="1" t="s">
        <v>119</v>
      </c>
      <c r="F381" s="37" t="s">
        <v>119</v>
      </c>
      <c r="G381" s="37" t="s">
        <v>119</v>
      </c>
      <c r="H381" s="28" t="s">
        <v>119</v>
      </c>
      <c r="I381" s="28" t="s">
        <v>119</v>
      </c>
      <c r="J381" s="28" t="s">
        <v>119</v>
      </c>
      <c r="K381" s="28" t="s">
        <v>119</v>
      </c>
      <c r="L381" s="28" t="s">
        <v>119</v>
      </c>
      <c r="M381" s="28" t="s">
        <v>119</v>
      </c>
      <c r="N381" s="1" t="s">
        <v>119</v>
      </c>
      <c r="O381" s="43" t="s">
        <v>119</v>
      </c>
      <c r="P381" s="28" t="s">
        <v>119</v>
      </c>
      <c r="Q381" s="106" t="s">
        <v>119</v>
      </c>
      <c r="R381" s="106" t="s">
        <v>119</v>
      </c>
      <c r="S381" s="106" t="s">
        <v>119</v>
      </c>
      <c r="T381" s="106">
        <v>3</v>
      </c>
      <c r="U381" s="106" t="s">
        <v>119</v>
      </c>
      <c r="V381" s="106" t="s">
        <v>119</v>
      </c>
      <c r="W381" t="s">
        <v>119</v>
      </c>
      <c r="X381" s="11" t="str">
        <f t="shared" si="5"/>
        <v>X</v>
      </c>
      <c r="Y381" s="11" t="s">
        <v>119</v>
      </c>
    </row>
    <row r="382" spans="1:25" x14ac:dyDescent="0.3">
      <c r="A382" s="10" t="s">
        <v>226</v>
      </c>
      <c r="B382" s="6" t="s">
        <v>119</v>
      </c>
      <c r="C382" s="10" t="s">
        <v>119</v>
      </c>
      <c r="D382" s="10" t="s">
        <v>119</v>
      </c>
      <c r="E382" s="10" t="s">
        <v>119</v>
      </c>
      <c r="F382" s="37" t="s">
        <v>119</v>
      </c>
      <c r="G382" s="29" t="s">
        <v>119</v>
      </c>
      <c r="H382" s="29" t="s">
        <v>119</v>
      </c>
      <c r="I382" s="29" t="s">
        <v>119</v>
      </c>
      <c r="J382" s="29">
        <v>1</v>
      </c>
      <c r="K382" s="29" t="s">
        <v>119</v>
      </c>
      <c r="L382" s="29" t="s">
        <v>119</v>
      </c>
      <c r="M382" s="29" t="s">
        <v>119</v>
      </c>
      <c r="N382" s="10" t="s">
        <v>119</v>
      </c>
      <c r="O382" s="43" t="s">
        <v>119</v>
      </c>
      <c r="P382" s="28" t="s">
        <v>119</v>
      </c>
      <c r="Q382" s="107" t="s">
        <v>119</v>
      </c>
      <c r="R382" s="107" t="s">
        <v>119</v>
      </c>
      <c r="S382" s="107">
        <v>1</v>
      </c>
      <c r="T382" s="107" t="s">
        <v>119</v>
      </c>
      <c r="U382" s="106" t="s">
        <v>119</v>
      </c>
      <c r="V382" s="106" t="s">
        <v>119</v>
      </c>
      <c r="W382" t="s">
        <v>119</v>
      </c>
      <c r="X382" s="11" t="str">
        <f t="shared" si="5"/>
        <v>X</v>
      </c>
      <c r="Y382" s="11" t="s">
        <v>119</v>
      </c>
    </row>
    <row r="383" spans="1:25" x14ac:dyDescent="0.3">
      <c r="A383" s="10" t="s">
        <v>97</v>
      </c>
      <c r="B383" s="6">
        <v>5</v>
      </c>
      <c r="C383" s="10">
        <v>1</v>
      </c>
      <c r="D383" s="10">
        <v>1</v>
      </c>
      <c r="E383" s="10">
        <v>2</v>
      </c>
      <c r="F383" s="37" t="s">
        <v>119</v>
      </c>
      <c r="G383" s="29" t="s">
        <v>119</v>
      </c>
      <c r="H383" s="29" t="s">
        <v>119</v>
      </c>
      <c r="I383" s="29" t="s">
        <v>119</v>
      </c>
      <c r="J383" s="29" t="s">
        <v>119</v>
      </c>
      <c r="K383" s="29" t="s">
        <v>119</v>
      </c>
      <c r="L383" s="29" t="s">
        <v>119</v>
      </c>
      <c r="M383" s="29" t="s">
        <v>119</v>
      </c>
      <c r="N383" s="10" t="s">
        <v>119</v>
      </c>
      <c r="O383" s="43" t="s">
        <v>119</v>
      </c>
      <c r="P383" s="28" t="s">
        <v>119</v>
      </c>
      <c r="Q383" s="107" t="s">
        <v>119</v>
      </c>
      <c r="R383" s="107" t="s">
        <v>119</v>
      </c>
      <c r="S383" s="107" t="s">
        <v>119</v>
      </c>
      <c r="T383" s="107" t="s">
        <v>119</v>
      </c>
      <c r="U383" s="106" t="s">
        <v>119</v>
      </c>
      <c r="V383" s="106" t="s">
        <v>119</v>
      </c>
      <c r="W383" t="s">
        <v>119</v>
      </c>
      <c r="X383" s="11" t="s">
        <v>119</v>
      </c>
      <c r="Y383" s="11" t="s">
        <v>119</v>
      </c>
    </row>
    <row r="384" spans="1:25" x14ac:dyDescent="0.3">
      <c r="A384" s="14" t="s">
        <v>130</v>
      </c>
      <c r="B384" s="2" t="s">
        <v>119</v>
      </c>
      <c r="C384" s="14" t="s">
        <v>119</v>
      </c>
      <c r="D384" s="14" t="s">
        <v>119</v>
      </c>
      <c r="E384" s="1" t="s">
        <v>119</v>
      </c>
      <c r="F384" s="37" t="s">
        <v>119</v>
      </c>
      <c r="G384" s="37" t="s">
        <v>119</v>
      </c>
      <c r="H384" s="28">
        <v>5</v>
      </c>
      <c r="I384" s="28" t="s">
        <v>119</v>
      </c>
      <c r="J384" s="28" t="s">
        <v>119</v>
      </c>
      <c r="K384" s="28" t="s">
        <v>119</v>
      </c>
      <c r="L384" s="28">
        <v>1</v>
      </c>
      <c r="M384" s="28" t="s">
        <v>119</v>
      </c>
      <c r="N384" s="1" t="s">
        <v>119</v>
      </c>
      <c r="O384" s="43" t="s">
        <v>119</v>
      </c>
      <c r="P384" s="28" t="s">
        <v>119</v>
      </c>
      <c r="Q384" s="106" t="s">
        <v>119</v>
      </c>
      <c r="R384" s="106" t="s">
        <v>119</v>
      </c>
      <c r="S384" s="106" t="s">
        <v>119</v>
      </c>
      <c r="T384" s="106" t="s">
        <v>119</v>
      </c>
      <c r="U384" s="106" t="s">
        <v>119</v>
      </c>
      <c r="V384" s="106" t="s">
        <v>119</v>
      </c>
      <c r="W384" t="s">
        <v>119</v>
      </c>
      <c r="X384" s="11" t="s">
        <v>134</v>
      </c>
      <c r="Y384" s="11" t="s">
        <v>119</v>
      </c>
    </row>
    <row r="385" spans="1:25" x14ac:dyDescent="0.3">
      <c r="A385" s="14" t="s">
        <v>440</v>
      </c>
      <c r="B385" s="2" t="s">
        <v>119</v>
      </c>
      <c r="C385" s="14" t="s">
        <v>119</v>
      </c>
      <c r="D385" s="14" t="s">
        <v>119</v>
      </c>
      <c r="E385" s="1" t="s">
        <v>119</v>
      </c>
      <c r="F385" s="37" t="s">
        <v>119</v>
      </c>
      <c r="G385" s="37" t="s">
        <v>119</v>
      </c>
      <c r="H385" s="28" t="s">
        <v>119</v>
      </c>
      <c r="I385" s="28" t="s">
        <v>119</v>
      </c>
      <c r="J385" s="28" t="s">
        <v>119</v>
      </c>
      <c r="K385" s="28" t="s">
        <v>119</v>
      </c>
      <c r="L385" s="28" t="s">
        <v>119</v>
      </c>
      <c r="M385" s="28" t="s">
        <v>134</v>
      </c>
      <c r="N385" s="1" t="s">
        <v>119</v>
      </c>
      <c r="O385" s="43" t="s">
        <v>119</v>
      </c>
      <c r="P385" s="28" t="s">
        <v>119</v>
      </c>
      <c r="Q385" s="106" t="s">
        <v>119</v>
      </c>
      <c r="R385" s="106" t="s">
        <v>119</v>
      </c>
      <c r="S385" s="106" t="s">
        <v>119</v>
      </c>
      <c r="T385" s="106" t="s">
        <v>119</v>
      </c>
      <c r="U385" s="106" t="s">
        <v>119</v>
      </c>
      <c r="V385" s="106" t="s">
        <v>119</v>
      </c>
      <c r="W385" t="s">
        <v>119</v>
      </c>
      <c r="X385" s="11" t="s">
        <v>134</v>
      </c>
      <c r="Y385" s="11" t="s">
        <v>119</v>
      </c>
    </row>
    <row r="386" spans="1:25" x14ac:dyDescent="0.3">
      <c r="A386" s="14" t="s">
        <v>441</v>
      </c>
      <c r="B386" s="2" t="s">
        <v>119</v>
      </c>
      <c r="C386" s="14" t="s">
        <v>119</v>
      </c>
      <c r="D386" s="14" t="s">
        <v>119</v>
      </c>
      <c r="E386" s="1" t="s">
        <v>119</v>
      </c>
      <c r="F386" s="37" t="s">
        <v>119</v>
      </c>
      <c r="G386" s="37">
        <v>1</v>
      </c>
      <c r="H386" s="28" t="s">
        <v>119</v>
      </c>
      <c r="I386" s="28" t="s">
        <v>119</v>
      </c>
      <c r="J386" s="28" t="s">
        <v>119</v>
      </c>
      <c r="K386" s="28" t="s">
        <v>119</v>
      </c>
      <c r="L386" s="28" t="s">
        <v>119</v>
      </c>
      <c r="M386" s="28">
        <f>1+3+3+8+7</f>
        <v>22</v>
      </c>
      <c r="N386" s="1" t="s">
        <v>119</v>
      </c>
      <c r="O386" s="43" t="s">
        <v>119</v>
      </c>
      <c r="P386" s="28" t="s">
        <v>119</v>
      </c>
      <c r="Q386" s="106" t="s">
        <v>119</v>
      </c>
      <c r="R386" s="106" t="s">
        <v>119</v>
      </c>
      <c r="S386" s="106" t="s">
        <v>119</v>
      </c>
      <c r="T386" s="106" t="s">
        <v>119</v>
      </c>
      <c r="U386" s="106" t="s">
        <v>119</v>
      </c>
      <c r="V386" s="106" t="s">
        <v>119</v>
      </c>
      <c r="W386" t="s">
        <v>119</v>
      </c>
      <c r="X386" s="11" t="s">
        <v>119</v>
      </c>
      <c r="Y386" s="11" t="s">
        <v>119</v>
      </c>
    </row>
    <row r="387" spans="1:25" x14ac:dyDescent="0.3">
      <c r="A387" s="14" t="s">
        <v>99</v>
      </c>
      <c r="B387" s="2">
        <v>8</v>
      </c>
      <c r="C387" s="14">
        <v>9</v>
      </c>
      <c r="D387" s="14">
        <v>0</v>
      </c>
      <c r="E387" s="1">
        <v>0</v>
      </c>
      <c r="F387" s="37" t="s">
        <v>119</v>
      </c>
      <c r="G387" s="37" t="s">
        <v>119</v>
      </c>
      <c r="H387" s="28" t="s">
        <v>119</v>
      </c>
      <c r="I387" s="28" t="s">
        <v>119</v>
      </c>
      <c r="J387" s="28" t="s">
        <v>119</v>
      </c>
      <c r="K387" s="28" t="s">
        <v>119</v>
      </c>
      <c r="L387" s="28" t="s">
        <v>119</v>
      </c>
      <c r="M387" s="28">
        <v>3</v>
      </c>
      <c r="N387" s="1">
        <v>1</v>
      </c>
      <c r="O387" s="43" t="s">
        <v>119</v>
      </c>
      <c r="P387" s="28" t="s">
        <v>119</v>
      </c>
      <c r="Q387" s="106" t="s">
        <v>119</v>
      </c>
      <c r="R387" s="106" t="s">
        <v>119</v>
      </c>
      <c r="S387" s="106" t="s">
        <v>119</v>
      </c>
      <c r="T387" s="106" t="s">
        <v>119</v>
      </c>
      <c r="U387" s="106" t="s">
        <v>119</v>
      </c>
      <c r="V387" s="106" t="s">
        <v>119</v>
      </c>
      <c r="W387" t="s">
        <v>119</v>
      </c>
      <c r="X387" s="11" t="s">
        <v>134</v>
      </c>
      <c r="Y387" s="11" t="s">
        <v>134</v>
      </c>
    </row>
    <row r="388" spans="1:25" s="74" customFormat="1" x14ac:dyDescent="0.3">
      <c r="A388" s="14" t="s">
        <v>281</v>
      </c>
      <c r="B388" s="2" t="s">
        <v>119</v>
      </c>
      <c r="C388" s="14" t="s">
        <v>119</v>
      </c>
      <c r="D388" s="14" t="s">
        <v>119</v>
      </c>
      <c r="E388" s="1" t="s">
        <v>119</v>
      </c>
      <c r="F388" s="37" t="s">
        <v>119</v>
      </c>
      <c r="G388" s="37">
        <v>15</v>
      </c>
      <c r="H388" s="28">
        <v>3</v>
      </c>
      <c r="I388" s="28" t="s">
        <v>119</v>
      </c>
      <c r="J388" s="28" t="s">
        <v>119</v>
      </c>
      <c r="K388" s="28">
        <v>12</v>
      </c>
      <c r="L388" s="28" t="s">
        <v>119</v>
      </c>
      <c r="M388" s="28">
        <v>3</v>
      </c>
      <c r="N388" s="1" t="s">
        <v>119</v>
      </c>
      <c r="O388" s="43" t="s">
        <v>119</v>
      </c>
      <c r="P388" s="28" t="s">
        <v>119</v>
      </c>
      <c r="Q388" s="106" t="s">
        <v>119</v>
      </c>
      <c r="R388" s="106" t="s">
        <v>119</v>
      </c>
      <c r="S388" s="106" t="s">
        <v>119</v>
      </c>
      <c r="T388" s="106" t="s">
        <v>119</v>
      </c>
      <c r="U388" s="106" t="s">
        <v>119</v>
      </c>
      <c r="V388" s="106" t="s">
        <v>119</v>
      </c>
      <c r="W388" t="s">
        <v>119</v>
      </c>
      <c r="X388" s="11" t="s">
        <v>134</v>
      </c>
      <c r="Y388" s="11" t="s">
        <v>134</v>
      </c>
    </row>
    <row r="389" spans="1:25" s="11" customFormat="1" x14ac:dyDescent="0.3">
      <c r="A389" s="14" t="s">
        <v>442</v>
      </c>
      <c r="B389" s="2" t="s">
        <v>119</v>
      </c>
      <c r="C389" s="14" t="s">
        <v>119</v>
      </c>
      <c r="D389" s="14" t="s">
        <v>119</v>
      </c>
      <c r="E389" s="1" t="s">
        <v>119</v>
      </c>
      <c r="F389" s="37" t="s">
        <v>119</v>
      </c>
      <c r="G389" s="37" t="s">
        <v>119</v>
      </c>
      <c r="H389" s="28" t="s">
        <v>119</v>
      </c>
      <c r="I389" s="28" t="s">
        <v>119</v>
      </c>
      <c r="J389" s="28" t="s">
        <v>119</v>
      </c>
      <c r="K389" s="28" t="s">
        <v>119</v>
      </c>
      <c r="L389" s="28" t="s">
        <v>119</v>
      </c>
      <c r="M389" s="28">
        <v>1</v>
      </c>
      <c r="N389" s="1" t="s">
        <v>119</v>
      </c>
      <c r="O389" s="43" t="s">
        <v>119</v>
      </c>
      <c r="P389" s="28" t="s">
        <v>119</v>
      </c>
      <c r="Q389" s="106" t="s">
        <v>119</v>
      </c>
      <c r="R389" s="106" t="s">
        <v>119</v>
      </c>
      <c r="S389" s="106" t="s">
        <v>119</v>
      </c>
      <c r="T389" s="106" t="s">
        <v>119</v>
      </c>
      <c r="U389" s="106" t="s">
        <v>119</v>
      </c>
      <c r="V389" s="106" t="s">
        <v>119</v>
      </c>
      <c r="W389" t="s">
        <v>119</v>
      </c>
      <c r="X389" s="11" t="s">
        <v>119</v>
      </c>
      <c r="Y389" s="11" t="s">
        <v>119</v>
      </c>
    </row>
    <row r="390" spans="1:25" s="11" customFormat="1" x14ac:dyDescent="0.3">
      <c r="A390" s="1" t="s">
        <v>91</v>
      </c>
      <c r="B390" s="2">
        <v>1</v>
      </c>
      <c r="C390" s="4">
        <v>0</v>
      </c>
      <c r="D390" s="4">
        <v>0</v>
      </c>
      <c r="E390" s="1">
        <v>0</v>
      </c>
      <c r="F390" s="37" t="s">
        <v>119</v>
      </c>
      <c r="G390" s="37" t="s">
        <v>119</v>
      </c>
      <c r="H390" s="28" t="s">
        <v>119</v>
      </c>
      <c r="I390" s="28" t="s">
        <v>119</v>
      </c>
      <c r="J390" s="28" t="s">
        <v>119</v>
      </c>
      <c r="K390" s="28" t="s">
        <v>119</v>
      </c>
      <c r="L390" s="28" t="s">
        <v>119</v>
      </c>
      <c r="M390" s="28">
        <v>2</v>
      </c>
      <c r="N390" s="1" t="s">
        <v>119</v>
      </c>
      <c r="O390" s="43" t="s">
        <v>119</v>
      </c>
      <c r="P390" s="28" t="s">
        <v>119</v>
      </c>
      <c r="Q390" s="106" t="s">
        <v>119</v>
      </c>
      <c r="R390" s="106" t="s">
        <v>119</v>
      </c>
      <c r="S390" s="106" t="s">
        <v>119</v>
      </c>
      <c r="T390" s="106" t="s">
        <v>119</v>
      </c>
      <c r="U390" s="106" t="s">
        <v>119</v>
      </c>
      <c r="V390" s="106" t="s">
        <v>119</v>
      </c>
      <c r="W390" t="s">
        <v>119</v>
      </c>
      <c r="X390" s="11" t="s">
        <v>134</v>
      </c>
      <c r="Y390" s="11" t="s">
        <v>119</v>
      </c>
    </row>
    <row r="391" spans="1:25" s="11" customFormat="1" x14ac:dyDescent="0.3">
      <c r="A391" s="12" t="s">
        <v>443</v>
      </c>
      <c r="B391" s="2" t="s">
        <v>119</v>
      </c>
      <c r="C391" s="4" t="s">
        <v>119</v>
      </c>
      <c r="D391" s="4" t="s">
        <v>119</v>
      </c>
      <c r="E391" s="1" t="s">
        <v>119</v>
      </c>
      <c r="F391" s="37" t="s">
        <v>119</v>
      </c>
      <c r="G391" s="37" t="s">
        <v>119</v>
      </c>
      <c r="H391" s="28" t="s">
        <v>119</v>
      </c>
      <c r="I391" s="28" t="s">
        <v>119</v>
      </c>
      <c r="J391" s="28" t="s">
        <v>119</v>
      </c>
      <c r="K391" s="28" t="s">
        <v>119</v>
      </c>
      <c r="L391" s="28" t="s">
        <v>119</v>
      </c>
      <c r="M391" s="28">
        <v>10</v>
      </c>
      <c r="N391" s="1" t="s">
        <v>119</v>
      </c>
      <c r="O391" s="43" t="s">
        <v>119</v>
      </c>
      <c r="P391" s="28">
        <v>1</v>
      </c>
      <c r="Q391" s="106" t="s">
        <v>119</v>
      </c>
      <c r="R391" s="106" t="s">
        <v>119</v>
      </c>
      <c r="S391" s="106" t="s">
        <v>119</v>
      </c>
      <c r="T391" s="106">
        <v>1</v>
      </c>
      <c r="U391" s="106" t="s">
        <v>119</v>
      </c>
      <c r="V391" s="106" t="s">
        <v>119</v>
      </c>
      <c r="W391" t="s">
        <v>119</v>
      </c>
      <c r="X391" s="11" t="s">
        <v>134</v>
      </c>
      <c r="Y391" s="11" t="s">
        <v>134</v>
      </c>
    </row>
    <row r="392" spans="1:25" x14ac:dyDescent="0.3">
      <c r="A392" s="12" t="s">
        <v>1220</v>
      </c>
      <c r="B392" s="2" t="s">
        <v>119</v>
      </c>
      <c r="C392" s="4" t="s">
        <v>119</v>
      </c>
      <c r="D392" s="4" t="s">
        <v>119</v>
      </c>
      <c r="E392" s="1" t="s">
        <v>119</v>
      </c>
      <c r="F392" s="37" t="s">
        <v>119</v>
      </c>
      <c r="G392" s="37" t="s">
        <v>119</v>
      </c>
      <c r="H392" s="28" t="s">
        <v>119</v>
      </c>
      <c r="I392" s="28" t="s">
        <v>119</v>
      </c>
      <c r="J392" s="28">
        <v>4</v>
      </c>
      <c r="K392" s="28" t="s">
        <v>119</v>
      </c>
      <c r="L392" s="28" t="s">
        <v>119</v>
      </c>
      <c r="M392" s="28" t="s">
        <v>119</v>
      </c>
      <c r="N392" s="1" t="s">
        <v>119</v>
      </c>
      <c r="O392" s="43" t="s">
        <v>119</v>
      </c>
      <c r="P392" s="28" t="s">
        <v>119</v>
      </c>
      <c r="Q392" s="106" t="s">
        <v>119</v>
      </c>
      <c r="R392" s="106" t="s">
        <v>119</v>
      </c>
      <c r="S392" s="106" t="s">
        <v>119</v>
      </c>
      <c r="T392" s="106" t="s">
        <v>119</v>
      </c>
      <c r="U392" s="106" t="s">
        <v>119</v>
      </c>
      <c r="V392" s="106" t="s">
        <v>119</v>
      </c>
      <c r="W392" t="s">
        <v>134</v>
      </c>
      <c r="X392" s="11" t="s">
        <v>119</v>
      </c>
      <c r="Y392" s="11" t="s">
        <v>119</v>
      </c>
    </row>
    <row r="393" spans="1:25" x14ac:dyDescent="0.3">
      <c r="A393" s="12" t="s">
        <v>1221</v>
      </c>
      <c r="B393" s="2" t="s">
        <v>119</v>
      </c>
      <c r="C393" s="4" t="s">
        <v>119</v>
      </c>
      <c r="D393" s="4" t="s">
        <v>119</v>
      </c>
      <c r="E393" s="1" t="s">
        <v>119</v>
      </c>
      <c r="F393" s="37" t="s">
        <v>119</v>
      </c>
      <c r="G393" s="37" t="s">
        <v>119</v>
      </c>
      <c r="H393" s="28" t="s">
        <v>119</v>
      </c>
      <c r="I393" s="28" t="s">
        <v>119</v>
      </c>
      <c r="J393" s="28">
        <v>12</v>
      </c>
      <c r="K393" s="28" t="s">
        <v>119</v>
      </c>
      <c r="L393" s="28" t="s">
        <v>119</v>
      </c>
      <c r="M393" s="28" t="s">
        <v>119</v>
      </c>
      <c r="N393" s="1" t="s">
        <v>119</v>
      </c>
      <c r="O393" s="43" t="s">
        <v>119</v>
      </c>
      <c r="P393" s="28" t="s">
        <v>119</v>
      </c>
      <c r="Q393" s="106" t="s">
        <v>119</v>
      </c>
      <c r="R393" s="106" t="s">
        <v>119</v>
      </c>
      <c r="S393" s="106" t="s">
        <v>119</v>
      </c>
      <c r="T393" s="106" t="s">
        <v>119</v>
      </c>
      <c r="U393" s="106" t="s">
        <v>119</v>
      </c>
      <c r="V393" s="106" t="s">
        <v>119</v>
      </c>
      <c r="W393" t="s">
        <v>134</v>
      </c>
      <c r="X393" s="11" t="s">
        <v>119</v>
      </c>
      <c r="Y393" s="11" t="s">
        <v>119</v>
      </c>
    </row>
    <row r="394" spans="1:25" x14ac:dyDescent="0.3">
      <c r="A394" s="12" t="s">
        <v>1294</v>
      </c>
      <c r="B394" s="2" t="s">
        <v>119</v>
      </c>
      <c r="C394" s="4" t="s">
        <v>119</v>
      </c>
      <c r="D394" s="4" t="s">
        <v>119</v>
      </c>
      <c r="E394" s="1" t="s">
        <v>119</v>
      </c>
      <c r="F394" s="37">
        <v>3</v>
      </c>
      <c r="G394" s="37" t="s">
        <v>119</v>
      </c>
      <c r="H394" s="28" t="s">
        <v>119</v>
      </c>
      <c r="I394" s="28" t="s">
        <v>119</v>
      </c>
      <c r="J394" s="28" t="s">
        <v>119</v>
      </c>
      <c r="K394" s="28" t="s">
        <v>119</v>
      </c>
      <c r="L394" s="28" t="s">
        <v>119</v>
      </c>
      <c r="M394" s="28" t="s">
        <v>119</v>
      </c>
      <c r="N394" s="1" t="s">
        <v>119</v>
      </c>
      <c r="O394" s="43" t="s">
        <v>119</v>
      </c>
      <c r="P394" s="28" t="s">
        <v>119</v>
      </c>
      <c r="Q394" s="106" t="s">
        <v>119</v>
      </c>
      <c r="R394" s="106" t="s">
        <v>119</v>
      </c>
      <c r="S394" s="106" t="s">
        <v>119</v>
      </c>
      <c r="T394" s="106" t="s">
        <v>119</v>
      </c>
      <c r="U394" s="106" t="s">
        <v>119</v>
      </c>
      <c r="V394" s="106" t="s">
        <v>119</v>
      </c>
      <c r="W394" t="s">
        <v>119</v>
      </c>
      <c r="X394" s="11" t="s">
        <v>119</v>
      </c>
      <c r="Y394" s="11" t="s">
        <v>119</v>
      </c>
    </row>
    <row r="395" spans="1:25" s="5" customFormat="1" x14ac:dyDescent="0.3">
      <c r="A395" s="12" t="s">
        <v>444</v>
      </c>
      <c r="B395" s="2" t="s">
        <v>119</v>
      </c>
      <c r="C395" s="4" t="s">
        <v>119</v>
      </c>
      <c r="D395" s="4" t="s">
        <v>119</v>
      </c>
      <c r="E395" s="1" t="s">
        <v>119</v>
      </c>
      <c r="F395" s="37" t="s">
        <v>119</v>
      </c>
      <c r="G395" s="37" t="s">
        <v>119</v>
      </c>
      <c r="H395" s="28" t="s">
        <v>119</v>
      </c>
      <c r="I395" s="28" t="s">
        <v>119</v>
      </c>
      <c r="J395" s="28" t="s">
        <v>119</v>
      </c>
      <c r="K395" s="28" t="s">
        <v>119</v>
      </c>
      <c r="L395" s="28" t="s">
        <v>119</v>
      </c>
      <c r="M395" s="28">
        <f>1+8+4+3+1</f>
        <v>17</v>
      </c>
      <c r="N395" s="1" t="s">
        <v>119</v>
      </c>
      <c r="O395" s="43" t="s">
        <v>119</v>
      </c>
      <c r="P395" s="28" t="s">
        <v>119</v>
      </c>
      <c r="Q395" s="106" t="s">
        <v>119</v>
      </c>
      <c r="R395" s="106" t="s">
        <v>119</v>
      </c>
      <c r="S395" s="106" t="s">
        <v>119</v>
      </c>
      <c r="T395" s="106" t="s">
        <v>119</v>
      </c>
      <c r="U395" s="106" t="s">
        <v>119</v>
      </c>
      <c r="V395" s="106" t="s">
        <v>119</v>
      </c>
      <c r="W395" t="s">
        <v>119</v>
      </c>
      <c r="X395" s="11" t="s">
        <v>134</v>
      </c>
      <c r="Y395" s="11" t="s">
        <v>134</v>
      </c>
    </row>
    <row r="396" spans="1:25" s="5" customFormat="1" x14ac:dyDescent="0.3">
      <c r="A396" s="12" t="s">
        <v>812</v>
      </c>
      <c r="B396" s="2" t="s">
        <v>119</v>
      </c>
      <c r="C396" s="4" t="s">
        <v>119</v>
      </c>
      <c r="D396" s="4" t="s">
        <v>119</v>
      </c>
      <c r="E396" s="1" t="s">
        <v>119</v>
      </c>
      <c r="F396" s="37" t="s">
        <v>119</v>
      </c>
      <c r="G396" s="37" t="s">
        <v>119</v>
      </c>
      <c r="H396" s="28" t="s">
        <v>119</v>
      </c>
      <c r="I396" s="28" t="s">
        <v>119</v>
      </c>
      <c r="J396" s="28" t="s">
        <v>119</v>
      </c>
      <c r="K396" s="28" t="s">
        <v>119</v>
      </c>
      <c r="L396" s="28" t="s">
        <v>119</v>
      </c>
      <c r="M396" s="28" t="s">
        <v>119</v>
      </c>
      <c r="N396" s="1" t="s">
        <v>119</v>
      </c>
      <c r="O396" s="43" t="s">
        <v>119</v>
      </c>
      <c r="P396" s="28" t="s">
        <v>119</v>
      </c>
      <c r="Q396" s="106" t="s">
        <v>119</v>
      </c>
      <c r="R396" s="106" t="s">
        <v>119</v>
      </c>
      <c r="S396" s="106" t="s">
        <v>119</v>
      </c>
      <c r="T396" s="106">
        <v>8</v>
      </c>
      <c r="U396" s="106" t="s">
        <v>119</v>
      </c>
      <c r="V396" s="106" t="s">
        <v>119</v>
      </c>
      <c r="W396" t="s">
        <v>119</v>
      </c>
      <c r="X396" s="11" t="str">
        <f t="shared" si="5"/>
        <v>X</v>
      </c>
      <c r="Y396" s="11" t="s">
        <v>119</v>
      </c>
    </row>
    <row r="397" spans="1:25" s="11" customFormat="1" x14ac:dyDescent="0.3">
      <c r="A397" s="20" t="s">
        <v>1240</v>
      </c>
      <c r="B397" s="19" t="s">
        <v>119</v>
      </c>
      <c r="C397" s="20" t="s">
        <v>119</v>
      </c>
      <c r="D397" s="20" t="s">
        <v>119</v>
      </c>
      <c r="E397" s="25" t="s">
        <v>119</v>
      </c>
      <c r="F397" s="37" t="s">
        <v>119</v>
      </c>
      <c r="G397" s="37" t="s">
        <v>119</v>
      </c>
      <c r="H397" s="32" t="s">
        <v>119</v>
      </c>
      <c r="I397" s="32" t="s">
        <v>119</v>
      </c>
      <c r="J397" s="32" t="s">
        <v>119</v>
      </c>
      <c r="K397" s="32" t="s">
        <v>119</v>
      </c>
      <c r="L397" s="32" t="s">
        <v>119</v>
      </c>
      <c r="M397" s="33">
        <v>2</v>
      </c>
      <c r="N397" s="25" t="s">
        <v>119</v>
      </c>
      <c r="O397" s="43" t="s">
        <v>119</v>
      </c>
      <c r="P397" s="28" t="s">
        <v>119</v>
      </c>
      <c r="Q397" s="106" t="s">
        <v>119</v>
      </c>
      <c r="R397" s="106" t="s">
        <v>119</v>
      </c>
      <c r="S397" s="106" t="s">
        <v>119</v>
      </c>
      <c r="T397" s="106" t="s">
        <v>119</v>
      </c>
      <c r="U397" s="106" t="s">
        <v>119</v>
      </c>
      <c r="V397" s="106" t="s">
        <v>119</v>
      </c>
      <c r="W397" t="s">
        <v>134</v>
      </c>
      <c r="X397" s="11" t="s">
        <v>119</v>
      </c>
      <c r="Y397" s="11" t="s">
        <v>119</v>
      </c>
    </row>
    <row r="398" spans="1:25" s="11" customFormat="1" x14ac:dyDescent="0.3">
      <c r="A398" s="12" t="s">
        <v>445</v>
      </c>
      <c r="B398" s="18" t="s">
        <v>119</v>
      </c>
      <c r="C398" s="12" t="s">
        <v>119</v>
      </c>
      <c r="D398" s="12" t="s">
        <v>119</v>
      </c>
      <c r="E398" s="14" t="s">
        <v>119</v>
      </c>
      <c r="F398" s="37" t="s">
        <v>119</v>
      </c>
      <c r="G398" s="37" t="s">
        <v>119</v>
      </c>
      <c r="H398" s="31" t="s">
        <v>119</v>
      </c>
      <c r="I398" s="31" t="s">
        <v>119</v>
      </c>
      <c r="J398" s="31" t="s">
        <v>119</v>
      </c>
      <c r="K398" s="31" t="s">
        <v>119</v>
      </c>
      <c r="L398" s="31" t="s">
        <v>119</v>
      </c>
      <c r="M398" s="31" t="s">
        <v>134</v>
      </c>
      <c r="N398" s="14" t="s">
        <v>119</v>
      </c>
      <c r="O398" s="43" t="s">
        <v>119</v>
      </c>
      <c r="P398" s="28" t="s">
        <v>119</v>
      </c>
      <c r="Q398" s="106" t="s">
        <v>119</v>
      </c>
      <c r="R398" s="106" t="s">
        <v>119</v>
      </c>
      <c r="S398" s="106" t="s">
        <v>119</v>
      </c>
      <c r="T398" s="106" t="s">
        <v>119</v>
      </c>
      <c r="U398" s="106" t="s">
        <v>119</v>
      </c>
      <c r="V398" s="106" t="s">
        <v>119</v>
      </c>
      <c r="W398" t="s">
        <v>119</v>
      </c>
      <c r="X398" s="11" t="s">
        <v>119</v>
      </c>
      <c r="Y398" s="11" t="s">
        <v>119</v>
      </c>
    </row>
    <row r="399" spans="1:25" s="5" customFormat="1" x14ac:dyDescent="0.3">
      <c r="A399" s="12" t="s">
        <v>446</v>
      </c>
      <c r="B399" s="18" t="s">
        <v>119</v>
      </c>
      <c r="C399" s="12" t="s">
        <v>119</v>
      </c>
      <c r="D399" s="12" t="s">
        <v>119</v>
      </c>
      <c r="E399" s="14" t="s">
        <v>119</v>
      </c>
      <c r="F399" s="37" t="s">
        <v>119</v>
      </c>
      <c r="G399" s="37" t="s">
        <v>119</v>
      </c>
      <c r="H399" s="31">
        <v>4</v>
      </c>
      <c r="I399" s="31">
        <v>16</v>
      </c>
      <c r="J399" s="31" t="s">
        <v>119</v>
      </c>
      <c r="K399" s="31" t="s">
        <v>119</v>
      </c>
      <c r="L399" s="31" t="s">
        <v>119</v>
      </c>
      <c r="M399" s="31" t="s">
        <v>134</v>
      </c>
      <c r="N399" s="14" t="s">
        <v>119</v>
      </c>
      <c r="O399" s="43" t="s">
        <v>119</v>
      </c>
      <c r="P399" s="28" t="s">
        <v>119</v>
      </c>
      <c r="Q399" s="106" t="s">
        <v>119</v>
      </c>
      <c r="R399" s="106" t="s">
        <v>119</v>
      </c>
      <c r="S399" s="106" t="s">
        <v>119</v>
      </c>
      <c r="T399" s="106" t="s">
        <v>119</v>
      </c>
      <c r="U399" s="106" t="s">
        <v>119</v>
      </c>
      <c r="V399" s="106" t="s">
        <v>119</v>
      </c>
      <c r="W399" t="s">
        <v>119</v>
      </c>
      <c r="X399" s="11" t="s">
        <v>119</v>
      </c>
      <c r="Y399" s="11" t="s">
        <v>119</v>
      </c>
    </row>
    <row r="400" spans="1:25" s="11" customFormat="1" x14ac:dyDescent="0.3">
      <c r="A400" s="12" t="s">
        <v>447</v>
      </c>
      <c r="B400" s="18" t="s">
        <v>119</v>
      </c>
      <c r="C400" s="12" t="s">
        <v>119</v>
      </c>
      <c r="D400" s="12" t="s">
        <v>119</v>
      </c>
      <c r="E400" s="14" t="s">
        <v>119</v>
      </c>
      <c r="F400" s="37" t="s">
        <v>119</v>
      </c>
      <c r="G400" s="37" t="s">
        <v>119</v>
      </c>
      <c r="H400" s="31" t="s">
        <v>119</v>
      </c>
      <c r="I400" s="31" t="s">
        <v>119</v>
      </c>
      <c r="J400" s="31" t="s">
        <v>119</v>
      </c>
      <c r="K400" s="31" t="s">
        <v>119</v>
      </c>
      <c r="L400" s="31" t="s">
        <v>119</v>
      </c>
      <c r="M400" s="31">
        <v>4</v>
      </c>
      <c r="N400" s="14" t="s">
        <v>119</v>
      </c>
      <c r="O400" s="43" t="s">
        <v>119</v>
      </c>
      <c r="P400" s="28" t="s">
        <v>119</v>
      </c>
      <c r="Q400" s="106" t="s">
        <v>119</v>
      </c>
      <c r="R400" s="106" t="s">
        <v>119</v>
      </c>
      <c r="S400" s="106" t="s">
        <v>119</v>
      </c>
      <c r="T400" s="106" t="s">
        <v>119</v>
      </c>
      <c r="U400" s="106" t="s">
        <v>119</v>
      </c>
      <c r="V400" s="106">
        <v>1</v>
      </c>
      <c r="W400" t="s">
        <v>119</v>
      </c>
      <c r="X400" s="11" t="str">
        <f t="shared" ref="X400:X464" si="6">IF(SUM(Q400:V400)&gt;=1,"X","")</f>
        <v>X</v>
      </c>
      <c r="Y400" s="11" t="s">
        <v>134</v>
      </c>
    </row>
    <row r="401" spans="1:25" s="5" customFormat="1" x14ac:dyDescent="0.3">
      <c r="A401" s="1" t="s">
        <v>92</v>
      </c>
      <c r="B401" s="2">
        <v>0</v>
      </c>
      <c r="C401" s="4">
        <v>2</v>
      </c>
      <c r="D401" s="4">
        <v>0</v>
      </c>
      <c r="E401" s="1">
        <v>0</v>
      </c>
      <c r="F401" s="37" t="s">
        <v>119</v>
      </c>
      <c r="G401" s="37" t="s">
        <v>119</v>
      </c>
      <c r="H401" s="28" t="s">
        <v>119</v>
      </c>
      <c r="I401" s="28" t="s">
        <v>119</v>
      </c>
      <c r="J401" s="28">
        <v>1</v>
      </c>
      <c r="K401" s="29" t="s">
        <v>119</v>
      </c>
      <c r="L401" s="28" t="s">
        <v>119</v>
      </c>
      <c r="M401" s="28">
        <v>2</v>
      </c>
      <c r="N401" s="1">
        <v>1</v>
      </c>
      <c r="O401" s="43">
        <v>1</v>
      </c>
      <c r="P401" s="28">
        <v>1</v>
      </c>
      <c r="Q401" s="106" t="s">
        <v>119</v>
      </c>
      <c r="R401" s="106" t="s">
        <v>119</v>
      </c>
      <c r="S401" s="106" t="s">
        <v>119</v>
      </c>
      <c r="T401" s="106" t="s">
        <v>119</v>
      </c>
      <c r="U401" s="106" t="s">
        <v>119</v>
      </c>
      <c r="V401" s="106" t="s">
        <v>119</v>
      </c>
      <c r="W401" t="s">
        <v>119</v>
      </c>
      <c r="X401" s="11" t="s">
        <v>134</v>
      </c>
      <c r="Y401" s="11" t="s">
        <v>134</v>
      </c>
    </row>
    <row r="402" spans="1:25" x14ac:dyDescent="0.3">
      <c r="A402" s="1" t="s">
        <v>198</v>
      </c>
      <c r="B402" s="2" t="s">
        <v>119</v>
      </c>
      <c r="C402" s="4" t="s">
        <v>119</v>
      </c>
      <c r="D402" s="4" t="s">
        <v>119</v>
      </c>
      <c r="E402" s="1" t="s">
        <v>119</v>
      </c>
      <c r="F402" s="37" t="s">
        <v>119</v>
      </c>
      <c r="G402" s="37" t="s">
        <v>119</v>
      </c>
      <c r="H402" s="28" t="s">
        <v>119</v>
      </c>
      <c r="I402" s="28">
        <v>9</v>
      </c>
      <c r="J402" s="28" t="s">
        <v>119</v>
      </c>
      <c r="K402" s="29" t="s">
        <v>119</v>
      </c>
      <c r="L402" s="28" t="s">
        <v>119</v>
      </c>
      <c r="M402" s="28" t="s">
        <v>119</v>
      </c>
      <c r="N402" s="1" t="s">
        <v>119</v>
      </c>
      <c r="O402" s="43" t="s">
        <v>119</v>
      </c>
      <c r="P402" s="28" t="s">
        <v>119</v>
      </c>
      <c r="Q402" s="106" t="s">
        <v>119</v>
      </c>
      <c r="R402" s="106" t="s">
        <v>119</v>
      </c>
      <c r="S402" s="106" t="s">
        <v>119</v>
      </c>
      <c r="T402" s="106" t="s">
        <v>119</v>
      </c>
      <c r="U402" s="106" t="s">
        <v>119</v>
      </c>
      <c r="V402" s="106" t="s">
        <v>119</v>
      </c>
      <c r="W402" t="s">
        <v>119</v>
      </c>
      <c r="X402" s="11" t="s">
        <v>119</v>
      </c>
      <c r="Y402" s="11" t="s">
        <v>134</v>
      </c>
    </row>
    <row r="403" spans="1:25" x14ac:dyDescent="0.3">
      <c r="A403" s="1" t="s">
        <v>85</v>
      </c>
      <c r="B403" s="2">
        <v>2</v>
      </c>
      <c r="C403" s="4">
        <v>0</v>
      </c>
      <c r="D403" s="4">
        <v>0</v>
      </c>
      <c r="E403" s="1">
        <v>0</v>
      </c>
      <c r="F403" s="37" t="s">
        <v>119</v>
      </c>
      <c r="G403" s="37" t="s">
        <v>119</v>
      </c>
      <c r="H403" s="28" t="s">
        <v>119</v>
      </c>
      <c r="I403" s="28">
        <v>1</v>
      </c>
      <c r="J403" s="28" t="s">
        <v>119</v>
      </c>
      <c r="K403" s="29" t="s">
        <v>119</v>
      </c>
      <c r="L403" s="28" t="s">
        <v>119</v>
      </c>
      <c r="M403" s="28">
        <f>2+92+32+1+22+43+14+4</f>
        <v>210</v>
      </c>
      <c r="N403" s="1">
        <v>1</v>
      </c>
      <c r="O403" s="43" t="s">
        <v>119</v>
      </c>
      <c r="P403" s="28">
        <v>1</v>
      </c>
      <c r="Q403" s="106">
        <v>1</v>
      </c>
      <c r="R403" s="106" t="s">
        <v>119</v>
      </c>
      <c r="S403" s="106" t="s">
        <v>119</v>
      </c>
      <c r="T403" s="106" t="s">
        <v>119</v>
      </c>
      <c r="U403" s="106" t="s">
        <v>119</v>
      </c>
      <c r="V403" s="106" t="s">
        <v>119</v>
      </c>
      <c r="W403" t="s">
        <v>119</v>
      </c>
      <c r="X403" s="11" t="str">
        <f t="shared" si="6"/>
        <v>X</v>
      </c>
      <c r="Y403" s="11" t="s">
        <v>134</v>
      </c>
    </row>
    <row r="404" spans="1:25" x14ac:dyDescent="0.3">
      <c r="A404" s="10" t="s">
        <v>105</v>
      </c>
      <c r="B404" s="6">
        <v>54</v>
      </c>
      <c r="C404" s="10">
        <v>0</v>
      </c>
      <c r="D404" s="10">
        <v>0</v>
      </c>
      <c r="E404" s="10">
        <v>0</v>
      </c>
      <c r="F404" s="29" t="s">
        <v>119</v>
      </c>
      <c r="G404" s="29" t="s">
        <v>119</v>
      </c>
      <c r="H404" s="29" t="s">
        <v>119</v>
      </c>
      <c r="I404" s="29" t="s">
        <v>119</v>
      </c>
      <c r="J404" s="29" t="s">
        <v>119</v>
      </c>
      <c r="K404" s="29" t="s">
        <v>119</v>
      </c>
      <c r="L404" s="29" t="s">
        <v>119</v>
      </c>
      <c r="M404" s="29" t="s">
        <v>119</v>
      </c>
      <c r="N404" s="10" t="s">
        <v>119</v>
      </c>
      <c r="O404" s="43" t="s">
        <v>119</v>
      </c>
      <c r="P404" s="28" t="s">
        <v>119</v>
      </c>
      <c r="Q404" s="107" t="s">
        <v>119</v>
      </c>
      <c r="R404" s="107" t="s">
        <v>119</v>
      </c>
      <c r="S404" s="107" t="s">
        <v>119</v>
      </c>
      <c r="T404" s="107" t="s">
        <v>119</v>
      </c>
      <c r="U404" s="107" t="s">
        <v>119</v>
      </c>
      <c r="V404" s="107" t="s">
        <v>119</v>
      </c>
      <c r="W404" t="s">
        <v>119</v>
      </c>
      <c r="X404" s="11" t="s">
        <v>119</v>
      </c>
      <c r="Y404" s="11" t="s">
        <v>119</v>
      </c>
    </row>
    <row r="405" spans="1:25" s="5" customFormat="1" x14ac:dyDescent="0.3">
      <c r="A405" s="10" t="s">
        <v>104</v>
      </c>
      <c r="B405" s="6">
        <v>3</v>
      </c>
      <c r="C405" s="10">
        <v>0</v>
      </c>
      <c r="D405" s="10">
        <v>0</v>
      </c>
      <c r="E405" s="10">
        <v>0</v>
      </c>
      <c r="F405" s="29" t="s">
        <v>119</v>
      </c>
      <c r="G405" s="29" t="s">
        <v>119</v>
      </c>
      <c r="H405" s="29" t="s">
        <v>119</v>
      </c>
      <c r="I405" s="29" t="s">
        <v>119</v>
      </c>
      <c r="J405" s="29" t="s">
        <v>119</v>
      </c>
      <c r="K405" s="29" t="s">
        <v>119</v>
      </c>
      <c r="L405" s="29" t="s">
        <v>119</v>
      </c>
      <c r="M405" s="29" t="s">
        <v>119</v>
      </c>
      <c r="N405" s="10" t="s">
        <v>119</v>
      </c>
      <c r="O405" s="43" t="s">
        <v>119</v>
      </c>
      <c r="P405" s="28" t="s">
        <v>119</v>
      </c>
      <c r="Q405" s="107" t="s">
        <v>119</v>
      </c>
      <c r="R405" s="107" t="s">
        <v>119</v>
      </c>
      <c r="S405" s="107" t="s">
        <v>119</v>
      </c>
      <c r="T405" s="107">
        <v>1</v>
      </c>
      <c r="U405" s="107" t="s">
        <v>119</v>
      </c>
      <c r="V405" s="107" t="s">
        <v>119</v>
      </c>
      <c r="W405" t="s">
        <v>119</v>
      </c>
      <c r="X405" s="11" t="s">
        <v>119</v>
      </c>
      <c r="Y405" s="11" t="s">
        <v>119</v>
      </c>
    </row>
    <row r="406" spans="1:25" s="11" customFormat="1" x14ac:dyDescent="0.3">
      <c r="A406" s="14" t="s">
        <v>448</v>
      </c>
      <c r="B406" s="18" t="s">
        <v>119</v>
      </c>
      <c r="C406" s="14" t="s">
        <v>119</v>
      </c>
      <c r="D406" s="14" t="s">
        <v>119</v>
      </c>
      <c r="E406" s="14" t="s">
        <v>119</v>
      </c>
      <c r="F406" s="37" t="s">
        <v>119</v>
      </c>
      <c r="G406" s="37" t="s">
        <v>119</v>
      </c>
      <c r="H406" s="31">
        <v>1</v>
      </c>
      <c r="I406" s="31" t="s">
        <v>119</v>
      </c>
      <c r="J406" s="31" t="s">
        <v>119</v>
      </c>
      <c r="K406" s="31" t="s">
        <v>119</v>
      </c>
      <c r="L406" s="31" t="s">
        <v>119</v>
      </c>
      <c r="M406" s="31" t="s">
        <v>134</v>
      </c>
      <c r="N406" s="14" t="s">
        <v>119</v>
      </c>
      <c r="O406" s="43" t="s">
        <v>119</v>
      </c>
      <c r="P406" s="28" t="s">
        <v>119</v>
      </c>
      <c r="Q406" s="106" t="s">
        <v>119</v>
      </c>
      <c r="R406" s="106" t="s">
        <v>119</v>
      </c>
      <c r="S406" s="106" t="s">
        <v>119</v>
      </c>
      <c r="T406" s="106" t="s">
        <v>119</v>
      </c>
      <c r="U406" s="106" t="s">
        <v>119</v>
      </c>
      <c r="V406" s="106" t="s">
        <v>119</v>
      </c>
      <c r="W406" t="s">
        <v>119</v>
      </c>
      <c r="X406" s="11" t="s">
        <v>119</v>
      </c>
      <c r="Y406" s="11" t="s">
        <v>119</v>
      </c>
    </row>
    <row r="407" spans="1:25" s="11" customFormat="1" x14ac:dyDescent="0.3">
      <c r="A407" s="14" t="s">
        <v>1027</v>
      </c>
      <c r="B407" s="18" t="s">
        <v>119</v>
      </c>
      <c r="C407" s="14" t="s">
        <v>119</v>
      </c>
      <c r="D407" s="14" t="s">
        <v>119</v>
      </c>
      <c r="E407" s="14" t="s">
        <v>119</v>
      </c>
      <c r="F407" s="37" t="s">
        <v>119</v>
      </c>
      <c r="G407" s="37" t="s">
        <v>119</v>
      </c>
      <c r="H407" s="31" t="s">
        <v>119</v>
      </c>
      <c r="I407" s="31" t="s">
        <v>119</v>
      </c>
      <c r="J407" s="31" t="s">
        <v>119</v>
      </c>
      <c r="K407" s="31" t="s">
        <v>119</v>
      </c>
      <c r="L407" s="31" t="s">
        <v>119</v>
      </c>
      <c r="M407" s="31" t="s">
        <v>119</v>
      </c>
      <c r="N407" s="14" t="s">
        <v>119</v>
      </c>
      <c r="O407" s="43" t="s">
        <v>119</v>
      </c>
      <c r="P407" s="28" t="s">
        <v>119</v>
      </c>
      <c r="Q407" s="106" t="s">
        <v>119</v>
      </c>
      <c r="R407" s="106" t="s">
        <v>119</v>
      </c>
      <c r="S407" s="106" t="s">
        <v>119</v>
      </c>
      <c r="T407" s="106">
        <v>30</v>
      </c>
      <c r="U407" s="106" t="s">
        <v>119</v>
      </c>
      <c r="V407" s="106" t="s">
        <v>119</v>
      </c>
      <c r="W407" t="s">
        <v>119</v>
      </c>
      <c r="X407" s="11" t="str">
        <f t="shared" si="6"/>
        <v>X</v>
      </c>
      <c r="Y407" s="11" t="s">
        <v>119</v>
      </c>
    </row>
    <row r="408" spans="1:25" s="11" customFormat="1" x14ac:dyDescent="0.3">
      <c r="A408" s="10" t="s">
        <v>282</v>
      </c>
      <c r="B408" s="6" t="s">
        <v>119</v>
      </c>
      <c r="C408" s="10" t="s">
        <v>119</v>
      </c>
      <c r="D408" s="10" t="s">
        <v>119</v>
      </c>
      <c r="E408" s="10" t="s">
        <v>119</v>
      </c>
      <c r="F408" s="29" t="s">
        <v>119</v>
      </c>
      <c r="G408" s="29" t="s">
        <v>119</v>
      </c>
      <c r="H408" s="29" t="s">
        <v>119</v>
      </c>
      <c r="I408" s="29" t="s">
        <v>119</v>
      </c>
      <c r="J408" s="29" t="s">
        <v>119</v>
      </c>
      <c r="K408" s="29">
        <v>5</v>
      </c>
      <c r="L408" s="29" t="s">
        <v>119</v>
      </c>
      <c r="M408" s="29" t="s">
        <v>119</v>
      </c>
      <c r="N408" s="10" t="s">
        <v>119</v>
      </c>
      <c r="O408" s="43" t="s">
        <v>119</v>
      </c>
      <c r="P408" s="28" t="s">
        <v>119</v>
      </c>
      <c r="Q408" s="107">
        <v>1</v>
      </c>
      <c r="R408" s="107" t="s">
        <v>119</v>
      </c>
      <c r="S408" s="107">
        <v>1</v>
      </c>
      <c r="T408" s="107">
        <v>1</v>
      </c>
      <c r="U408" s="107">
        <v>1</v>
      </c>
      <c r="V408" s="107">
        <v>1</v>
      </c>
      <c r="W408" t="s">
        <v>119</v>
      </c>
      <c r="X408" s="11" t="str">
        <f t="shared" si="6"/>
        <v>X</v>
      </c>
      <c r="Y408" s="11" t="s">
        <v>119</v>
      </c>
    </row>
    <row r="409" spans="1:25" s="11" customFormat="1" x14ac:dyDescent="0.3">
      <c r="A409" s="14" t="s">
        <v>862</v>
      </c>
      <c r="B409" s="18" t="s">
        <v>119</v>
      </c>
      <c r="C409" s="14" t="s">
        <v>119</v>
      </c>
      <c r="D409" s="14" t="s">
        <v>119</v>
      </c>
      <c r="E409" s="14" t="s">
        <v>119</v>
      </c>
      <c r="F409" s="37" t="s">
        <v>119</v>
      </c>
      <c r="G409" s="31" t="s">
        <v>119</v>
      </c>
      <c r="H409" s="31" t="s">
        <v>119</v>
      </c>
      <c r="I409" s="31" t="s">
        <v>119</v>
      </c>
      <c r="J409" s="31" t="s">
        <v>119</v>
      </c>
      <c r="K409" s="31" t="s">
        <v>119</v>
      </c>
      <c r="L409" s="31" t="s">
        <v>119</v>
      </c>
      <c r="M409" s="31" t="s">
        <v>119</v>
      </c>
      <c r="N409" s="14" t="s">
        <v>119</v>
      </c>
      <c r="O409" s="43" t="s">
        <v>119</v>
      </c>
      <c r="P409" s="28" t="s">
        <v>119</v>
      </c>
      <c r="Q409" s="108" t="s">
        <v>119</v>
      </c>
      <c r="R409" s="108" t="s">
        <v>119</v>
      </c>
      <c r="S409" s="108" t="s">
        <v>119</v>
      </c>
      <c r="T409" s="108">
        <v>1</v>
      </c>
      <c r="U409" s="106" t="s">
        <v>119</v>
      </c>
      <c r="V409" s="106" t="s">
        <v>119</v>
      </c>
      <c r="W409" t="s">
        <v>119</v>
      </c>
      <c r="X409" s="11" t="str">
        <f t="shared" si="6"/>
        <v>X</v>
      </c>
      <c r="Y409" s="11" t="s">
        <v>119</v>
      </c>
    </row>
    <row r="410" spans="1:25" s="11" customFormat="1" x14ac:dyDescent="0.3">
      <c r="A410" s="10" t="s">
        <v>131</v>
      </c>
      <c r="B410" s="6" t="s">
        <v>119</v>
      </c>
      <c r="C410" s="10" t="s">
        <v>119</v>
      </c>
      <c r="D410" s="10" t="s">
        <v>119</v>
      </c>
      <c r="E410" s="10" t="s">
        <v>119</v>
      </c>
      <c r="F410" s="29" t="s">
        <v>119</v>
      </c>
      <c r="G410" s="29" t="s">
        <v>119</v>
      </c>
      <c r="H410" s="29">
        <v>3</v>
      </c>
      <c r="I410" s="29" t="s">
        <v>119</v>
      </c>
      <c r="J410" s="29" t="s">
        <v>119</v>
      </c>
      <c r="K410" s="29" t="s">
        <v>119</v>
      </c>
      <c r="L410" s="29" t="s">
        <v>119</v>
      </c>
      <c r="M410" s="29" t="s">
        <v>119</v>
      </c>
      <c r="N410" s="10" t="s">
        <v>119</v>
      </c>
      <c r="O410" s="43" t="s">
        <v>119</v>
      </c>
      <c r="P410" s="28" t="s">
        <v>119</v>
      </c>
      <c r="Q410" s="107" t="s">
        <v>119</v>
      </c>
      <c r="R410" s="107" t="s">
        <v>119</v>
      </c>
      <c r="S410" s="107" t="s">
        <v>119</v>
      </c>
      <c r="T410" s="107" t="s">
        <v>119</v>
      </c>
      <c r="U410" s="107" t="s">
        <v>119</v>
      </c>
      <c r="V410" s="107" t="s">
        <v>119</v>
      </c>
      <c r="W410" t="s">
        <v>119</v>
      </c>
      <c r="X410" s="11" t="s">
        <v>119</v>
      </c>
      <c r="Y410" s="11" t="s">
        <v>119</v>
      </c>
    </row>
    <row r="411" spans="1:25" s="11" customFormat="1" x14ac:dyDescent="0.3">
      <c r="A411" s="1" t="s">
        <v>227</v>
      </c>
      <c r="B411" s="2" t="s">
        <v>119</v>
      </c>
      <c r="C411" s="4" t="s">
        <v>119</v>
      </c>
      <c r="D411" s="4" t="s">
        <v>119</v>
      </c>
      <c r="E411" s="1" t="s">
        <v>119</v>
      </c>
      <c r="F411" s="37" t="s">
        <v>119</v>
      </c>
      <c r="G411" s="37" t="s">
        <v>119</v>
      </c>
      <c r="H411" s="28" t="s">
        <v>119</v>
      </c>
      <c r="I411" s="28" t="s">
        <v>119</v>
      </c>
      <c r="J411" s="28">
        <v>1</v>
      </c>
      <c r="K411" s="31" t="s">
        <v>119</v>
      </c>
      <c r="L411" s="28" t="s">
        <v>119</v>
      </c>
      <c r="M411" s="28">
        <v>12</v>
      </c>
      <c r="N411" s="1" t="s">
        <v>119</v>
      </c>
      <c r="O411" s="43" t="s">
        <v>119</v>
      </c>
      <c r="P411" s="28">
        <v>2</v>
      </c>
      <c r="Q411" s="106" t="s">
        <v>119</v>
      </c>
      <c r="R411" s="106" t="s">
        <v>119</v>
      </c>
      <c r="S411" s="106" t="s">
        <v>119</v>
      </c>
      <c r="T411" s="106" t="s">
        <v>119</v>
      </c>
      <c r="U411" s="106" t="s">
        <v>119</v>
      </c>
      <c r="V411" s="106" t="s">
        <v>119</v>
      </c>
      <c r="W411" t="s">
        <v>119</v>
      </c>
      <c r="X411" s="11" t="s">
        <v>119</v>
      </c>
      <c r="Y411" s="11" t="s">
        <v>119</v>
      </c>
    </row>
    <row r="412" spans="1:25" x14ac:dyDescent="0.3">
      <c r="A412" s="1" t="s">
        <v>196</v>
      </c>
      <c r="B412" s="2" t="s">
        <v>119</v>
      </c>
      <c r="C412" s="4" t="s">
        <v>119</v>
      </c>
      <c r="D412" s="4" t="s">
        <v>119</v>
      </c>
      <c r="E412" s="1" t="s">
        <v>119</v>
      </c>
      <c r="F412" s="37" t="s">
        <v>119</v>
      </c>
      <c r="G412" s="37" t="s">
        <v>119</v>
      </c>
      <c r="H412" s="28" t="s">
        <v>119</v>
      </c>
      <c r="I412" s="28">
        <v>2</v>
      </c>
      <c r="J412" s="28" t="s">
        <v>119</v>
      </c>
      <c r="K412" s="29" t="s">
        <v>119</v>
      </c>
      <c r="L412" s="28" t="s">
        <v>119</v>
      </c>
      <c r="M412" s="28" t="s">
        <v>134</v>
      </c>
      <c r="N412" s="1" t="s">
        <v>119</v>
      </c>
      <c r="O412" s="43" t="s">
        <v>119</v>
      </c>
      <c r="P412" s="28" t="s">
        <v>119</v>
      </c>
      <c r="Q412" s="106" t="s">
        <v>119</v>
      </c>
      <c r="R412" s="106" t="s">
        <v>119</v>
      </c>
      <c r="S412" s="106" t="s">
        <v>119</v>
      </c>
      <c r="T412" s="106" t="s">
        <v>119</v>
      </c>
      <c r="U412" s="106" t="s">
        <v>119</v>
      </c>
      <c r="V412" s="106" t="s">
        <v>119</v>
      </c>
      <c r="W412" t="s">
        <v>119</v>
      </c>
      <c r="X412" s="11" t="s">
        <v>134</v>
      </c>
      <c r="Y412" s="11" t="s">
        <v>119</v>
      </c>
    </row>
    <row r="413" spans="1:25" x14ac:dyDescent="0.3">
      <c r="A413" s="1" t="s">
        <v>683</v>
      </c>
      <c r="B413" s="2" t="s">
        <v>119</v>
      </c>
      <c r="C413" s="4" t="s">
        <v>119</v>
      </c>
      <c r="D413" s="4" t="s">
        <v>119</v>
      </c>
      <c r="E413" s="1" t="s">
        <v>119</v>
      </c>
      <c r="F413" s="37" t="s">
        <v>119</v>
      </c>
      <c r="G413" s="37" t="s">
        <v>119</v>
      </c>
      <c r="H413" s="28">
        <v>1</v>
      </c>
      <c r="I413" s="28">
        <v>4</v>
      </c>
      <c r="J413" s="28" t="s">
        <v>119</v>
      </c>
      <c r="K413" s="29" t="s">
        <v>119</v>
      </c>
      <c r="L413" s="28" t="s">
        <v>119</v>
      </c>
      <c r="M413" s="28" t="s">
        <v>119</v>
      </c>
      <c r="N413" s="1" t="s">
        <v>119</v>
      </c>
      <c r="O413" s="43">
        <v>1</v>
      </c>
      <c r="P413" s="28" t="s">
        <v>119</v>
      </c>
      <c r="Q413" s="106" t="s">
        <v>119</v>
      </c>
      <c r="R413" s="106" t="s">
        <v>119</v>
      </c>
      <c r="S413" s="106" t="s">
        <v>119</v>
      </c>
      <c r="T413" s="106" t="s">
        <v>119</v>
      </c>
      <c r="U413" s="106" t="s">
        <v>119</v>
      </c>
      <c r="V413" s="106" t="s">
        <v>119</v>
      </c>
      <c r="W413" t="s">
        <v>119</v>
      </c>
      <c r="X413" s="11" t="s">
        <v>119</v>
      </c>
      <c r="Y413" s="11" t="s">
        <v>134</v>
      </c>
    </row>
    <row r="414" spans="1:25" s="5" customFormat="1" x14ac:dyDescent="0.3">
      <c r="A414" s="10" t="s">
        <v>83</v>
      </c>
      <c r="B414" s="6">
        <v>2</v>
      </c>
      <c r="C414" s="10">
        <v>0</v>
      </c>
      <c r="D414" s="10">
        <v>0</v>
      </c>
      <c r="E414" s="10">
        <v>0</v>
      </c>
      <c r="F414" s="29" t="s">
        <v>119</v>
      </c>
      <c r="G414" s="29" t="s">
        <v>119</v>
      </c>
      <c r="H414" s="29" t="s">
        <v>119</v>
      </c>
      <c r="I414" s="29" t="s">
        <v>119</v>
      </c>
      <c r="J414" s="29" t="s">
        <v>119</v>
      </c>
      <c r="K414" s="29" t="s">
        <v>119</v>
      </c>
      <c r="L414" s="29" t="s">
        <v>119</v>
      </c>
      <c r="M414" s="29">
        <v>1</v>
      </c>
      <c r="N414" s="10" t="s">
        <v>119</v>
      </c>
      <c r="O414" s="43" t="s">
        <v>119</v>
      </c>
      <c r="P414" s="28" t="s">
        <v>119</v>
      </c>
      <c r="Q414" s="107" t="s">
        <v>119</v>
      </c>
      <c r="R414" s="107" t="s">
        <v>119</v>
      </c>
      <c r="S414" s="107" t="s">
        <v>119</v>
      </c>
      <c r="T414" s="107" t="s">
        <v>119</v>
      </c>
      <c r="U414" s="107" t="s">
        <v>119</v>
      </c>
      <c r="V414" s="107" t="s">
        <v>119</v>
      </c>
      <c r="W414" t="s">
        <v>119</v>
      </c>
      <c r="X414" s="11" t="s">
        <v>119</v>
      </c>
      <c r="Y414" s="11" t="s">
        <v>119</v>
      </c>
    </row>
    <row r="415" spans="1:25" s="11" customFormat="1" x14ac:dyDescent="0.3">
      <c r="A415" s="14" t="s">
        <v>329</v>
      </c>
      <c r="B415" s="18" t="s">
        <v>119</v>
      </c>
      <c r="C415" s="14" t="s">
        <v>119</v>
      </c>
      <c r="D415" s="14" t="s">
        <v>119</v>
      </c>
      <c r="E415" s="14" t="s">
        <v>119</v>
      </c>
      <c r="F415" s="37" t="s">
        <v>119</v>
      </c>
      <c r="G415" s="37" t="s">
        <v>119</v>
      </c>
      <c r="H415" s="31" t="s">
        <v>119</v>
      </c>
      <c r="I415" s="31">
        <v>1</v>
      </c>
      <c r="J415" s="31" t="s">
        <v>119</v>
      </c>
      <c r="K415" s="31" t="s">
        <v>119</v>
      </c>
      <c r="L415" s="31">
        <v>5</v>
      </c>
      <c r="M415" s="31" t="s">
        <v>119</v>
      </c>
      <c r="N415" s="14">
        <v>2</v>
      </c>
      <c r="O415" s="43">
        <v>1</v>
      </c>
      <c r="P415" s="28" t="s">
        <v>119</v>
      </c>
      <c r="Q415" s="106" t="s">
        <v>119</v>
      </c>
      <c r="R415" s="106" t="s">
        <v>119</v>
      </c>
      <c r="S415" s="106">
        <v>1</v>
      </c>
      <c r="T415" s="106">
        <v>1</v>
      </c>
      <c r="U415" s="106" t="s">
        <v>119</v>
      </c>
      <c r="V415" s="106" t="s">
        <v>119</v>
      </c>
      <c r="W415" t="s">
        <v>119</v>
      </c>
      <c r="X415" s="11" t="str">
        <f t="shared" si="6"/>
        <v>X</v>
      </c>
      <c r="Y415" s="11" t="s">
        <v>134</v>
      </c>
    </row>
    <row r="416" spans="1:25" x14ac:dyDescent="0.3">
      <c r="A416" s="14" t="s">
        <v>1289</v>
      </c>
      <c r="B416" s="2" t="s">
        <v>119</v>
      </c>
      <c r="C416" s="14" t="s">
        <v>119</v>
      </c>
      <c r="D416" s="14" t="s">
        <v>119</v>
      </c>
      <c r="E416" s="1" t="s">
        <v>119</v>
      </c>
      <c r="F416" s="37">
        <v>5</v>
      </c>
      <c r="G416" s="37" t="s">
        <v>119</v>
      </c>
      <c r="H416" s="28" t="s">
        <v>119</v>
      </c>
      <c r="I416" s="28" t="s">
        <v>119</v>
      </c>
      <c r="J416" s="28" t="s">
        <v>119</v>
      </c>
      <c r="K416" s="28">
        <v>1</v>
      </c>
      <c r="L416" s="28" t="s">
        <v>119</v>
      </c>
      <c r="M416" s="28">
        <v>7</v>
      </c>
      <c r="N416" s="1" t="s">
        <v>119</v>
      </c>
      <c r="O416" s="43" t="s">
        <v>119</v>
      </c>
      <c r="P416" s="28" t="s">
        <v>119</v>
      </c>
      <c r="Q416" s="106" t="s">
        <v>119</v>
      </c>
      <c r="R416" s="106" t="s">
        <v>119</v>
      </c>
      <c r="S416" s="106" t="s">
        <v>119</v>
      </c>
      <c r="T416" s="106" t="s">
        <v>119</v>
      </c>
      <c r="U416" s="106" t="s">
        <v>119</v>
      </c>
      <c r="V416" s="106" t="s">
        <v>119</v>
      </c>
      <c r="W416" t="s">
        <v>119</v>
      </c>
      <c r="X416" s="11" t="s">
        <v>134</v>
      </c>
      <c r="Y416" s="11" t="s">
        <v>119</v>
      </c>
    </row>
    <row r="417" spans="1:25" s="5" customFormat="1" x14ac:dyDescent="0.3">
      <c r="A417" s="14" t="s">
        <v>449</v>
      </c>
      <c r="B417" s="18" t="s">
        <v>119</v>
      </c>
      <c r="C417" s="14" t="s">
        <v>119</v>
      </c>
      <c r="D417" s="14" t="s">
        <v>119</v>
      </c>
      <c r="E417" s="14" t="s">
        <v>119</v>
      </c>
      <c r="F417" s="37" t="s">
        <v>119</v>
      </c>
      <c r="G417" s="37" t="s">
        <v>119</v>
      </c>
      <c r="H417" s="31" t="s">
        <v>119</v>
      </c>
      <c r="I417" s="31" t="s">
        <v>119</v>
      </c>
      <c r="J417" s="31" t="s">
        <v>119</v>
      </c>
      <c r="K417" s="31" t="s">
        <v>119</v>
      </c>
      <c r="L417" s="31" t="s">
        <v>119</v>
      </c>
      <c r="M417" s="31" t="s">
        <v>134</v>
      </c>
      <c r="N417" s="14" t="s">
        <v>119</v>
      </c>
      <c r="O417" s="43" t="s">
        <v>119</v>
      </c>
      <c r="P417" s="28" t="s">
        <v>119</v>
      </c>
      <c r="Q417" s="106" t="s">
        <v>119</v>
      </c>
      <c r="R417" s="106">
        <v>1</v>
      </c>
      <c r="S417" s="106" t="s">
        <v>119</v>
      </c>
      <c r="T417" s="106" t="s">
        <v>119</v>
      </c>
      <c r="U417" s="106" t="s">
        <v>119</v>
      </c>
      <c r="V417" s="106" t="s">
        <v>119</v>
      </c>
      <c r="W417" t="s">
        <v>119</v>
      </c>
      <c r="X417" s="11" t="str">
        <f t="shared" si="6"/>
        <v>X</v>
      </c>
      <c r="Y417" s="11" t="s">
        <v>119</v>
      </c>
    </row>
    <row r="418" spans="1:25" x14ac:dyDescent="0.3">
      <c r="A418" s="14" t="s">
        <v>1321</v>
      </c>
      <c r="B418" s="18" t="s">
        <v>119</v>
      </c>
      <c r="C418" s="14" t="s">
        <v>119</v>
      </c>
      <c r="D418" s="14" t="s">
        <v>119</v>
      </c>
      <c r="E418" s="14" t="s">
        <v>119</v>
      </c>
      <c r="F418" s="37" t="s">
        <v>119</v>
      </c>
      <c r="G418" s="37" t="s">
        <v>119</v>
      </c>
      <c r="H418" s="31" t="s">
        <v>119</v>
      </c>
      <c r="I418" s="31" t="s">
        <v>119</v>
      </c>
      <c r="J418" s="31" t="s">
        <v>119</v>
      </c>
      <c r="K418" s="31" t="s">
        <v>119</v>
      </c>
      <c r="L418" s="31" t="s">
        <v>119</v>
      </c>
      <c r="M418" s="31" t="s">
        <v>119</v>
      </c>
      <c r="N418" s="14" t="s">
        <v>119</v>
      </c>
      <c r="O418" s="43" t="s">
        <v>119</v>
      </c>
      <c r="P418" s="28">
        <v>1</v>
      </c>
      <c r="Q418" s="106" t="s">
        <v>119</v>
      </c>
      <c r="R418" s="106" t="s">
        <v>119</v>
      </c>
      <c r="S418" s="106" t="s">
        <v>119</v>
      </c>
      <c r="T418" s="106" t="s">
        <v>119</v>
      </c>
      <c r="U418" s="106" t="s">
        <v>119</v>
      </c>
      <c r="V418" s="106" t="s">
        <v>119</v>
      </c>
      <c r="W418" t="s">
        <v>119</v>
      </c>
      <c r="X418" s="11" t="s">
        <v>119</v>
      </c>
      <c r="Y418" s="11" t="s">
        <v>119</v>
      </c>
    </row>
    <row r="419" spans="1:25" x14ac:dyDescent="0.3">
      <c r="A419" s="14" t="s">
        <v>450</v>
      </c>
      <c r="B419" s="18" t="s">
        <v>119</v>
      </c>
      <c r="C419" s="14" t="s">
        <v>119</v>
      </c>
      <c r="D419" s="14" t="s">
        <v>119</v>
      </c>
      <c r="E419" s="14" t="s">
        <v>119</v>
      </c>
      <c r="F419" s="37" t="s">
        <v>119</v>
      </c>
      <c r="G419" s="37" t="s">
        <v>119</v>
      </c>
      <c r="H419" s="31" t="s">
        <v>119</v>
      </c>
      <c r="I419" s="31" t="s">
        <v>119</v>
      </c>
      <c r="J419" s="31" t="s">
        <v>119</v>
      </c>
      <c r="K419" s="31" t="s">
        <v>119</v>
      </c>
      <c r="L419" s="31" t="s">
        <v>119</v>
      </c>
      <c r="M419" s="31">
        <v>3</v>
      </c>
      <c r="N419" s="14" t="s">
        <v>119</v>
      </c>
      <c r="O419" s="43" t="s">
        <v>119</v>
      </c>
      <c r="P419" s="28" t="s">
        <v>119</v>
      </c>
      <c r="Q419" s="106" t="s">
        <v>119</v>
      </c>
      <c r="R419" s="106" t="s">
        <v>119</v>
      </c>
      <c r="S419" s="106" t="s">
        <v>119</v>
      </c>
      <c r="T419" s="106" t="s">
        <v>119</v>
      </c>
      <c r="U419" s="106" t="s">
        <v>119</v>
      </c>
      <c r="V419" s="106" t="s">
        <v>119</v>
      </c>
      <c r="W419" t="s">
        <v>119</v>
      </c>
      <c r="X419" s="11" t="s">
        <v>119</v>
      </c>
      <c r="Y419" s="11" t="s">
        <v>119</v>
      </c>
    </row>
    <row r="420" spans="1:25" x14ac:dyDescent="0.3">
      <c r="A420" s="14" t="s">
        <v>451</v>
      </c>
      <c r="B420" s="18" t="s">
        <v>119</v>
      </c>
      <c r="C420" s="14" t="s">
        <v>119</v>
      </c>
      <c r="D420" s="14" t="s">
        <v>119</v>
      </c>
      <c r="E420" s="14" t="s">
        <v>119</v>
      </c>
      <c r="F420" s="37" t="s">
        <v>119</v>
      </c>
      <c r="G420" s="37" t="s">
        <v>119</v>
      </c>
      <c r="H420" s="31" t="s">
        <v>119</v>
      </c>
      <c r="I420" s="31" t="s">
        <v>119</v>
      </c>
      <c r="J420" s="31" t="s">
        <v>119</v>
      </c>
      <c r="K420" s="31" t="s">
        <v>119</v>
      </c>
      <c r="L420" s="31" t="s">
        <v>119</v>
      </c>
      <c r="M420" s="31" t="s">
        <v>134</v>
      </c>
      <c r="N420" s="14" t="s">
        <v>119</v>
      </c>
      <c r="O420" s="43" t="s">
        <v>119</v>
      </c>
      <c r="P420" s="28" t="s">
        <v>119</v>
      </c>
      <c r="Q420" s="106" t="s">
        <v>119</v>
      </c>
      <c r="R420" s="106" t="s">
        <v>119</v>
      </c>
      <c r="S420" s="106" t="s">
        <v>119</v>
      </c>
      <c r="T420" s="106" t="s">
        <v>119</v>
      </c>
      <c r="U420" s="106" t="s">
        <v>119</v>
      </c>
      <c r="V420" s="106" t="s">
        <v>119</v>
      </c>
      <c r="W420" t="s">
        <v>119</v>
      </c>
      <c r="X420" s="11" t="s">
        <v>134</v>
      </c>
      <c r="Y420" s="11" t="s">
        <v>119</v>
      </c>
    </row>
    <row r="421" spans="1:25" s="11" customFormat="1" x14ac:dyDescent="0.3">
      <c r="A421" s="14" t="s">
        <v>452</v>
      </c>
      <c r="B421" s="18" t="s">
        <v>119</v>
      </c>
      <c r="C421" s="14" t="s">
        <v>119</v>
      </c>
      <c r="D421" s="14" t="s">
        <v>119</v>
      </c>
      <c r="E421" s="14" t="s">
        <v>119</v>
      </c>
      <c r="F421" s="37" t="s">
        <v>119</v>
      </c>
      <c r="G421" s="37" t="s">
        <v>119</v>
      </c>
      <c r="H421" s="31" t="s">
        <v>119</v>
      </c>
      <c r="I421" s="31" t="s">
        <v>119</v>
      </c>
      <c r="J421" s="31" t="s">
        <v>119</v>
      </c>
      <c r="K421" s="31" t="s">
        <v>119</v>
      </c>
      <c r="L421" s="31" t="s">
        <v>119</v>
      </c>
      <c r="M421" s="31">
        <v>1</v>
      </c>
      <c r="N421" s="14" t="s">
        <v>119</v>
      </c>
      <c r="O421" s="43" t="s">
        <v>119</v>
      </c>
      <c r="P421" s="28" t="s">
        <v>119</v>
      </c>
      <c r="Q421" s="106" t="s">
        <v>119</v>
      </c>
      <c r="R421" s="106" t="s">
        <v>119</v>
      </c>
      <c r="S421" s="106" t="s">
        <v>119</v>
      </c>
      <c r="T421" s="106" t="s">
        <v>119</v>
      </c>
      <c r="U421" s="106" t="s">
        <v>119</v>
      </c>
      <c r="V421" s="106" t="s">
        <v>119</v>
      </c>
      <c r="W421" t="s">
        <v>119</v>
      </c>
      <c r="X421" s="11" t="s">
        <v>1265</v>
      </c>
      <c r="Y421" s="11" t="s">
        <v>1265</v>
      </c>
    </row>
    <row r="422" spans="1:25" s="11" customFormat="1" x14ac:dyDescent="0.3">
      <c r="A422" s="14" t="s">
        <v>228</v>
      </c>
      <c r="B422" s="18" t="s">
        <v>119</v>
      </c>
      <c r="C422" s="12" t="s">
        <v>119</v>
      </c>
      <c r="D422" s="12" t="s">
        <v>119</v>
      </c>
      <c r="E422" s="14" t="s">
        <v>119</v>
      </c>
      <c r="F422" s="37" t="s">
        <v>119</v>
      </c>
      <c r="G422" s="37" t="s">
        <v>119</v>
      </c>
      <c r="H422" s="31">
        <v>1</v>
      </c>
      <c r="I422" s="31" t="s">
        <v>119</v>
      </c>
      <c r="J422" s="31">
        <v>4</v>
      </c>
      <c r="K422" s="28" t="s">
        <v>119</v>
      </c>
      <c r="L422" s="28" t="s">
        <v>119</v>
      </c>
      <c r="M422" s="28" t="s">
        <v>119</v>
      </c>
      <c r="N422" s="1" t="s">
        <v>119</v>
      </c>
      <c r="O422" s="43">
        <v>2</v>
      </c>
      <c r="P422" s="28" t="s">
        <v>119</v>
      </c>
      <c r="Q422" s="106" t="s">
        <v>119</v>
      </c>
      <c r="R422" s="106" t="s">
        <v>119</v>
      </c>
      <c r="S422" s="106" t="s">
        <v>119</v>
      </c>
      <c r="T422" s="106" t="s">
        <v>119</v>
      </c>
      <c r="U422" s="106" t="s">
        <v>119</v>
      </c>
      <c r="V422" s="106" t="s">
        <v>119</v>
      </c>
      <c r="W422" t="s">
        <v>119</v>
      </c>
      <c r="X422" s="11" t="s">
        <v>119</v>
      </c>
      <c r="Y422" s="11" t="s">
        <v>119</v>
      </c>
    </row>
    <row r="423" spans="1:25" s="11" customFormat="1" x14ac:dyDescent="0.3">
      <c r="A423" s="14" t="s">
        <v>718</v>
      </c>
      <c r="B423" s="18" t="s">
        <v>119</v>
      </c>
      <c r="C423" s="12" t="s">
        <v>119</v>
      </c>
      <c r="D423" s="12" t="s">
        <v>119</v>
      </c>
      <c r="E423" s="14" t="s">
        <v>119</v>
      </c>
      <c r="F423" s="37" t="s">
        <v>119</v>
      </c>
      <c r="G423" s="37" t="s">
        <v>119</v>
      </c>
      <c r="H423" s="31" t="s">
        <v>119</v>
      </c>
      <c r="I423" s="31">
        <v>22</v>
      </c>
      <c r="J423" s="31" t="s">
        <v>119</v>
      </c>
      <c r="K423" s="28" t="s">
        <v>119</v>
      </c>
      <c r="L423" s="28" t="s">
        <v>119</v>
      </c>
      <c r="M423" s="28" t="s">
        <v>119</v>
      </c>
      <c r="N423" s="1" t="s">
        <v>119</v>
      </c>
      <c r="O423" s="43" t="s">
        <v>119</v>
      </c>
      <c r="P423" s="28" t="s">
        <v>119</v>
      </c>
      <c r="Q423" s="106" t="s">
        <v>119</v>
      </c>
      <c r="R423" s="106" t="s">
        <v>119</v>
      </c>
      <c r="S423" s="106" t="s">
        <v>119</v>
      </c>
      <c r="T423" s="106" t="s">
        <v>119</v>
      </c>
      <c r="U423" s="106" t="s">
        <v>119</v>
      </c>
      <c r="V423" s="106" t="s">
        <v>119</v>
      </c>
      <c r="W423" t="s">
        <v>119</v>
      </c>
      <c r="X423" s="11" t="s">
        <v>119</v>
      </c>
      <c r="Y423" s="11" t="s">
        <v>134</v>
      </c>
    </row>
    <row r="424" spans="1:25" s="11" customFormat="1" x14ac:dyDescent="0.3">
      <c r="A424" s="10" t="s">
        <v>283</v>
      </c>
      <c r="B424" s="6" t="s">
        <v>119</v>
      </c>
      <c r="C424" s="7" t="s">
        <v>119</v>
      </c>
      <c r="D424" s="7" t="s">
        <v>119</v>
      </c>
      <c r="E424" s="10" t="s">
        <v>119</v>
      </c>
      <c r="F424" s="29" t="s">
        <v>119</v>
      </c>
      <c r="G424" s="29" t="s">
        <v>119</v>
      </c>
      <c r="H424" s="29" t="s">
        <v>119</v>
      </c>
      <c r="I424" s="29" t="s">
        <v>119</v>
      </c>
      <c r="J424" s="29" t="s">
        <v>119</v>
      </c>
      <c r="K424" s="29">
        <v>1</v>
      </c>
      <c r="L424" s="29" t="s">
        <v>119</v>
      </c>
      <c r="M424" s="29" t="s">
        <v>119</v>
      </c>
      <c r="N424" s="10" t="s">
        <v>119</v>
      </c>
      <c r="O424" s="43" t="s">
        <v>119</v>
      </c>
      <c r="P424" s="28" t="s">
        <v>119</v>
      </c>
      <c r="Q424" s="107" t="s">
        <v>119</v>
      </c>
      <c r="R424" s="107" t="s">
        <v>119</v>
      </c>
      <c r="S424" s="107" t="s">
        <v>119</v>
      </c>
      <c r="T424" s="107" t="s">
        <v>119</v>
      </c>
      <c r="U424" s="107" t="s">
        <v>119</v>
      </c>
      <c r="V424" s="107" t="s">
        <v>119</v>
      </c>
      <c r="W424" t="s">
        <v>119</v>
      </c>
      <c r="X424" s="11" t="s">
        <v>119</v>
      </c>
      <c r="Y424" s="11" t="s">
        <v>119</v>
      </c>
    </row>
    <row r="425" spans="1:25" s="11" customFormat="1" x14ac:dyDescent="0.3">
      <c r="A425" s="14" t="s">
        <v>453</v>
      </c>
      <c r="B425" s="18" t="s">
        <v>119</v>
      </c>
      <c r="C425" s="12" t="s">
        <v>119</v>
      </c>
      <c r="D425" s="12" t="s">
        <v>119</v>
      </c>
      <c r="E425" s="14" t="s">
        <v>119</v>
      </c>
      <c r="F425" s="37" t="s">
        <v>119</v>
      </c>
      <c r="G425" s="37" t="s">
        <v>119</v>
      </c>
      <c r="H425" s="31" t="s">
        <v>119</v>
      </c>
      <c r="I425" s="31" t="s">
        <v>119</v>
      </c>
      <c r="J425" s="31" t="s">
        <v>119</v>
      </c>
      <c r="K425" s="31" t="s">
        <v>119</v>
      </c>
      <c r="L425" s="31" t="s">
        <v>119</v>
      </c>
      <c r="M425" s="31" t="s">
        <v>134</v>
      </c>
      <c r="N425" s="14" t="s">
        <v>119</v>
      </c>
      <c r="O425" s="43" t="s">
        <v>119</v>
      </c>
      <c r="P425" s="28" t="s">
        <v>119</v>
      </c>
      <c r="Q425" s="106" t="s">
        <v>119</v>
      </c>
      <c r="R425" s="106" t="s">
        <v>119</v>
      </c>
      <c r="S425" s="106" t="s">
        <v>119</v>
      </c>
      <c r="T425" s="106" t="s">
        <v>119</v>
      </c>
      <c r="U425" s="106" t="s">
        <v>119</v>
      </c>
      <c r="V425" s="106" t="s">
        <v>119</v>
      </c>
      <c r="W425" t="s">
        <v>119</v>
      </c>
      <c r="X425" s="11" t="s">
        <v>134</v>
      </c>
      <c r="Y425" s="11" t="s">
        <v>134</v>
      </c>
    </row>
    <row r="426" spans="1:25" s="11" customFormat="1" x14ac:dyDescent="0.3">
      <c r="A426" s="14" t="s">
        <v>1164</v>
      </c>
      <c r="B426" s="18" t="s">
        <v>119</v>
      </c>
      <c r="C426" s="12" t="s">
        <v>119</v>
      </c>
      <c r="D426" s="12" t="s">
        <v>119</v>
      </c>
      <c r="E426" s="14" t="s">
        <v>119</v>
      </c>
      <c r="F426" s="37" t="s">
        <v>119</v>
      </c>
      <c r="G426" s="37" t="s">
        <v>119</v>
      </c>
      <c r="H426" s="31" t="s">
        <v>119</v>
      </c>
      <c r="I426" s="31" t="s">
        <v>119</v>
      </c>
      <c r="J426" s="31">
        <f>2+4+1+41</f>
        <v>48</v>
      </c>
      <c r="K426" s="31" t="s">
        <v>119</v>
      </c>
      <c r="L426" s="28" t="s">
        <v>119</v>
      </c>
      <c r="M426" s="28" t="s">
        <v>119</v>
      </c>
      <c r="N426" s="1" t="s">
        <v>119</v>
      </c>
      <c r="O426" s="43" t="s">
        <v>119</v>
      </c>
      <c r="P426" s="28" t="s">
        <v>119</v>
      </c>
      <c r="Q426" s="106" t="s">
        <v>119</v>
      </c>
      <c r="R426" s="106" t="s">
        <v>119</v>
      </c>
      <c r="S426" s="106" t="s">
        <v>119</v>
      </c>
      <c r="T426" s="106" t="s">
        <v>119</v>
      </c>
      <c r="U426" s="106" t="s">
        <v>119</v>
      </c>
      <c r="V426" s="106" t="s">
        <v>119</v>
      </c>
      <c r="W426" t="s">
        <v>134</v>
      </c>
      <c r="X426" s="11" t="s">
        <v>119</v>
      </c>
      <c r="Y426" s="11" t="s">
        <v>119</v>
      </c>
    </row>
    <row r="427" spans="1:25" x14ac:dyDescent="0.3">
      <c r="A427" s="10" t="s">
        <v>828</v>
      </c>
      <c r="B427" s="6" t="s">
        <v>119</v>
      </c>
      <c r="C427" s="7" t="s">
        <v>119</v>
      </c>
      <c r="D427" s="7" t="s">
        <v>119</v>
      </c>
      <c r="E427" s="10" t="s">
        <v>119</v>
      </c>
      <c r="F427" s="29" t="s">
        <v>119</v>
      </c>
      <c r="G427" s="29" t="s">
        <v>119</v>
      </c>
      <c r="H427" s="29" t="s">
        <v>119</v>
      </c>
      <c r="I427" s="29" t="s">
        <v>119</v>
      </c>
      <c r="J427" s="29" t="s">
        <v>119</v>
      </c>
      <c r="K427" s="29" t="s">
        <v>119</v>
      </c>
      <c r="L427" s="29" t="s">
        <v>119</v>
      </c>
      <c r="M427" s="29" t="s">
        <v>119</v>
      </c>
      <c r="N427" s="10" t="s">
        <v>119</v>
      </c>
      <c r="O427" s="43" t="s">
        <v>119</v>
      </c>
      <c r="P427" s="28" t="s">
        <v>119</v>
      </c>
      <c r="Q427" s="107" t="s">
        <v>119</v>
      </c>
      <c r="R427" s="107">
        <v>1</v>
      </c>
      <c r="S427" s="107" t="s">
        <v>119</v>
      </c>
      <c r="T427" s="107" t="s">
        <v>119</v>
      </c>
      <c r="U427" s="107" t="s">
        <v>119</v>
      </c>
      <c r="V427" s="107" t="s">
        <v>119</v>
      </c>
      <c r="W427" t="s">
        <v>119</v>
      </c>
      <c r="X427" s="11" t="str">
        <f t="shared" si="6"/>
        <v>X</v>
      </c>
      <c r="Y427" s="11" t="s">
        <v>119</v>
      </c>
    </row>
    <row r="428" spans="1:25" s="11" customFormat="1" x14ac:dyDescent="0.3">
      <c r="A428" s="14" t="s">
        <v>684</v>
      </c>
      <c r="B428" s="18" t="s">
        <v>119</v>
      </c>
      <c r="C428" s="12" t="s">
        <v>119</v>
      </c>
      <c r="D428" s="12" t="s">
        <v>119</v>
      </c>
      <c r="E428" s="14" t="s">
        <v>119</v>
      </c>
      <c r="F428" s="37" t="s">
        <v>119</v>
      </c>
      <c r="G428" s="37">
        <v>2</v>
      </c>
      <c r="H428" s="31" t="s">
        <v>119</v>
      </c>
      <c r="I428" s="31">
        <v>1</v>
      </c>
      <c r="J428" s="31" t="s">
        <v>119</v>
      </c>
      <c r="K428" s="31" t="s">
        <v>119</v>
      </c>
      <c r="L428" s="28" t="s">
        <v>119</v>
      </c>
      <c r="M428" s="28" t="s">
        <v>119</v>
      </c>
      <c r="N428" s="1" t="s">
        <v>119</v>
      </c>
      <c r="O428" s="43" t="s">
        <v>119</v>
      </c>
      <c r="P428" s="28" t="s">
        <v>119</v>
      </c>
      <c r="Q428" s="106" t="s">
        <v>119</v>
      </c>
      <c r="R428" s="106" t="s">
        <v>119</v>
      </c>
      <c r="S428" s="106" t="s">
        <v>119</v>
      </c>
      <c r="T428" s="106" t="s">
        <v>119</v>
      </c>
      <c r="U428" s="106" t="s">
        <v>119</v>
      </c>
      <c r="V428" s="106" t="s">
        <v>119</v>
      </c>
      <c r="W428" t="s">
        <v>119</v>
      </c>
      <c r="X428" s="11" t="s">
        <v>119</v>
      </c>
      <c r="Y428" s="11" t="s">
        <v>119</v>
      </c>
    </row>
    <row r="429" spans="1:25" x14ac:dyDescent="0.3">
      <c r="A429" s="14" t="s">
        <v>454</v>
      </c>
      <c r="B429" s="18" t="s">
        <v>119</v>
      </c>
      <c r="C429" s="12" t="s">
        <v>119</v>
      </c>
      <c r="D429" s="12" t="s">
        <v>119</v>
      </c>
      <c r="E429" s="14" t="s">
        <v>119</v>
      </c>
      <c r="F429" s="37" t="s">
        <v>119</v>
      </c>
      <c r="G429" s="37" t="s">
        <v>119</v>
      </c>
      <c r="H429" s="31" t="s">
        <v>119</v>
      </c>
      <c r="I429" s="31" t="s">
        <v>119</v>
      </c>
      <c r="J429" s="31" t="s">
        <v>119</v>
      </c>
      <c r="K429" s="31" t="s">
        <v>119</v>
      </c>
      <c r="L429" s="28" t="s">
        <v>119</v>
      </c>
      <c r="M429" s="28">
        <v>1</v>
      </c>
      <c r="N429" s="1" t="s">
        <v>119</v>
      </c>
      <c r="O429" s="43" t="s">
        <v>119</v>
      </c>
      <c r="P429" s="28" t="s">
        <v>119</v>
      </c>
      <c r="Q429" s="106" t="s">
        <v>119</v>
      </c>
      <c r="R429" s="106" t="s">
        <v>119</v>
      </c>
      <c r="S429" s="106" t="s">
        <v>119</v>
      </c>
      <c r="T429" s="106" t="s">
        <v>119</v>
      </c>
      <c r="U429" s="106" t="s">
        <v>119</v>
      </c>
      <c r="V429" s="106" t="s">
        <v>119</v>
      </c>
      <c r="W429" t="s">
        <v>119</v>
      </c>
      <c r="X429" s="11" t="s">
        <v>134</v>
      </c>
      <c r="Y429" s="11" t="s">
        <v>119</v>
      </c>
    </row>
    <row r="430" spans="1:25" x14ac:dyDescent="0.3">
      <c r="A430" s="25" t="s">
        <v>1241</v>
      </c>
      <c r="B430" s="22">
        <v>0</v>
      </c>
      <c r="C430" s="24">
        <v>0</v>
      </c>
      <c r="D430" s="24">
        <v>0</v>
      </c>
      <c r="E430" s="24">
        <v>3</v>
      </c>
      <c r="F430" s="37" t="s">
        <v>119</v>
      </c>
      <c r="G430" s="37" t="s">
        <v>119</v>
      </c>
      <c r="H430" s="28" t="s">
        <v>119</v>
      </c>
      <c r="I430" s="28" t="s">
        <v>119</v>
      </c>
      <c r="J430" s="28" t="s">
        <v>119</v>
      </c>
      <c r="K430" s="37" t="s">
        <v>119</v>
      </c>
      <c r="L430" s="28" t="s">
        <v>119</v>
      </c>
      <c r="M430" s="28" t="s">
        <v>119</v>
      </c>
      <c r="N430" s="1" t="s">
        <v>119</v>
      </c>
      <c r="O430" s="43" t="s">
        <v>119</v>
      </c>
      <c r="P430" s="28" t="s">
        <v>119</v>
      </c>
      <c r="Q430" s="106" t="s">
        <v>119</v>
      </c>
      <c r="R430" s="106" t="s">
        <v>119</v>
      </c>
      <c r="S430" s="106" t="s">
        <v>119</v>
      </c>
      <c r="T430" s="106" t="s">
        <v>119</v>
      </c>
      <c r="U430" s="106" t="s">
        <v>119</v>
      </c>
      <c r="V430" s="106" t="s">
        <v>119</v>
      </c>
      <c r="W430" t="s">
        <v>134</v>
      </c>
      <c r="X430" s="11" t="s">
        <v>119</v>
      </c>
      <c r="Y430" s="11" t="s">
        <v>119</v>
      </c>
    </row>
    <row r="431" spans="1:25" x14ac:dyDescent="0.3">
      <c r="A431" s="14" t="s">
        <v>455</v>
      </c>
      <c r="B431" s="18" t="s">
        <v>119</v>
      </c>
      <c r="C431" s="14" t="s">
        <v>119</v>
      </c>
      <c r="D431" s="14" t="s">
        <v>119</v>
      </c>
      <c r="E431" s="14" t="s">
        <v>119</v>
      </c>
      <c r="F431" s="37" t="s">
        <v>119</v>
      </c>
      <c r="G431" s="37" t="s">
        <v>119</v>
      </c>
      <c r="H431" s="31" t="s">
        <v>119</v>
      </c>
      <c r="I431" s="31" t="s">
        <v>119</v>
      </c>
      <c r="J431" s="31" t="s">
        <v>119</v>
      </c>
      <c r="K431" s="31" t="s">
        <v>119</v>
      </c>
      <c r="L431" s="31" t="s">
        <v>119</v>
      </c>
      <c r="M431" s="31">
        <v>13</v>
      </c>
      <c r="N431" s="14" t="s">
        <v>119</v>
      </c>
      <c r="O431" s="43" t="s">
        <v>119</v>
      </c>
      <c r="P431" s="28" t="s">
        <v>119</v>
      </c>
      <c r="Q431" s="106" t="s">
        <v>119</v>
      </c>
      <c r="R431" s="106" t="s">
        <v>119</v>
      </c>
      <c r="S431" s="106" t="s">
        <v>119</v>
      </c>
      <c r="T431" s="106" t="s">
        <v>119</v>
      </c>
      <c r="U431" s="106" t="s">
        <v>119</v>
      </c>
      <c r="V431" s="106" t="s">
        <v>119</v>
      </c>
      <c r="W431" t="s">
        <v>119</v>
      </c>
      <c r="X431" s="11" t="s">
        <v>134</v>
      </c>
      <c r="Y431" s="11" t="s">
        <v>134</v>
      </c>
    </row>
    <row r="432" spans="1:25" x14ac:dyDescent="0.3">
      <c r="A432" s="14" t="s">
        <v>1309</v>
      </c>
      <c r="B432" s="18" t="s">
        <v>119</v>
      </c>
      <c r="C432" s="14" t="s">
        <v>119</v>
      </c>
      <c r="D432" s="14" t="s">
        <v>119</v>
      </c>
      <c r="E432" s="14" t="s">
        <v>119</v>
      </c>
      <c r="F432" s="37" t="s">
        <v>119</v>
      </c>
      <c r="G432" s="37" t="s">
        <v>119</v>
      </c>
      <c r="H432" s="31" t="s">
        <v>119</v>
      </c>
      <c r="I432" s="31">
        <v>5</v>
      </c>
      <c r="J432" s="31" t="s">
        <v>119</v>
      </c>
      <c r="K432" s="31" t="s">
        <v>119</v>
      </c>
      <c r="L432" s="31" t="s">
        <v>119</v>
      </c>
      <c r="M432" s="31" t="s">
        <v>119</v>
      </c>
      <c r="N432" s="14" t="s">
        <v>119</v>
      </c>
      <c r="O432" s="43">
        <v>1</v>
      </c>
      <c r="P432" s="28" t="s">
        <v>119</v>
      </c>
      <c r="Q432" s="106" t="s">
        <v>119</v>
      </c>
      <c r="R432" s="106" t="s">
        <v>119</v>
      </c>
      <c r="S432" s="106" t="s">
        <v>119</v>
      </c>
      <c r="T432" s="106" t="s">
        <v>119</v>
      </c>
      <c r="U432" s="106" t="s">
        <v>119</v>
      </c>
      <c r="V432" s="106" t="s">
        <v>119</v>
      </c>
      <c r="W432" t="s">
        <v>119</v>
      </c>
      <c r="X432" s="11" t="s">
        <v>134</v>
      </c>
      <c r="Y432" s="11" t="s">
        <v>134</v>
      </c>
    </row>
    <row r="433" spans="1:25" x14ac:dyDescent="0.3">
      <c r="A433" s="14" t="s">
        <v>456</v>
      </c>
      <c r="B433" s="18" t="s">
        <v>119</v>
      </c>
      <c r="C433" s="14" t="s">
        <v>119</v>
      </c>
      <c r="D433" s="14" t="s">
        <v>119</v>
      </c>
      <c r="E433" s="14" t="s">
        <v>119</v>
      </c>
      <c r="F433" s="37" t="s">
        <v>119</v>
      </c>
      <c r="G433" s="37">
        <v>1</v>
      </c>
      <c r="H433" s="31" t="s">
        <v>119</v>
      </c>
      <c r="I433" s="31" t="s">
        <v>119</v>
      </c>
      <c r="J433" s="31" t="s">
        <v>119</v>
      </c>
      <c r="K433" s="31" t="s">
        <v>119</v>
      </c>
      <c r="L433" s="31" t="s">
        <v>119</v>
      </c>
      <c r="M433" s="31">
        <f>5+1+6+3+1+7+3+1+6+4+5</f>
        <v>42</v>
      </c>
      <c r="N433" s="14" t="s">
        <v>119</v>
      </c>
      <c r="O433" s="43" t="s">
        <v>119</v>
      </c>
      <c r="P433" s="28" t="s">
        <v>119</v>
      </c>
      <c r="Q433" s="106" t="s">
        <v>119</v>
      </c>
      <c r="R433" s="106" t="s">
        <v>119</v>
      </c>
      <c r="S433" s="106" t="s">
        <v>119</v>
      </c>
      <c r="T433" s="106" t="s">
        <v>119</v>
      </c>
      <c r="U433" s="106" t="s">
        <v>119</v>
      </c>
      <c r="V433" s="106" t="s">
        <v>119</v>
      </c>
      <c r="W433" t="s">
        <v>119</v>
      </c>
      <c r="X433" s="11" t="s">
        <v>134</v>
      </c>
      <c r="Y433" s="11" t="s">
        <v>119</v>
      </c>
    </row>
    <row r="434" spans="1:25" x14ac:dyDescent="0.3">
      <c r="A434" s="14" t="s">
        <v>1165</v>
      </c>
      <c r="B434" s="18" t="s">
        <v>119</v>
      </c>
      <c r="C434" s="18" t="s">
        <v>119</v>
      </c>
      <c r="D434" s="18" t="s">
        <v>119</v>
      </c>
      <c r="E434" s="18" t="s">
        <v>119</v>
      </c>
      <c r="F434" s="18" t="s">
        <v>119</v>
      </c>
      <c r="G434" s="18" t="s">
        <v>119</v>
      </c>
      <c r="H434" s="18" t="s">
        <v>119</v>
      </c>
      <c r="I434" s="18" t="s">
        <v>119</v>
      </c>
      <c r="J434" s="31" t="s">
        <v>134</v>
      </c>
      <c r="K434" s="31" t="s">
        <v>119</v>
      </c>
      <c r="L434" s="31" t="s">
        <v>119</v>
      </c>
      <c r="M434" s="31" t="s">
        <v>119</v>
      </c>
      <c r="N434" s="31" t="s">
        <v>119</v>
      </c>
      <c r="O434" s="31" t="s">
        <v>119</v>
      </c>
      <c r="P434" s="28" t="s">
        <v>119</v>
      </c>
      <c r="Q434" s="106" t="s">
        <v>119</v>
      </c>
      <c r="R434" s="106" t="s">
        <v>119</v>
      </c>
      <c r="S434" s="106" t="s">
        <v>119</v>
      </c>
      <c r="T434" s="106" t="s">
        <v>119</v>
      </c>
      <c r="U434" s="106" t="s">
        <v>119</v>
      </c>
      <c r="V434" s="106" t="s">
        <v>119</v>
      </c>
      <c r="W434" t="s">
        <v>134</v>
      </c>
      <c r="X434" s="11" t="s">
        <v>119</v>
      </c>
      <c r="Y434" s="11" t="s">
        <v>119</v>
      </c>
    </row>
    <row r="435" spans="1:25" x14ac:dyDescent="0.3">
      <c r="A435" s="14" t="s">
        <v>1017</v>
      </c>
      <c r="B435" s="18" t="s">
        <v>119</v>
      </c>
      <c r="C435" s="14" t="s">
        <v>119</v>
      </c>
      <c r="D435" s="14" t="s">
        <v>119</v>
      </c>
      <c r="E435" s="14" t="s">
        <v>119</v>
      </c>
      <c r="F435" s="37" t="s">
        <v>119</v>
      </c>
      <c r="G435" s="37" t="s">
        <v>119</v>
      </c>
      <c r="H435" s="31" t="s">
        <v>119</v>
      </c>
      <c r="I435" s="31" t="s">
        <v>119</v>
      </c>
      <c r="J435" s="31" t="s">
        <v>119</v>
      </c>
      <c r="K435" s="31" t="s">
        <v>119</v>
      </c>
      <c r="L435" s="31" t="s">
        <v>119</v>
      </c>
      <c r="M435" s="31" t="s">
        <v>119</v>
      </c>
      <c r="N435" s="14" t="s">
        <v>119</v>
      </c>
      <c r="O435" s="43" t="s">
        <v>119</v>
      </c>
      <c r="P435" s="28" t="s">
        <v>119</v>
      </c>
      <c r="Q435" s="106" t="s">
        <v>119</v>
      </c>
      <c r="R435" s="106" t="s">
        <v>119</v>
      </c>
      <c r="S435" s="106" t="s">
        <v>119</v>
      </c>
      <c r="T435" s="106" t="s">
        <v>119</v>
      </c>
      <c r="U435" s="106" t="s">
        <v>119</v>
      </c>
      <c r="V435" s="106">
        <f>101+278</f>
        <v>379</v>
      </c>
      <c r="W435" t="s">
        <v>119</v>
      </c>
      <c r="X435" s="11" t="str">
        <f t="shared" si="6"/>
        <v>X</v>
      </c>
      <c r="Y435" s="11" t="s">
        <v>119</v>
      </c>
    </row>
    <row r="436" spans="1:25" x14ac:dyDescent="0.3">
      <c r="A436" s="14" t="s">
        <v>821</v>
      </c>
      <c r="B436" s="18" t="s">
        <v>119</v>
      </c>
      <c r="C436" s="14" t="s">
        <v>119</v>
      </c>
      <c r="D436" s="14" t="s">
        <v>119</v>
      </c>
      <c r="E436" s="14" t="s">
        <v>119</v>
      </c>
      <c r="F436" s="37" t="s">
        <v>119</v>
      </c>
      <c r="G436" s="37" t="s">
        <v>119</v>
      </c>
      <c r="H436" s="31" t="s">
        <v>119</v>
      </c>
      <c r="I436" s="31" t="s">
        <v>119</v>
      </c>
      <c r="J436" s="31" t="s">
        <v>119</v>
      </c>
      <c r="K436" s="31" t="s">
        <v>119</v>
      </c>
      <c r="L436" s="31" t="s">
        <v>119</v>
      </c>
      <c r="M436" s="31" t="s">
        <v>119</v>
      </c>
      <c r="N436" s="14" t="s">
        <v>119</v>
      </c>
      <c r="O436" s="43" t="s">
        <v>119</v>
      </c>
      <c r="P436" s="28" t="s">
        <v>119</v>
      </c>
      <c r="Q436" s="106" t="s">
        <v>119</v>
      </c>
      <c r="R436" s="106" t="s">
        <v>119</v>
      </c>
      <c r="S436" s="106" t="s">
        <v>119</v>
      </c>
      <c r="T436" s="106">
        <v>9</v>
      </c>
      <c r="U436" s="106" t="s">
        <v>119</v>
      </c>
      <c r="V436" s="106" t="s">
        <v>119</v>
      </c>
      <c r="W436" t="s">
        <v>119</v>
      </c>
      <c r="X436" s="11" t="str">
        <f t="shared" si="6"/>
        <v>X</v>
      </c>
      <c r="Y436" s="11" t="s">
        <v>119</v>
      </c>
    </row>
    <row r="437" spans="1:25" x14ac:dyDescent="0.3">
      <c r="A437" s="25" t="s">
        <v>1216</v>
      </c>
      <c r="B437" s="22">
        <v>262</v>
      </c>
      <c r="C437" s="23">
        <v>73</v>
      </c>
      <c r="D437" s="23">
        <v>0</v>
      </c>
      <c r="E437" s="24">
        <v>0</v>
      </c>
      <c r="F437" s="37" t="s">
        <v>119</v>
      </c>
      <c r="G437" s="37" t="s">
        <v>119</v>
      </c>
      <c r="H437" s="28" t="s">
        <v>119</v>
      </c>
      <c r="I437" s="28" t="s">
        <v>119</v>
      </c>
      <c r="J437" s="28" t="s">
        <v>119</v>
      </c>
      <c r="K437" s="37" t="s">
        <v>119</v>
      </c>
      <c r="L437" s="28" t="s">
        <v>119</v>
      </c>
      <c r="M437" s="28" t="s">
        <v>119</v>
      </c>
      <c r="N437" s="1" t="s">
        <v>119</v>
      </c>
      <c r="O437" s="43" t="s">
        <v>119</v>
      </c>
      <c r="P437" s="28" t="s">
        <v>119</v>
      </c>
      <c r="Q437" s="106" t="s">
        <v>119</v>
      </c>
      <c r="R437" s="106" t="s">
        <v>119</v>
      </c>
      <c r="S437" s="106" t="s">
        <v>119</v>
      </c>
      <c r="T437" s="106" t="s">
        <v>119</v>
      </c>
      <c r="U437" s="106" t="s">
        <v>119</v>
      </c>
      <c r="V437" s="106" t="s">
        <v>119</v>
      </c>
      <c r="W437" t="s">
        <v>134</v>
      </c>
      <c r="X437" s="11" t="s">
        <v>119</v>
      </c>
      <c r="Y437" s="11" t="s">
        <v>119</v>
      </c>
    </row>
    <row r="438" spans="1:25" x14ac:dyDescent="0.3">
      <c r="A438" s="14" t="s">
        <v>1166</v>
      </c>
      <c r="B438" s="18" t="s">
        <v>119</v>
      </c>
      <c r="C438" s="12" t="s">
        <v>119</v>
      </c>
      <c r="D438" s="12" t="s">
        <v>119</v>
      </c>
      <c r="E438" s="14" t="s">
        <v>119</v>
      </c>
      <c r="F438" s="37" t="s">
        <v>119</v>
      </c>
      <c r="G438" s="37" t="s">
        <v>119</v>
      </c>
      <c r="H438" s="31" t="s">
        <v>119</v>
      </c>
      <c r="I438" s="31" t="s">
        <v>119</v>
      </c>
      <c r="J438" s="31">
        <f>45+86+6+2+65</f>
        <v>204</v>
      </c>
      <c r="K438" s="37" t="s">
        <v>119</v>
      </c>
      <c r="L438" s="31" t="s">
        <v>119</v>
      </c>
      <c r="M438" s="31" t="s">
        <v>119</v>
      </c>
      <c r="N438" s="14" t="s">
        <v>119</v>
      </c>
      <c r="O438" s="43" t="s">
        <v>119</v>
      </c>
      <c r="P438" s="28" t="s">
        <v>119</v>
      </c>
      <c r="Q438" s="106" t="s">
        <v>119</v>
      </c>
      <c r="R438" s="106" t="s">
        <v>119</v>
      </c>
      <c r="S438" s="106" t="s">
        <v>119</v>
      </c>
      <c r="T438" s="106" t="s">
        <v>119</v>
      </c>
      <c r="U438" s="106" t="s">
        <v>119</v>
      </c>
      <c r="V438" s="106" t="s">
        <v>119</v>
      </c>
      <c r="W438" t="s">
        <v>134</v>
      </c>
      <c r="X438" s="11" t="s">
        <v>119</v>
      </c>
      <c r="Y438" s="11" t="s">
        <v>119</v>
      </c>
    </row>
    <row r="439" spans="1:25" x14ac:dyDescent="0.3">
      <c r="A439" s="39" t="s">
        <v>201</v>
      </c>
      <c r="B439" s="9" t="s">
        <v>119</v>
      </c>
      <c r="C439" s="44" t="s">
        <v>119</v>
      </c>
      <c r="D439" s="44" t="s">
        <v>119</v>
      </c>
      <c r="E439" s="39" t="s">
        <v>119</v>
      </c>
      <c r="F439" s="37" t="s">
        <v>119</v>
      </c>
      <c r="G439" s="37" t="s">
        <v>119</v>
      </c>
      <c r="H439" s="37" t="s">
        <v>119</v>
      </c>
      <c r="I439" s="37" t="s">
        <v>119</v>
      </c>
      <c r="J439" s="37" t="s">
        <v>119</v>
      </c>
      <c r="K439" s="28" t="s">
        <v>119</v>
      </c>
      <c r="L439" s="28" t="s">
        <v>119</v>
      </c>
      <c r="M439" s="28" t="s">
        <v>119</v>
      </c>
      <c r="N439" s="1" t="s">
        <v>119</v>
      </c>
      <c r="O439" s="43" t="s">
        <v>119</v>
      </c>
      <c r="P439" s="28" t="s">
        <v>119</v>
      </c>
      <c r="Q439" s="106" t="s">
        <v>119</v>
      </c>
      <c r="R439" s="106" t="s">
        <v>119</v>
      </c>
      <c r="S439" s="106" t="s">
        <v>119</v>
      </c>
      <c r="T439" s="106">
        <v>21</v>
      </c>
      <c r="U439" s="106" t="s">
        <v>119</v>
      </c>
      <c r="V439" s="106" t="s">
        <v>119</v>
      </c>
      <c r="W439" t="s">
        <v>119</v>
      </c>
      <c r="X439" s="11" t="str">
        <f t="shared" si="6"/>
        <v>X</v>
      </c>
      <c r="Y439" s="11" t="s">
        <v>119</v>
      </c>
    </row>
    <row r="440" spans="1:25" s="74" customFormat="1" x14ac:dyDescent="0.3">
      <c r="A440" s="39" t="s">
        <v>1167</v>
      </c>
      <c r="B440" s="9" t="s">
        <v>119</v>
      </c>
      <c r="C440" s="44" t="s">
        <v>119</v>
      </c>
      <c r="D440" s="44" t="s">
        <v>119</v>
      </c>
      <c r="E440" s="39" t="s">
        <v>119</v>
      </c>
      <c r="F440" s="37" t="s">
        <v>119</v>
      </c>
      <c r="G440" s="37" t="s">
        <v>119</v>
      </c>
      <c r="H440" s="37" t="s">
        <v>119</v>
      </c>
      <c r="I440" s="37" t="s">
        <v>119</v>
      </c>
      <c r="J440" s="37">
        <v>41</v>
      </c>
      <c r="K440" s="28" t="s">
        <v>119</v>
      </c>
      <c r="L440" s="28" t="s">
        <v>119</v>
      </c>
      <c r="M440" s="28" t="s">
        <v>119</v>
      </c>
      <c r="N440" s="1" t="s">
        <v>119</v>
      </c>
      <c r="O440" s="43" t="s">
        <v>119</v>
      </c>
      <c r="P440" s="28" t="s">
        <v>119</v>
      </c>
      <c r="Q440" s="106" t="s">
        <v>119</v>
      </c>
      <c r="R440" s="106" t="s">
        <v>119</v>
      </c>
      <c r="S440" s="106" t="s">
        <v>119</v>
      </c>
      <c r="T440" s="106" t="s">
        <v>119</v>
      </c>
      <c r="U440" s="106" t="s">
        <v>119</v>
      </c>
      <c r="V440" s="106" t="s">
        <v>119</v>
      </c>
      <c r="W440" t="s">
        <v>134</v>
      </c>
      <c r="X440" s="11" t="s">
        <v>119</v>
      </c>
      <c r="Y440" s="11" t="s">
        <v>119</v>
      </c>
    </row>
    <row r="441" spans="1:25" x14ac:dyDescent="0.3">
      <c r="A441" s="39" t="s">
        <v>820</v>
      </c>
      <c r="B441" s="9" t="s">
        <v>119</v>
      </c>
      <c r="C441" s="44" t="s">
        <v>119</v>
      </c>
      <c r="D441" s="44" t="s">
        <v>119</v>
      </c>
      <c r="E441" s="39" t="s">
        <v>119</v>
      </c>
      <c r="F441" s="37" t="s">
        <v>119</v>
      </c>
      <c r="G441" s="37" t="s">
        <v>119</v>
      </c>
      <c r="H441" s="37" t="s">
        <v>119</v>
      </c>
      <c r="I441" s="37" t="s">
        <v>119</v>
      </c>
      <c r="J441" s="37" t="s">
        <v>119</v>
      </c>
      <c r="K441" s="28" t="s">
        <v>119</v>
      </c>
      <c r="L441" s="28" t="s">
        <v>119</v>
      </c>
      <c r="M441" s="28" t="s">
        <v>119</v>
      </c>
      <c r="N441" s="1" t="s">
        <v>119</v>
      </c>
      <c r="O441" s="43" t="s">
        <v>119</v>
      </c>
      <c r="P441" s="28" t="s">
        <v>119</v>
      </c>
      <c r="Q441" s="106">
        <v>50</v>
      </c>
      <c r="R441" s="106" t="s">
        <v>119</v>
      </c>
      <c r="S441" s="106">
        <v>33</v>
      </c>
      <c r="T441" s="106" t="s">
        <v>119</v>
      </c>
      <c r="U441" s="106" t="s">
        <v>119</v>
      </c>
      <c r="V441" s="106" t="s">
        <v>119</v>
      </c>
      <c r="W441" t="s">
        <v>119</v>
      </c>
      <c r="X441" s="11" t="str">
        <f t="shared" si="6"/>
        <v>X</v>
      </c>
      <c r="Y441" s="11" t="s">
        <v>119</v>
      </c>
    </row>
    <row r="442" spans="1:25" x14ac:dyDescent="0.3">
      <c r="A442" s="44" t="s">
        <v>1168</v>
      </c>
      <c r="B442" s="9" t="s">
        <v>119</v>
      </c>
      <c r="C442" s="9" t="s">
        <v>119</v>
      </c>
      <c r="D442" s="9" t="s">
        <v>119</v>
      </c>
      <c r="E442" s="9" t="s">
        <v>119</v>
      </c>
      <c r="F442" s="9" t="s">
        <v>119</v>
      </c>
      <c r="G442" s="9" t="s">
        <v>119</v>
      </c>
      <c r="H442" s="9" t="s">
        <v>119</v>
      </c>
      <c r="I442" s="9" t="s">
        <v>119</v>
      </c>
      <c r="J442" s="37" t="s">
        <v>134</v>
      </c>
      <c r="K442" s="28" t="s">
        <v>119</v>
      </c>
      <c r="L442" s="28" t="s">
        <v>119</v>
      </c>
      <c r="M442" s="28" t="s">
        <v>119</v>
      </c>
      <c r="N442" s="28" t="s">
        <v>119</v>
      </c>
      <c r="O442" s="28" t="s">
        <v>119</v>
      </c>
      <c r="P442" s="28" t="s">
        <v>119</v>
      </c>
      <c r="Q442" s="106" t="s">
        <v>119</v>
      </c>
      <c r="R442" s="106" t="s">
        <v>119</v>
      </c>
      <c r="S442" s="106" t="s">
        <v>119</v>
      </c>
      <c r="T442" s="106" t="s">
        <v>119</v>
      </c>
      <c r="U442" s="106" t="s">
        <v>119</v>
      </c>
      <c r="V442" s="106" t="s">
        <v>119</v>
      </c>
      <c r="W442" t="s">
        <v>134</v>
      </c>
      <c r="X442" s="11" t="s">
        <v>119</v>
      </c>
      <c r="Y442" s="11" t="s">
        <v>119</v>
      </c>
    </row>
    <row r="443" spans="1:25" x14ac:dyDescent="0.3">
      <c r="A443" s="44" t="s">
        <v>1169</v>
      </c>
      <c r="B443" s="9" t="s">
        <v>119</v>
      </c>
      <c r="C443" s="44" t="s">
        <v>119</v>
      </c>
      <c r="D443" s="44" t="s">
        <v>119</v>
      </c>
      <c r="E443" s="39" t="s">
        <v>119</v>
      </c>
      <c r="F443" s="37" t="s">
        <v>119</v>
      </c>
      <c r="G443" s="37" t="s">
        <v>119</v>
      </c>
      <c r="H443" s="37" t="s">
        <v>119</v>
      </c>
      <c r="I443" s="37" t="s">
        <v>119</v>
      </c>
      <c r="J443" s="37">
        <f>23+2+5</f>
        <v>30</v>
      </c>
      <c r="K443" s="28" t="s">
        <v>119</v>
      </c>
      <c r="L443" s="28" t="s">
        <v>119</v>
      </c>
      <c r="M443" s="28" t="s">
        <v>119</v>
      </c>
      <c r="N443" s="1" t="s">
        <v>119</v>
      </c>
      <c r="O443" s="43" t="s">
        <v>119</v>
      </c>
      <c r="P443" s="28" t="s">
        <v>119</v>
      </c>
      <c r="Q443" s="106" t="s">
        <v>119</v>
      </c>
      <c r="R443" s="106" t="s">
        <v>119</v>
      </c>
      <c r="S443" s="106" t="s">
        <v>119</v>
      </c>
      <c r="T443" s="106" t="s">
        <v>119</v>
      </c>
      <c r="U443" s="106" t="s">
        <v>119</v>
      </c>
      <c r="V443" s="106" t="s">
        <v>119</v>
      </c>
      <c r="W443" t="s">
        <v>134</v>
      </c>
      <c r="X443" s="11" t="s">
        <v>119</v>
      </c>
      <c r="Y443" s="11" t="s">
        <v>119</v>
      </c>
    </row>
    <row r="444" spans="1:25" x14ac:dyDescent="0.3">
      <c r="A444" s="39" t="s">
        <v>284</v>
      </c>
      <c r="B444" s="9" t="s">
        <v>119</v>
      </c>
      <c r="C444" s="44" t="s">
        <v>119</v>
      </c>
      <c r="D444" s="44" t="s">
        <v>119</v>
      </c>
      <c r="E444" s="39" t="s">
        <v>119</v>
      </c>
      <c r="F444" s="37" t="s">
        <v>119</v>
      </c>
      <c r="G444" s="37" t="s">
        <v>119</v>
      </c>
      <c r="H444" s="37" t="s">
        <v>119</v>
      </c>
      <c r="I444" s="37" t="s">
        <v>119</v>
      </c>
      <c r="J444" s="37" t="s">
        <v>119</v>
      </c>
      <c r="K444" s="28">
        <v>7</v>
      </c>
      <c r="L444" s="28">
        <v>1</v>
      </c>
      <c r="M444" s="28" t="s">
        <v>119</v>
      </c>
      <c r="N444" s="1" t="s">
        <v>119</v>
      </c>
      <c r="O444" s="43" t="s">
        <v>119</v>
      </c>
      <c r="P444" s="28" t="s">
        <v>119</v>
      </c>
      <c r="Q444" s="106" t="s">
        <v>119</v>
      </c>
      <c r="R444" s="106" t="s">
        <v>119</v>
      </c>
      <c r="S444" s="106" t="s">
        <v>119</v>
      </c>
      <c r="T444" s="106" t="s">
        <v>119</v>
      </c>
      <c r="U444" s="106" t="s">
        <v>119</v>
      </c>
      <c r="V444" s="106" t="s">
        <v>119</v>
      </c>
      <c r="W444" t="s">
        <v>119</v>
      </c>
      <c r="X444" s="11" t="s">
        <v>134</v>
      </c>
      <c r="Y444" s="11" t="s">
        <v>134</v>
      </c>
    </row>
    <row r="445" spans="1:25" x14ac:dyDescent="0.3">
      <c r="A445" s="14" t="s">
        <v>132</v>
      </c>
      <c r="B445" s="2" t="s">
        <v>119</v>
      </c>
      <c r="C445" s="12" t="s">
        <v>119</v>
      </c>
      <c r="D445" s="12" t="s">
        <v>119</v>
      </c>
      <c r="E445" s="90" t="s">
        <v>119</v>
      </c>
      <c r="F445" s="37" t="s">
        <v>119</v>
      </c>
      <c r="G445" s="37">
        <f>5+1+4+1+2+2</f>
        <v>15</v>
      </c>
      <c r="H445" s="28">
        <f>32+8+4+34</f>
        <v>78</v>
      </c>
      <c r="I445" s="28">
        <f>3+2+2+3+3+2+11+1+1+17</f>
        <v>45</v>
      </c>
      <c r="J445" s="28" t="s">
        <v>119</v>
      </c>
      <c r="K445" s="28" t="s">
        <v>119</v>
      </c>
      <c r="L445" s="28">
        <f>33+95+2+12+1+30+1+1</f>
        <v>175</v>
      </c>
      <c r="M445" s="28" t="s">
        <v>134</v>
      </c>
      <c r="N445" s="1">
        <f>1+8+5+2+1</f>
        <v>17</v>
      </c>
      <c r="O445" s="43">
        <f>22+11+1+38+44+1+39+48+4+56+159+21</f>
        <v>444</v>
      </c>
      <c r="P445" s="28" t="s">
        <v>119</v>
      </c>
      <c r="Q445" s="106" t="s">
        <v>119</v>
      </c>
      <c r="R445" s="106" t="s">
        <v>119</v>
      </c>
      <c r="S445" s="106" t="s">
        <v>119</v>
      </c>
      <c r="T445" s="106" t="s">
        <v>119</v>
      </c>
      <c r="U445" s="106" t="s">
        <v>119</v>
      </c>
      <c r="V445" s="106" t="s">
        <v>119</v>
      </c>
      <c r="W445" t="s">
        <v>119</v>
      </c>
      <c r="X445" s="11" t="s">
        <v>1265</v>
      </c>
      <c r="Y445" s="11" t="s">
        <v>1265</v>
      </c>
    </row>
    <row r="446" spans="1:25" x14ac:dyDescent="0.3">
      <c r="A446" s="14" t="s">
        <v>1170</v>
      </c>
      <c r="B446" s="2" t="s">
        <v>119</v>
      </c>
      <c r="C446" s="12" t="s">
        <v>119</v>
      </c>
      <c r="D446" s="12" t="s">
        <v>119</v>
      </c>
      <c r="E446" s="90" t="s">
        <v>119</v>
      </c>
      <c r="F446" s="37" t="s">
        <v>119</v>
      </c>
      <c r="G446" s="37" t="s">
        <v>119</v>
      </c>
      <c r="H446" s="28" t="s">
        <v>119</v>
      </c>
      <c r="I446" s="28" t="s">
        <v>119</v>
      </c>
      <c r="J446" s="28">
        <v>19</v>
      </c>
      <c r="K446" s="31" t="s">
        <v>119</v>
      </c>
      <c r="L446" s="28" t="s">
        <v>119</v>
      </c>
      <c r="M446" s="28" t="s">
        <v>119</v>
      </c>
      <c r="N446" s="1" t="s">
        <v>119</v>
      </c>
      <c r="O446" s="43" t="s">
        <v>119</v>
      </c>
      <c r="P446" s="28" t="s">
        <v>119</v>
      </c>
      <c r="Q446" s="106" t="s">
        <v>119</v>
      </c>
      <c r="R446" s="106" t="s">
        <v>119</v>
      </c>
      <c r="S446" s="106" t="s">
        <v>119</v>
      </c>
      <c r="T446" s="106" t="s">
        <v>119</v>
      </c>
      <c r="U446" s="106" t="s">
        <v>119</v>
      </c>
      <c r="V446" s="106" t="s">
        <v>119</v>
      </c>
      <c r="W446" t="s">
        <v>134</v>
      </c>
      <c r="X446" s="11" t="s">
        <v>119</v>
      </c>
      <c r="Y446" s="11" t="s">
        <v>119</v>
      </c>
    </row>
    <row r="447" spans="1:25" x14ac:dyDescent="0.3">
      <c r="A447" s="14" t="s">
        <v>818</v>
      </c>
      <c r="B447" s="2" t="s">
        <v>119</v>
      </c>
      <c r="C447" s="12" t="s">
        <v>119</v>
      </c>
      <c r="D447" s="12" t="s">
        <v>119</v>
      </c>
      <c r="E447" s="90" t="s">
        <v>119</v>
      </c>
      <c r="F447" s="37" t="s">
        <v>119</v>
      </c>
      <c r="G447" s="37" t="s">
        <v>119</v>
      </c>
      <c r="H447" s="28" t="s">
        <v>119</v>
      </c>
      <c r="I447" s="28" t="s">
        <v>119</v>
      </c>
      <c r="J447" s="28" t="s">
        <v>119</v>
      </c>
      <c r="K447" s="31" t="s">
        <v>119</v>
      </c>
      <c r="L447" s="28" t="s">
        <v>119</v>
      </c>
      <c r="M447" s="28" t="s">
        <v>119</v>
      </c>
      <c r="N447" s="1" t="s">
        <v>119</v>
      </c>
      <c r="O447" s="43" t="s">
        <v>119</v>
      </c>
      <c r="P447" s="28" t="s">
        <v>119</v>
      </c>
      <c r="Q447" s="106">
        <v>2</v>
      </c>
      <c r="R447" s="106">
        <v>5</v>
      </c>
      <c r="S447" s="106" t="s">
        <v>119</v>
      </c>
      <c r="T447" s="106" t="s">
        <v>119</v>
      </c>
      <c r="U447" s="106" t="s">
        <v>119</v>
      </c>
      <c r="V447" s="106" t="s">
        <v>119</v>
      </c>
      <c r="W447" t="s">
        <v>119</v>
      </c>
      <c r="X447" s="11" t="str">
        <f t="shared" si="6"/>
        <v>X</v>
      </c>
      <c r="Y447" s="11" t="s">
        <v>1265</v>
      </c>
    </row>
    <row r="448" spans="1:25" x14ac:dyDescent="0.3">
      <c r="A448" s="14" t="s">
        <v>133</v>
      </c>
      <c r="B448" s="2" t="s">
        <v>119</v>
      </c>
      <c r="C448" s="12" t="s">
        <v>119</v>
      </c>
      <c r="D448" s="12" t="s">
        <v>119</v>
      </c>
      <c r="E448" s="90" t="s">
        <v>119</v>
      </c>
      <c r="F448" s="37">
        <v>25</v>
      </c>
      <c r="G448" s="37" t="s">
        <v>119</v>
      </c>
      <c r="H448" s="28">
        <f>2+14+1+4+2+1+37</f>
        <v>61</v>
      </c>
      <c r="I448" s="28">
        <f>30+1+2+2+2+1+13</f>
        <v>51</v>
      </c>
      <c r="J448" s="28">
        <f>8+2+6+10</f>
        <v>26</v>
      </c>
      <c r="K448" s="31">
        <f>5+21+21+11+2+16+9+12+3+4</f>
        <v>104</v>
      </c>
      <c r="L448" s="28" t="s">
        <v>119</v>
      </c>
      <c r="M448" s="28" t="s">
        <v>119</v>
      </c>
      <c r="N448" s="1">
        <v>16</v>
      </c>
      <c r="O448" s="43" t="s">
        <v>119</v>
      </c>
      <c r="P448" s="28" t="s">
        <v>119</v>
      </c>
      <c r="Q448" s="106" t="s">
        <v>119</v>
      </c>
      <c r="R448" s="106">
        <v>91</v>
      </c>
      <c r="S448" s="106">
        <v>58</v>
      </c>
      <c r="T448" s="106" t="s">
        <v>119</v>
      </c>
      <c r="U448" s="106" t="s">
        <v>119</v>
      </c>
      <c r="V448" s="106" t="s">
        <v>119</v>
      </c>
      <c r="W448" t="s">
        <v>119</v>
      </c>
      <c r="X448" s="11" t="str">
        <f t="shared" si="6"/>
        <v>X</v>
      </c>
      <c r="Y448" s="11" t="s">
        <v>134</v>
      </c>
    </row>
    <row r="449" spans="1:25" x14ac:dyDescent="0.3">
      <c r="A449" s="14" t="s">
        <v>1223</v>
      </c>
      <c r="B449" s="2" t="s">
        <v>119</v>
      </c>
      <c r="C449" s="12" t="s">
        <v>119</v>
      </c>
      <c r="D449" s="12" t="s">
        <v>119</v>
      </c>
      <c r="E449" s="90" t="s">
        <v>119</v>
      </c>
      <c r="F449" s="37" t="s">
        <v>119</v>
      </c>
      <c r="G449" s="37" t="s">
        <v>119</v>
      </c>
      <c r="H449" s="28" t="s">
        <v>119</v>
      </c>
      <c r="I449" s="28" t="s">
        <v>119</v>
      </c>
      <c r="J449" s="28">
        <v>69</v>
      </c>
      <c r="K449" s="31" t="s">
        <v>119</v>
      </c>
      <c r="L449" s="28" t="s">
        <v>119</v>
      </c>
      <c r="M449" s="28" t="s">
        <v>119</v>
      </c>
      <c r="N449" s="1" t="s">
        <v>119</v>
      </c>
      <c r="O449" s="43" t="s">
        <v>119</v>
      </c>
      <c r="P449" s="28" t="s">
        <v>119</v>
      </c>
      <c r="Q449" s="106" t="s">
        <v>119</v>
      </c>
      <c r="R449" s="106" t="s">
        <v>119</v>
      </c>
      <c r="S449" s="106" t="s">
        <v>119</v>
      </c>
      <c r="T449" s="106" t="s">
        <v>119</v>
      </c>
      <c r="U449" s="106" t="s">
        <v>119</v>
      </c>
      <c r="V449" s="106" t="s">
        <v>119</v>
      </c>
      <c r="W449" t="s">
        <v>134</v>
      </c>
      <c r="X449" s="11" t="s">
        <v>119</v>
      </c>
      <c r="Y449" s="11" t="s">
        <v>119</v>
      </c>
    </row>
    <row r="450" spans="1:25" s="5" customFormat="1" x14ac:dyDescent="0.3">
      <c r="A450" s="25" t="s">
        <v>1218</v>
      </c>
      <c r="B450" s="19" t="s">
        <v>119</v>
      </c>
      <c r="C450" s="20" t="s">
        <v>119</v>
      </c>
      <c r="D450" s="20" t="s">
        <v>119</v>
      </c>
      <c r="E450" s="91" t="s">
        <v>119</v>
      </c>
      <c r="F450" s="37" t="s">
        <v>119</v>
      </c>
      <c r="G450" s="33">
        <f>14+6+7+71+38+5</f>
        <v>141</v>
      </c>
      <c r="H450" s="32" t="s">
        <v>119</v>
      </c>
      <c r="I450" s="32" t="s">
        <v>119</v>
      </c>
      <c r="J450" s="32" t="s">
        <v>119</v>
      </c>
      <c r="K450" s="32" t="s">
        <v>119</v>
      </c>
      <c r="L450" s="32" t="s">
        <v>119</v>
      </c>
      <c r="M450" s="32" t="s">
        <v>119</v>
      </c>
      <c r="N450" s="25" t="s">
        <v>119</v>
      </c>
      <c r="O450" s="43" t="s">
        <v>119</v>
      </c>
      <c r="P450" s="28" t="s">
        <v>119</v>
      </c>
      <c r="Q450" s="106" t="s">
        <v>119</v>
      </c>
      <c r="R450" s="106" t="s">
        <v>119</v>
      </c>
      <c r="S450" s="106" t="s">
        <v>119</v>
      </c>
      <c r="T450" s="106" t="s">
        <v>119</v>
      </c>
      <c r="U450" s="106" t="s">
        <v>119</v>
      </c>
      <c r="V450" s="106" t="s">
        <v>119</v>
      </c>
      <c r="W450" t="s">
        <v>134</v>
      </c>
      <c r="X450" s="11" t="s">
        <v>119</v>
      </c>
      <c r="Y450" s="11" t="s">
        <v>119</v>
      </c>
    </row>
    <row r="451" spans="1:25" x14ac:dyDescent="0.3">
      <c r="A451" s="25" t="s">
        <v>1217</v>
      </c>
      <c r="B451" s="19" t="s">
        <v>119</v>
      </c>
      <c r="C451" s="20" t="s">
        <v>119</v>
      </c>
      <c r="D451" s="20" t="s">
        <v>119</v>
      </c>
      <c r="E451" s="91" t="s">
        <v>119</v>
      </c>
      <c r="F451" s="37" t="s">
        <v>119</v>
      </c>
      <c r="G451" s="37" t="s">
        <v>119</v>
      </c>
      <c r="H451" s="33">
        <f>4+1+9+10+7</f>
        <v>31</v>
      </c>
      <c r="I451" s="28" t="s">
        <v>119</v>
      </c>
      <c r="J451" s="28" t="s">
        <v>119</v>
      </c>
      <c r="K451" s="28" t="s">
        <v>119</v>
      </c>
      <c r="L451" s="28" t="s">
        <v>119</v>
      </c>
      <c r="M451" s="28" t="s">
        <v>119</v>
      </c>
      <c r="N451" s="1" t="s">
        <v>119</v>
      </c>
      <c r="O451" s="43" t="s">
        <v>119</v>
      </c>
      <c r="P451" s="28" t="s">
        <v>119</v>
      </c>
      <c r="Q451" s="106" t="s">
        <v>119</v>
      </c>
      <c r="R451" s="106" t="s">
        <v>119</v>
      </c>
      <c r="S451" s="106" t="s">
        <v>119</v>
      </c>
      <c r="T451" s="106" t="s">
        <v>119</v>
      </c>
      <c r="U451" s="106" t="s">
        <v>119</v>
      </c>
      <c r="V451" s="106" t="s">
        <v>119</v>
      </c>
      <c r="W451" t="s">
        <v>134</v>
      </c>
      <c r="X451" s="11" t="s">
        <v>119</v>
      </c>
      <c r="Y451" s="11" t="s">
        <v>119</v>
      </c>
    </row>
    <row r="452" spans="1:25" s="5" customFormat="1" x14ac:dyDescent="0.3">
      <c r="A452" s="14" t="s">
        <v>285</v>
      </c>
      <c r="B452" s="18" t="s">
        <v>119</v>
      </c>
      <c r="C452" s="12" t="s">
        <v>119</v>
      </c>
      <c r="D452" s="12" t="s">
        <v>119</v>
      </c>
      <c r="E452" s="90" t="s">
        <v>119</v>
      </c>
      <c r="F452" s="37" t="s">
        <v>119</v>
      </c>
      <c r="G452" s="37" t="s">
        <v>119</v>
      </c>
      <c r="H452" s="31" t="s">
        <v>119</v>
      </c>
      <c r="I452" s="31" t="s">
        <v>119</v>
      </c>
      <c r="J452" s="31" t="s">
        <v>119</v>
      </c>
      <c r="K452" s="28">
        <v>4</v>
      </c>
      <c r="L452" s="28" t="s">
        <v>119</v>
      </c>
      <c r="M452" s="28" t="s">
        <v>119</v>
      </c>
      <c r="N452" s="1" t="s">
        <v>119</v>
      </c>
      <c r="O452" s="43" t="s">
        <v>119</v>
      </c>
      <c r="P452" s="28" t="s">
        <v>119</v>
      </c>
      <c r="Q452" s="106" t="s">
        <v>119</v>
      </c>
      <c r="R452" s="106" t="s">
        <v>119</v>
      </c>
      <c r="S452" s="106" t="s">
        <v>119</v>
      </c>
      <c r="T452" s="106" t="s">
        <v>119</v>
      </c>
      <c r="U452" s="106" t="s">
        <v>119</v>
      </c>
      <c r="V452" s="106" t="s">
        <v>119</v>
      </c>
      <c r="W452" t="s">
        <v>119</v>
      </c>
      <c r="X452" s="11" t="s">
        <v>119</v>
      </c>
      <c r="Y452" s="11" t="s">
        <v>134</v>
      </c>
    </row>
    <row r="453" spans="1:25" s="11" customFormat="1" x14ac:dyDescent="0.3">
      <c r="A453" s="14" t="s">
        <v>1171</v>
      </c>
      <c r="B453" s="18" t="s">
        <v>119</v>
      </c>
      <c r="C453" s="12" t="s">
        <v>119</v>
      </c>
      <c r="D453" s="12" t="s">
        <v>119</v>
      </c>
      <c r="E453" s="90" t="s">
        <v>119</v>
      </c>
      <c r="F453" s="37" t="s">
        <v>119</v>
      </c>
      <c r="G453" s="37" t="s">
        <v>119</v>
      </c>
      <c r="H453" s="31" t="s">
        <v>119</v>
      </c>
      <c r="I453" s="31" t="s">
        <v>119</v>
      </c>
      <c r="J453" s="31">
        <v>12</v>
      </c>
      <c r="K453" s="28" t="s">
        <v>119</v>
      </c>
      <c r="L453" s="28" t="s">
        <v>119</v>
      </c>
      <c r="M453" s="28" t="s">
        <v>119</v>
      </c>
      <c r="N453" s="1" t="s">
        <v>119</v>
      </c>
      <c r="O453" s="43" t="s">
        <v>119</v>
      </c>
      <c r="P453" s="28" t="s">
        <v>119</v>
      </c>
      <c r="Q453" s="106" t="s">
        <v>119</v>
      </c>
      <c r="R453" s="106" t="s">
        <v>119</v>
      </c>
      <c r="S453" s="106" t="s">
        <v>119</v>
      </c>
      <c r="T453" s="106" t="s">
        <v>119</v>
      </c>
      <c r="U453" s="106" t="s">
        <v>119</v>
      </c>
      <c r="V453" s="106" t="s">
        <v>119</v>
      </c>
      <c r="W453" t="s">
        <v>134</v>
      </c>
      <c r="X453" s="11" t="s">
        <v>119</v>
      </c>
      <c r="Y453" s="11" t="s">
        <v>119</v>
      </c>
    </row>
    <row r="454" spans="1:25" x14ac:dyDescent="0.3">
      <c r="A454" s="14" t="s">
        <v>819</v>
      </c>
      <c r="B454" s="18" t="s">
        <v>119</v>
      </c>
      <c r="C454" s="12" t="s">
        <v>119</v>
      </c>
      <c r="D454" s="12" t="s">
        <v>119</v>
      </c>
      <c r="E454" s="90" t="s">
        <v>119</v>
      </c>
      <c r="F454" s="37" t="s">
        <v>119</v>
      </c>
      <c r="G454" s="37" t="s">
        <v>119</v>
      </c>
      <c r="H454" s="31" t="s">
        <v>119</v>
      </c>
      <c r="I454" s="31" t="s">
        <v>119</v>
      </c>
      <c r="J454" s="31" t="s">
        <v>119</v>
      </c>
      <c r="K454" s="28" t="s">
        <v>119</v>
      </c>
      <c r="L454" s="28" t="s">
        <v>119</v>
      </c>
      <c r="M454" s="28" t="s">
        <v>119</v>
      </c>
      <c r="N454" s="1" t="s">
        <v>119</v>
      </c>
      <c r="O454" s="43" t="s">
        <v>119</v>
      </c>
      <c r="P454" s="28" t="s">
        <v>119</v>
      </c>
      <c r="Q454" s="106" t="s">
        <v>119</v>
      </c>
      <c r="R454" s="106" t="s">
        <v>119</v>
      </c>
      <c r="S454" s="106" t="s">
        <v>119</v>
      </c>
      <c r="T454" s="106">
        <f>35+29+100+28+2</f>
        <v>194</v>
      </c>
      <c r="U454" s="106" t="s">
        <v>119</v>
      </c>
      <c r="V454" s="106" t="s">
        <v>119</v>
      </c>
      <c r="W454" t="s">
        <v>119</v>
      </c>
      <c r="X454" s="11" t="str">
        <f t="shared" si="6"/>
        <v>X</v>
      </c>
      <c r="Y454" s="11" t="s">
        <v>119</v>
      </c>
    </row>
    <row r="455" spans="1:25" x14ac:dyDescent="0.3">
      <c r="A455" s="14" t="s">
        <v>1018</v>
      </c>
      <c r="B455" s="18" t="s">
        <v>119</v>
      </c>
      <c r="C455" s="12" t="s">
        <v>119</v>
      </c>
      <c r="D455" s="12" t="s">
        <v>119</v>
      </c>
      <c r="E455" s="90" t="s">
        <v>119</v>
      </c>
      <c r="F455" s="37" t="s">
        <v>119</v>
      </c>
      <c r="G455" s="37" t="s">
        <v>119</v>
      </c>
      <c r="H455" s="31" t="s">
        <v>119</v>
      </c>
      <c r="I455" s="31" t="s">
        <v>119</v>
      </c>
      <c r="J455" s="31" t="s">
        <v>119</v>
      </c>
      <c r="K455" s="28" t="s">
        <v>119</v>
      </c>
      <c r="L455" s="28" t="s">
        <v>119</v>
      </c>
      <c r="M455" s="28" t="s">
        <v>119</v>
      </c>
      <c r="N455" s="1" t="s">
        <v>119</v>
      </c>
      <c r="O455" s="43" t="s">
        <v>119</v>
      </c>
      <c r="P455" s="28" t="s">
        <v>119</v>
      </c>
      <c r="Q455" s="106" t="s">
        <v>119</v>
      </c>
      <c r="R455" s="106" t="s">
        <v>119</v>
      </c>
      <c r="S455" s="106" t="s">
        <v>119</v>
      </c>
      <c r="T455" s="106">
        <v>62</v>
      </c>
      <c r="U455" s="106" t="s">
        <v>119</v>
      </c>
      <c r="V455" s="106" t="s">
        <v>119</v>
      </c>
      <c r="W455" t="s">
        <v>119</v>
      </c>
      <c r="X455" s="11" t="str">
        <f t="shared" si="6"/>
        <v>X</v>
      </c>
      <c r="Y455" s="11" t="s">
        <v>1265</v>
      </c>
    </row>
    <row r="456" spans="1:25" x14ac:dyDescent="0.3">
      <c r="A456" s="14" t="s">
        <v>457</v>
      </c>
      <c r="B456" s="18" t="s">
        <v>119</v>
      </c>
      <c r="C456" s="12" t="s">
        <v>119</v>
      </c>
      <c r="D456" s="12" t="s">
        <v>119</v>
      </c>
      <c r="E456" s="90" t="s">
        <v>119</v>
      </c>
      <c r="F456" s="37" t="s">
        <v>119</v>
      </c>
      <c r="G456" s="37" t="s">
        <v>119</v>
      </c>
      <c r="H456" s="31" t="s">
        <v>119</v>
      </c>
      <c r="I456" s="31">
        <v>1</v>
      </c>
      <c r="J456" s="31" t="s">
        <v>119</v>
      </c>
      <c r="K456" s="28" t="s">
        <v>119</v>
      </c>
      <c r="L456" s="28" t="s">
        <v>119</v>
      </c>
      <c r="M456" s="28" t="s">
        <v>134</v>
      </c>
      <c r="N456" s="1" t="s">
        <v>119</v>
      </c>
      <c r="O456" s="43" t="s">
        <v>119</v>
      </c>
      <c r="P456" s="28" t="s">
        <v>119</v>
      </c>
      <c r="Q456" s="106" t="s">
        <v>119</v>
      </c>
      <c r="R456" s="106" t="s">
        <v>119</v>
      </c>
      <c r="S456" s="106" t="s">
        <v>119</v>
      </c>
      <c r="T456" s="106" t="s">
        <v>119</v>
      </c>
      <c r="U456" s="106" t="s">
        <v>119</v>
      </c>
      <c r="V456" s="106" t="s">
        <v>119</v>
      </c>
      <c r="W456" t="s">
        <v>119</v>
      </c>
      <c r="X456" s="11" t="s">
        <v>134</v>
      </c>
      <c r="Y456" s="11" t="s">
        <v>134</v>
      </c>
    </row>
    <row r="457" spans="1:25" x14ac:dyDescent="0.3">
      <c r="A457" s="14" t="s">
        <v>458</v>
      </c>
      <c r="B457" s="18" t="s">
        <v>119</v>
      </c>
      <c r="C457" s="12" t="s">
        <v>119</v>
      </c>
      <c r="D457" s="12" t="s">
        <v>119</v>
      </c>
      <c r="E457" s="90" t="s">
        <v>119</v>
      </c>
      <c r="F457" s="37" t="s">
        <v>119</v>
      </c>
      <c r="G457" s="37" t="s">
        <v>119</v>
      </c>
      <c r="H457" s="31" t="s">
        <v>119</v>
      </c>
      <c r="I457" s="31" t="s">
        <v>119</v>
      </c>
      <c r="J457" s="31" t="s">
        <v>119</v>
      </c>
      <c r="K457" s="28" t="s">
        <v>119</v>
      </c>
      <c r="L457" s="28" t="s">
        <v>119</v>
      </c>
      <c r="M457" s="28">
        <v>20</v>
      </c>
      <c r="N457" s="1" t="s">
        <v>119</v>
      </c>
      <c r="O457" s="43" t="s">
        <v>119</v>
      </c>
      <c r="P457" s="28" t="s">
        <v>119</v>
      </c>
      <c r="Q457" s="106" t="s">
        <v>119</v>
      </c>
      <c r="R457" s="106" t="s">
        <v>119</v>
      </c>
      <c r="S457" s="106" t="s">
        <v>119</v>
      </c>
      <c r="T457" s="106" t="s">
        <v>119</v>
      </c>
      <c r="U457" s="106" t="s">
        <v>119</v>
      </c>
      <c r="V457" s="106" t="s">
        <v>119</v>
      </c>
      <c r="W457" t="s">
        <v>119</v>
      </c>
      <c r="X457" s="11" t="s">
        <v>134</v>
      </c>
      <c r="Y457" s="11" t="s">
        <v>134</v>
      </c>
    </row>
    <row r="458" spans="1:25" x14ac:dyDescent="0.3">
      <c r="A458" s="14" t="s">
        <v>459</v>
      </c>
      <c r="B458" s="18" t="s">
        <v>119</v>
      </c>
      <c r="C458" s="12" t="s">
        <v>119</v>
      </c>
      <c r="D458" s="12" t="s">
        <v>119</v>
      </c>
      <c r="E458" s="90" t="s">
        <v>119</v>
      </c>
      <c r="F458" s="37" t="s">
        <v>119</v>
      </c>
      <c r="G458" s="37" t="s">
        <v>119</v>
      </c>
      <c r="H458" s="31" t="s">
        <v>119</v>
      </c>
      <c r="I458" s="31" t="s">
        <v>119</v>
      </c>
      <c r="J458" s="31" t="s">
        <v>119</v>
      </c>
      <c r="K458" s="28" t="s">
        <v>119</v>
      </c>
      <c r="L458" s="28" t="s">
        <v>119</v>
      </c>
      <c r="M458" s="28">
        <f>24+115+8+18+13</f>
        <v>178</v>
      </c>
      <c r="N458" s="1" t="s">
        <v>119</v>
      </c>
      <c r="O458" s="43" t="s">
        <v>119</v>
      </c>
      <c r="P458" s="28" t="s">
        <v>119</v>
      </c>
      <c r="Q458" s="106" t="s">
        <v>119</v>
      </c>
      <c r="R458" s="106" t="s">
        <v>119</v>
      </c>
      <c r="S458" s="106" t="s">
        <v>119</v>
      </c>
      <c r="T458" s="106" t="s">
        <v>119</v>
      </c>
      <c r="U458" s="106" t="s">
        <v>119</v>
      </c>
      <c r="V458" s="106" t="s">
        <v>119</v>
      </c>
      <c r="W458" t="s">
        <v>119</v>
      </c>
      <c r="X458" s="11" t="s">
        <v>119</v>
      </c>
      <c r="Y458" s="11" t="s">
        <v>119</v>
      </c>
    </row>
    <row r="459" spans="1:25" s="11" customFormat="1" x14ac:dyDescent="0.3">
      <c r="A459" s="14" t="s">
        <v>460</v>
      </c>
      <c r="B459" s="18" t="s">
        <v>119</v>
      </c>
      <c r="C459" s="12" t="s">
        <v>119</v>
      </c>
      <c r="D459" s="12" t="s">
        <v>119</v>
      </c>
      <c r="E459" s="90" t="s">
        <v>119</v>
      </c>
      <c r="F459" s="37" t="s">
        <v>119</v>
      </c>
      <c r="G459" s="37" t="s">
        <v>119</v>
      </c>
      <c r="H459" s="31" t="s">
        <v>119</v>
      </c>
      <c r="I459" s="31" t="s">
        <v>119</v>
      </c>
      <c r="J459" s="31" t="s">
        <v>119</v>
      </c>
      <c r="K459" s="28" t="s">
        <v>119</v>
      </c>
      <c r="L459" s="28" t="s">
        <v>119</v>
      </c>
      <c r="M459" s="28">
        <v>14</v>
      </c>
      <c r="N459" s="1" t="s">
        <v>119</v>
      </c>
      <c r="O459" s="43" t="s">
        <v>119</v>
      </c>
      <c r="P459" s="28" t="s">
        <v>119</v>
      </c>
      <c r="Q459" s="106" t="s">
        <v>119</v>
      </c>
      <c r="R459" s="106" t="s">
        <v>119</v>
      </c>
      <c r="S459" s="106" t="s">
        <v>119</v>
      </c>
      <c r="T459" s="106" t="s">
        <v>119</v>
      </c>
      <c r="U459" s="106" t="s">
        <v>119</v>
      </c>
      <c r="V459" s="106" t="s">
        <v>119</v>
      </c>
      <c r="W459" t="s">
        <v>119</v>
      </c>
      <c r="X459" s="11" t="s">
        <v>134</v>
      </c>
      <c r="Y459" s="11" t="s">
        <v>119</v>
      </c>
    </row>
    <row r="460" spans="1:25" s="5" customFormat="1" x14ac:dyDescent="0.3">
      <c r="A460" s="10" t="s">
        <v>805</v>
      </c>
      <c r="B460" s="6" t="s">
        <v>119</v>
      </c>
      <c r="C460" s="7" t="s">
        <v>119</v>
      </c>
      <c r="D460" s="7" t="s">
        <v>119</v>
      </c>
      <c r="E460" s="135" t="s">
        <v>119</v>
      </c>
      <c r="F460" s="29" t="s">
        <v>119</v>
      </c>
      <c r="G460" s="29" t="s">
        <v>119</v>
      </c>
      <c r="H460" s="29" t="s">
        <v>119</v>
      </c>
      <c r="I460" s="29" t="s">
        <v>119</v>
      </c>
      <c r="J460" s="29" t="s">
        <v>119</v>
      </c>
      <c r="K460" s="29" t="s">
        <v>119</v>
      </c>
      <c r="L460" s="29" t="s">
        <v>119</v>
      </c>
      <c r="M460" s="29" t="s">
        <v>119</v>
      </c>
      <c r="N460" s="10" t="s">
        <v>119</v>
      </c>
      <c r="O460" s="30" t="s">
        <v>119</v>
      </c>
      <c r="P460" s="28" t="s">
        <v>119</v>
      </c>
      <c r="Q460" s="107" t="s">
        <v>119</v>
      </c>
      <c r="R460" s="107">
        <v>1</v>
      </c>
      <c r="S460" s="107" t="s">
        <v>119</v>
      </c>
      <c r="T460" s="107" t="s">
        <v>119</v>
      </c>
      <c r="U460" s="107" t="s">
        <v>119</v>
      </c>
      <c r="V460" s="107" t="s">
        <v>119</v>
      </c>
      <c r="W460" s="5" t="s">
        <v>119</v>
      </c>
      <c r="X460" s="5" t="str">
        <f t="shared" si="6"/>
        <v>X</v>
      </c>
      <c r="Y460" s="5" t="s">
        <v>119</v>
      </c>
    </row>
    <row r="461" spans="1:25" s="5" customFormat="1" x14ac:dyDescent="0.3">
      <c r="A461" s="14" t="s">
        <v>461</v>
      </c>
      <c r="B461" s="18" t="s">
        <v>119</v>
      </c>
      <c r="C461" s="12" t="s">
        <v>119</v>
      </c>
      <c r="D461" s="12" t="s">
        <v>119</v>
      </c>
      <c r="E461" s="90" t="s">
        <v>119</v>
      </c>
      <c r="F461" s="37" t="s">
        <v>119</v>
      </c>
      <c r="G461" s="37" t="s">
        <v>119</v>
      </c>
      <c r="H461" s="31" t="s">
        <v>119</v>
      </c>
      <c r="I461" s="31">
        <v>5</v>
      </c>
      <c r="J461" s="31" t="s">
        <v>119</v>
      </c>
      <c r="K461" s="28" t="s">
        <v>119</v>
      </c>
      <c r="L461" s="28" t="s">
        <v>119</v>
      </c>
      <c r="M461" s="28" t="s">
        <v>134</v>
      </c>
      <c r="N461" s="1" t="s">
        <v>119</v>
      </c>
      <c r="O461" s="43" t="s">
        <v>119</v>
      </c>
      <c r="P461" s="28">
        <v>17</v>
      </c>
      <c r="Q461" s="106" t="s">
        <v>119</v>
      </c>
      <c r="R461" s="106" t="s">
        <v>119</v>
      </c>
      <c r="S461" s="106" t="s">
        <v>119</v>
      </c>
      <c r="T461" s="106" t="s">
        <v>119</v>
      </c>
      <c r="U461" s="106" t="s">
        <v>119</v>
      </c>
      <c r="V461" s="106" t="s">
        <v>119</v>
      </c>
      <c r="W461" t="s">
        <v>119</v>
      </c>
      <c r="X461" s="11" t="s">
        <v>134</v>
      </c>
      <c r="Y461" s="11" t="s">
        <v>134</v>
      </c>
    </row>
    <row r="462" spans="1:25" s="5" customFormat="1" x14ac:dyDescent="0.3">
      <c r="A462" s="10" t="s">
        <v>462</v>
      </c>
      <c r="B462" s="6">
        <v>0</v>
      </c>
      <c r="C462" s="10">
        <v>0</v>
      </c>
      <c r="D462" s="10">
        <v>0</v>
      </c>
      <c r="E462" s="10">
        <v>1</v>
      </c>
      <c r="F462" s="37" t="s">
        <v>119</v>
      </c>
      <c r="G462" s="37" t="s">
        <v>119</v>
      </c>
      <c r="H462" s="29" t="s">
        <v>119</v>
      </c>
      <c r="I462" s="29" t="s">
        <v>119</v>
      </c>
      <c r="J462" s="29" t="s">
        <v>119</v>
      </c>
      <c r="K462" s="29" t="s">
        <v>119</v>
      </c>
      <c r="L462" s="29" t="s">
        <v>119</v>
      </c>
      <c r="M462" s="29" t="s">
        <v>119</v>
      </c>
      <c r="N462" s="10" t="s">
        <v>119</v>
      </c>
      <c r="O462" s="43" t="s">
        <v>119</v>
      </c>
      <c r="P462" s="28" t="s">
        <v>119</v>
      </c>
      <c r="Q462" s="106" t="s">
        <v>119</v>
      </c>
      <c r="R462" s="106" t="s">
        <v>119</v>
      </c>
      <c r="S462" s="106" t="s">
        <v>119</v>
      </c>
      <c r="T462" s="106" t="s">
        <v>119</v>
      </c>
      <c r="U462" s="106" t="s">
        <v>119</v>
      </c>
      <c r="V462" s="106" t="s">
        <v>119</v>
      </c>
      <c r="W462" t="s">
        <v>119</v>
      </c>
      <c r="X462" s="11" t="s">
        <v>119</v>
      </c>
      <c r="Y462" s="11" t="s">
        <v>119</v>
      </c>
    </row>
    <row r="463" spans="1:25" s="5" customFormat="1" x14ac:dyDescent="0.3">
      <c r="A463" s="14" t="s">
        <v>463</v>
      </c>
      <c r="B463" s="18" t="s">
        <v>119</v>
      </c>
      <c r="C463" s="14" t="s">
        <v>119</v>
      </c>
      <c r="D463" s="14" t="s">
        <v>119</v>
      </c>
      <c r="E463" s="14" t="s">
        <v>119</v>
      </c>
      <c r="F463" s="37" t="s">
        <v>119</v>
      </c>
      <c r="G463" s="37" t="s">
        <v>119</v>
      </c>
      <c r="H463" s="31" t="s">
        <v>119</v>
      </c>
      <c r="I463" s="31">
        <v>3</v>
      </c>
      <c r="J463" s="31" t="s">
        <v>119</v>
      </c>
      <c r="K463" s="31" t="s">
        <v>119</v>
      </c>
      <c r="L463" s="31" t="s">
        <v>119</v>
      </c>
      <c r="M463" s="31" t="s">
        <v>134</v>
      </c>
      <c r="N463" s="14" t="s">
        <v>119</v>
      </c>
      <c r="O463" s="43" t="s">
        <v>119</v>
      </c>
      <c r="P463" s="28" t="s">
        <v>119</v>
      </c>
      <c r="Q463" s="106" t="s">
        <v>119</v>
      </c>
      <c r="R463" s="106" t="s">
        <v>119</v>
      </c>
      <c r="S463" s="106" t="s">
        <v>119</v>
      </c>
      <c r="T463" s="106" t="s">
        <v>119</v>
      </c>
      <c r="U463" s="106" t="s">
        <v>119</v>
      </c>
      <c r="V463" s="106" t="s">
        <v>119</v>
      </c>
      <c r="W463" t="s">
        <v>119</v>
      </c>
      <c r="X463" s="11" t="s">
        <v>134</v>
      </c>
      <c r="Y463" s="11" t="s">
        <v>119</v>
      </c>
    </row>
    <row r="464" spans="1:25" s="38" customFormat="1" x14ac:dyDescent="0.3">
      <c r="A464" s="14" t="s">
        <v>310</v>
      </c>
      <c r="B464" s="2" t="s">
        <v>119</v>
      </c>
      <c r="C464" s="14" t="s">
        <v>119</v>
      </c>
      <c r="D464" s="14" t="s">
        <v>119</v>
      </c>
      <c r="E464" s="1" t="s">
        <v>119</v>
      </c>
      <c r="F464" s="37" t="s">
        <v>119</v>
      </c>
      <c r="G464" s="37" t="s">
        <v>119</v>
      </c>
      <c r="H464" s="28" t="s">
        <v>119</v>
      </c>
      <c r="I464" s="28">
        <v>1</v>
      </c>
      <c r="J464" s="28" t="s">
        <v>119</v>
      </c>
      <c r="K464" s="28" t="s">
        <v>119</v>
      </c>
      <c r="L464" s="28" t="s">
        <v>119</v>
      </c>
      <c r="M464" s="28">
        <v>1</v>
      </c>
      <c r="N464" s="1" t="s">
        <v>119</v>
      </c>
      <c r="O464" s="43" t="s">
        <v>119</v>
      </c>
      <c r="P464" s="28" t="s">
        <v>119</v>
      </c>
      <c r="Q464" s="106" t="s">
        <v>119</v>
      </c>
      <c r="R464" s="106">
        <v>1</v>
      </c>
      <c r="S464" s="106" t="s">
        <v>119</v>
      </c>
      <c r="T464" s="106" t="s">
        <v>119</v>
      </c>
      <c r="U464" s="106" t="s">
        <v>119</v>
      </c>
      <c r="V464" s="106" t="s">
        <v>119</v>
      </c>
      <c r="W464" t="s">
        <v>119</v>
      </c>
      <c r="X464" s="11" t="str">
        <f t="shared" si="6"/>
        <v>X</v>
      </c>
      <c r="Y464" s="11" t="s">
        <v>119</v>
      </c>
    </row>
    <row r="465" spans="1:25" x14ac:dyDescent="0.3">
      <c r="A465" s="1" t="s">
        <v>84</v>
      </c>
      <c r="B465" s="2">
        <v>0</v>
      </c>
      <c r="C465" s="4">
        <v>0</v>
      </c>
      <c r="D465" s="4">
        <v>0</v>
      </c>
      <c r="E465" s="1">
        <v>6</v>
      </c>
      <c r="F465" s="37" t="s">
        <v>119</v>
      </c>
      <c r="G465" s="37" t="s">
        <v>119</v>
      </c>
      <c r="H465" s="28" t="s">
        <v>119</v>
      </c>
      <c r="I465" s="28" t="s">
        <v>119</v>
      </c>
      <c r="J465" s="28" t="s">
        <v>119</v>
      </c>
      <c r="K465" s="28" t="s">
        <v>119</v>
      </c>
      <c r="L465" s="28" t="s">
        <v>119</v>
      </c>
      <c r="M465" s="28" t="s">
        <v>119</v>
      </c>
      <c r="N465" s="1" t="s">
        <v>119</v>
      </c>
      <c r="O465" s="43" t="s">
        <v>119</v>
      </c>
      <c r="P465" s="28" t="s">
        <v>119</v>
      </c>
      <c r="Q465" s="106" t="s">
        <v>119</v>
      </c>
      <c r="R465" s="106" t="s">
        <v>119</v>
      </c>
      <c r="S465" s="106" t="s">
        <v>119</v>
      </c>
      <c r="T465" s="106" t="s">
        <v>119</v>
      </c>
      <c r="U465" s="106" t="s">
        <v>119</v>
      </c>
      <c r="V465" s="106" t="s">
        <v>119</v>
      </c>
      <c r="W465" t="s">
        <v>119</v>
      </c>
      <c r="X465" s="11" t="s">
        <v>119</v>
      </c>
      <c r="Y465" s="11" t="s">
        <v>119</v>
      </c>
    </row>
    <row r="466" spans="1:25" x14ac:dyDescent="0.3">
      <c r="A466" s="12" t="s">
        <v>464</v>
      </c>
      <c r="B466" s="2" t="s">
        <v>119</v>
      </c>
      <c r="C466" s="4" t="s">
        <v>119</v>
      </c>
      <c r="D466" s="4" t="s">
        <v>119</v>
      </c>
      <c r="E466" s="1" t="s">
        <v>119</v>
      </c>
      <c r="F466" s="37" t="s">
        <v>119</v>
      </c>
      <c r="G466" s="37" t="s">
        <v>119</v>
      </c>
      <c r="H466" s="28" t="s">
        <v>119</v>
      </c>
      <c r="I466" s="28" t="s">
        <v>119</v>
      </c>
      <c r="J466" s="28" t="s">
        <v>119</v>
      </c>
      <c r="K466" s="28" t="s">
        <v>119</v>
      </c>
      <c r="L466" s="28" t="s">
        <v>119</v>
      </c>
      <c r="M466" s="28">
        <v>2</v>
      </c>
      <c r="N466" s="1" t="s">
        <v>119</v>
      </c>
      <c r="O466" s="43" t="s">
        <v>119</v>
      </c>
      <c r="P466" s="28" t="s">
        <v>119</v>
      </c>
      <c r="Q466" s="106" t="s">
        <v>119</v>
      </c>
      <c r="R466" s="106" t="s">
        <v>119</v>
      </c>
      <c r="S466" s="106">
        <v>1</v>
      </c>
      <c r="T466" s="106" t="s">
        <v>119</v>
      </c>
      <c r="U466" s="106" t="s">
        <v>119</v>
      </c>
      <c r="V466" s="106">
        <v>1</v>
      </c>
      <c r="W466" t="s">
        <v>119</v>
      </c>
      <c r="X466" s="11" t="str">
        <f t="shared" ref="X466:X533" si="7">IF(SUM(Q466:V466)&gt;=1,"X","")</f>
        <v>X</v>
      </c>
      <c r="Y466" s="11" t="s">
        <v>119</v>
      </c>
    </row>
    <row r="467" spans="1:25" x14ac:dyDescent="0.3">
      <c r="A467" s="12" t="s">
        <v>861</v>
      </c>
      <c r="B467" s="2" t="s">
        <v>119</v>
      </c>
      <c r="C467" s="4" t="s">
        <v>119</v>
      </c>
      <c r="D467" s="4" t="s">
        <v>119</v>
      </c>
      <c r="E467" s="1" t="s">
        <v>119</v>
      </c>
      <c r="F467" s="37" t="s">
        <v>119</v>
      </c>
      <c r="G467" s="37" t="s">
        <v>119</v>
      </c>
      <c r="H467" s="28" t="s">
        <v>119</v>
      </c>
      <c r="I467" s="28" t="s">
        <v>119</v>
      </c>
      <c r="J467" s="28" t="s">
        <v>119</v>
      </c>
      <c r="K467" s="28" t="s">
        <v>119</v>
      </c>
      <c r="L467" s="28" t="s">
        <v>119</v>
      </c>
      <c r="M467" s="28" t="s">
        <v>119</v>
      </c>
      <c r="N467" s="1" t="s">
        <v>119</v>
      </c>
      <c r="O467" s="43" t="s">
        <v>119</v>
      </c>
      <c r="P467" s="28" t="s">
        <v>119</v>
      </c>
      <c r="Q467" s="106" t="s">
        <v>119</v>
      </c>
      <c r="R467" s="106">
        <v>1</v>
      </c>
      <c r="S467" s="106" t="s">
        <v>119</v>
      </c>
      <c r="T467" s="106" t="s">
        <v>119</v>
      </c>
      <c r="U467" s="106" t="s">
        <v>119</v>
      </c>
      <c r="V467" s="106" t="s">
        <v>119</v>
      </c>
      <c r="W467" t="s">
        <v>119</v>
      </c>
      <c r="X467" s="11" t="str">
        <f t="shared" si="7"/>
        <v>X</v>
      </c>
      <c r="Y467" s="11" t="s">
        <v>119</v>
      </c>
    </row>
    <row r="468" spans="1:25" x14ac:dyDescent="0.3">
      <c r="A468" s="7" t="s">
        <v>465</v>
      </c>
      <c r="B468" s="6" t="s">
        <v>119</v>
      </c>
      <c r="C468" s="7" t="s">
        <v>119</v>
      </c>
      <c r="D468" s="7" t="s">
        <v>119</v>
      </c>
      <c r="E468" s="10" t="s">
        <v>119</v>
      </c>
      <c r="F468" s="37" t="s">
        <v>119</v>
      </c>
      <c r="G468" s="37">
        <v>2</v>
      </c>
      <c r="H468" s="29" t="s">
        <v>119</v>
      </c>
      <c r="I468" s="29" t="s">
        <v>119</v>
      </c>
      <c r="J468" s="29" t="s">
        <v>119</v>
      </c>
      <c r="K468" s="29" t="s">
        <v>119</v>
      </c>
      <c r="L468" s="29" t="s">
        <v>119</v>
      </c>
      <c r="M468" s="29">
        <v>4</v>
      </c>
      <c r="N468" s="1" t="s">
        <v>119</v>
      </c>
      <c r="O468" s="43" t="s">
        <v>119</v>
      </c>
      <c r="P468" s="28" t="s">
        <v>119</v>
      </c>
      <c r="Q468" s="106" t="s">
        <v>119</v>
      </c>
      <c r="R468" s="106" t="s">
        <v>119</v>
      </c>
      <c r="S468" s="106" t="s">
        <v>119</v>
      </c>
      <c r="T468" s="106" t="s">
        <v>119</v>
      </c>
      <c r="U468" s="106">
        <v>1</v>
      </c>
      <c r="V468" s="106" t="s">
        <v>119</v>
      </c>
      <c r="W468" t="s">
        <v>119</v>
      </c>
      <c r="X468" s="11" t="str">
        <f t="shared" si="7"/>
        <v>X</v>
      </c>
      <c r="Y468" s="11" t="s">
        <v>119</v>
      </c>
    </row>
    <row r="469" spans="1:25" x14ac:dyDescent="0.3">
      <c r="A469" s="12" t="s">
        <v>1322</v>
      </c>
      <c r="B469" s="6" t="s">
        <v>119</v>
      </c>
      <c r="C469" s="7" t="s">
        <v>119</v>
      </c>
      <c r="D469" s="7" t="s">
        <v>119</v>
      </c>
      <c r="E469" s="10" t="s">
        <v>119</v>
      </c>
      <c r="F469" s="37" t="s">
        <v>119</v>
      </c>
      <c r="G469" s="37" t="s">
        <v>119</v>
      </c>
      <c r="H469" s="29" t="s">
        <v>119</v>
      </c>
      <c r="I469" s="29" t="s">
        <v>119</v>
      </c>
      <c r="J469" s="29" t="s">
        <v>119</v>
      </c>
      <c r="K469" s="29" t="s">
        <v>119</v>
      </c>
      <c r="L469" s="29" t="s">
        <v>119</v>
      </c>
      <c r="M469" s="29" t="s">
        <v>119</v>
      </c>
      <c r="N469" s="1" t="s">
        <v>119</v>
      </c>
      <c r="O469" s="43" t="s">
        <v>119</v>
      </c>
      <c r="P469" s="28">
        <v>65</v>
      </c>
      <c r="Q469" s="106" t="s">
        <v>119</v>
      </c>
      <c r="R469" s="106" t="s">
        <v>119</v>
      </c>
      <c r="S469" s="106" t="s">
        <v>119</v>
      </c>
      <c r="T469" s="106" t="s">
        <v>119</v>
      </c>
      <c r="U469" s="106" t="s">
        <v>119</v>
      </c>
      <c r="V469" s="106" t="s">
        <v>119</v>
      </c>
      <c r="W469" t="s">
        <v>119</v>
      </c>
      <c r="X469" s="11" t="s">
        <v>119</v>
      </c>
      <c r="Y469" s="11" t="s">
        <v>119</v>
      </c>
    </row>
    <row r="470" spans="1:25" s="11" customFormat="1" x14ac:dyDescent="0.3">
      <c r="A470" s="12" t="s">
        <v>466</v>
      </c>
      <c r="B470" s="18" t="s">
        <v>119</v>
      </c>
      <c r="C470" s="12" t="s">
        <v>119</v>
      </c>
      <c r="D470" s="12" t="s">
        <v>119</v>
      </c>
      <c r="E470" s="14" t="s">
        <v>119</v>
      </c>
      <c r="F470" s="37" t="s">
        <v>119</v>
      </c>
      <c r="G470" s="37" t="s">
        <v>119</v>
      </c>
      <c r="H470" s="31" t="s">
        <v>119</v>
      </c>
      <c r="I470" s="31" t="s">
        <v>119</v>
      </c>
      <c r="J470" s="31" t="s">
        <v>119</v>
      </c>
      <c r="K470" s="31" t="s">
        <v>119</v>
      </c>
      <c r="L470" s="31" t="s">
        <v>119</v>
      </c>
      <c r="M470" s="31">
        <v>4</v>
      </c>
      <c r="N470" s="14" t="s">
        <v>119</v>
      </c>
      <c r="O470" s="43" t="s">
        <v>119</v>
      </c>
      <c r="P470" s="28">
        <v>1</v>
      </c>
      <c r="Q470" s="106" t="s">
        <v>119</v>
      </c>
      <c r="R470" s="106" t="s">
        <v>119</v>
      </c>
      <c r="S470" s="106" t="s">
        <v>119</v>
      </c>
      <c r="T470" s="106" t="s">
        <v>119</v>
      </c>
      <c r="U470" s="106" t="s">
        <v>119</v>
      </c>
      <c r="V470" s="106" t="s">
        <v>119</v>
      </c>
      <c r="W470" t="s">
        <v>119</v>
      </c>
      <c r="X470" s="11" t="s">
        <v>119</v>
      </c>
      <c r="Y470" s="11" t="s">
        <v>119</v>
      </c>
    </row>
    <row r="471" spans="1:25" s="11" customFormat="1" x14ac:dyDescent="0.3">
      <c r="A471" s="12" t="s">
        <v>1323</v>
      </c>
      <c r="B471" s="18" t="s">
        <v>119</v>
      </c>
      <c r="C471" s="12" t="s">
        <v>119</v>
      </c>
      <c r="D471" s="12" t="s">
        <v>119</v>
      </c>
      <c r="E471" s="14" t="s">
        <v>119</v>
      </c>
      <c r="F471" s="37" t="s">
        <v>119</v>
      </c>
      <c r="G471" s="37" t="s">
        <v>119</v>
      </c>
      <c r="H471" s="31" t="s">
        <v>119</v>
      </c>
      <c r="I471" s="31" t="s">
        <v>119</v>
      </c>
      <c r="J471" s="31" t="s">
        <v>119</v>
      </c>
      <c r="K471" s="31" t="s">
        <v>119</v>
      </c>
      <c r="L471" s="31" t="s">
        <v>119</v>
      </c>
      <c r="M471" s="31" t="s">
        <v>119</v>
      </c>
      <c r="N471" s="14" t="s">
        <v>119</v>
      </c>
      <c r="O471" s="43" t="s">
        <v>119</v>
      </c>
      <c r="P471" s="28">
        <v>25</v>
      </c>
      <c r="Q471" s="106" t="s">
        <v>119</v>
      </c>
      <c r="R471" s="106" t="s">
        <v>119</v>
      </c>
      <c r="S471" s="106" t="s">
        <v>119</v>
      </c>
      <c r="T471" s="106" t="s">
        <v>119</v>
      </c>
      <c r="U471" s="106" t="s">
        <v>119</v>
      </c>
      <c r="V471" s="106" t="s">
        <v>119</v>
      </c>
      <c r="W471" t="s">
        <v>119</v>
      </c>
      <c r="X471" s="11" t="s">
        <v>119</v>
      </c>
      <c r="Y471" s="11" t="s">
        <v>119</v>
      </c>
    </row>
    <row r="472" spans="1:25" s="11" customFormat="1" x14ac:dyDescent="0.3">
      <c r="A472" s="7" t="s">
        <v>685</v>
      </c>
      <c r="B472" s="6" t="s">
        <v>119</v>
      </c>
      <c r="C472" s="7" t="s">
        <v>119</v>
      </c>
      <c r="D472" s="7" t="s">
        <v>119</v>
      </c>
      <c r="E472" s="10" t="s">
        <v>119</v>
      </c>
      <c r="F472" s="37" t="s">
        <v>119</v>
      </c>
      <c r="G472" s="29">
        <v>2</v>
      </c>
      <c r="H472" s="29" t="s">
        <v>119</v>
      </c>
      <c r="I472" s="29" t="s">
        <v>119</v>
      </c>
      <c r="J472" s="29" t="s">
        <v>119</v>
      </c>
      <c r="K472" s="29" t="s">
        <v>119</v>
      </c>
      <c r="L472" s="29" t="s">
        <v>119</v>
      </c>
      <c r="M472" s="29" t="s">
        <v>119</v>
      </c>
      <c r="N472" s="10" t="s">
        <v>119</v>
      </c>
      <c r="O472" s="43" t="s">
        <v>119</v>
      </c>
      <c r="P472" s="28" t="s">
        <v>119</v>
      </c>
      <c r="Q472" s="106" t="s">
        <v>119</v>
      </c>
      <c r="R472" s="106" t="s">
        <v>119</v>
      </c>
      <c r="S472" s="106">
        <v>21</v>
      </c>
      <c r="T472" s="106" t="s">
        <v>119</v>
      </c>
      <c r="U472" s="106" t="s">
        <v>119</v>
      </c>
      <c r="V472" s="106" t="s">
        <v>119</v>
      </c>
      <c r="W472" t="s">
        <v>119</v>
      </c>
      <c r="X472" s="11" t="str">
        <f t="shared" si="7"/>
        <v>X</v>
      </c>
      <c r="Y472" s="11" t="s">
        <v>119</v>
      </c>
    </row>
    <row r="473" spans="1:25" s="11" customFormat="1" x14ac:dyDescent="0.3">
      <c r="A473" s="7" t="s">
        <v>1324</v>
      </c>
      <c r="B473" s="6" t="s">
        <v>119</v>
      </c>
      <c r="C473" s="7" t="s">
        <v>119</v>
      </c>
      <c r="D473" s="7" t="s">
        <v>119</v>
      </c>
      <c r="E473" s="10" t="s">
        <v>119</v>
      </c>
      <c r="F473" s="37" t="s">
        <v>119</v>
      </c>
      <c r="G473" s="29" t="s">
        <v>119</v>
      </c>
      <c r="H473" s="29" t="s">
        <v>119</v>
      </c>
      <c r="I473" s="29">
        <v>3</v>
      </c>
      <c r="J473" s="29">
        <v>32</v>
      </c>
      <c r="K473" s="29" t="s">
        <v>119</v>
      </c>
      <c r="L473" s="29" t="s">
        <v>119</v>
      </c>
      <c r="M473" s="29" t="s">
        <v>119</v>
      </c>
      <c r="N473" s="10" t="s">
        <v>119</v>
      </c>
      <c r="O473" s="43" t="s">
        <v>119</v>
      </c>
      <c r="P473" s="28">
        <v>2</v>
      </c>
      <c r="Q473" s="106" t="s">
        <v>119</v>
      </c>
      <c r="R473" s="106" t="s">
        <v>119</v>
      </c>
      <c r="S473" s="106" t="s">
        <v>119</v>
      </c>
      <c r="T473" s="106" t="s">
        <v>119</v>
      </c>
      <c r="U473" s="106" t="s">
        <v>119</v>
      </c>
      <c r="V473" s="106" t="s">
        <v>119</v>
      </c>
      <c r="W473" t="s">
        <v>119</v>
      </c>
      <c r="X473" s="11" t="s">
        <v>119</v>
      </c>
      <c r="Y473" s="11" t="s">
        <v>119</v>
      </c>
    </row>
    <row r="474" spans="1:25" s="11" customFormat="1" x14ac:dyDescent="0.3">
      <c r="A474" s="7" t="s">
        <v>1325</v>
      </c>
      <c r="B474" s="6" t="s">
        <v>119</v>
      </c>
      <c r="C474" s="7" t="s">
        <v>119</v>
      </c>
      <c r="D474" s="7" t="s">
        <v>119</v>
      </c>
      <c r="E474" s="10" t="s">
        <v>119</v>
      </c>
      <c r="F474" s="37" t="s">
        <v>119</v>
      </c>
      <c r="G474" s="29" t="s">
        <v>119</v>
      </c>
      <c r="H474" s="29" t="s">
        <v>119</v>
      </c>
      <c r="I474" s="29">
        <v>2</v>
      </c>
      <c r="J474" s="29">
        <v>23</v>
      </c>
      <c r="K474" s="29" t="s">
        <v>119</v>
      </c>
      <c r="L474" s="29" t="s">
        <v>119</v>
      </c>
      <c r="M474" s="29" t="s">
        <v>119</v>
      </c>
      <c r="N474" s="10" t="s">
        <v>119</v>
      </c>
      <c r="O474" s="43" t="s">
        <v>119</v>
      </c>
      <c r="P474" s="28">
        <v>13</v>
      </c>
      <c r="Q474" s="106" t="s">
        <v>119</v>
      </c>
      <c r="R474" s="106" t="s">
        <v>119</v>
      </c>
      <c r="S474" s="106" t="s">
        <v>119</v>
      </c>
      <c r="T474" s="106" t="s">
        <v>119</v>
      </c>
      <c r="U474" s="106" t="s">
        <v>119</v>
      </c>
      <c r="V474" s="106" t="s">
        <v>119</v>
      </c>
      <c r="W474" t="s">
        <v>119</v>
      </c>
      <c r="X474" s="11" t="s">
        <v>119</v>
      </c>
      <c r="Y474" s="11" t="s">
        <v>119</v>
      </c>
    </row>
    <row r="475" spans="1:25" x14ac:dyDescent="0.3">
      <c r="A475" s="7" t="s">
        <v>1326</v>
      </c>
      <c r="B475" s="6" t="s">
        <v>119</v>
      </c>
      <c r="C475" s="7" t="s">
        <v>119</v>
      </c>
      <c r="D475" s="7" t="s">
        <v>119</v>
      </c>
      <c r="E475" s="10" t="s">
        <v>119</v>
      </c>
      <c r="F475" s="37" t="s">
        <v>119</v>
      </c>
      <c r="G475" s="29" t="s">
        <v>119</v>
      </c>
      <c r="H475" s="29" t="s">
        <v>119</v>
      </c>
      <c r="I475" s="29">
        <v>1</v>
      </c>
      <c r="J475" s="29">
        <v>7</v>
      </c>
      <c r="K475" s="29" t="s">
        <v>119</v>
      </c>
      <c r="L475" s="29" t="s">
        <v>119</v>
      </c>
      <c r="M475" s="29" t="s">
        <v>119</v>
      </c>
      <c r="N475" s="10" t="s">
        <v>119</v>
      </c>
      <c r="O475" s="43" t="s">
        <v>119</v>
      </c>
      <c r="P475" s="28" t="s">
        <v>119</v>
      </c>
      <c r="Q475" s="106" t="s">
        <v>119</v>
      </c>
      <c r="R475" s="106" t="s">
        <v>119</v>
      </c>
      <c r="S475" s="106" t="s">
        <v>119</v>
      </c>
      <c r="T475" s="106" t="s">
        <v>119</v>
      </c>
      <c r="U475" s="106" t="s">
        <v>119</v>
      </c>
      <c r="V475" s="106" t="s">
        <v>119</v>
      </c>
      <c r="W475" t="s">
        <v>119</v>
      </c>
      <c r="X475" s="11" t="s">
        <v>119</v>
      </c>
      <c r="Y475" s="11" t="s">
        <v>119</v>
      </c>
    </row>
    <row r="476" spans="1:25" x14ac:dyDescent="0.3">
      <c r="A476" s="7" t="s">
        <v>1327</v>
      </c>
      <c r="B476" s="6" t="s">
        <v>119</v>
      </c>
      <c r="C476" s="7" t="s">
        <v>119</v>
      </c>
      <c r="D476" s="7" t="s">
        <v>119</v>
      </c>
      <c r="E476" s="10" t="s">
        <v>119</v>
      </c>
      <c r="F476" s="37" t="s">
        <v>119</v>
      </c>
      <c r="G476" s="29" t="s">
        <v>119</v>
      </c>
      <c r="H476" s="29" t="s">
        <v>119</v>
      </c>
      <c r="I476" s="29" t="s">
        <v>119</v>
      </c>
      <c r="J476" s="29" t="s">
        <v>119</v>
      </c>
      <c r="K476" s="29" t="s">
        <v>119</v>
      </c>
      <c r="L476" s="29" t="s">
        <v>119</v>
      </c>
      <c r="M476" s="29" t="s">
        <v>119</v>
      </c>
      <c r="N476" s="10" t="s">
        <v>119</v>
      </c>
      <c r="O476" s="43" t="s">
        <v>119</v>
      </c>
      <c r="P476" s="28">
        <v>3</v>
      </c>
      <c r="Q476" s="106" t="s">
        <v>119</v>
      </c>
      <c r="R476" s="106" t="s">
        <v>119</v>
      </c>
      <c r="S476" s="106" t="s">
        <v>119</v>
      </c>
      <c r="T476" s="106" t="s">
        <v>119</v>
      </c>
      <c r="U476" s="106" t="s">
        <v>119</v>
      </c>
      <c r="V476" s="106" t="s">
        <v>119</v>
      </c>
      <c r="W476" t="s">
        <v>119</v>
      </c>
      <c r="X476" s="11" t="s">
        <v>119</v>
      </c>
      <c r="Y476" s="11" t="s">
        <v>119</v>
      </c>
    </row>
    <row r="477" spans="1:25" s="5" customFormat="1" x14ac:dyDescent="0.3">
      <c r="A477" s="44" t="s">
        <v>850</v>
      </c>
      <c r="B477" s="9" t="s">
        <v>119</v>
      </c>
      <c r="C477" s="44" t="s">
        <v>119</v>
      </c>
      <c r="D477" s="44" t="s">
        <v>119</v>
      </c>
      <c r="E477" s="39" t="s">
        <v>119</v>
      </c>
      <c r="F477" s="37" t="s">
        <v>119</v>
      </c>
      <c r="G477" s="37" t="s">
        <v>119</v>
      </c>
      <c r="H477" s="37" t="s">
        <v>119</v>
      </c>
      <c r="I477" s="37" t="s">
        <v>119</v>
      </c>
      <c r="J477" s="37" t="s">
        <v>119</v>
      </c>
      <c r="K477" s="37" t="s">
        <v>119</v>
      </c>
      <c r="L477" s="37" t="s">
        <v>119</v>
      </c>
      <c r="M477" s="37" t="s">
        <v>119</v>
      </c>
      <c r="N477" s="39" t="s">
        <v>119</v>
      </c>
      <c r="O477" s="43" t="s">
        <v>119</v>
      </c>
      <c r="P477" s="28" t="s">
        <v>119</v>
      </c>
      <c r="Q477" s="109" t="s">
        <v>119</v>
      </c>
      <c r="R477" s="109">
        <v>1</v>
      </c>
      <c r="S477" s="109" t="s">
        <v>119</v>
      </c>
      <c r="T477" s="109" t="s">
        <v>119</v>
      </c>
      <c r="U477" s="106" t="s">
        <v>119</v>
      </c>
      <c r="V477" s="106" t="s">
        <v>119</v>
      </c>
      <c r="W477" t="s">
        <v>119</v>
      </c>
      <c r="X477" s="11" t="str">
        <f t="shared" si="7"/>
        <v>X</v>
      </c>
      <c r="Y477" s="11" t="s">
        <v>134</v>
      </c>
    </row>
    <row r="478" spans="1:25" x14ac:dyDescent="0.3">
      <c r="A478" s="14" t="s">
        <v>113</v>
      </c>
      <c r="B478" s="2">
        <v>0</v>
      </c>
      <c r="C478" s="14">
        <v>0</v>
      </c>
      <c r="D478" s="14">
        <v>0</v>
      </c>
      <c r="E478" s="1">
        <v>1</v>
      </c>
      <c r="F478" s="37" t="s">
        <v>119</v>
      </c>
      <c r="G478" s="37" t="s">
        <v>119</v>
      </c>
      <c r="H478" s="28">
        <v>8</v>
      </c>
      <c r="I478" s="28" t="s">
        <v>119</v>
      </c>
      <c r="J478" s="28" t="s">
        <v>119</v>
      </c>
      <c r="K478" s="28" t="s">
        <v>119</v>
      </c>
      <c r="L478" s="28" t="s">
        <v>119</v>
      </c>
      <c r="M478" s="28" t="s">
        <v>119</v>
      </c>
      <c r="N478" s="1" t="s">
        <v>119</v>
      </c>
      <c r="O478" s="43" t="s">
        <v>119</v>
      </c>
      <c r="P478" s="28" t="s">
        <v>119</v>
      </c>
      <c r="Q478" s="106" t="s">
        <v>119</v>
      </c>
      <c r="R478" s="106" t="s">
        <v>119</v>
      </c>
      <c r="S478" s="106" t="s">
        <v>119</v>
      </c>
      <c r="T478" s="106" t="s">
        <v>119</v>
      </c>
      <c r="U478" s="106" t="s">
        <v>119</v>
      </c>
      <c r="V478" s="106" t="s">
        <v>119</v>
      </c>
      <c r="W478" t="s">
        <v>119</v>
      </c>
      <c r="X478" s="11" t="s">
        <v>119</v>
      </c>
      <c r="Y478" s="11" t="s">
        <v>134</v>
      </c>
    </row>
    <row r="479" spans="1:25" x14ac:dyDescent="0.3">
      <c r="A479" s="14" t="s">
        <v>816</v>
      </c>
      <c r="B479" s="2" t="s">
        <v>119</v>
      </c>
      <c r="C479" s="14" t="s">
        <v>119</v>
      </c>
      <c r="D479" s="14" t="s">
        <v>119</v>
      </c>
      <c r="E479" s="1" t="s">
        <v>119</v>
      </c>
      <c r="F479" s="37">
        <v>26</v>
      </c>
      <c r="G479" s="37" t="s">
        <v>119</v>
      </c>
      <c r="H479" s="28" t="s">
        <v>119</v>
      </c>
      <c r="I479" s="28" t="s">
        <v>119</v>
      </c>
      <c r="J479" s="28" t="s">
        <v>119</v>
      </c>
      <c r="K479" s="28" t="s">
        <v>119</v>
      </c>
      <c r="L479" s="28" t="s">
        <v>119</v>
      </c>
      <c r="M479" s="28" t="s">
        <v>119</v>
      </c>
      <c r="N479" s="1" t="s">
        <v>119</v>
      </c>
      <c r="O479" s="43" t="s">
        <v>119</v>
      </c>
      <c r="P479" s="28" t="s">
        <v>119</v>
      </c>
      <c r="Q479" s="106" t="s">
        <v>119</v>
      </c>
      <c r="R479" s="106">
        <v>1</v>
      </c>
      <c r="S479" s="106" t="s">
        <v>119</v>
      </c>
      <c r="T479" s="106" t="s">
        <v>119</v>
      </c>
      <c r="U479" s="106" t="s">
        <v>119</v>
      </c>
      <c r="V479" s="106" t="s">
        <v>119</v>
      </c>
      <c r="W479" t="s">
        <v>119</v>
      </c>
      <c r="X479" s="11" t="str">
        <f t="shared" si="7"/>
        <v>X</v>
      </c>
      <c r="Y479" s="11" t="s">
        <v>119</v>
      </c>
    </row>
    <row r="480" spans="1:25" x14ac:dyDescent="0.3">
      <c r="A480" s="14" t="s">
        <v>806</v>
      </c>
      <c r="B480" s="2" t="s">
        <v>119</v>
      </c>
      <c r="C480" s="14" t="s">
        <v>119</v>
      </c>
      <c r="D480" s="14" t="s">
        <v>119</v>
      </c>
      <c r="E480" s="1" t="s">
        <v>119</v>
      </c>
      <c r="F480" s="37" t="s">
        <v>119</v>
      </c>
      <c r="G480" s="37" t="s">
        <v>119</v>
      </c>
      <c r="H480" s="28" t="s">
        <v>119</v>
      </c>
      <c r="I480" s="28" t="s">
        <v>119</v>
      </c>
      <c r="J480" s="28" t="s">
        <v>119</v>
      </c>
      <c r="K480" s="28" t="s">
        <v>119</v>
      </c>
      <c r="L480" s="28" t="s">
        <v>119</v>
      </c>
      <c r="M480" s="28" t="s">
        <v>119</v>
      </c>
      <c r="N480" s="1" t="s">
        <v>119</v>
      </c>
      <c r="O480" s="43" t="s">
        <v>119</v>
      </c>
      <c r="P480" s="28" t="s">
        <v>119</v>
      </c>
      <c r="Q480" s="106">
        <v>2</v>
      </c>
      <c r="R480" s="106">
        <v>3</v>
      </c>
      <c r="S480" s="106">
        <v>20</v>
      </c>
      <c r="T480" s="106">
        <v>8</v>
      </c>
      <c r="U480" s="106">
        <v>2</v>
      </c>
      <c r="V480" s="106">
        <v>3</v>
      </c>
      <c r="W480" t="s">
        <v>119</v>
      </c>
      <c r="X480" s="11" t="str">
        <f t="shared" si="7"/>
        <v>X</v>
      </c>
      <c r="Y480" s="11" t="s">
        <v>119</v>
      </c>
    </row>
    <row r="481" spans="1:25" x14ac:dyDescent="0.3">
      <c r="A481" s="25" t="s">
        <v>1242</v>
      </c>
      <c r="B481" s="22">
        <v>679</v>
      </c>
      <c r="C481" s="23">
        <v>51</v>
      </c>
      <c r="D481" s="23">
        <v>0</v>
      </c>
      <c r="E481" s="24">
        <v>1</v>
      </c>
      <c r="F481" s="37" t="s">
        <v>119</v>
      </c>
      <c r="G481" s="37" t="s">
        <v>119</v>
      </c>
      <c r="H481" s="28" t="s">
        <v>119</v>
      </c>
      <c r="I481" s="28" t="s">
        <v>119</v>
      </c>
      <c r="J481" s="28" t="s">
        <v>119</v>
      </c>
      <c r="K481" s="28" t="s">
        <v>119</v>
      </c>
      <c r="L481" s="28" t="s">
        <v>119</v>
      </c>
      <c r="M481" s="28" t="s">
        <v>119</v>
      </c>
      <c r="N481" s="1" t="s">
        <v>119</v>
      </c>
      <c r="O481" s="43" t="s">
        <v>119</v>
      </c>
      <c r="P481" s="28" t="s">
        <v>119</v>
      </c>
      <c r="Q481" s="106" t="s">
        <v>119</v>
      </c>
      <c r="R481" s="106" t="s">
        <v>119</v>
      </c>
      <c r="S481" s="106" t="s">
        <v>119</v>
      </c>
      <c r="T481" s="106" t="s">
        <v>119</v>
      </c>
      <c r="U481" s="106" t="s">
        <v>119</v>
      </c>
      <c r="V481" s="106" t="s">
        <v>119</v>
      </c>
      <c r="W481" t="s">
        <v>134</v>
      </c>
      <c r="X481" s="11" t="s">
        <v>119</v>
      </c>
      <c r="Y481" s="11" t="s">
        <v>119</v>
      </c>
    </row>
    <row r="482" spans="1:25" x14ac:dyDescent="0.3">
      <c r="A482" s="25" t="s">
        <v>1243</v>
      </c>
      <c r="B482" s="22">
        <v>6</v>
      </c>
      <c r="C482" s="23">
        <v>0</v>
      </c>
      <c r="D482" s="23">
        <v>0</v>
      </c>
      <c r="E482" s="24">
        <v>0</v>
      </c>
      <c r="F482" s="37" t="s">
        <v>119</v>
      </c>
      <c r="G482" s="37" t="s">
        <v>119</v>
      </c>
      <c r="H482" s="28" t="s">
        <v>119</v>
      </c>
      <c r="I482" s="28" t="s">
        <v>119</v>
      </c>
      <c r="J482" s="28" t="s">
        <v>119</v>
      </c>
      <c r="K482" s="28" t="s">
        <v>119</v>
      </c>
      <c r="L482" s="28" t="s">
        <v>119</v>
      </c>
      <c r="M482" s="28" t="s">
        <v>119</v>
      </c>
      <c r="N482" s="1" t="s">
        <v>119</v>
      </c>
      <c r="O482" s="43" t="s">
        <v>119</v>
      </c>
      <c r="P482" s="28" t="s">
        <v>119</v>
      </c>
      <c r="Q482" s="106" t="s">
        <v>119</v>
      </c>
      <c r="R482" s="106" t="s">
        <v>119</v>
      </c>
      <c r="S482" s="106" t="s">
        <v>119</v>
      </c>
      <c r="T482" s="106" t="s">
        <v>119</v>
      </c>
      <c r="U482" s="106" t="s">
        <v>119</v>
      </c>
      <c r="V482" s="106" t="s">
        <v>119</v>
      </c>
      <c r="W482" t="s">
        <v>134</v>
      </c>
      <c r="X482" s="11" t="s">
        <v>119</v>
      </c>
      <c r="Y482" s="11" t="s">
        <v>119</v>
      </c>
    </row>
    <row r="483" spans="1:25" x14ac:dyDescent="0.3">
      <c r="A483" s="14" t="s">
        <v>807</v>
      </c>
      <c r="B483" s="18" t="s">
        <v>119</v>
      </c>
      <c r="C483" s="12" t="s">
        <v>119</v>
      </c>
      <c r="D483" s="12" t="s">
        <v>119</v>
      </c>
      <c r="E483" s="14" t="s">
        <v>119</v>
      </c>
      <c r="F483" s="37" t="s">
        <v>119</v>
      </c>
      <c r="G483" s="31" t="s">
        <v>119</v>
      </c>
      <c r="H483" s="31" t="s">
        <v>119</v>
      </c>
      <c r="I483" s="31" t="s">
        <v>119</v>
      </c>
      <c r="J483" s="31" t="s">
        <v>119</v>
      </c>
      <c r="K483" s="31" t="s">
        <v>119</v>
      </c>
      <c r="L483" s="31" t="s">
        <v>119</v>
      </c>
      <c r="M483" s="31" t="s">
        <v>119</v>
      </c>
      <c r="N483" s="14" t="s">
        <v>119</v>
      </c>
      <c r="O483" s="43" t="s">
        <v>119</v>
      </c>
      <c r="P483" s="28" t="s">
        <v>119</v>
      </c>
      <c r="Q483" s="108" t="s">
        <v>119</v>
      </c>
      <c r="R483" s="108" t="s">
        <v>119</v>
      </c>
      <c r="S483" s="108" t="s">
        <v>119</v>
      </c>
      <c r="T483" s="108">
        <v>136</v>
      </c>
      <c r="U483" s="106" t="s">
        <v>119</v>
      </c>
      <c r="V483" s="106">
        <v>16</v>
      </c>
      <c r="W483" t="s">
        <v>119</v>
      </c>
      <c r="X483" s="11" t="str">
        <f t="shared" si="7"/>
        <v>X</v>
      </c>
      <c r="Y483" s="11" t="s">
        <v>119</v>
      </c>
    </row>
    <row r="484" spans="1:25" x14ac:dyDescent="0.3">
      <c r="A484" s="14" t="s">
        <v>1015</v>
      </c>
      <c r="B484" s="18" t="s">
        <v>119</v>
      </c>
      <c r="C484" s="12" t="s">
        <v>119</v>
      </c>
      <c r="D484" s="12" t="s">
        <v>119</v>
      </c>
      <c r="E484" s="14" t="s">
        <v>119</v>
      </c>
      <c r="F484" s="37" t="s">
        <v>119</v>
      </c>
      <c r="G484" s="31" t="s">
        <v>119</v>
      </c>
      <c r="H484" s="31" t="s">
        <v>119</v>
      </c>
      <c r="I484" s="31" t="s">
        <v>119</v>
      </c>
      <c r="J484" s="31" t="s">
        <v>119</v>
      </c>
      <c r="K484" s="31" t="s">
        <v>119</v>
      </c>
      <c r="L484" s="31" t="s">
        <v>119</v>
      </c>
      <c r="M484" s="31" t="s">
        <v>119</v>
      </c>
      <c r="N484" s="14" t="s">
        <v>119</v>
      </c>
      <c r="O484" s="43" t="s">
        <v>119</v>
      </c>
      <c r="P484" s="28" t="s">
        <v>119</v>
      </c>
      <c r="Q484" s="108" t="s">
        <v>119</v>
      </c>
      <c r="R484" s="108" t="s">
        <v>119</v>
      </c>
      <c r="S484" s="108" t="s">
        <v>119</v>
      </c>
      <c r="T484" s="108">
        <v>9</v>
      </c>
      <c r="U484" s="106" t="s">
        <v>119</v>
      </c>
      <c r="V484" s="106" t="s">
        <v>119</v>
      </c>
      <c r="W484" t="s">
        <v>119</v>
      </c>
      <c r="X484" s="11" t="str">
        <f t="shared" si="7"/>
        <v>X</v>
      </c>
      <c r="Y484" s="11" t="s">
        <v>119</v>
      </c>
    </row>
    <row r="485" spans="1:25" s="5" customFormat="1" x14ac:dyDescent="0.3">
      <c r="A485" s="14" t="s">
        <v>808</v>
      </c>
      <c r="B485" s="18" t="s">
        <v>119</v>
      </c>
      <c r="C485" s="12" t="s">
        <v>119</v>
      </c>
      <c r="D485" s="12" t="s">
        <v>119</v>
      </c>
      <c r="E485" s="14" t="s">
        <v>119</v>
      </c>
      <c r="F485" s="37" t="s">
        <v>119</v>
      </c>
      <c r="G485" s="31" t="s">
        <v>119</v>
      </c>
      <c r="H485" s="31" t="s">
        <v>119</v>
      </c>
      <c r="I485" s="31" t="s">
        <v>119</v>
      </c>
      <c r="J485" s="31" t="s">
        <v>119</v>
      </c>
      <c r="K485" s="31" t="s">
        <v>119</v>
      </c>
      <c r="L485" s="31" t="s">
        <v>119</v>
      </c>
      <c r="M485" s="31" t="s">
        <v>119</v>
      </c>
      <c r="N485" s="14" t="s">
        <v>119</v>
      </c>
      <c r="O485" s="43" t="s">
        <v>119</v>
      </c>
      <c r="P485" s="28" t="s">
        <v>119</v>
      </c>
      <c r="Q485" s="108" t="s">
        <v>119</v>
      </c>
      <c r="R485" s="108" t="s">
        <v>119</v>
      </c>
      <c r="S485" s="108" t="s">
        <v>119</v>
      </c>
      <c r="T485" s="108">
        <f>48+41</f>
        <v>89</v>
      </c>
      <c r="U485" s="106" t="s">
        <v>119</v>
      </c>
      <c r="V485" s="106" t="s">
        <v>119</v>
      </c>
      <c r="W485" t="s">
        <v>119</v>
      </c>
      <c r="X485" s="11" t="str">
        <f t="shared" si="7"/>
        <v>X</v>
      </c>
      <c r="Y485" s="11" t="s">
        <v>119</v>
      </c>
    </row>
    <row r="486" spans="1:25" s="5" customFormat="1" x14ac:dyDescent="0.3">
      <c r="A486" s="14" t="s">
        <v>467</v>
      </c>
      <c r="B486" s="18" t="s">
        <v>119</v>
      </c>
      <c r="C486" s="12" t="s">
        <v>119</v>
      </c>
      <c r="D486" s="12" t="s">
        <v>119</v>
      </c>
      <c r="E486" s="14" t="s">
        <v>119</v>
      </c>
      <c r="F486" s="37" t="s">
        <v>119</v>
      </c>
      <c r="G486" s="37" t="s">
        <v>119</v>
      </c>
      <c r="H486" s="31" t="s">
        <v>119</v>
      </c>
      <c r="I486" s="31" t="s">
        <v>119</v>
      </c>
      <c r="J486" s="31" t="s">
        <v>119</v>
      </c>
      <c r="K486" s="31" t="s">
        <v>119</v>
      </c>
      <c r="L486" s="31" t="s">
        <v>119</v>
      </c>
      <c r="M486" s="31" t="s">
        <v>134</v>
      </c>
      <c r="N486" s="14" t="s">
        <v>119</v>
      </c>
      <c r="O486" s="43" t="s">
        <v>119</v>
      </c>
      <c r="P486" s="28" t="s">
        <v>119</v>
      </c>
      <c r="Q486" s="106" t="s">
        <v>119</v>
      </c>
      <c r="R486" s="106" t="s">
        <v>119</v>
      </c>
      <c r="S486" s="106" t="s">
        <v>119</v>
      </c>
      <c r="T486" s="106" t="s">
        <v>119</v>
      </c>
      <c r="U486" s="106" t="s">
        <v>119</v>
      </c>
      <c r="V486" s="106" t="s">
        <v>119</v>
      </c>
      <c r="W486" t="s">
        <v>119</v>
      </c>
      <c r="X486" s="11" t="s">
        <v>134</v>
      </c>
      <c r="Y486" s="11" t="s">
        <v>119</v>
      </c>
    </row>
    <row r="487" spans="1:25" x14ac:dyDescent="0.3">
      <c r="A487" s="14" t="s">
        <v>468</v>
      </c>
      <c r="B487" s="18" t="s">
        <v>119</v>
      </c>
      <c r="C487" s="12" t="s">
        <v>119</v>
      </c>
      <c r="D487" s="12" t="s">
        <v>119</v>
      </c>
      <c r="E487" s="14" t="s">
        <v>119</v>
      </c>
      <c r="F487" s="37" t="s">
        <v>119</v>
      </c>
      <c r="G487" s="37" t="s">
        <v>119</v>
      </c>
      <c r="H487" s="31" t="s">
        <v>119</v>
      </c>
      <c r="I487" s="31" t="s">
        <v>119</v>
      </c>
      <c r="J487" s="31" t="s">
        <v>119</v>
      </c>
      <c r="K487" s="31" t="s">
        <v>119</v>
      </c>
      <c r="L487" s="31" t="s">
        <v>119</v>
      </c>
      <c r="M487" s="31">
        <v>2</v>
      </c>
      <c r="N487" s="14" t="s">
        <v>119</v>
      </c>
      <c r="O487" s="43" t="s">
        <v>119</v>
      </c>
      <c r="P487" s="28" t="s">
        <v>119</v>
      </c>
      <c r="Q487" s="106" t="s">
        <v>119</v>
      </c>
      <c r="R487" s="106">
        <v>1</v>
      </c>
      <c r="S487" s="106" t="s">
        <v>119</v>
      </c>
      <c r="T487" s="106" t="s">
        <v>119</v>
      </c>
      <c r="U487" s="106">
        <v>2</v>
      </c>
      <c r="V487" s="106">
        <v>7</v>
      </c>
      <c r="W487" t="s">
        <v>119</v>
      </c>
      <c r="X487" s="11" t="str">
        <f t="shared" si="7"/>
        <v>X</v>
      </c>
      <c r="Y487" s="11" t="s">
        <v>119</v>
      </c>
    </row>
    <row r="488" spans="1:25" s="11" customFormat="1" x14ac:dyDescent="0.3">
      <c r="A488" s="14" t="s">
        <v>135</v>
      </c>
      <c r="B488" s="2" t="s">
        <v>119</v>
      </c>
      <c r="C488" s="4" t="s">
        <v>119</v>
      </c>
      <c r="D488" s="4" t="s">
        <v>119</v>
      </c>
      <c r="E488" s="1" t="s">
        <v>119</v>
      </c>
      <c r="F488" s="37" t="s">
        <v>119</v>
      </c>
      <c r="G488" s="37" t="s">
        <v>119</v>
      </c>
      <c r="H488" s="28">
        <v>3</v>
      </c>
      <c r="I488" s="28">
        <v>1</v>
      </c>
      <c r="J488" s="28" t="s">
        <v>119</v>
      </c>
      <c r="K488" s="29" t="s">
        <v>119</v>
      </c>
      <c r="L488" s="28" t="s">
        <v>119</v>
      </c>
      <c r="M488" s="28" t="s">
        <v>119</v>
      </c>
      <c r="N488" s="1" t="s">
        <v>119</v>
      </c>
      <c r="O488" s="43" t="s">
        <v>119</v>
      </c>
      <c r="P488" s="28" t="s">
        <v>119</v>
      </c>
      <c r="Q488" s="106" t="s">
        <v>119</v>
      </c>
      <c r="R488" s="106" t="s">
        <v>119</v>
      </c>
      <c r="S488" s="106" t="s">
        <v>119</v>
      </c>
      <c r="T488" s="106" t="s">
        <v>119</v>
      </c>
      <c r="U488" s="106" t="s">
        <v>119</v>
      </c>
      <c r="V488" s="106" t="s">
        <v>119</v>
      </c>
      <c r="W488" t="s">
        <v>119</v>
      </c>
      <c r="X488" s="11" t="s">
        <v>1265</v>
      </c>
      <c r="Y488" s="11" t="s">
        <v>1265</v>
      </c>
    </row>
    <row r="489" spans="1:25" s="11" customFormat="1" x14ac:dyDescent="0.3">
      <c r="A489" s="14" t="s">
        <v>810</v>
      </c>
      <c r="B489" s="2" t="s">
        <v>119</v>
      </c>
      <c r="C489" s="4" t="s">
        <v>119</v>
      </c>
      <c r="D489" s="4" t="s">
        <v>119</v>
      </c>
      <c r="E489" s="1" t="s">
        <v>119</v>
      </c>
      <c r="F489" s="37" t="s">
        <v>119</v>
      </c>
      <c r="G489" s="37" t="s">
        <v>119</v>
      </c>
      <c r="H489" s="28" t="s">
        <v>119</v>
      </c>
      <c r="I489" s="28" t="s">
        <v>119</v>
      </c>
      <c r="J489" s="28" t="s">
        <v>119</v>
      </c>
      <c r="K489" s="29" t="s">
        <v>119</v>
      </c>
      <c r="L489" s="28" t="s">
        <v>119</v>
      </c>
      <c r="M489" s="28" t="s">
        <v>119</v>
      </c>
      <c r="N489" s="1" t="s">
        <v>119</v>
      </c>
      <c r="O489" s="43" t="s">
        <v>119</v>
      </c>
      <c r="P489" s="28" t="s">
        <v>119</v>
      </c>
      <c r="Q489" s="106" t="s">
        <v>119</v>
      </c>
      <c r="R489" s="106" t="s">
        <v>119</v>
      </c>
      <c r="S489" s="106" t="s">
        <v>119</v>
      </c>
      <c r="T489" s="106">
        <v>47</v>
      </c>
      <c r="U489" s="106" t="s">
        <v>119</v>
      </c>
      <c r="V489" s="106" t="s">
        <v>119</v>
      </c>
      <c r="W489" t="s">
        <v>119</v>
      </c>
      <c r="X489" s="11" t="str">
        <f t="shared" si="7"/>
        <v>X</v>
      </c>
      <c r="Y489" s="11" t="s">
        <v>119</v>
      </c>
    </row>
    <row r="490" spans="1:25" s="11" customFormat="1" x14ac:dyDescent="0.3">
      <c r="A490" s="10" t="s">
        <v>1295</v>
      </c>
      <c r="B490" s="6" t="s">
        <v>119</v>
      </c>
      <c r="C490" s="7" t="s">
        <v>119</v>
      </c>
      <c r="D490" s="7" t="s">
        <v>119</v>
      </c>
      <c r="E490" s="10" t="s">
        <v>119</v>
      </c>
      <c r="F490" s="29">
        <v>3</v>
      </c>
      <c r="G490" s="29" t="s">
        <v>119</v>
      </c>
      <c r="H490" s="29" t="s">
        <v>119</v>
      </c>
      <c r="I490" s="29" t="s">
        <v>119</v>
      </c>
      <c r="J490" s="29" t="s">
        <v>119</v>
      </c>
      <c r="K490" s="29" t="s">
        <v>119</v>
      </c>
      <c r="L490" s="29" t="s">
        <v>119</v>
      </c>
      <c r="M490" s="29" t="s">
        <v>119</v>
      </c>
      <c r="N490" s="10" t="s">
        <v>119</v>
      </c>
      <c r="O490" s="30" t="s">
        <v>119</v>
      </c>
      <c r="P490" s="28" t="s">
        <v>119</v>
      </c>
      <c r="Q490" s="107" t="s">
        <v>119</v>
      </c>
      <c r="R490" s="107" t="s">
        <v>119</v>
      </c>
      <c r="S490" s="107" t="s">
        <v>119</v>
      </c>
      <c r="T490" s="107" t="s">
        <v>119</v>
      </c>
      <c r="U490" s="107" t="s">
        <v>119</v>
      </c>
      <c r="V490" s="107" t="s">
        <v>119</v>
      </c>
      <c r="W490" s="5" t="s">
        <v>119</v>
      </c>
      <c r="X490" s="5" t="s">
        <v>119</v>
      </c>
      <c r="Y490" s="5" t="s">
        <v>119</v>
      </c>
    </row>
    <row r="491" spans="1:25" s="11" customFormat="1" x14ac:dyDescent="0.3">
      <c r="A491" s="14" t="s">
        <v>809</v>
      </c>
      <c r="B491" s="2" t="s">
        <v>119</v>
      </c>
      <c r="C491" s="4" t="s">
        <v>119</v>
      </c>
      <c r="D491" s="4" t="s">
        <v>119</v>
      </c>
      <c r="E491" s="1" t="s">
        <v>119</v>
      </c>
      <c r="F491" s="37" t="s">
        <v>119</v>
      </c>
      <c r="G491" s="37" t="s">
        <v>119</v>
      </c>
      <c r="H491" s="28" t="s">
        <v>119</v>
      </c>
      <c r="I491" s="28" t="s">
        <v>119</v>
      </c>
      <c r="J491" s="28" t="s">
        <v>119</v>
      </c>
      <c r="K491" s="29" t="s">
        <v>119</v>
      </c>
      <c r="L491" s="28" t="s">
        <v>119</v>
      </c>
      <c r="M491" s="28" t="s">
        <v>119</v>
      </c>
      <c r="N491" s="1" t="s">
        <v>119</v>
      </c>
      <c r="O491" s="43" t="s">
        <v>119</v>
      </c>
      <c r="P491" s="28" t="s">
        <v>119</v>
      </c>
      <c r="Q491" s="106" t="s">
        <v>119</v>
      </c>
      <c r="R491" s="106" t="s">
        <v>119</v>
      </c>
      <c r="S491" s="106" t="s">
        <v>119</v>
      </c>
      <c r="T491" s="106">
        <f>14+9+1</f>
        <v>24</v>
      </c>
      <c r="U491" s="106" t="s">
        <v>119</v>
      </c>
      <c r="V491" s="106" t="s">
        <v>119</v>
      </c>
      <c r="W491" t="s">
        <v>119</v>
      </c>
      <c r="X491" s="11" t="str">
        <f t="shared" si="7"/>
        <v>X</v>
      </c>
      <c r="Y491" s="11" t="s">
        <v>119</v>
      </c>
    </row>
    <row r="492" spans="1:25" s="11" customFormat="1" x14ac:dyDescent="0.3">
      <c r="A492" s="14" t="s">
        <v>827</v>
      </c>
      <c r="B492" s="2" t="s">
        <v>119</v>
      </c>
      <c r="C492" s="4" t="s">
        <v>119</v>
      </c>
      <c r="D492" s="4" t="s">
        <v>119</v>
      </c>
      <c r="E492" s="1" t="s">
        <v>119</v>
      </c>
      <c r="F492" s="37" t="s">
        <v>119</v>
      </c>
      <c r="G492" s="37" t="s">
        <v>119</v>
      </c>
      <c r="H492" s="28" t="s">
        <v>119</v>
      </c>
      <c r="I492" s="28" t="s">
        <v>119</v>
      </c>
      <c r="J492" s="28" t="s">
        <v>119</v>
      </c>
      <c r="K492" s="29" t="s">
        <v>119</v>
      </c>
      <c r="L492" s="28" t="s">
        <v>119</v>
      </c>
      <c r="M492" s="28" t="s">
        <v>119</v>
      </c>
      <c r="N492" s="1" t="s">
        <v>119</v>
      </c>
      <c r="O492" s="43" t="s">
        <v>119</v>
      </c>
      <c r="P492" s="28" t="s">
        <v>119</v>
      </c>
      <c r="Q492" s="106" t="s">
        <v>119</v>
      </c>
      <c r="R492" s="106" t="s">
        <v>119</v>
      </c>
      <c r="S492" s="106" t="s">
        <v>119</v>
      </c>
      <c r="T492" s="106">
        <f>3+14+1</f>
        <v>18</v>
      </c>
      <c r="U492" s="106" t="s">
        <v>119</v>
      </c>
      <c r="V492" s="106">
        <v>6</v>
      </c>
      <c r="W492" t="s">
        <v>119</v>
      </c>
      <c r="X492" s="11" t="str">
        <f t="shared" si="7"/>
        <v>X</v>
      </c>
      <c r="Y492" s="11" t="s">
        <v>119</v>
      </c>
    </row>
    <row r="493" spans="1:25" s="11" customFormat="1" x14ac:dyDescent="0.3">
      <c r="A493" s="14" t="s">
        <v>94</v>
      </c>
      <c r="B493" s="2">
        <f>233+5+38+112+36+9+15</f>
        <v>448</v>
      </c>
      <c r="C493" s="14">
        <f>159+8+2+9</f>
        <v>178</v>
      </c>
      <c r="D493" s="14">
        <v>0</v>
      </c>
      <c r="E493" s="1">
        <v>1</v>
      </c>
      <c r="F493" s="37" t="s">
        <v>119</v>
      </c>
      <c r="G493" s="37">
        <v>21</v>
      </c>
      <c r="H493" s="28">
        <v>29</v>
      </c>
      <c r="I493" s="28">
        <f>2+5+1+1+3+2+1+1+4+8+2+1+1+4</f>
        <v>36</v>
      </c>
      <c r="J493" s="28">
        <f>9+14+7+13+2+2+4+1+9+2+46+18+9+12+59+15+3+8+1+5+13+299+32+1+15+121+13+1+19+1+7+1</f>
        <v>762</v>
      </c>
      <c r="K493" s="28">
        <f>1+9+5+92</f>
        <v>107</v>
      </c>
      <c r="L493" s="28">
        <v>1</v>
      </c>
      <c r="M493" s="28" t="s">
        <v>134</v>
      </c>
      <c r="N493" s="1">
        <v>15</v>
      </c>
      <c r="O493" s="43" t="s">
        <v>119</v>
      </c>
      <c r="P493" s="28">
        <v>4</v>
      </c>
      <c r="Q493" s="106" t="s">
        <v>119</v>
      </c>
      <c r="R493" s="106">
        <f>11+22+228+2+1</f>
        <v>264</v>
      </c>
      <c r="S493" s="106">
        <f>19+28+7</f>
        <v>54</v>
      </c>
      <c r="T493" s="106">
        <f>19+1+6+1+2+3</f>
        <v>32</v>
      </c>
      <c r="U493" s="106" t="s">
        <v>119</v>
      </c>
      <c r="V493" s="106">
        <v>1</v>
      </c>
      <c r="W493" t="s">
        <v>119</v>
      </c>
      <c r="X493" s="11" t="str">
        <f t="shared" si="7"/>
        <v>X</v>
      </c>
      <c r="Y493" s="11" t="s">
        <v>134</v>
      </c>
    </row>
    <row r="494" spans="1:25" x14ac:dyDescent="0.3">
      <c r="A494" s="14" t="s">
        <v>1296</v>
      </c>
      <c r="B494" s="2" t="s">
        <v>119</v>
      </c>
      <c r="C494" s="14" t="s">
        <v>119</v>
      </c>
      <c r="D494" s="14" t="s">
        <v>119</v>
      </c>
      <c r="E494" s="1" t="s">
        <v>119</v>
      </c>
      <c r="F494" s="37">
        <v>1</v>
      </c>
      <c r="G494" s="37" t="s">
        <v>119</v>
      </c>
      <c r="H494" s="28" t="s">
        <v>119</v>
      </c>
      <c r="I494" s="28" t="s">
        <v>119</v>
      </c>
      <c r="J494" s="28" t="s">
        <v>119</v>
      </c>
      <c r="K494" s="28" t="s">
        <v>119</v>
      </c>
      <c r="L494" s="28" t="s">
        <v>119</v>
      </c>
      <c r="M494" s="28" t="s">
        <v>119</v>
      </c>
      <c r="N494" s="1" t="s">
        <v>119</v>
      </c>
      <c r="O494" s="43" t="s">
        <v>119</v>
      </c>
      <c r="P494" s="28" t="s">
        <v>119</v>
      </c>
      <c r="Q494" s="106" t="s">
        <v>119</v>
      </c>
      <c r="R494" s="106" t="s">
        <v>119</v>
      </c>
      <c r="S494" s="106" t="s">
        <v>119</v>
      </c>
      <c r="T494" s="106" t="s">
        <v>119</v>
      </c>
      <c r="U494" s="106" t="s">
        <v>119</v>
      </c>
      <c r="V494" s="106" t="s">
        <v>119</v>
      </c>
      <c r="W494" t="s">
        <v>119</v>
      </c>
      <c r="X494" s="11" t="s">
        <v>119</v>
      </c>
      <c r="Y494" s="11" t="s">
        <v>119</v>
      </c>
    </row>
    <row r="495" spans="1:25" x14ac:dyDescent="0.3">
      <c r="A495" s="14" t="s">
        <v>825</v>
      </c>
      <c r="B495" s="2" t="s">
        <v>119</v>
      </c>
      <c r="C495" s="14" t="s">
        <v>119</v>
      </c>
      <c r="D495" s="14" t="s">
        <v>119</v>
      </c>
      <c r="E495" s="1" t="s">
        <v>119</v>
      </c>
      <c r="F495" s="37" t="s">
        <v>119</v>
      </c>
      <c r="G495" s="37" t="s">
        <v>119</v>
      </c>
      <c r="H495" s="28" t="s">
        <v>119</v>
      </c>
      <c r="I495" s="28" t="s">
        <v>119</v>
      </c>
      <c r="J495" s="28" t="s">
        <v>119</v>
      </c>
      <c r="K495" s="28" t="s">
        <v>119</v>
      </c>
      <c r="L495" s="28" t="s">
        <v>119</v>
      </c>
      <c r="M495" s="28" t="s">
        <v>119</v>
      </c>
      <c r="N495" s="1" t="s">
        <v>119</v>
      </c>
      <c r="O495" s="43" t="s">
        <v>119</v>
      </c>
      <c r="P495" s="28" t="s">
        <v>119</v>
      </c>
      <c r="Q495" s="106" t="s">
        <v>119</v>
      </c>
      <c r="R495" s="106" t="s">
        <v>119</v>
      </c>
      <c r="S495" s="106" t="s">
        <v>119</v>
      </c>
      <c r="T495" s="106">
        <v>16</v>
      </c>
      <c r="U495" s="106" t="s">
        <v>119</v>
      </c>
      <c r="V495" s="106" t="s">
        <v>119</v>
      </c>
      <c r="W495" t="s">
        <v>119</v>
      </c>
      <c r="X495" s="11" t="str">
        <f t="shared" si="7"/>
        <v>X</v>
      </c>
      <c r="Y495" s="11" t="s">
        <v>119</v>
      </c>
    </row>
    <row r="496" spans="1:25" x14ac:dyDescent="0.3">
      <c r="A496" s="14" t="s">
        <v>686</v>
      </c>
      <c r="B496" s="2" t="s">
        <v>119</v>
      </c>
      <c r="C496" s="14" t="s">
        <v>119</v>
      </c>
      <c r="D496" s="14" t="s">
        <v>119</v>
      </c>
      <c r="E496" s="1" t="s">
        <v>119</v>
      </c>
      <c r="F496" s="37" t="s">
        <v>119</v>
      </c>
      <c r="G496" s="37" t="s">
        <v>119</v>
      </c>
      <c r="H496" s="28">
        <v>2</v>
      </c>
      <c r="I496" s="28" t="s">
        <v>119</v>
      </c>
      <c r="J496" s="28" t="s">
        <v>119</v>
      </c>
      <c r="K496" s="28" t="s">
        <v>119</v>
      </c>
      <c r="L496" s="28" t="s">
        <v>119</v>
      </c>
      <c r="M496" s="28" t="s">
        <v>119</v>
      </c>
      <c r="N496" s="1" t="s">
        <v>119</v>
      </c>
      <c r="O496" s="43" t="s">
        <v>119</v>
      </c>
      <c r="P496" s="28" t="s">
        <v>119</v>
      </c>
      <c r="Q496" s="106" t="s">
        <v>119</v>
      </c>
      <c r="R496" s="106" t="s">
        <v>119</v>
      </c>
      <c r="S496" s="106" t="s">
        <v>119</v>
      </c>
      <c r="T496" s="106" t="s">
        <v>119</v>
      </c>
      <c r="U496" s="106" t="s">
        <v>119</v>
      </c>
      <c r="V496" s="106" t="s">
        <v>119</v>
      </c>
      <c r="W496" t="s">
        <v>119</v>
      </c>
      <c r="X496" s="11" t="s">
        <v>119</v>
      </c>
      <c r="Y496" s="11" t="s">
        <v>119</v>
      </c>
    </row>
    <row r="497" spans="1:25" x14ac:dyDescent="0.3">
      <c r="A497" s="14" t="s">
        <v>469</v>
      </c>
      <c r="B497" s="2" t="s">
        <v>119</v>
      </c>
      <c r="C497" s="14" t="s">
        <v>119</v>
      </c>
      <c r="D497" s="14" t="s">
        <v>119</v>
      </c>
      <c r="E497" s="1" t="s">
        <v>119</v>
      </c>
      <c r="F497" s="37" t="s">
        <v>119</v>
      </c>
      <c r="G497" s="37" t="s">
        <v>119</v>
      </c>
      <c r="H497" s="28" t="s">
        <v>119</v>
      </c>
      <c r="I497" s="28" t="s">
        <v>119</v>
      </c>
      <c r="J497" s="28" t="s">
        <v>119</v>
      </c>
      <c r="K497" s="28" t="s">
        <v>119</v>
      </c>
      <c r="L497" s="28" t="s">
        <v>119</v>
      </c>
      <c r="M497" s="28">
        <v>17</v>
      </c>
      <c r="N497" s="1" t="s">
        <v>119</v>
      </c>
      <c r="O497" s="43" t="s">
        <v>119</v>
      </c>
      <c r="P497" s="28" t="s">
        <v>119</v>
      </c>
      <c r="Q497" s="106" t="s">
        <v>119</v>
      </c>
      <c r="R497" s="106" t="s">
        <v>119</v>
      </c>
      <c r="S497" s="106" t="s">
        <v>119</v>
      </c>
      <c r="T497" s="106" t="s">
        <v>119</v>
      </c>
      <c r="U497" s="106" t="s">
        <v>119</v>
      </c>
      <c r="V497" s="106" t="s">
        <v>119</v>
      </c>
      <c r="W497" t="s">
        <v>119</v>
      </c>
      <c r="X497" s="11" t="s">
        <v>119</v>
      </c>
      <c r="Y497" s="11" t="s">
        <v>119</v>
      </c>
    </row>
    <row r="498" spans="1:25" x14ac:dyDescent="0.3">
      <c r="A498" s="10" t="s">
        <v>841</v>
      </c>
      <c r="B498" s="6" t="s">
        <v>119</v>
      </c>
      <c r="C498" s="10" t="s">
        <v>119</v>
      </c>
      <c r="D498" s="10" t="s">
        <v>119</v>
      </c>
      <c r="E498" s="10" t="s">
        <v>119</v>
      </c>
      <c r="F498" s="37" t="s">
        <v>119</v>
      </c>
      <c r="G498" s="29" t="s">
        <v>119</v>
      </c>
      <c r="H498" s="29" t="s">
        <v>119</v>
      </c>
      <c r="I498" s="29" t="s">
        <v>119</v>
      </c>
      <c r="J498" s="29" t="s">
        <v>119</v>
      </c>
      <c r="K498" s="29" t="s">
        <v>119</v>
      </c>
      <c r="L498" s="29" t="s">
        <v>119</v>
      </c>
      <c r="M498" s="29" t="s">
        <v>119</v>
      </c>
      <c r="N498" s="10" t="s">
        <v>119</v>
      </c>
      <c r="O498" s="43" t="s">
        <v>119</v>
      </c>
      <c r="P498" s="28" t="s">
        <v>119</v>
      </c>
      <c r="Q498" s="107">
        <v>1</v>
      </c>
      <c r="R498" s="107" t="s">
        <v>119</v>
      </c>
      <c r="S498" s="107">
        <v>2</v>
      </c>
      <c r="T498" s="107" t="s">
        <v>119</v>
      </c>
      <c r="U498" s="106" t="s">
        <v>119</v>
      </c>
      <c r="V498" s="106" t="s">
        <v>119</v>
      </c>
      <c r="W498" t="s">
        <v>119</v>
      </c>
      <c r="X498" s="11" t="str">
        <f t="shared" si="7"/>
        <v>X</v>
      </c>
      <c r="Y498" s="11" t="s">
        <v>119</v>
      </c>
    </row>
    <row r="499" spans="1:25" x14ac:dyDescent="0.3">
      <c r="A499" s="10" t="s">
        <v>1275</v>
      </c>
      <c r="B499" s="6" t="s">
        <v>119</v>
      </c>
      <c r="C499" s="10" t="s">
        <v>119</v>
      </c>
      <c r="D499" s="10" t="s">
        <v>119</v>
      </c>
      <c r="E499" s="10" t="s">
        <v>119</v>
      </c>
      <c r="F499" s="37" t="s">
        <v>119</v>
      </c>
      <c r="G499" s="29" t="s">
        <v>119</v>
      </c>
      <c r="H499" s="29" t="s">
        <v>119</v>
      </c>
      <c r="I499" s="29" t="s">
        <v>119</v>
      </c>
      <c r="J499" s="29" t="s">
        <v>119</v>
      </c>
      <c r="K499" s="29" t="s">
        <v>119</v>
      </c>
      <c r="L499" s="29" t="s">
        <v>119</v>
      </c>
      <c r="M499" s="29" t="s">
        <v>119</v>
      </c>
      <c r="N499" s="10" t="s">
        <v>119</v>
      </c>
      <c r="O499" s="43" t="s">
        <v>119</v>
      </c>
      <c r="P499" s="28" t="s">
        <v>119</v>
      </c>
      <c r="Q499" s="107">
        <v>1</v>
      </c>
      <c r="R499" s="107">
        <v>10</v>
      </c>
      <c r="S499" s="107" t="s">
        <v>119</v>
      </c>
      <c r="T499" s="107" t="s">
        <v>119</v>
      </c>
      <c r="U499" s="106" t="s">
        <v>119</v>
      </c>
      <c r="V499" s="106" t="s">
        <v>119</v>
      </c>
      <c r="W499" t="s">
        <v>119</v>
      </c>
      <c r="X499" s="11" t="str">
        <f t="shared" si="7"/>
        <v>X</v>
      </c>
      <c r="Y499" s="11" t="s">
        <v>119</v>
      </c>
    </row>
    <row r="500" spans="1:25" x14ac:dyDescent="0.3">
      <c r="A500" s="10" t="s">
        <v>1276</v>
      </c>
      <c r="B500" s="6">
        <v>5</v>
      </c>
      <c r="C500" s="7">
        <v>0</v>
      </c>
      <c r="D500" s="7">
        <v>0</v>
      </c>
      <c r="E500" s="10">
        <v>12</v>
      </c>
      <c r="F500" s="37" t="s">
        <v>119</v>
      </c>
      <c r="G500" s="37" t="s">
        <v>119</v>
      </c>
      <c r="H500" s="28" t="s">
        <v>119</v>
      </c>
      <c r="I500" s="28" t="s">
        <v>119</v>
      </c>
      <c r="J500" s="28" t="s">
        <v>119</v>
      </c>
      <c r="K500" s="28" t="s">
        <v>119</v>
      </c>
      <c r="L500" s="28" t="s">
        <v>119</v>
      </c>
      <c r="M500" s="28" t="s">
        <v>119</v>
      </c>
      <c r="N500" s="1" t="s">
        <v>119</v>
      </c>
      <c r="O500" s="43" t="s">
        <v>119</v>
      </c>
      <c r="P500" s="28" t="s">
        <v>119</v>
      </c>
      <c r="Q500" s="106" t="s">
        <v>119</v>
      </c>
      <c r="R500" s="106" t="s">
        <v>119</v>
      </c>
      <c r="S500" s="106" t="s">
        <v>119</v>
      </c>
      <c r="T500" s="106" t="s">
        <v>119</v>
      </c>
      <c r="U500" s="106" t="s">
        <v>119</v>
      </c>
      <c r="V500" s="106" t="s">
        <v>119</v>
      </c>
      <c r="W500" t="s">
        <v>119</v>
      </c>
      <c r="X500" s="11" t="s">
        <v>119</v>
      </c>
      <c r="Y500" s="11" t="s">
        <v>119</v>
      </c>
    </row>
    <row r="501" spans="1:25" x14ac:dyDescent="0.3">
      <c r="A501" s="14" t="s">
        <v>1267</v>
      </c>
      <c r="B501" s="18" t="s">
        <v>119</v>
      </c>
      <c r="C501" s="12" t="s">
        <v>119</v>
      </c>
      <c r="D501" s="12" t="s">
        <v>119</v>
      </c>
      <c r="E501" s="14" t="s">
        <v>119</v>
      </c>
      <c r="F501" s="37" t="s">
        <v>119</v>
      </c>
      <c r="G501" s="37" t="s">
        <v>119</v>
      </c>
      <c r="H501" s="31" t="s">
        <v>119</v>
      </c>
      <c r="I501" s="31" t="s">
        <v>119</v>
      </c>
      <c r="J501" s="31" t="s">
        <v>119</v>
      </c>
      <c r="K501" s="31" t="s">
        <v>119</v>
      </c>
      <c r="L501" s="31" t="s">
        <v>119</v>
      </c>
      <c r="M501" s="31" t="s">
        <v>134</v>
      </c>
      <c r="N501" s="14" t="s">
        <v>119</v>
      </c>
      <c r="O501" s="43" t="s">
        <v>119</v>
      </c>
      <c r="P501" s="28" t="s">
        <v>119</v>
      </c>
      <c r="Q501" s="106" t="s">
        <v>119</v>
      </c>
      <c r="R501" s="106" t="s">
        <v>119</v>
      </c>
      <c r="S501" s="106" t="s">
        <v>119</v>
      </c>
      <c r="T501" s="106" t="s">
        <v>119</v>
      </c>
      <c r="U501" s="106" t="s">
        <v>119</v>
      </c>
      <c r="V501" s="106" t="s">
        <v>119</v>
      </c>
      <c r="W501" t="s">
        <v>119</v>
      </c>
      <c r="X501" s="11" t="s">
        <v>134</v>
      </c>
      <c r="Y501" s="11" t="s">
        <v>119</v>
      </c>
    </row>
    <row r="502" spans="1:25" x14ac:dyDescent="0.3">
      <c r="A502" s="14" t="s">
        <v>1268</v>
      </c>
      <c r="B502" s="18" t="s">
        <v>119</v>
      </c>
      <c r="C502" s="12" t="s">
        <v>119</v>
      </c>
      <c r="D502" s="12" t="s">
        <v>119</v>
      </c>
      <c r="E502" s="14" t="s">
        <v>119</v>
      </c>
      <c r="F502" s="37" t="s">
        <v>119</v>
      </c>
      <c r="G502" s="37" t="s">
        <v>119</v>
      </c>
      <c r="H502" s="31" t="s">
        <v>119</v>
      </c>
      <c r="I502" s="31" t="s">
        <v>119</v>
      </c>
      <c r="J502" s="31" t="s">
        <v>119</v>
      </c>
      <c r="K502" s="31" t="s">
        <v>119</v>
      </c>
      <c r="L502" s="31" t="s">
        <v>119</v>
      </c>
      <c r="M502" s="31" t="s">
        <v>134</v>
      </c>
      <c r="N502" s="14" t="s">
        <v>119</v>
      </c>
      <c r="O502" s="43" t="s">
        <v>119</v>
      </c>
      <c r="P502" s="28">
        <v>1</v>
      </c>
      <c r="Q502" s="106" t="s">
        <v>119</v>
      </c>
      <c r="R502" s="106" t="s">
        <v>119</v>
      </c>
      <c r="S502" s="106" t="s">
        <v>119</v>
      </c>
      <c r="T502" s="106" t="s">
        <v>119</v>
      </c>
      <c r="U502" s="106" t="s">
        <v>119</v>
      </c>
      <c r="V502" s="106" t="s">
        <v>119</v>
      </c>
      <c r="W502" t="s">
        <v>119</v>
      </c>
      <c r="X502" s="11" t="s">
        <v>134</v>
      </c>
      <c r="Y502" s="11" t="s">
        <v>119</v>
      </c>
    </row>
    <row r="503" spans="1:25" x14ac:dyDescent="0.3">
      <c r="A503" s="14" t="s">
        <v>1269</v>
      </c>
      <c r="B503" s="18" t="s">
        <v>119</v>
      </c>
      <c r="C503" s="12" t="s">
        <v>119</v>
      </c>
      <c r="D503" s="12" t="s">
        <v>119</v>
      </c>
      <c r="E503" s="14" t="s">
        <v>119</v>
      </c>
      <c r="F503" s="37">
        <v>1</v>
      </c>
      <c r="G503" s="37" t="s">
        <v>119</v>
      </c>
      <c r="H503" s="31">
        <v>2</v>
      </c>
      <c r="I503" s="31">
        <v>1</v>
      </c>
      <c r="J503" s="31" t="s">
        <v>119</v>
      </c>
      <c r="K503" s="31" t="s">
        <v>119</v>
      </c>
      <c r="L503" s="31" t="s">
        <v>119</v>
      </c>
      <c r="M503" s="31" t="s">
        <v>134</v>
      </c>
      <c r="N503" s="14" t="s">
        <v>119</v>
      </c>
      <c r="O503" s="43">
        <v>7</v>
      </c>
      <c r="P503" s="28">
        <v>1</v>
      </c>
      <c r="Q503" s="106" t="s">
        <v>119</v>
      </c>
      <c r="R503" s="106" t="s">
        <v>119</v>
      </c>
      <c r="S503" s="106" t="s">
        <v>119</v>
      </c>
      <c r="T503" s="106" t="s">
        <v>119</v>
      </c>
      <c r="U503" s="106" t="s">
        <v>119</v>
      </c>
      <c r="V503" s="106" t="s">
        <v>119</v>
      </c>
      <c r="W503" t="s">
        <v>119</v>
      </c>
      <c r="X503" s="11" t="s">
        <v>134</v>
      </c>
      <c r="Y503" s="11" t="s">
        <v>119</v>
      </c>
    </row>
    <row r="504" spans="1:25" x14ac:dyDescent="0.3">
      <c r="A504" s="14" t="s">
        <v>1270</v>
      </c>
      <c r="B504" s="18" t="s">
        <v>119</v>
      </c>
      <c r="C504" s="12" t="s">
        <v>119</v>
      </c>
      <c r="D504" s="12" t="s">
        <v>119</v>
      </c>
      <c r="E504" s="14" t="s">
        <v>119</v>
      </c>
      <c r="F504" s="37" t="s">
        <v>119</v>
      </c>
      <c r="G504" s="37" t="s">
        <v>119</v>
      </c>
      <c r="H504" s="31" t="s">
        <v>119</v>
      </c>
      <c r="I504" s="31">
        <v>6</v>
      </c>
      <c r="J504" s="31" t="s">
        <v>119</v>
      </c>
      <c r="K504" s="31" t="s">
        <v>119</v>
      </c>
      <c r="L504" s="31" t="s">
        <v>119</v>
      </c>
      <c r="M504" s="31" t="s">
        <v>119</v>
      </c>
      <c r="N504" s="14" t="s">
        <v>119</v>
      </c>
      <c r="O504" s="43" t="s">
        <v>119</v>
      </c>
      <c r="P504" s="28" t="s">
        <v>119</v>
      </c>
      <c r="Q504" s="106" t="s">
        <v>119</v>
      </c>
      <c r="R504" s="106" t="s">
        <v>119</v>
      </c>
      <c r="S504" s="106" t="s">
        <v>119</v>
      </c>
      <c r="T504" s="106" t="s">
        <v>119</v>
      </c>
      <c r="U504" s="106" t="s">
        <v>119</v>
      </c>
      <c r="V504" s="106" t="s">
        <v>119</v>
      </c>
      <c r="W504" t="s">
        <v>119</v>
      </c>
      <c r="X504" s="11" t="s">
        <v>119</v>
      </c>
      <c r="Y504" s="11" t="s">
        <v>119</v>
      </c>
    </row>
    <row r="505" spans="1:25" x14ac:dyDescent="0.3">
      <c r="A505" s="14" t="s">
        <v>1271</v>
      </c>
      <c r="B505" s="18" t="s">
        <v>119</v>
      </c>
      <c r="C505" s="12" t="s">
        <v>119</v>
      </c>
      <c r="D505" s="12" t="s">
        <v>119</v>
      </c>
      <c r="E505" s="14" t="s">
        <v>119</v>
      </c>
      <c r="F505" s="37" t="s">
        <v>119</v>
      </c>
      <c r="G505" s="37" t="s">
        <v>119</v>
      </c>
      <c r="H505" s="31" t="s">
        <v>119</v>
      </c>
      <c r="I505" s="31" t="s">
        <v>119</v>
      </c>
      <c r="J505" s="31" t="s">
        <v>119</v>
      </c>
      <c r="K505" s="31" t="s">
        <v>119</v>
      </c>
      <c r="L505" s="31" t="s">
        <v>119</v>
      </c>
      <c r="M505" s="31" t="s">
        <v>134</v>
      </c>
      <c r="N505" s="14" t="s">
        <v>119</v>
      </c>
      <c r="O505" s="43" t="s">
        <v>119</v>
      </c>
      <c r="P505" s="28" t="s">
        <v>119</v>
      </c>
      <c r="Q505" s="106" t="s">
        <v>119</v>
      </c>
      <c r="R505" s="106">
        <v>1</v>
      </c>
      <c r="S505" s="106" t="s">
        <v>119</v>
      </c>
      <c r="T505" s="106" t="s">
        <v>119</v>
      </c>
      <c r="U505" s="106" t="s">
        <v>119</v>
      </c>
      <c r="V505" s="106" t="s">
        <v>119</v>
      </c>
      <c r="W505" t="s">
        <v>119</v>
      </c>
      <c r="X505" s="11" t="str">
        <f t="shared" si="7"/>
        <v>X</v>
      </c>
      <c r="Y505" s="11" t="s">
        <v>119</v>
      </c>
    </row>
    <row r="506" spans="1:25" x14ac:dyDescent="0.3">
      <c r="A506" s="14" t="s">
        <v>1272</v>
      </c>
      <c r="B506" s="18" t="s">
        <v>119</v>
      </c>
      <c r="C506" s="12" t="s">
        <v>119</v>
      </c>
      <c r="D506" s="12" t="s">
        <v>119</v>
      </c>
      <c r="E506" s="14" t="s">
        <v>119</v>
      </c>
      <c r="F506" s="37" t="s">
        <v>119</v>
      </c>
      <c r="G506" s="37" t="s">
        <v>119</v>
      </c>
      <c r="H506" s="31" t="s">
        <v>119</v>
      </c>
      <c r="I506" s="31" t="s">
        <v>119</v>
      </c>
      <c r="J506" s="31" t="s">
        <v>119</v>
      </c>
      <c r="K506" s="31" t="s">
        <v>119</v>
      </c>
      <c r="L506" s="31" t="s">
        <v>119</v>
      </c>
      <c r="M506" s="31" t="s">
        <v>134</v>
      </c>
      <c r="N506" s="14" t="s">
        <v>119</v>
      </c>
      <c r="O506" s="43" t="s">
        <v>119</v>
      </c>
      <c r="P506" s="28" t="s">
        <v>119</v>
      </c>
      <c r="Q506" s="106" t="s">
        <v>119</v>
      </c>
      <c r="R506" s="106" t="s">
        <v>119</v>
      </c>
      <c r="S506" s="106" t="s">
        <v>119</v>
      </c>
      <c r="T506" s="106" t="s">
        <v>119</v>
      </c>
      <c r="U506" s="106" t="s">
        <v>119</v>
      </c>
      <c r="V506" s="106" t="s">
        <v>119</v>
      </c>
      <c r="W506" t="s">
        <v>119</v>
      </c>
      <c r="X506" s="11" t="s">
        <v>134</v>
      </c>
      <c r="Y506" s="11" t="s">
        <v>119</v>
      </c>
    </row>
    <row r="507" spans="1:25" s="5" customFormat="1" x14ac:dyDescent="0.3">
      <c r="A507" s="10" t="s">
        <v>1273</v>
      </c>
      <c r="B507" s="6" t="s">
        <v>119</v>
      </c>
      <c r="C507" s="10" t="s">
        <v>119</v>
      </c>
      <c r="D507" s="10" t="s">
        <v>119</v>
      </c>
      <c r="E507" s="10" t="s">
        <v>119</v>
      </c>
      <c r="F507" s="37" t="s">
        <v>119</v>
      </c>
      <c r="G507" s="37" t="s">
        <v>119</v>
      </c>
      <c r="H507" s="29" t="s">
        <v>119</v>
      </c>
      <c r="I507" s="29">
        <v>1</v>
      </c>
      <c r="J507" s="29" t="s">
        <v>119</v>
      </c>
      <c r="K507" s="28" t="s">
        <v>119</v>
      </c>
      <c r="L507" s="28" t="s">
        <v>119</v>
      </c>
      <c r="M507" s="28" t="s">
        <v>119</v>
      </c>
      <c r="N507" s="1" t="s">
        <v>119</v>
      </c>
      <c r="O507" s="43" t="s">
        <v>119</v>
      </c>
      <c r="P507" s="28" t="s">
        <v>119</v>
      </c>
      <c r="Q507" s="106" t="s">
        <v>119</v>
      </c>
      <c r="R507" s="106">
        <v>1</v>
      </c>
      <c r="S507" s="106" t="s">
        <v>119</v>
      </c>
      <c r="T507" s="106" t="s">
        <v>119</v>
      </c>
      <c r="U507" s="106" t="s">
        <v>119</v>
      </c>
      <c r="V507" s="106" t="s">
        <v>119</v>
      </c>
      <c r="W507" t="s">
        <v>119</v>
      </c>
      <c r="X507" s="11" t="str">
        <f t="shared" si="7"/>
        <v>X</v>
      </c>
      <c r="Y507" s="11" t="s">
        <v>119</v>
      </c>
    </row>
    <row r="508" spans="1:25" s="11" customFormat="1" x14ac:dyDescent="0.3">
      <c r="A508" s="10" t="s">
        <v>1274</v>
      </c>
      <c r="B508" s="6" t="s">
        <v>119</v>
      </c>
      <c r="C508" s="10" t="s">
        <v>119</v>
      </c>
      <c r="D508" s="10" t="s">
        <v>119</v>
      </c>
      <c r="E508" s="10" t="s">
        <v>119</v>
      </c>
      <c r="F508" s="37" t="s">
        <v>119</v>
      </c>
      <c r="G508" s="37" t="s">
        <v>119</v>
      </c>
      <c r="H508" s="29" t="s">
        <v>119</v>
      </c>
      <c r="I508" s="29" t="s">
        <v>119</v>
      </c>
      <c r="J508" s="29" t="s">
        <v>119</v>
      </c>
      <c r="K508" s="28" t="s">
        <v>119</v>
      </c>
      <c r="L508" s="28" t="s">
        <v>119</v>
      </c>
      <c r="M508" s="28">
        <f>15+106+36+2+25</f>
        <v>184</v>
      </c>
      <c r="N508" s="1" t="s">
        <v>119</v>
      </c>
      <c r="O508" s="43" t="s">
        <v>119</v>
      </c>
      <c r="P508" s="28" t="s">
        <v>119</v>
      </c>
      <c r="Q508" s="106" t="s">
        <v>119</v>
      </c>
      <c r="R508" s="106" t="s">
        <v>119</v>
      </c>
      <c r="S508" s="106" t="s">
        <v>119</v>
      </c>
      <c r="T508" s="106" t="s">
        <v>119</v>
      </c>
      <c r="U508" s="106" t="s">
        <v>119</v>
      </c>
      <c r="V508" s="106" t="s">
        <v>119</v>
      </c>
      <c r="W508" t="s">
        <v>119</v>
      </c>
      <c r="X508" s="11" t="s">
        <v>119</v>
      </c>
      <c r="Y508" s="11" t="s">
        <v>119</v>
      </c>
    </row>
    <row r="509" spans="1:25" s="11" customFormat="1" x14ac:dyDescent="0.3">
      <c r="A509" s="1" t="s">
        <v>88</v>
      </c>
      <c r="B509" s="2">
        <v>0</v>
      </c>
      <c r="C509" s="4">
        <v>0</v>
      </c>
      <c r="D509" s="4">
        <v>0</v>
      </c>
      <c r="E509" s="1">
        <v>6</v>
      </c>
      <c r="F509" s="37" t="s">
        <v>119</v>
      </c>
      <c r="G509" s="37" t="s">
        <v>119</v>
      </c>
      <c r="H509" s="28" t="s">
        <v>119</v>
      </c>
      <c r="I509" s="28" t="s">
        <v>119</v>
      </c>
      <c r="J509" s="28" t="s">
        <v>119</v>
      </c>
      <c r="K509" s="28" t="s">
        <v>119</v>
      </c>
      <c r="L509" s="28" t="s">
        <v>119</v>
      </c>
      <c r="M509" s="28" t="s">
        <v>119</v>
      </c>
      <c r="N509" s="1" t="s">
        <v>119</v>
      </c>
      <c r="O509" s="43" t="s">
        <v>119</v>
      </c>
      <c r="P509" s="28" t="s">
        <v>119</v>
      </c>
      <c r="Q509" s="106" t="s">
        <v>119</v>
      </c>
      <c r="R509" s="106" t="s">
        <v>119</v>
      </c>
      <c r="S509" s="106" t="s">
        <v>119</v>
      </c>
      <c r="T509" s="106" t="s">
        <v>119</v>
      </c>
      <c r="U509" s="106" t="s">
        <v>119</v>
      </c>
      <c r="V509" s="106" t="s">
        <v>119</v>
      </c>
      <c r="W509" t="s">
        <v>119</v>
      </c>
      <c r="X509" s="11" t="s">
        <v>119</v>
      </c>
      <c r="Y509" s="11" t="s">
        <v>134</v>
      </c>
    </row>
    <row r="510" spans="1:25" s="11" customFormat="1" x14ac:dyDescent="0.3">
      <c r="A510" s="1" t="s">
        <v>87</v>
      </c>
      <c r="B510" s="2">
        <v>0</v>
      </c>
      <c r="C510" s="4">
        <v>0</v>
      </c>
      <c r="D510" s="4">
        <v>0</v>
      </c>
      <c r="E510" s="1">
        <v>12</v>
      </c>
      <c r="F510" s="37" t="s">
        <v>119</v>
      </c>
      <c r="G510" s="37" t="s">
        <v>119</v>
      </c>
      <c r="H510" s="28" t="s">
        <v>119</v>
      </c>
      <c r="I510" s="28" t="s">
        <v>119</v>
      </c>
      <c r="J510" s="28" t="s">
        <v>119</v>
      </c>
      <c r="K510" s="28" t="s">
        <v>119</v>
      </c>
      <c r="L510" s="28" t="s">
        <v>119</v>
      </c>
      <c r="M510" s="28" t="s">
        <v>119</v>
      </c>
      <c r="N510" s="1" t="s">
        <v>119</v>
      </c>
      <c r="O510" s="43" t="s">
        <v>119</v>
      </c>
      <c r="P510" s="28" t="s">
        <v>119</v>
      </c>
      <c r="Q510" s="106" t="s">
        <v>119</v>
      </c>
      <c r="R510" s="106" t="s">
        <v>119</v>
      </c>
      <c r="S510" s="106" t="s">
        <v>119</v>
      </c>
      <c r="T510" s="106" t="s">
        <v>119</v>
      </c>
      <c r="U510" s="106" t="s">
        <v>119</v>
      </c>
      <c r="V510" s="106" t="s">
        <v>119</v>
      </c>
      <c r="W510" t="s">
        <v>119</v>
      </c>
      <c r="X510" s="11" t="s">
        <v>134</v>
      </c>
      <c r="Y510" s="11" t="s">
        <v>119</v>
      </c>
    </row>
    <row r="511" spans="1:25" s="11" customFormat="1" x14ac:dyDescent="0.3">
      <c r="A511" s="1" t="s">
        <v>136</v>
      </c>
      <c r="B511" s="2" t="s">
        <v>119</v>
      </c>
      <c r="C511" s="4" t="s">
        <v>119</v>
      </c>
      <c r="D511" s="4" t="s">
        <v>119</v>
      </c>
      <c r="E511" s="1" t="s">
        <v>119</v>
      </c>
      <c r="F511" s="37" t="s">
        <v>119</v>
      </c>
      <c r="G511" s="37">
        <f>2+1+1</f>
        <v>4</v>
      </c>
      <c r="H511" s="28">
        <v>15</v>
      </c>
      <c r="I511" s="28">
        <f>14+3+8+1+7</f>
        <v>33</v>
      </c>
      <c r="J511" s="28" t="s">
        <v>119</v>
      </c>
      <c r="K511" s="28" t="s">
        <v>119</v>
      </c>
      <c r="L511" s="28">
        <f>12+10+26+2+3</f>
        <v>53</v>
      </c>
      <c r="M511" s="28" t="s">
        <v>119</v>
      </c>
      <c r="N511" s="1" t="s">
        <v>119</v>
      </c>
      <c r="O511" s="43" t="s">
        <v>119</v>
      </c>
      <c r="P511" s="28">
        <v>1</v>
      </c>
      <c r="Q511" s="106" t="s">
        <v>119</v>
      </c>
      <c r="R511" s="106" t="s">
        <v>119</v>
      </c>
      <c r="S511" s="106" t="s">
        <v>119</v>
      </c>
      <c r="T511" s="106" t="s">
        <v>119</v>
      </c>
      <c r="U511" s="106" t="s">
        <v>119</v>
      </c>
      <c r="V511" s="106" t="s">
        <v>119</v>
      </c>
      <c r="W511" t="s">
        <v>119</v>
      </c>
      <c r="X511" s="11" t="s">
        <v>119</v>
      </c>
      <c r="Y511" s="11" t="s">
        <v>134</v>
      </c>
    </row>
    <row r="512" spans="1:25" s="11" customFormat="1" x14ac:dyDescent="0.3">
      <c r="A512" s="1" t="s">
        <v>1172</v>
      </c>
      <c r="B512" s="2" t="s">
        <v>119</v>
      </c>
      <c r="C512" s="4" t="s">
        <v>119</v>
      </c>
      <c r="D512" s="4" t="s">
        <v>119</v>
      </c>
      <c r="E512" s="1" t="s">
        <v>119</v>
      </c>
      <c r="F512" s="37" t="s">
        <v>119</v>
      </c>
      <c r="G512" s="37" t="s">
        <v>119</v>
      </c>
      <c r="H512" s="28" t="s">
        <v>119</v>
      </c>
      <c r="I512" s="28" t="s">
        <v>119</v>
      </c>
      <c r="J512" s="28">
        <v>9</v>
      </c>
      <c r="K512" s="28" t="s">
        <v>119</v>
      </c>
      <c r="L512" s="28" t="s">
        <v>119</v>
      </c>
      <c r="M512" s="28" t="s">
        <v>119</v>
      </c>
      <c r="N512" s="1" t="s">
        <v>119</v>
      </c>
      <c r="O512" s="43" t="s">
        <v>119</v>
      </c>
      <c r="P512" s="28" t="s">
        <v>119</v>
      </c>
      <c r="Q512" s="106" t="s">
        <v>119</v>
      </c>
      <c r="R512" s="106" t="s">
        <v>119</v>
      </c>
      <c r="S512" s="106" t="s">
        <v>119</v>
      </c>
      <c r="T512" s="106" t="s">
        <v>119</v>
      </c>
      <c r="U512" s="106" t="s">
        <v>119</v>
      </c>
      <c r="V512" s="106" t="s">
        <v>119</v>
      </c>
      <c r="W512" t="s">
        <v>134</v>
      </c>
      <c r="X512" s="11" t="s">
        <v>119</v>
      </c>
      <c r="Y512" s="11" t="s">
        <v>119</v>
      </c>
    </row>
    <row r="513" spans="1:25" s="11" customFormat="1" x14ac:dyDescent="0.3">
      <c r="A513" s="4" t="s">
        <v>1173</v>
      </c>
      <c r="B513" s="2" t="s">
        <v>119</v>
      </c>
      <c r="C513" s="4" t="s">
        <v>119</v>
      </c>
      <c r="D513" s="4" t="s">
        <v>119</v>
      </c>
      <c r="E513" s="1" t="s">
        <v>119</v>
      </c>
      <c r="F513" s="37" t="s">
        <v>119</v>
      </c>
      <c r="G513" s="37" t="s">
        <v>119</v>
      </c>
      <c r="H513" s="28" t="s">
        <v>119</v>
      </c>
      <c r="I513" s="28" t="s">
        <v>119</v>
      </c>
      <c r="J513" s="28">
        <f>54+5+5+8</f>
        <v>72</v>
      </c>
      <c r="K513" s="28" t="s">
        <v>119</v>
      </c>
      <c r="L513" s="28" t="s">
        <v>119</v>
      </c>
      <c r="M513" s="28" t="s">
        <v>119</v>
      </c>
      <c r="N513" s="1" t="s">
        <v>119</v>
      </c>
      <c r="O513" s="43" t="s">
        <v>119</v>
      </c>
      <c r="P513" s="28" t="s">
        <v>119</v>
      </c>
      <c r="Q513" s="106" t="s">
        <v>119</v>
      </c>
      <c r="R513" s="106" t="s">
        <v>119</v>
      </c>
      <c r="S513" s="106" t="s">
        <v>119</v>
      </c>
      <c r="T513" s="106" t="s">
        <v>119</v>
      </c>
      <c r="U513" s="106" t="s">
        <v>119</v>
      </c>
      <c r="V513" s="106" t="s">
        <v>119</v>
      </c>
      <c r="W513" t="s">
        <v>134</v>
      </c>
      <c r="X513" s="11" t="s">
        <v>119</v>
      </c>
      <c r="Y513" s="11" t="s">
        <v>119</v>
      </c>
    </row>
    <row r="514" spans="1:25" s="11" customFormat="1" x14ac:dyDescent="0.3">
      <c r="A514" s="4" t="s">
        <v>470</v>
      </c>
      <c r="B514" s="2" t="s">
        <v>119</v>
      </c>
      <c r="C514" s="4" t="s">
        <v>119</v>
      </c>
      <c r="D514" s="4" t="s">
        <v>119</v>
      </c>
      <c r="E514" s="1" t="s">
        <v>119</v>
      </c>
      <c r="F514" s="37" t="s">
        <v>119</v>
      </c>
      <c r="G514" s="37" t="s">
        <v>119</v>
      </c>
      <c r="H514" s="28" t="s">
        <v>119</v>
      </c>
      <c r="I514" s="28" t="s">
        <v>119</v>
      </c>
      <c r="J514" s="28" t="s">
        <v>119</v>
      </c>
      <c r="K514" s="28">
        <v>6</v>
      </c>
      <c r="L514" s="28" t="s">
        <v>119</v>
      </c>
      <c r="M514" s="28">
        <f>2+82+20+3+5+5</f>
        <v>117</v>
      </c>
      <c r="N514" s="1" t="s">
        <v>119</v>
      </c>
      <c r="O514" s="43" t="s">
        <v>134</v>
      </c>
      <c r="P514" s="28" t="s">
        <v>119</v>
      </c>
      <c r="Q514" s="106" t="s">
        <v>119</v>
      </c>
      <c r="R514" s="106" t="s">
        <v>119</v>
      </c>
      <c r="S514" s="106" t="s">
        <v>119</v>
      </c>
      <c r="T514" s="106" t="s">
        <v>119</v>
      </c>
      <c r="U514" s="106" t="s">
        <v>119</v>
      </c>
      <c r="V514" s="106" t="s">
        <v>119</v>
      </c>
      <c r="W514" t="s">
        <v>119</v>
      </c>
      <c r="X514" s="11" t="s">
        <v>134</v>
      </c>
      <c r="Y514" s="11" t="s">
        <v>134</v>
      </c>
    </row>
    <row r="515" spans="1:25" x14ac:dyDescent="0.3">
      <c r="A515" s="1" t="s">
        <v>1174</v>
      </c>
      <c r="B515" s="2" t="s">
        <v>119</v>
      </c>
      <c r="C515" s="4" t="s">
        <v>119</v>
      </c>
      <c r="D515" s="4" t="s">
        <v>119</v>
      </c>
      <c r="E515" s="1" t="s">
        <v>119</v>
      </c>
      <c r="F515" s="37" t="s">
        <v>119</v>
      </c>
      <c r="G515" s="37" t="s">
        <v>119</v>
      </c>
      <c r="H515" s="28" t="s">
        <v>119</v>
      </c>
      <c r="I515" s="28" t="s">
        <v>119</v>
      </c>
      <c r="J515" s="28">
        <f>1+19+30+6+29+59</f>
        <v>144</v>
      </c>
      <c r="K515" s="29" t="s">
        <v>119</v>
      </c>
      <c r="L515" s="28" t="s">
        <v>119</v>
      </c>
      <c r="M515" s="28" t="s">
        <v>119</v>
      </c>
      <c r="N515" s="1" t="s">
        <v>119</v>
      </c>
      <c r="O515" s="43" t="s">
        <v>119</v>
      </c>
      <c r="P515" s="28" t="s">
        <v>119</v>
      </c>
      <c r="Q515" s="106" t="s">
        <v>119</v>
      </c>
      <c r="R515" s="106" t="s">
        <v>119</v>
      </c>
      <c r="S515" s="106" t="s">
        <v>119</v>
      </c>
      <c r="T515" s="106" t="s">
        <v>119</v>
      </c>
      <c r="U515" s="106" t="s">
        <v>119</v>
      </c>
      <c r="V515" s="106" t="s">
        <v>119</v>
      </c>
      <c r="W515" t="s">
        <v>134</v>
      </c>
      <c r="X515" s="11" t="s">
        <v>119</v>
      </c>
      <c r="Y515" s="11" t="s">
        <v>119</v>
      </c>
    </row>
    <row r="516" spans="1:25" x14ac:dyDescent="0.3">
      <c r="A516" s="1" t="s">
        <v>86</v>
      </c>
      <c r="B516" s="2">
        <v>0</v>
      </c>
      <c r="C516" s="4">
        <v>0</v>
      </c>
      <c r="D516" s="4">
        <v>0</v>
      </c>
      <c r="E516" s="1">
        <v>10</v>
      </c>
      <c r="F516" s="37" t="s">
        <v>119</v>
      </c>
      <c r="G516" s="37" t="s">
        <v>119</v>
      </c>
      <c r="H516" s="28" t="s">
        <v>119</v>
      </c>
      <c r="I516" s="28" t="s">
        <v>119</v>
      </c>
      <c r="J516" s="28">
        <v>1</v>
      </c>
      <c r="K516" s="28">
        <v>1</v>
      </c>
      <c r="L516" s="28" t="s">
        <v>119</v>
      </c>
      <c r="M516" s="28" t="s">
        <v>134</v>
      </c>
      <c r="N516" s="1" t="s">
        <v>119</v>
      </c>
      <c r="O516" s="43" t="s">
        <v>119</v>
      </c>
      <c r="P516" s="28" t="s">
        <v>119</v>
      </c>
      <c r="Q516" s="106" t="s">
        <v>119</v>
      </c>
      <c r="R516" s="106" t="s">
        <v>119</v>
      </c>
      <c r="S516" s="106" t="s">
        <v>119</v>
      </c>
      <c r="T516" s="106" t="s">
        <v>119</v>
      </c>
      <c r="U516" s="106" t="s">
        <v>119</v>
      </c>
      <c r="V516" s="106" t="s">
        <v>119</v>
      </c>
      <c r="W516" t="s">
        <v>119</v>
      </c>
      <c r="X516" s="11" t="s">
        <v>134</v>
      </c>
      <c r="Y516" s="11" t="s">
        <v>119</v>
      </c>
    </row>
    <row r="517" spans="1:25" s="5" customFormat="1" x14ac:dyDescent="0.3">
      <c r="A517" s="4" t="s">
        <v>1175</v>
      </c>
      <c r="B517" s="2" t="s">
        <v>119</v>
      </c>
      <c r="C517" s="4" t="s">
        <v>119</v>
      </c>
      <c r="D517" s="4" t="s">
        <v>119</v>
      </c>
      <c r="E517" s="1" t="s">
        <v>119</v>
      </c>
      <c r="F517" s="37" t="s">
        <v>119</v>
      </c>
      <c r="G517" s="37" t="s">
        <v>119</v>
      </c>
      <c r="H517" s="28" t="s">
        <v>119</v>
      </c>
      <c r="I517" s="28" t="s">
        <v>119</v>
      </c>
      <c r="J517" s="28">
        <v>24</v>
      </c>
      <c r="K517" s="28" t="s">
        <v>119</v>
      </c>
      <c r="L517" s="28" t="s">
        <v>119</v>
      </c>
      <c r="M517" s="28" t="s">
        <v>119</v>
      </c>
      <c r="N517" s="1" t="s">
        <v>119</v>
      </c>
      <c r="O517" s="43" t="s">
        <v>119</v>
      </c>
      <c r="P517" s="28" t="s">
        <v>119</v>
      </c>
      <c r="Q517" s="106" t="s">
        <v>119</v>
      </c>
      <c r="R517" s="106" t="s">
        <v>119</v>
      </c>
      <c r="S517" s="106" t="s">
        <v>119</v>
      </c>
      <c r="T517" s="106" t="s">
        <v>119</v>
      </c>
      <c r="U517" s="106" t="s">
        <v>119</v>
      </c>
      <c r="V517" s="106" t="s">
        <v>119</v>
      </c>
      <c r="W517" t="s">
        <v>134</v>
      </c>
      <c r="X517" s="11" t="s">
        <v>119</v>
      </c>
      <c r="Y517" s="11" t="s">
        <v>119</v>
      </c>
    </row>
    <row r="518" spans="1:25" s="5" customFormat="1" x14ac:dyDescent="0.3">
      <c r="A518" s="4" t="s">
        <v>471</v>
      </c>
      <c r="B518" s="2" t="s">
        <v>119</v>
      </c>
      <c r="C518" s="4" t="s">
        <v>119</v>
      </c>
      <c r="D518" s="4" t="s">
        <v>119</v>
      </c>
      <c r="E518" s="1" t="s">
        <v>119</v>
      </c>
      <c r="F518" s="37" t="s">
        <v>119</v>
      </c>
      <c r="G518" s="37" t="s">
        <v>119</v>
      </c>
      <c r="H518" s="28" t="s">
        <v>119</v>
      </c>
      <c r="I518" s="28" t="s">
        <v>119</v>
      </c>
      <c r="J518" s="28" t="s">
        <v>119</v>
      </c>
      <c r="K518" s="28" t="s">
        <v>119</v>
      </c>
      <c r="L518" s="28" t="s">
        <v>119</v>
      </c>
      <c r="M518" s="28" t="s">
        <v>134</v>
      </c>
      <c r="N518" s="1" t="s">
        <v>119</v>
      </c>
      <c r="O518" s="43" t="s">
        <v>119</v>
      </c>
      <c r="P518" s="28" t="s">
        <v>119</v>
      </c>
      <c r="Q518" s="106" t="s">
        <v>119</v>
      </c>
      <c r="R518" s="106" t="s">
        <v>119</v>
      </c>
      <c r="S518" s="106" t="s">
        <v>119</v>
      </c>
      <c r="T518" s="106" t="s">
        <v>119</v>
      </c>
      <c r="U518" s="106" t="s">
        <v>119</v>
      </c>
      <c r="V518" s="106" t="s">
        <v>119</v>
      </c>
      <c r="W518" t="s">
        <v>119</v>
      </c>
      <c r="X518" s="11" t="s">
        <v>134</v>
      </c>
      <c r="Y518" s="11" t="s">
        <v>119</v>
      </c>
    </row>
    <row r="519" spans="1:25" s="5" customFormat="1" x14ac:dyDescent="0.3">
      <c r="A519" s="1" t="s">
        <v>1131</v>
      </c>
      <c r="B519" s="2" t="s">
        <v>119</v>
      </c>
      <c r="C519" s="4" t="s">
        <v>119</v>
      </c>
      <c r="D519" s="4" t="s">
        <v>119</v>
      </c>
      <c r="E519" s="1" t="s">
        <v>119</v>
      </c>
      <c r="F519" s="37" t="s">
        <v>119</v>
      </c>
      <c r="G519" s="37" t="s">
        <v>119</v>
      </c>
      <c r="H519" s="28" t="s">
        <v>119</v>
      </c>
      <c r="I519" s="28" t="s">
        <v>119</v>
      </c>
      <c r="J519" s="28" t="s">
        <v>119</v>
      </c>
      <c r="K519" s="28">
        <v>7</v>
      </c>
      <c r="L519" s="28" t="s">
        <v>119</v>
      </c>
      <c r="M519" s="28" t="s">
        <v>119</v>
      </c>
      <c r="N519" s="1" t="s">
        <v>119</v>
      </c>
      <c r="O519" s="43" t="s">
        <v>119</v>
      </c>
      <c r="P519" s="28" t="s">
        <v>119</v>
      </c>
      <c r="Q519" s="106" t="s">
        <v>119</v>
      </c>
      <c r="R519" s="106" t="s">
        <v>119</v>
      </c>
      <c r="S519" s="106" t="s">
        <v>119</v>
      </c>
      <c r="T519" s="106" t="s">
        <v>119</v>
      </c>
      <c r="U519" s="106" t="s">
        <v>119</v>
      </c>
      <c r="V519" s="106" t="s">
        <v>119</v>
      </c>
      <c r="W519" t="s">
        <v>134</v>
      </c>
      <c r="X519" s="11" t="s">
        <v>119</v>
      </c>
      <c r="Y519" s="11" t="s">
        <v>119</v>
      </c>
    </row>
    <row r="520" spans="1:25" s="11" customFormat="1" x14ac:dyDescent="0.3">
      <c r="A520" s="10" t="s">
        <v>229</v>
      </c>
      <c r="B520" s="6" t="s">
        <v>119</v>
      </c>
      <c r="C520" s="7" t="s">
        <v>119</v>
      </c>
      <c r="D520" s="7" t="s">
        <v>119</v>
      </c>
      <c r="E520" s="10" t="s">
        <v>119</v>
      </c>
      <c r="F520" s="29" t="s">
        <v>119</v>
      </c>
      <c r="G520" s="29" t="s">
        <v>119</v>
      </c>
      <c r="H520" s="29" t="s">
        <v>119</v>
      </c>
      <c r="I520" s="29" t="s">
        <v>119</v>
      </c>
      <c r="J520" s="29">
        <v>1</v>
      </c>
      <c r="K520" s="29" t="s">
        <v>119</v>
      </c>
      <c r="L520" s="29" t="s">
        <v>119</v>
      </c>
      <c r="M520" s="29" t="s">
        <v>119</v>
      </c>
      <c r="N520" s="10" t="s">
        <v>119</v>
      </c>
      <c r="O520" s="43" t="s">
        <v>119</v>
      </c>
      <c r="P520" s="28" t="s">
        <v>119</v>
      </c>
      <c r="Q520" s="107" t="s">
        <v>119</v>
      </c>
      <c r="R520" s="107" t="s">
        <v>119</v>
      </c>
      <c r="S520" s="107" t="s">
        <v>119</v>
      </c>
      <c r="T520" s="107" t="s">
        <v>119</v>
      </c>
      <c r="U520" s="107" t="s">
        <v>119</v>
      </c>
      <c r="V520" s="107" t="s">
        <v>119</v>
      </c>
      <c r="W520" t="s">
        <v>119</v>
      </c>
      <c r="X520" s="11" t="s">
        <v>119</v>
      </c>
      <c r="Y520" s="11" t="s">
        <v>119</v>
      </c>
    </row>
    <row r="521" spans="1:25" s="11" customFormat="1" x14ac:dyDescent="0.3">
      <c r="A521" s="14" t="s">
        <v>472</v>
      </c>
      <c r="B521" s="18" t="s">
        <v>119</v>
      </c>
      <c r="C521" s="12" t="s">
        <v>119</v>
      </c>
      <c r="D521" s="12" t="s">
        <v>119</v>
      </c>
      <c r="E521" s="14" t="s">
        <v>119</v>
      </c>
      <c r="F521" s="37" t="s">
        <v>119</v>
      </c>
      <c r="G521" s="37" t="s">
        <v>119</v>
      </c>
      <c r="H521" s="31" t="s">
        <v>119</v>
      </c>
      <c r="I521" s="31">
        <v>5</v>
      </c>
      <c r="J521" s="31" t="s">
        <v>119</v>
      </c>
      <c r="K521" s="31" t="s">
        <v>119</v>
      </c>
      <c r="L521" s="31" t="s">
        <v>119</v>
      </c>
      <c r="M521" s="31" t="s">
        <v>134</v>
      </c>
      <c r="N521" s="14" t="s">
        <v>119</v>
      </c>
      <c r="O521" s="43" t="s">
        <v>119</v>
      </c>
      <c r="P521" s="28">
        <v>364</v>
      </c>
      <c r="Q521" s="106" t="s">
        <v>119</v>
      </c>
      <c r="R521" s="106" t="s">
        <v>119</v>
      </c>
      <c r="S521" s="106" t="s">
        <v>119</v>
      </c>
      <c r="T521" s="106" t="s">
        <v>119</v>
      </c>
      <c r="U521" s="106" t="s">
        <v>119</v>
      </c>
      <c r="V521" s="106" t="s">
        <v>119</v>
      </c>
      <c r="W521" t="s">
        <v>119</v>
      </c>
      <c r="X521" s="11" t="s">
        <v>134</v>
      </c>
      <c r="Y521" s="11" t="s">
        <v>134</v>
      </c>
    </row>
    <row r="522" spans="1:25" x14ac:dyDescent="0.3">
      <c r="A522" s="14" t="s">
        <v>1222</v>
      </c>
      <c r="B522" s="18" t="s">
        <v>119</v>
      </c>
      <c r="C522" s="12" t="s">
        <v>119</v>
      </c>
      <c r="D522" s="12" t="s">
        <v>119</v>
      </c>
      <c r="E522" s="14" t="s">
        <v>119</v>
      </c>
      <c r="F522" s="37" t="s">
        <v>119</v>
      </c>
      <c r="G522" s="37" t="s">
        <v>119</v>
      </c>
      <c r="H522" s="31" t="s">
        <v>119</v>
      </c>
      <c r="I522" s="31" t="s">
        <v>119</v>
      </c>
      <c r="J522" s="31">
        <v>10</v>
      </c>
      <c r="K522" s="31" t="s">
        <v>119</v>
      </c>
      <c r="L522" s="31" t="s">
        <v>119</v>
      </c>
      <c r="M522" s="31" t="s">
        <v>119</v>
      </c>
      <c r="N522" s="14" t="s">
        <v>119</v>
      </c>
      <c r="O522" s="43" t="s">
        <v>119</v>
      </c>
      <c r="P522" s="28" t="s">
        <v>119</v>
      </c>
      <c r="Q522" s="106" t="s">
        <v>119</v>
      </c>
      <c r="R522" s="106" t="s">
        <v>119</v>
      </c>
      <c r="S522" s="106" t="s">
        <v>119</v>
      </c>
      <c r="T522" s="106" t="s">
        <v>119</v>
      </c>
      <c r="U522" s="106" t="s">
        <v>119</v>
      </c>
      <c r="V522" s="106" t="s">
        <v>119</v>
      </c>
      <c r="W522" t="s">
        <v>134</v>
      </c>
      <c r="X522" s="11" t="s">
        <v>119</v>
      </c>
      <c r="Y522" s="11" t="s">
        <v>119</v>
      </c>
    </row>
    <row r="523" spans="1:25" x14ac:dyDescent="0.3">
      <c r="A523" s="14" t="s">
        <v>473</v>
      </c>
      <c r="B523" s="18" t="s">
        <v>119</v>
      </c>
      <c r="C523" s="12" t="s">
        <v>119</v>
      </c>
      <c r="D523" s="12" t="s">
        <v>119</v>
      </c>
      <c r="E523" s="14" t="s">
        <v>119</v>
      </c>
      <c r="F523" s="37" t="s">
        <v>119</v>
      </c>
      <c r="G523" s="37" t="s">
        <v>119</v>
      </c>
      <c r="H523" s="31" t="s">
        <v>119</v>
      </c>
      <c r="I523" s="31">
        <v>2</v>
      </c>
      <c r="J523" s="31" t="s">
        <v>119</v>
      </c>
      <c r="K523" s="31" t="s">
        <v>119</v>
      </c>
      <c r="L523" s="31" t="s">
        <v>119</v>
      </c>
      <c r="M523" s="31" t="s">
        <v>134</v>
      </c>
      <c r="N523" s="14" t="s">
        <v>119</v>
      </c>
      <c r="O523" s="43" t="s">
        <v>119</v>
      </c>
      <c r="P523" s="28">
        <v>57</v>
      </c>
      <c r="Q523" s="106" t="s">
        <v>119</v>
      </c>
      <c r="R523" s="106" t="s">
        <v>119</v>
      </c>
      <c r="S523" s="106" t="s">
        <v>119</v>
      </c>
      <c r="T523" s="106" t="s">
        <v>119</v>
      </c>
      <c r="U523" s="106" t="s">
        <v>119</v>
      </c>
      <c r="V523" s="106" t="s">
        <v>119</v>
      </c>
      <c r="W523" t="s">
        <v>119</v>
      </c>
      <c r="X523" s="11" t="s">
        <v>134</v>
      </c>
      <c r="Y523" s="11" t="s">
        <v>134</v>
      </c>
    </row>
    <row r="524" spans="1:25" x14ac:dyDescent="0.3">
      <c r="A524" s="14" t="s">
        <v>719</v>
      </c>
      <c r="B524" s="18" t="s">
        <v>119</v>
      </c>
      <c r="C524" s="12" t="s">
        <v>119</v>
      </c>
      <c r="D524" s="12" t="s">
        <v>119</v>
      </c>
      <c r="E524" s="14" t="s">
        <v>119</v>
      </c>
      <c r="F524" s="37" t="s">
        <v>119</v>
      </c>
      <c r="G524" s="37" t="s">
        <v>119</v>
      </c>
      <c r="H524" s="31" t="s">
        <v>119</v>
      </c>
      <c r="I524" s="31">
        <v>1</v>
      </c>
      <c r="J524" s="31" t="s">
        <v>119</v>
      </c>
      <c r="K524" s="31" t="s">
        <v>119</v>
      </c>
      <c r="L524" s="31" t="s">
        <v>119</v>
      </c>
      <c r="M524" s="31" t="s">
        <v>119</v>
      </c>
      <c r="N524" s="14" t="s">
        <v>119</v>
      </c>
      <c r="O524" s="43" t="s">
        <v>119</v>
      </c>
      <c r="P524" s="28" t="s">
        <v>119</v>
      </c>
      <c r="Q524" s="106" t="s">
        <v>119</v>
      </c>
      <c r="R524" s="106" t="s">
        <v>119</v>
      </c>
      <c r="S524" s="106" t="s">
        <v>119</v>
      </c>
      <c r="T524" s="106" t="s">
        <v>119</v>
      </c>
      <c r="U524" s="106" t="s">
        <v>119</v>
      </c>
      <c r="V524" s="106" t="s">
        <v>119</v>
      </c>
      <c r="W524" t="s">
        <v>119</v>
      </c>
      <c r="X524" s="11" t="s">
        <v>134</v>
      </c>
      <c r="Y524" s="11" t="s">
        <v>119</v>
      </c>
    </row>
    <row r="525" spans="1:25" s="5" customFormat="1" x14ac:dyDescent="0.3">
      <c r="A525" s="14" t="s">
        <v>474</v>
      </c>
      <c r="B525" s="18" t="s">
        <v>119</v>
      </c>
      <c r="C525" s="12" t="s">
        <v>119</v>
      </c>
      <c r="D525" s="12" t="s">
        <v>119</v>
      </c>
      <c r="E525" s="14" t="s">
        <v>119</v>
      </c>
      <c r="F525" s="37" t="s">
        <v>119</v>
      </c>
      <c r="G525" s="37" t="s">
        <v>119</v>
      </c>
      <c r="H525" s="31" t="s">
        <v>119</v>
      </c>
      <c r="I525" s="31" t="s">
        <v>119</v>
      </c>
      <c r="J525" s="31" t="s">
        <v>119</v>
      </c>
      <c r="K525" s="31">
        <v>1</v>
      </c>
      <c r="L525" s="31" t="s">
        <v>119</v>
      </c>
      <c r="M525" s="31">
        <f>6+1+4+6+10</f>
        <v>27</v>
      </c>
      <c r="N525" s="14" t="s">
        <v>119</v>
      </c>
      <c r="O525" s="43" t="s">
        <v>119</v>
      </c>
      <c r="P525" s="28" t="s">
        <v>119</v>
      </c>
      <c r="Q525" s="106" t="s">
        <v>119</v>
      </c>
      <c r="R525" s="106" t="s">
        <v>119</v>
      </c>
      <c r="S525" s="106" t="s">
        <v>119</v>
      </c>
      <c r="T525" s="106" t="s">
        <v>119</v>
      </c>
      <c r="U525" s="106" t="s">
        <v>119</v>
      </c>
      <c r="V525" s="106" t="s">
        <v>119</v>
      </c>
      <c r="W525" t="s">
        <v>119</v>
      </c>
      <c r="X525" s="11" t="s">
        <v>134</v>
      </c>
      <c r="Y525" s="11" t="s">
        <v>134</v>
      </c>
    </row>
    <row r="526" spans="1:25" s="5" customFormat="1" x14ac:dyDescent="0.3">
      <c r="A526" s="14" t="s">
        <v>826</v>
      </c>
      <c r="B526" s="18" t="s">
        <v>119</v>
      </c>
      <c r="C526" s="12" t="s">
        <v>119</v>
      </c>
      <c r="D526" s="12" t="s">
        <v>119</v>
      </c>
      <c r="E526" s="14" t="s">
        <v>119</v>
      </c>
      <c r="F526" s="37" t="s">
        <v>119</v>
      </c>
      <c r="G526" s="37" t="s">
        <v>119</v>
      </c>
      <c r="H526" s="31" t="s">
        <v>119</v>
      </c>
      <c r="I526" s="31" t="s">
        <v>119</v>
      </c>
      <c r="J526" s="31" t="s">
        <v>119</v>
      </c>
      <c r="K526" s="31" t="s">
        <v>119</v>
      </c>
      <c r="L526" s="31" t="s">
        <v>119</v>
      </c>
      <c r="M526" s="31" t="s">
        <v>119</v>
      </c>
      <c r="N526" s="14" t="s">
        <v>119</v>
      </c>
      <c r="O526" s="43" t="s">
        <v>119</v>
      </c>
      <c r="P526" s="28" t="s">
        <v>119</v>
      </c>
      <c r="Q526" s="106" t="s">
        <v>119</v>
      </c>
      <c r="R526" s="106" t="s">
        <v>119</v>
      </c>
      <c r="S526" s="106" t="s">
        <v>119</v>
      </c>
      <c r="T526" s="106">
        <v>14</v>
      </c>
      <c r="U526" s="106" t="s">
        <v>119</v>
      </c>
      <c r="V526" s="106" t="s">
        <v>119</v>
      </c>
      <c r="W526" t="s">
        <v>119</v>
      </c>
      <c r="X526" s="11" t="str">
        <f t="shared" si="7"/>
        <v>X</v>
      </c>
      <c r="Y526" s="11" t="s">
        <v>119</v>
      </c>
    </row>
    <row r="527" spans="1:25" s="82" customFormat="1" x14ac:dyDescent="0.3">
      <c r="A527" s="14" t="s">
        <v>720</v>
      </c>
      <c r="B527" s="18" t="s">
        <v>119</v>
      </c>
      <c r="C527" s="12" t="s">
        <v>119</v>
      </c>
      <c r="D527" s="12" t="s">
        <v>119</v>
      </c>
      <c r="E527" s="14" t="s">
        <v>119</v>
      </c>
      <c r="F527" s="37" t="s">
        <v>119</v>
      </c>
      <c r="G527" s="37" t="s">
        <v>119</v>
      </c>
      <c r="H527" s="31" t="s">
        <v>119</v>
      </c>
      <c r="I527" s="31">
        <v>1</v>
      </c>
      <c r="J527" s="31" t="s">
        <v>119</v>
      </c>
      <c r="K527" s="31" t="s">
        <v>119</v>
      </c>
      <c r="L527" s="31" t="s">
        <v>119</v>
      </c>
      <c r="M527" s="31" t="s">
        <v>119</v>
      </c>
      <c r="N527" s="14" t="s">
        <v>119</v>
      </c>
      <c r="O527" s="43" t="s">
        <v>119</v>
      </c>
      <c r="P527" s="28" t="s">
        <v>119</v>
      </c>
      <c r="Q527" s="106" t="s">
        <v>119</v>
      </c>
      <c r="R527" s="106" t="s">
        <v>119</v>
      </c>
      <c r="S527" s="106" t="s">
        <v>119</v>
      </c>
      <c r="T527" s="106" t="s">
        <v>119</v>
      </c>
      <c r="U527" s="106" t="s">
        <v>119</v>
      </c>
      <c r="V527" s="106" t="s">
        <v>119</v>
      </c>
      <c r="W527" t="s">
        <v>119</v>
      </c>
      <c r="X527" s="11" t="s">
        <v>119</v>
      </c>
      <c r="Y527" s="11" t="s">
        <v>119</v>
      </c>
    </row>
    <row r="528" spans="1:25" s="11" customFormat="1" x14ac:dyDescent="0.3">
      <c r="A528" s="14" t="s">
        <v>230</v>
      </c>
      <c r="B528" s="2" t="s">
        <v>119</v>
      </c>
      <c r="C528" s="14" t="s">
        <v>119</v>
      </c>
      <c r="D528" s="14" t="s">
        <v>119</v>
      </c>
      <c r="E528" s="1" t="s">
        <v>119</v>
      </c>
      <c r="F528" s="37">
        <v>4</v>
      </c>
      <c r="G528" s="37" t="s">
        <v>119</v>
      </c>
      <c r="H528" s="28" t="s">
        <v>119</v>
      </c>
      <c r="I528" s="28" t="s">
        <v>119</v>
      </c>
      <c r="J528" s="28">
        <v>7</v>
      </c>
      <c r="K528" s="31" t="s">
        <v>119</v>
      </c>
      <c r="L528" s="28" t="s">
        <v>119</v>
      </c>
      <c r="M528" s="28" t="s">
        <v>134</v>
      </c>
      <c r="N528" s="1" t="s">
        <v>119</v>
      </c>
      <c r="O528" s="43" t="s">
        <v>119</v>
      </c>
      <c r="P528" s="28">
        <v>3</v>
      </c>
      <c r="Q528" s="106" t="s">
        <v>119</v>
      </c>
      <c r="R528" s="106" t="s">
        <v>119</v>
      </c>
      <c r="S528" s="106" t="s">
        <v>119</v>
      </c>
      <c r="T528" s="106" t="s">
        <v>119</v>
      </c>
      <c r="U528" s="106" t="s">
        <v>119</v>
      </c>
      <c r="V528" s="106" t="s">
        <v>119</v>
      </c>
      <c r="W528" t="s">
        <v>119</v>
      </c>
      <c r="X528" s="11" t="s">
        <v>134</v>
      </c>
      <c r="Y528" s="11" t="s">
        <v>134</v>
      </c>
    </row>
    <row r="529" spans="1:25" s="11" customFormat="1" x14ac:dyDescent="0.3">
      <c r="A529" s="14" t="s">
        <v>687</v>
      </c>
      <c r="B529" s="2" t="s">
        <v>119</v>
      </c>
      <c r="C529" s="14" t="s">
        <v>119</v>
      </c>
      <c r="D529" s="14" t="s">
        <v>119</v>
      </c>
      <c r="E529" s="1" t="s">
        <v>119</v>
      </c>
      <c r="F529" s="37" t="s">
        <v>119</v>
      </c>
      <c r="G529" s="37" t="s">
        <v>119</v>
      </c>
      <c r="H529" s="28">
        <v>1</v>
      </c>
      <c r="I529" s="28" t="s">
        <v>119</v>
      </c>
      <c r="J529" s="28" t="s">
        <v>119</v>
      </c>
      <c r="K529" s="31" t="s">
        <v>119</v>
      </c>
      <c r="L529" s="28">
        <v>2</v>
      </c>
      <c r="M529" s="28" t="s">
        <v>119</v>
      </c>
      <c r="N529" s="1" t="s">
        <v>119</v>
      </c>
      <c r="O529" s="43" t="s">
        <v>119</v>
      </c>
      <c r="P529" s="28" t="s">
        <v>119</v>
      </c>
      <c r="Q529" s="106" t="s">
        <v>119</v>
      </c>
      <c r="R529" s="106" t="s">
        <v>119</v>
      </c>
      <c r="S529" s="106" t="s">
        <v>119</v>
      </c>
      <c r="T529" s="106" t="s">
        <v>119</v>
      </c>
      <c r="U529" s="106" t="s">
        <v>119</v>
      </c>
      <c r="V529" s="106" t="s">
        <v>119</v>
      </c>
      <c r="W529" t="s">
        <v>119</v>
      </c>
      <c r="X529" s="11" t="s">
        <v>119</v>
      </c>
      <c r="Y529" s="11" t="s">
        <v>134</v>
      </c>
    </row>
    <row r="530" spans="1:25" s="11" customFormat="1" x14ac:dyDescent="0.3">
      <c r="A530" s="10" t="s">
        <v>849</v>
      </c>
      <c r="B530" s="6" t="s">
        <v>119</v>
      </c>
      <c r="C530" s="10" t="s">
        <v>119</v>
      </c>
      <c r="D530" s="10" t="s">
        <v>119</v>
      </c>
      <c r="E530" s="10" t="s">
        <v>119</v>
      </c>
      <c r="F530" s="29" t="s">
        <v>119</v>
      </c>
      <c r="G530" s="29" t="s">
        <v>119</v>
      </c>
      <c r="H530" s="29" t="s">
        <v>119</v>
      </c>
      <c r="I530" s="29" t="s">
        <v>119</v>
      </c>
      <c r="J530" s="29" t="s">
        <v>119</v>
      </c>
      <c r="K530" s="29" t="s">
        <v>119</v>
      </c>
      <c r="L530" s="29" t="s">
        <v>119</v>
      </c>
      <c r="M530" s="29" t="s">
        <v>119</v>
      </c>
      <c r="N530" s="10" t="s">
        <v>119</v>
      </c>
      <c r="O530" s="43" t="s">
        <v>119</v>
      </c>
      <c r="P530" s="28" t="s">
        <v>119</v>
      </c>
      <c r="Q530" s="107" t="s">
        <v>119</v>
      </c>
      <c r="R530" s="107">
        <v>1</v>
      </c>
      <c r="S530" s="107" t="s">
        <v>119</v>
      </c>
      <c r="T530" s="107">
        <v>1</v>
      </c>
      <c r="U530" s="107" t="s">
        <v>119</v>
      </c>
      <c r="V530" s="107" t="s">
        <v>119</v>
      </c>
      <c r="W530" t="s">
        <v>119</v>
      </c>
      <c r="X530" s="11" t="str">
        <f t="shared" si="7"/>
        <v>X</v>
      </c>
      <c r="Y530" s="11" t="s">
        <v>119</v>
      </c>
    </row>
    <row r="531" spans="1:25" s="11" customFormat="1" x14ac:dyDescent="0.3">
      <c r="A531" s="10" t="s">
        <v>721</v>
      </c>
      <c r="B531" s="6" t="s">
        <v>119</v>
      </c>
      <c r="C531" s="10" t="s">
        <v>119</v>
      </c>
      <c r="D531" s="10" t="s">
        <v>119</v>
      </c>
      <c r="E531" s="10" t="s">
        <v>119</v>
      </c>
      <c r="F531" s="29" t="s">
        <v>119</v>
      </c>
      <c r="G531" s="29" t="s">
        <v>119</v>
      </c>
      <c r="H531" s="29" t="s">
        <v>119</v>
      </c>
      <c r="I531" s="29">
        <v>1</v>
      </c>
      <c r="J531" s="29" t="s">
        <v>119</v>
      </c>
      <c r="K531" s="29" t="s">
        <v>119</v>
      </c>
      <c r="L531" s="29" t="s">
        <v>119</v>
      </c>
      <c r="M531" s="29" t="s">
        <v>119</v>
      </c>
      <c r="N531" s="10" t="s">
        <v>119</v>
      </c>
      <c r="O531" s="43" t="s">
        <v>119</v>
      </c>
      <c r="P531" s="28" t="s">
        <v>119</v>
      </c>
      <c r="Q531" s="107" t="s">
        <v>119</v>
      </c>
      <c r="R531" s="107" t="s">
        <v>119</v>
      </c>
      <c r="S531" s="107" t="s">
        <v>119</v>
      </c>
      <c r="T531" s="107" t="s">
        <v>119</v>
      </c>
      <c r="U531" s="107" t="s">
        <v>119</v>
      </c>
      <c r="V531" s="107" t="s">
        <v>119</v>
      </c>
      <c r="W531" t="s">
        <v>119</v>
      </c>
      <c r="X531" s="11" t="s">
        <v>119</v>
      </c>
      <c r="Y531" s="11" t="s">
        <v>119</v>
      </c>
    </row>
    <row r="532" spans="1:25" s="11" customFormat="1" x14ac:dyDescent="0.3">
      <c r="A532" s="10" t="s">
        <v>722</v>
      </c>
      <c r="B532" s="6" t="s">
        <v>119</v>
      </c>
      <c r="C532" s="10" t="s">
        <v>119</v>
      </c>
      <c r="D532" s="10" t="s">
        <v>119</v>
      </c>
      <c r="E532" s="10" t="s">
        <v>119</v>
      </c>
      <c r="F532" s="29" t="s">
        <v>119</v>
      </c>
      <c r="G532" s="29" t="s">
        <v>119</v>
      </c>
      <c r="H532" s="29" t="s">
        <v>119</v>
      </c>
      <c r="I532" s="29">
        <v>1</v>
      </c>
      <c r="J532" s="29" t="s">
        <v>119</v>
      </c>
      <c r="K532" s="29" t="s">
        <v>119</v>
      </c>
      <c r="L532" s="29" t="s">
        <v>119</v>
      </c>
      <c r="M532" s="29" t="s">
        <v>119</v>
      </c>
      <c r="N532" s="10" t="s">
        <v>119</v>
      </c>
      <c r="O532" s="43" t="s">
        <v>119</v>
      </c>
      <c r="P532" s="28" t="s">
        <v>119</v>
      </c>
      <c r="Q532" s="107" t="s">
        <v>119</v>
      </c>
      <c r="R532" s="107" t="s">
        <v>119</v>
      </c>
      <c r="S532" s="107" t="s">
        <v>119</v>
      </c>
      <c r="T532" s="107" t="s">
        <v>119</v>
      </c>
      <c r="U532" s="107" t="s">
        <v>119</v>
      </c>
      <c r="V532" s="107" t="s">
        <v>119</v>
      </c>
      <c r="W532" t="s">
        <v>119</v>
      </c>
      <c r="X532" s="11" t="s">
        <v>119</v>
      </c>
      <c r="Y532" s="11" t="s">
        <v>119</v>
      </c>
    </row>
    <row r="533" spans="1:25" x14ac:dyDescent="0.3">
      <c r="A533" s="14" t="s">
        <v>848</v>
      </c>
      <c r="B533" s="18" t="s">
        <v>119</v>
      </c>
      <c r="C533" s="14" t="s">
        <v>119</v>
      </c>
      <c r="D533" s="14" t="s">
        <v>119</v>
      </c>
      <c r="E533" s="14" t="s">
        <v>119</v>
      </c>
      <c r="F533" s="37" t="s">
        <v>119</v>
      </c>
      <c r="G533" s="31" t="s">
        <v>119</v>
      </c>
      <c r="H533" s="31" t="s">
        <v>119</v>
      </c>
      <c r="I533" s="31" t="s">
        <v>119</v>
      </c>
      <c r="J533" s="31" t="s">
        <v>119</v>
      </c>
      <c r="K533" s="31" t="s">
        <v>119</v>
      </c>
      <c r="L533" s="31" t="s">
        <v>119</v>
      </c>
      <c r="M533" s="31" t="s">
        <v>119</v>
      </c>
      <c r="N533" s="14" t="s">
        <v>119</v>
      </c>
      <c r="O533" s="43" t="s">
        <v>119</v>
      </c>
      <c r="P533" s="28" t="s">
        <v>119</v>
      </c>
      <c r="Q533" s="108" t="s">
        <v>119</v>
      </c>
      <c r="R533" s="108">
        <v>1</v>
      </c>
      <c r="S533" s="108" t="s">
        <v>119</v>
      </c>
      <c r="T533" s="108" t="s">
        <v>119</v>
      </c>
      <c r="U533" s="106" t="s">
        <v>119</v>
      </c>
      <c r="V533" s="106" t="s">
        <v>119</v>
      </c>
      <c r="W533" t="s">
        <v>119</v>
      </c>
      <c r="X533" s="11" t="str">
        <f t="shared" si="7"/>
        <v>X</v>
      </c>
      <c r="Y533" s="11" t="s">
        <v>119</v>
      </c>
    </row>
    <row r="534" spans="1:25" x14ac:dyDescent="0.3">
      <c r="A534" s="14" t="s">
        <v>1176</v>
      </c>
      <c r="B534" s="18" t="s">
        <v>119</v>
      </c>
      <c r="C534" s="14" t="s">
        <v>119</v>
      </c>
      <c r="D534" s="14" t="s">
        <v>119</v>
      </c>
      <c r="E534" s="14" t="s">
        <v>119</v>
      </c>
      <c r="F534" s="37" t="s">
        <v>119</v>
      </c>
      <c r="G534" s="31" t="s">
        <v>119</v>
      </c>
      <c r="H534" s="31" t="s">
        <v>119</v>
      </c>
      <c r="I534" s="31" t="s">
        <v>119</v>
      </c>
      <c r="J534" s="31">
        <v>2</v>
      </c>
      <c r="K534" s="31" t="s">
        <v>119</v>
      </c>
      <c r="L534" s="31" t="s">
        <v>119</v>
      </c>
      <c r="M534" s="31" t="s">
        <v>119</v>
      </c>
      <c r="N534" s="14" t="s">
        <v>119</v>
      </c>
      <c r="O534" s="43" t="s">
        <v>119</v>
      </c>
      <c r="P534" s="28" t="s">
        <v>119</v>
      </c>
      <c r="Q534" s="108" t="s">
        <v>119</v>
      </c>
      <c r="R534" s="108" t="s">
        <v>119</v>
      </c>
      <c r="S534" s="108" t="s">
        <v>119</v>
      </c>
      <c r="T534" s="108" t="s">
        <v>119</v>
      </c>
      <c r="U534" s="106" t="s">
        <v>119</v>
      </c>
      <c r="V534" s="106" t="s">
        <v>119</v>
      </c>
      <c r="W534" t="s">
        <v>134</v>
      </c>
      <c r="X534" s="11" t="s">
        <v>119</v>
      </c>
      <c r="Y534" s="11" t="s">
        <v>119</v>
      </c>
    </row>
    <row r="535" spans="1:25" s="5" customFormat="1" x14ac:dyDescent="0.3">
      <c r="A535" s="14" t="s">
        <v>102</v>
      </c>
      <c r="B535" s="2">
        <v>192</v>
      </c>
      <c r="C535" s="14">
        <v>9</v>
      </c>
      <c r="D535" s="14">
        <v>0</v>
      </c>
      <c r="E535" s="1">
        <v>3</v>
      </c>
      <c r="F535" s="37" t="s">
        <v>119</v>
      </c>
      <c r="G535" s="37" t="s">
        <v>119</v>
      </c>
      <c r="H535" s="28" t="s">
        <v>119</v>
      </c>
      <c r="I535" s="28" t="s">
        <v>119</v>
      </c>
      <c r="J535" s="28" t="s">
        <v>119</v>
      </c>
      <c r="K535" s="28" t="s">
        <v>119</v>
      </c>
      <c r="L535" s="28" t="s">
        <v>119</v>
      </c>
      <c r="M535" s="28" t="s">
        <v>119</v>
      </c>
      <c r="N535" s="1" t="s">
        <v>119</v>
      </c>
      <c r="O535" s="43" t="s">
        <v>119</v>
      </c>
      <c r="P535" s="28" t="s">
        <v>119</v>
      </c>
      <c r="Q535" s="106" t="s">
        <v>119</v>
      </c>
      <c r="R535" s="106" t="s">
        <v>119</v>
      </c>
      <c r="S535" s="106" t="s">
        <v>119</v>
      </c>
      <c r="T535" s="106">
        <f>9+12+12</f>
        <v>33</v>
      </c>
      <c r="U535" s="106" t="s">
        <v>119</v>
      </c>
      <c r="V535" s="106" t="s">
        <v>119</v>
      </c>
      <c r="W535" t="s">
        <v>119</v>
      </c>
      <c r="X535" s="11" t="str">
        <f t="shared" ref="X535:X604" si="8">IF(SUM(Q535:V535)&gt;=1,"X","")</f>
        <v>X</v>
      </c>
      <c r="Y535" s="11" t="s">
        <v>119</v>
      </c>
    </row>
    <row r="536" spans="1:25" x14ac:dyDescent="0.3">
      <c r="A536" s="14" t="s">
        <v>475</v>
      </c>
      <c r="B536" s="2" t="s">
        <v>119</v>
      </c>
      <c r="C536" s="14" t="s">
        <v>119</v>
      </c>
      <c r="D536" s="14" t="s">
        <v>119</v>
      </c>
      <c r="E536" s="1" t="s">
        <v>119</v>
      </c>
      <c r="F536" s="37" t="s">
        <v>119</v>
      </c>
      <c r="G536" s="37" t="s">
        <v>119</v>
      </c>
      <c r="H536" s="28" t="s">
        <v>119</v>
      </c>
      <c r="I536" s="28" t="s">
        <v>119</v>
      </c>
      <c r="J536" s="28" t="s">
        <v>119</v>
      </c>
      <c r="K536" s="28" t="s">
        <v>119</v>
      </c>
      <c r="L536" s="28" t="s">
        <v>119</v>
      </c>
      <c r="M536" s="28">
        <f>1+2+5+3+1+6+56+3+4+1+1+10+3</f>
        <v>96</v>
      </c>
      <c r="N536" s="1" t="s">
        <v>119</v>
      </c>
      <c r="O536" s="43" t="s">
        <v>119</v>
      </c>
      <c r="P536" s="28" t="s">
        <v>119</v>
      </c>
      <c r="Q536" s="106" t="s">
        <v>119</v>
      </c>
      <c r="R536" s="106">
        <v>1</v>
      </c>
      <c r="S536" s="106" t="s">
        <v>119</v>
      </c>
      <c r="T536" s="106">
        <v>1</v>
      </c>
      <c r="U536" s="106" t="s">
        <v>119</v>
      </c>
      <c r="V536" s="106" t="s">
        <v>119</v>
      </c>
      <c r="W536" t="s">
        <v>119</v>
      </c>
      <c r="X536" s="11" t="str">
        <f t="shared" si="8"/>
        <v>X</v>
      </c>
      <c r="Y536" s="11" t="s">
        <v>119</v>
      </c>
    </row>
    <row r="537" spans="1:25" x14ac:dyDescent="0.3">
      <c r="A537" s="14" t="s">
        <v>476</v>
      </c>
      <c r="B537" s="2" t="s">
        <v>119</v>
      </c>
      <c r="C537" s="14" t="s">
        <v>119</v>
      </c>
      <c r="D537" s="14" t="s">
        <v>119</v>
      </c>
      <c r="E537" s="1" t="s">
        <v>119</v>
      </c>
      <c r="F537" s="37" t="s">
        <v>119</v>
      </c>
      <c r="G537" s="37" t="s">
        <v>119</v>
      </c>
      <c r="H537" s="28" t="s">
        <v>119</v>
      </c>
      <c r="I537" s="28" t="s">
        <v>119</v>
      </c>
      <c r="J537" s="28" t="s">
        <v>119</v>
      </c>
      <c r="K537" s="28" t="s">
        <v>119</v>
      </c>
      <c r="L537" s="28" t="s">
        <v>119</v>
      </c>
      <c r="M537" s="28">
        <v>2</v>
      </c>
      <c r="N537" s="1" t="s">
        <v>119</v>
      </c>
      <c r="O537" s="43" t="s">
        <v>119</v>
      </c>
      <c r="P537" s="28" t="s">
        <v>119</v>
      </c>
      <c r="Q537" s="106" t="s">
        <v>119</v>
      </c>
      <c r="R537" s="106" t="s">
        <v>119</v>
      </c>
      <c r="S537" s="106" t="s">
        <v>119</v>
      </c>
      <c r="T537" s="106" t="s">
        <v>119</v>
      </c>
      <c r="U537" s="106" t="s">
        <v>119</v>
      </c>
      <c r="V537" s="106" t="s">
        <v>119</v>
      </c>
      <c r="W537" t="s">
        <v>119</v>
      </c>
      <c r="X537" s="11" t="s">
        <v>134</v>
      </c>
      <c r="Y537" s="11" t="s">
        <v>134</v>
      </c>
    </row>
    <row r="538" spans="1:25" x14ac:dyDescent="0.3">
      <c r="A538" s="10" t="s">
        <v>330</v>
      </c>
      <c r="B538" s="6" t="s">
        <v>119</v>
      </c>
      <c r="C538" s="10" t="s">
        <v>119</v>
      </c>
      <c r="D538" s="10" t="s">
        <v>119</v>
      </c>
      <c r="E538" s="10" t="s">
        <v>119</v>
      </c>
      <c r="F538" s="29" t="s">
        <v>119</v>
      </c>
      <c r="G538" s="29">
        <v>3</v>
      </c>
      <c r="H538" s="29" t="s">
        <v>119</v>
      </c>
      <c r="I538" s="29" t="s">
        <v>119</v>
      </c>
      <c r="J538" s="29" t="s">
        <v>119</v>
      </c>
      <c r="K538" s="29" t="s">
        <v>119</v>
      </c>
      <c r="L538" s="29" t="s">
        <v>119</v>
      </c>
      <c r="M538" s="29">
        <v>2</v>
      </c>
      <c r="N538" s="10" t="s">
        <v>119</v>
      </c>
      <c r="O538" s="43" t="s">
        <v>119</v>
      </c>
      <c r="P538" s="28" t="s">
        <v>119</v>
      </c>
      <c r="Q538" s="107" t="s">
        <v>119</v>
      </c>
      <c r="R538" s="107" t="s">
        <v>119</v>
      </c>
      <c r="S538" s="107" t="s">
        <v>119</v>
      </c>
      <c r="T538" s="107" t="s">
        <v>119</v>
      </c>
      <c r="U538" s="107" t="s">
        <v>119</v>
      </c>
      <c r="V538" s="107" t="s">
        <v>119</v>
      </c>
      <c r="W538" t="s">
        <v>119</v>
      </c>
      <c r="X538" s="11" t="s">
        <v>119</v>
      </c>
      <c r="Y538" s="11" t="s">
        <v>119</v>
      </c>
    </row>
    <row r="539" spans="1:25" s="11" customFormat="1" x14ac:dyDescent="0.3">
      <c r="A539" s="10" t="s">
        <v>1028</v>
      </c>
      <c r="B539" s="6" t="s">
        <v>119</v>
      </c>
      <c r="C539" s="10" t="s">
        <v>119</v>
      </c>
      <c r="D539" s="10" t="s">
        <v>119</v>
      </c>
      <c r="E539" s="10" t="s">
        <v>119</v>
      </c>
      <c r="F539" s="29" t="s">
        <v>119</v>
      </c>
      <c r="G539" s="29" t="s">
        <v>119</v>
      </c>
      <c r="H539" s="29" t="s">
        <v>119</v>
      </c>
      <c r="I539" s="29" t="s">
        <v>119</v>
      </c>
      <c r="J539" s="29" t="s">
        <v>119</v>
      </c>
      <c r="K539" s="29" t="s">
        <v>119</v>
      </c>
      <c r="L539" s="29" t="s">
        <v>119</v>
      </c>
      <c r="M539" s="29" t="s">
        <v>119</v>
      </c>
      <c r="N539" s="10" t="s">
        <v>119</v>
      </c>
      <c r="O539" s="43" t="s">
        <v>119</v>
      </c>
      <c r="P539" s="28" t="s">
        <v>119</v>
      </c>
      <c r="Q539" s="107" t="s">
        <v>119</v>
      </c>
      <c r="R539" s="107" t="s">
        <v>119</v>
      </c>
      <c r="S539" s="107" t="s">
        <v>119</v>
      </c>
      <c r="T539" s="107">
        <v>57</v>
      </c>
      <c r="U539" s="107">
        <v>1</v>
      </c>
      <c r="V539" s="107">
        <v>2</v>
      </c>
      <c r="W539" t="s">
        <v>119</v>
      </c>
      <c r="X539" s="11" t="s">
        <v>119</v>
      </c>
      <c r="Y539" s="11" t="s">
        <v>119</v>
      </c>
    </row>
    <row r="540" spans="1:25" x14ac:dyDescent="0.3">
      <c r="A540" s="79" t="s">
        <v>477</v>
      </c>
      <c r="B540" s="80" t="s">
        <v>119</v>
      </c>
      <c r="C540" s="79" t="s">
        <v>119</v>
      </c>
      <c r="D540" s="79" t="s">
        <v>119</v>
      </c>
      <c r="E540" s="79" t="s">
        <v>119</v>
      </c>
      <c r="F540" s="37" t="s">
        <v>119</v>
      </c>
      <c r="G540" s="37" t="s">
        <v>119</v>
      </c>
      <c r="H540" s="81" t="s">
        <v>119</v>
      </c>
      <c r="I540" s="81" t="s">
        <v>119</v>
      </c>
      <c r="J540" s="81" t="s">
        <v>119</v>
      </c>
      <c r="K540" s="81" t="s">
        <v>119</v>
      </c>
      <c r="L540" s="81" t="s">
        <v>119</v>
      </c>
      <c r="M540" s="81" t="s">
        <v>134</v>
      </c>
      <c r="N540" s="79" t="s">
        <v>119</v>
      </c>
      <c r="O540" s="43" t="s">
        <v>119</v>
      </c>
      <c r="P540" s="28" t="s">
        <v>119</v>
      </c>
      <c r="Q540" s="106" t="s">
        <v>119</v>
      </c>
      <c r="R540" s="106" t="s">
        <v>119</v>
      </c>
      <c r="S540" s="106" t="s">
        <v>119</v>
      </c>
      <c r="T540" s="106" t="s">
        <v>119</v>
      </c>
      <c r="U540" s="106" t="s">
        <v>119</v>
      </c>
      <c r="V540" s="106" t="s">
        <v>119</v>
      </c>
      <c r="W540" t="s">
        <v>119</v>
      </c>
      <c r="X540" s="11" t="s">
        <v>119</v>
      </c>
      <c r="Y540" s="11" t="s">
        <v>119</v>
      </c>
    </row>
    <row r="541" spans="1:25" x14ac:dyDescent="0.3">
      <c r="A541" s="14" t="s">
        <v>666</v>
      </c>
      <c r="B541" s="18" t="s">
        <v>119</v>
      </c>
      <c r="C541" s="14" t="s">
        <v>119</v>
      </c>
      <c r="D541" s="14" t="s">
        <v>119</v>
      </c>
      <c r="E541" s="14" t="s">
        <v>119</v>
      </c>
      <c r="F541" s="37" t="s">
        <v>119</v>
      </c>
      <c r="G541" s="37" t="s">
        <v>119</v>
      </c>
      <c r="H541" s="31" t="s">
        <v>119</v>
      </c>
      <c r="I541" s="31" t="s">
        <v>119</v>
      </c>
      <c r="J541" s="31" t="s">
        <v>119</v>
      </c>
      <c r="K541" s="31" t="s">
        <v>119</v>
      </c>
      <c r="L541" s="31" t="s">
        <v>119</v>
      </c>
      <c r="M541" s="31" t="s">
        <v>119</v>
      </c>
      <c r="N541" s="14">
        <v>4</v>
      </c>
      <c r="O541" s="43" t="s">
        <v>119</v>
      </c>
      <c r="P541" s="28" t="s">
        <v>119</v>
      </c>
      <c r="Q541" s="106" t="s">
        <v>119</v>
      </c>
      <c r="R541" s="106" t="s">
        <v>119</v>
      </c>
      <c r="S541" s="106" t="s">
        <v>119</v>
      </c>
      <c r="T541" s="106" t="s">
        <v>119</v>
      </c>
      <c r="U541" s="106" t="s">
        <v>119</v>
      </c>
      <c r="V541" s="106" t="s">
        <v>119</v>
      </c>
      <c r="W541" t="s">
        <v>119</v>
      </c>
      <c r="X541" s="11" t="s">
        <v>119</v>
      </c>
      <c r="Y541" s="11" t="s">
        <v>134</v>
      </c>
    </row>
    <row r="542" spans="1:25" x14ac:dyDescent="0.3">
      <c r="A542" s="14" t="s">
        <v>478</v>
      </c>
      <c r="B542" s="18" t="s">
        <v>119</v>
      </c>
      <c r="C542" s="14" t="s">
        <v>119</v>
      </c>
      <c r="D542" s="14" t="s">
        <v>119</v>
      </c>
      <c r="E542" s="14" t="s">
        <v>119</v>
      </c>
      <c r="F542" s="37" t="s">
        <v>119</v>
      </c>
      <c r="G542" s="37" t="s">
        <v>119</v>
      </c>
      <c r="H542" s="31" t="s">
        <v>119</v>
      </c>
      <c r="I542" s="31" t="s">
        <v>119</v>
      </c>
      <c r="J542" s="31" t="s">
        <v>119</v>
      </c>
      <c r="K542" s="31" t="s">
        <v>119</v>
      </c>
      <c r="L542" s="31" t="s">
        <v>119</v>
      </c>
      <c r="M542" s="31">
        <v>2</v>
      </c>
      <c r="N542" s="14" t="s">
        <v>119</v>
      </c>
      <c r="O542" s="43" t="s">
        <v>119</v>
      </c>
      <c r="P542" s="28" t="s">
        <v>119</v>
      </c>
      <c r="Q542" s="106" t="s">
        <v>119</v>
      </c>
      <c r="R542" s="106" t="s">
        <v>119</v>
      </c>
      <c r="S542" s="106" t="s">
        <v>119</v>
      </c>
      <c r="T542" s="106" t="s">
        <v>119</v>
      </c>
      <c r="U542" s="106" t="s">
        <v>119</v>
      </c>
      <c r="V542" s="106" t="s">
        <v>119</v>
      </c>
      <c r="W542" t="s">
        <v>119</v>
      </c>
      <c r="X542" s="11" t="s">
        <v>119</v>
      </c>
      <c r="Y542" s="11" t="s">
        <v>119</v>
      </c>
    </row>
    <row r="543" spans="1:25" s="5" customFormat="1" x14ac:dyDescent="0.3">
      <c r="A543" s="14" t="s">
        <v>479</v>
      </c>
      <c r="B543" s="18" t="s">
        <v>119</v>
      </c>
      <c r="C543" s="14" t="s">
        <v>119</v>
      </c>
      <c r="D543" s="14" t="s">
        <v>119</v>
      </c>
      <c r="E543" s="14" t="s">
        <v>119</v>
      </c>
      <c r="F543" s="37" t="s">
        <v>119</v>
      </c>
      <c r="G543" s="37" t="s">
        <v>119</v>
      </c>
      <c r="H543" s="31" t="s">
        <v>119</v>
      </c>
      <c r="I543" s="31" t="s">
        <v>119</v>
      </c>
      <c r="J543" s="31" t="s">
        <v>119</v>
      </c>
      <c r="K543" s="31" t="s">
        <v>119</v>
      </c>
      <c r="L543" s="31" t="s">
        <v>119</v>
      </c>
      <c r="M543" s="31">
        <v>11</v>
      </c>
      <c r="N543" s="14" t="s">
        <v>119</v>
      </c>
      <c r="O543" s="43" t="s">
        <v>119</v>
      </c>
      <c r="P543" s="28" t="s">
        <v>119</v>
      </c>
      <c r="Q543" s="106" t="s">
        <v>119</v>
      </c>
      <c r="R543" s="106" t="s">
        <v>119</v>
      </c>
      <c r="S543" s="106" t="s">
        <v>119</v>
      </c>
      <c r="T543" s="106" t="s">
        <v>119</v>
      </c>
      <c r="U543" s="106" t="s">
        <v>119</v>
      </c>
      <c r="V543" s="106" t="s">
        <v>119</v>
      </c>
      <c r="W543" t="s">
        <v>119</v>
      </c>
      <c r="X543" s="11" t="s">
        <v>134</v>
      </c>
      <c r="Y543" s="11" t="s">
        <v>119</v>
      </c>
    </row>
    <row r="544" spans="1:25" x14ac:dyDescent="0.3">
      <c r="A544" s="14" t="s">
        <v>480</v>
      </c>
      <c r="B544" s="18" t="s">
        <v>119</v>
      </c>
      <c r="C544" s="14" t="s">
        <v>119</v>
      </c>
      <c r="D544" s="14" t="s">
        <v>119</v>
      </c>
      <c r="E544" s="14" t="s">
        <v>119</v>
      </c>
      <c r="F544" s="37" t="s">
        <v>119</v>
      </c>
      <c r="G544" s="37" t="s">
        <v>119</v>
      </c>
      <c r="H544" s="31" t="s">
        <v>119</v>
      </c>
      <c r="I544" s="31" t="s">
        <v>119</v>
      </c>
      <c r="J544" s="31" t="s">
        <v>119</v>
      </c>
      <c r="K544" s="31" t="s">
        <v>119</v>
      </c>
      <c r="L544" s="31" t="s">
        <v>119</v>
      </c>
      <c r="M544" s="31">
        <v>5</v>
      </c>
      <c r="N544" s="14" t="s">
        <v>119</v>
      </c>
      <c r="O544" s="43" t="s">
        <v>119</v>
      </c>
      <c r="P544" s="28" t="s">
        <v>119</v>
      </c>
      <c r="Q544" s="106" t="s">
        <v>119</v>
      </c>
      <c r="R544" s="106" t="s">
        <v>119</v>
      </c>
      <c r="S544" s="106" t="s">
        <v>119</v>
      </c>
      <c r="T544" s="106" t="s">
        <v>119</v>
      </c>
      <c r="U544" s="106" t="s">
        <v>119</v>
      </c>
      <c r="V544" s="106" t="s">
        <v>119</v>
      </c>
      <c r="W544" t="s">
        <v>119</v>
      </c>
      <c r="X544" s="11" t="s">
        <v>134</v>
      </c>
      <c r="Y544" s="11" t="s">
        <v>119</v>
      </c>
    </row>
    <row r="545" spans="1:25" x14ac:dyDescent="0.3">
      <c r="A545" s="14" t="s">
        <v>481</v>
      </c>
      <c r="B545" s="18" t="s">
        <v>119</v>
      </c>
      <c r="C545" s="14" t="s">
        <v>119</v>
      </c>
      <c r="D545" s="14" t="s">
        <v>119</v>
      </c>
      <c r="E545" s="14" t="s">
        <v>119</v>
      </c>
      <c r="F545" s="37" t="s">
        <v>119</v>
      </c>
      <c r="G545" s="37" t="s">
        <v>119</v>
      </c>
      <c r="H545" s="31" t="s">
        <v>119</v>
      </c>
      <c r="I545" s="31" t="s">
        <v>119</v>
      </c>
      <c r="J545" s="31" t="s">
        <v>119</v>
      </c>
      <c r="K545" s="31" t="s">
        <v>119</v>
      </c>
      <c r="L545" s="31" t="s">
        <v>119</v>
      </c>
      <c r="M545" s="31">
        <v>1</v>
      </c>
      <c r="N545" s="14" t="s">
        <v>119</v>
      </c>
      <c r="O545" s="43" t="s">
        <v>119</v>
      </c>
      <c r="P545" s="28" t="s">
        <v>119</v>
      </c>
      <c r="Q545" s="106" t="s">
        <v>119</v>
      </c>
      <c r="R545" s="106" t="s">
        <v>119</v>
      </c>
      <c r="S545" s="106" t="s">
        <v>119</v>
      </c>
      <c r="T545" s="106" t="s">
        <v>119</v>
      </c>
      <c r="U545" s="106" t="s">
        <v>119</v>
      </c>
      <c r="V545" s="106" t="s">
        <v>119</v>
      </c>
      <c r="W545" t="s">
        <v>119</v>
      </c>
      <c r="X545" s="11" t="s">
        <v>119</v>
      </c>
      <c r="Y545" s="11" t="s">
        <v>119</v>
      </c>
    </row>
    <row r="546" spans="1:25" x14ac:dyDescent="0.3">
      <c r="A546" s="14" t="s">
        <v>286</v>
      </c>
      <c r="B546" s="2" t="s">
        <v>119</v>
      </c>
      <c r="C546" s="14" t="s">
        <v>119</v>
      </c>
      <c r="D546" s="14" t="s">
        <v>119</v>
      </c>
      <c r="E546" s="1" t="s">
        <v>119</v>
      </c>
      <c r="F546" s="37" t="s">
        <v>119</v>
      </c>
      <c r="G546" s="37" t="s">
        <v>119</v>
      </c>
      <c r="H546" s="28" t="s">
        <v>119</v>
      </c>
      <c r="I546" s="28" t="s">
        <v>119</v>
      </c>
      <c r="J546" s="28" t="s">
        <v>119</v>
      </c>
      <c r="K546" s="29">
        <v>1</v>
      </c>
      <c r="L546" s="28" t="s">
        <v>119</v>
      </c>
      <c r="M546" s="28" t="s">
        <v>119</v>
      </c>
      <c r="N546" s="1" t="s">
        <v>119</v>
      </c>
      <c r="O546" s="43" t="s">
        <v>119</v>
      </c>
      <c r="P546" s="28" t="s">
        <v>119</v>
      </c>
      <c r="Q546" s="106" t="s">
        <v>119</v>
      </c>
      <c r="R546" s="106" t="s">
        <v>119</v>
      </c>
      <c r="S546" s="106" t="s">
        <v>119</v>
      </c>
      <c r="T546" s="106" t="s">
        <v>119</v>
      </c>
      <c r="U546" s="106" t="s">
        <v>119</v>
      </c>
      <c r="V546" s="106" t="s">
        <v>119</v>
      </c>
      <c r="W546" t="s">
        <v>119</v>
      </c>
      <c r="X546" s="11" t="s">
        <v>134</v>
      </c>
      <c r="Y546" s="11" t="s">
        <v>119</v>
      </c>
    </row>
    <row r="547" spans="1:25" x14ac:dyDescent="0.3">
      <c r="A547" s="14" t="s">
        <v>197</v>
      </c>
      <c r="B547" s="18" t="s">
        <v>119</v>
      </c>
      <c r="C547" s="14" t="s">
        <v>119</v>
      </c>
      <c r="D547" s="14" t="s">
        <v>119</v>
      </c>
      <c r="E547" s="14" t="s">
        <v>119</v>
      </c>
      <c r="F547" s="37" t="s">
        <v>119</v>
      </c>
      <c r="G547" s="37" t="s">
        <v>119</v>
      </c>
      <c r="H547" s="31">
        <v>1</v>
      </c>
      <c r="I547" s="31">
        <v>3</v>
      </c>
      <c r="J547" s="31" t="s">
        <v>119</v>
      </c>
      <c r="K547" s="29" t="s">
        <v>119</v>
      </c>
      <c r="L547" s="28" t="s">
        <v>119</v>
      </c>
      <c r="M547" s="28" t="s">
        <v>119</v>
      </c>
      <c r="N547" s="1" t="s">
        <v>119</v>
      </c>
      <c r="O547" s="43" t="s">
        <v>119</v>
      </c>
      <c r="P547" s="28" t="s">
        <v>119</v>
      </c>
      <c r="Q547" s="106" t="s">
        <v>119</v>
      </c>
      <c r="R547" s="106" t="s">
        <v>119</v>
      </c>
      <c r="S547" s="106" t="s">
        <v>119</v>
      </c>
      <c r="T547" s="106" t="s">
        <v>119</v>
      </c>
      <c r="U547" s="106" t="s">
        <v>119</v>
      </c>
      <c r="V547" s="106" t="s">
        <v>119</v>
      </c>
      <c r="W547" t="s">
        <v>119</v>
      </c>
      <c r="X547" s="11" t="s">
        <v>134</v>
      </c>
      <c r="Y547" s="11" t="s">
        <v>119</v>
      </c>
    </row>
    <row r="548" spans="1:25" x14ac:dyDescent="0.3">
      <c r="A548" s="10" t="s">
        <v>1038</v>
      </c>
      <c r="B548" s="6" t="s">
        <v>119</v>
      </c>
      <c r="C548" s="10" t="s">
        <v>119</v>
      </c>
      <c r="D548" s="10" t="s">
        <v>119</v>
      </c>
      <c r="E548" s="10" t="s">
        <v>119</v>
      </c>
      <c r="F548" s="29" t="s">
        <v>119</v>
      </c>
      <c r="G548" s="29" t="s">
        <v>119</v>
      </c>
      <c r="H548" s="29" t="s">
        <v>119</v>
      </c>
      <c r="I548" s="29" t="s">
        <v>119</v>
      </c>
      <c r="J548" s="29">
        <v>1</v>
      </c>
      <c r="K548" s="29" t="s">
        <v>119</v>
      </c>
      <c r="L548" s="29" t="s">
        <v>119</v>
      </c>
      <c r="M548" s="29" t="s">
        <v>119</v>
      </c>
      <c r="N548" s="10" t="s">
        <v>119</v>
      </c>
      <c r="O548" s="43" t="s">
        <v>119</v>
      </c>
      <c r="P548" s="28" t="s">
        <v>119</v>
      </c>
      <c r="Q548" s="107" t="s">
        <v>119</v>
      </c>
      <c r="R548" s="107" t="s">
        <v>119</v>
      </c>
      <c r="S548" s="107" t="s">
        <v>119</v>
      </c>
      <c r="T548" s="107" t="s">
        <v>119</v>
      </c>
      <c r="U548" s="107" t="s">
        <v>119</v>
      </c>
      <c r="V548" s="107" t="s">
        <v>119</v>
      </c>
      <c r="W548" t="s">
        <v>119</v>
      </c>
      <c r="X548" s="11" t="s">
        <v>119</v>
      </c>
      <c r="Y548" s="11" t="s">
        <v>119</v>
      </c>
    </row>
    <row r="549" spans="1:25" x14ac:dyDescent="0.3">
      <c r="A549" s="14" t="s">
        <v>93</v>
      </c>
      <c r="B549" s="2">
        <v>0</v>
      </c>
      <c r="C549" s="12">
        <v>0</v>
      </c>
      <c r="D549" s="12">
        <v>0</v>
      </c>
      <c r="E549" s="1">
        <v>4</v>
      </c>
      <c r="F549" s="37" t="s">
        <v>119</v>
      </c>
      <c r="G549" s="37" t="s">
        <v>119</v>
      </c>
      <c r="H549" s="28" t="s">
        <v>119</v>
      </c>
      <c r="I549" s="28">
        <v>1</v>
      </c>
      <c r="J549" s="28" t="s">
        <v>119</v>
      </c>
      <c r="K549" s="31" t="s">
        <v>119</v>
      </c>
      <c r="L549" s="28" t="s">
        <v>119</v>
      </c>
      <c r="M549" s="28" t="s">
        <v>119</v>
      </c>
      <c r="N549" s="1" t="s">
        <v>119</v>
      </c>
      <c r="O549" s="43" t="s">
        <v>119</v>
      </c>
      <c r="P549" s="28" t="s">
        <v>119</v>
      </c>
      <c r="Q549" s="106" t="s">
        <v>119</v>
      </c>
      <c r="R549" s="106" t="s">
        <v>119</v>
      </c>
      <c r="S549" s="106" t="s">
        <v>119</v>
      </c>
      <c r="T549" s="106" t="s">
        <v>119</v>
      </c>
      <c r="U549" s="106" t="s">
        <v>119</v>
      </c>
      <c r="V549" s="106" t="s">
        <v>119</v>
      </c>
      <c r="W549" t="s">
        <v>119</v>
      </c>
      <c r="X549" s="11" t="s">
        <v>134</v>
      </c>
      <c r="Y549" s="11" t="s">
        <v>119</v>
      </c>
    </row>
    <row r="550" spans="1:25" x14ac:dyDescent="0.3">
      <c r="A550" s="10" t="s">
        <v>107</v>
      </c>
      <c r="B550" s="6">
        <v>5</v>
      </c>
      <c r="C550" s="10">
        <v>0</v>
      </c>
      <c r="D550" s="10">
        <v>0</v>
      </c>
      <c r="E550" s="10">
        <v>3</v>
      </c>
      <c r="F550" s="37" t="s">
        <v>119</v>
      </c>
      <c r="G550" s="37" t="s">
        <v>119</v>
      </c>
      <c r="H550" s="29" t="s">
        <v>119</v>
      </c>
      <c r="I550" s="29" t="s">
        <v>119</v>
      </c>
      <c r="J550" s="29">
        <v>3</v>
      </c>
      <c r="K550" s="28">
        <v>1</v>
      </c>
      <c r="L550" s="28" t="s">
        <v>119</v>
      </c>
      <c r="M550" s="28" t="s">
        <v>119</v>
      </c>
      <c r="N550" s="1" t="s">
        <v>119</v>
      </c>
      <c r="O550" s="43" t="s">
        <v>119</v>
      </c>
      <c r="P550" s="28" t="s">
        <v>119</v>
      </c>
      <c r="Q550" s="106" t="s">
        <v>119</v>
      </c>
      <c r="R550" s="106" t="s">
        <v>119</v>
      </c>
      <c r="S550" s="106">
        <v>2</v>
      </c>
      <c r="T550" s="106">
        <v>24</v>
      </c>
      <c r="U550" s="106">
        <v>8</v>
      </c>
      <c r="V550" s="106">
        <f>31+101</f>
        <v>132</v>
      </c>
      <c r="W550" t="s">
        <v>119</v>
      </c>
      <c r="X550" s="11" t="str">
        <f t="shared" si="8"/>
        <v>X</v>
      </c>
      <c r="Y550" s="11" t="s">
        <v>119</v>
      </c>
    </row>
    <row r="551" spans="1:25" x14ac:dyDescent="0.3">
      <c r="A551" s="10" t="s">
        <v>233</v>
      </c>
      <c r="B551" s="6" t="s">
        <v>119</v>
      </c>
      <c r="C551" s="10" t="s">
        <v>119</v>
      </c>
      <c r="D551" s="10" t="s">
        <v>119</v>
      </c>
      <c r="E551" s="10" t="s">
        <v>119</v>
      </c>
      <c r="F551" s="37" t="s">
        <v>119</v>
      </c>
      <c r="G551" s="37" t="s">
        <v>119</v>
      </c>
      <c r="H551" s="29" t="s">
        <v>119</v>
      </c>
      <c r="I551" s="29" t="s">
        <v>119</v>
      </c>
      <c r="J551" s="29">
        <v>4</v>
      </c>
      <c r="K551" s="29" t="s">
        <v>119</v>
      </c>
      <c r="L551" s="28" t="s">
        <v>119</v>
      </c>
      <c r="M551" s="28" t="s">
        <v>119</v>
      </c>
      <c r="N551" s="1" t="s">
        <v>119</v>
      </c>
      <c r="O551" s="43" t="s">
        <v>119</v>
      </c>
      <c r="P551" s="28" t="s">
        <v>119</v>
      </c>
      <c r="Q551" s="106" t="s">
        <v>119</v>
      </c>
      <c r="R551" s="106" t="s">
        <v>119</v>
      </c>
      <c r="S551" s="106" t="s">
        <v>119</v>
      </c>
      <c r="T551" s="106" t="s">
        <v>119</v>
      </c>
      <c r="U551" s="106" t="s">
        <v>119</v>
      </c>
      <c r="V551" s="106" t="s">
        <v>119</v>
      </c>
      <c r="W551" t="s">
        <v>119</v>
      </c>
      <c r="X551" s="11" t="s">
        <v>119</v>
      </c>
      <c r="Y551" s="11" t="s">
        <v>119</v>
      </c>
    </row>
    <row r="552" spans="1:25" x14ac:dyDescent="0.3">
      <c r="A552" s="14" t="s">
        <v>1297</v>
      </c>
      <c r="B552" s="18" t="s">
        <v>119</v>
      </c>
      <c r="C552" s="14" t="s">
        <v>119</v>
      </c>
      <c r="D552" s="14" t="s">
        <v>119</v>
      </c>
      <c r="E552" s="14" t="s">
        <v>119</v>
      </c>
      <c r="F552" s="31">
        <v>6</v>
      </c>
      <c r="G552" s="31" t="s">
        <v>119</v>
      </c>
      <c r="H552" s="31" t="s">
        <v>119</v>
      </c>
      <c r="I552" s="31" t="s">
        <v>119</v>
      </c>
      <c r="J552" s="31" t="s">
        <v>119</v>
      </c>
      <c r="K552" s="31" t="s">
        <v>119</v>
      </c>
      <c r="L552" s="31" t="s">
        <v>119</v>
      </c>
      <c r="M552" s="31" t="s">
        <v>119</v>
      </c>
      <c r="N552" s="14" t="s">
        <v>119</v>
      </c>
      <c r="O552" s="34" t="s">
        <v>119</v>
      </c>
      <c r="P552" s="28" t="s">
        <v>119</v>
      </c>
      <c r="Q552" s="108" t="s">
        <v>119</v>
      </c>
      <c r="R552" s="108" t="s">
        <v>119</v>
      </c>
      <c r="S552" s="108" t="s">
        <v>119</v>
      </c>
      <c r="T552" s="108" t="s">
        <v>119</v>
      </c>
      <c r="U552" s="108" t="s">
        <v>119</v>
      </c>
      <c r="V552" s="108" t="s">
        <v>119</v>
      </c>
      <c r="W552" s="11" t="s">
        <v>119</v>
      </c>
      <c r="X552" s="11" t="s">
        <v>119</v>
      </c>
      <c r="Y552" s="11" t="s">
        <v>119</v>
      </c>
    </row>
    <row r="553" spans="1:25" x14ac:dyDescent="0.3">
      <c r="A553" s="14" t="s">
        <v>137</v>
      </c>
      <c r="B553" s="18" t="s">
        <v>119</v>
      </c>
      <c r="C553" s="14" t="s">
        <v>119</v>
      </c>
      <c r="D553" s="14" t="s">
        <v>119</v>
      </c>
      <c r="E553" s="14" t="s">
        <v>119</v>
      </c>
      <c r="F553" s="37" t="s">
        <v>119</v>
      </c>
      <c r="G553" s="37" t="s">
        <v>119</v>
      </c>
      <c r="H553" s="31">
        <v>4</v>
      </c>
      <c r="I553" s="31" t="s">
        <v>119</v>
      </c>
      <c r="J553" s="31" t="s">
        <v>119</v>
      </c>
      <c r="K553" s="29" t="s">
        <v>119</v>
      </c>
      <c r="L553" s="28">
        <v>4</v>
      </c>
      <c r="M553" s="28" t="s">
        <v>119</v>
      </c>
      <c r="N553" s="1" t="s">
        <v>119</v>
      </c>
      <c r="O553" s="43" t="s">
        <v>119</v>
      </c>
      <c r="P553" s="28" t="s">
        <v>119</v>
      </c>
      <c r="Q553" s="106" t="s">
        <v>119</v>
      </c>
      <c r="R553" s="106" t="s">
        <v>119</v>
      </c>
      <c r="S553" s="106" t="s">
        <v>119</v>
      </c>
      <c r="T553" s="106" t="s">
        <v>119</v>
      </c>
      <c r="U553" s="106" t="s">
        <v>119</v>
      </c>
      <c r="V553" s="106" t="s">
        <v>119</v>
      </c>
      <c r="W553" t="s">
        <v>119</v>
      </c>
      <c r="X553" s="11" t="s">
        <v>119</v>
      </c>
      <c r="Y553" s="11" t="s">
        <v>134</v>
      </c>
    </row>
    <row r="554" spans="1:25" x14ac:dyDescent="0.3">
      <c r="A554" s="14" t="s">
        <v>1298</v>
      </c>
      <c r="B554" s="18" t="s">
        <v>119</v>
      </c>
      <c r="C554" s="14" t="s">
        <v>119</v>
      </c>
      <c r="D554" s="14" t="s">
        <v>119</v>
      </c>
      <c r="E554" s="14" t="s">
        <v>119</v>
      </c>
      <c r="F554" s="37">
        <v>3</v>
      </c>
      <c r="G554" s="37" t="s">
        <v>119</v>
      </c>
      <c r="H554" s="31" t="s">
        <v>119</v>
      </c>
      <c r="I554" s="31" t="s">
        <v>119</v>
      </c>
      <c r="J554" s="31" t="s">
        <v>119</v>
      </c>
      <c r="K554" s="29" t="s">
        <v>119</v>
      </c>
      <c r="L554" s="28" t="s">
        <v>119</v>
      </c>
      <c r="M554" s="28" t="s">
        <v>119</v>
      </c>
      <c r="N554" s="1" t="s">
        <v>119</v>
      </c>
      <c r="O554" s="43" t="s">
        <v>119</v>
      </c>
      <c r="P554" s="28" t="s">
        <v>119</v>
      </c>
      <c r="Q554" s="106" t="s">
        <v>119</v>
      </c>
      <c r="R554" s="106" t="s">
        <v>119</v>
      </c>
      <c r="S554" s="106" t="s">
        <v>119</v>
      </c>
      <c r="T554" s="106" t="s">
        <v>119</v>
      </c>
      <c r="U554" s="106" t="s">
        <v>119</v>
      </c>
      <c r="V554" s="106" t="s">
        <v>119</v>
      </c>
      <c r="W554" t="s">
        <v>119</v>
      </c>
      <c r="X554" s="11" t="s">
        <v>119</v>
      </c>
      <c r="Y554" s="11" t="s">
        <v>119</v>
      </c>
    </row>
    <row r="555" spans="1:25" x14ac:dyDescent="0.3">
      <c r="A555" s="14" t="s">
        <v>856</v>
      </c>
      <c r="B555" s="18" t="s">
        <v>119</v>
      </c>
      <c r="C555" s="14" t="s">
        <v>119</v>
      </c>
      <c r="D555" s="14" t="s">
        <v>119</v>
      </c>
      <c r="E555" s="14" t="s">
        <v>119</v>
      </c>
      <c r="F555" s="37" t="s">
        <v>119</v>
      </c>
      <c r="G555" s="37" t="s">
        <v>119</v>
      </c>
      <c r="H555" s="31" t="s">
        <v>119</v>
      </c>
      <c r="I555" s="31" t="s">
        <v>119</v>
      </c>
      <c r="J555" s="31" t="s">
        <v>119</v>
      </c>
      <c r="K555" s="29" t="s">
        <v>119</v>
      </c>
      <c r="L555" s="28" t="s">
        <v>119</v>
      </c>
      <c r="M555" s="28" t="s">
        <v>119</v>
      </c>
      <c r="N555" s="1" t="s">
        <v>119</v>
      </c>
      <c r="O555" s="43" t="s">
        <v>119</v>
      </c>
      <c r="P555" s="28" t="s">
        <v>119</v>
      </c>
      <c r="Q555" s="106" t="s">
        <v>119</v>
      </c>
      <c r="R555" s="106" t="s">
        <v>119</v>
      </c>
      <c r="S555" s="106" t="s">
        <v>119</v>
      </c>
      <c r="T555" s="106">
        <f>69+20+14+2+2+1+8</f>
        <v>116</v>
      </c>
      <c r="U555" s="106" t="s">
        <v>119</v>
      </c>
      <c r="V555" s="106" t="s">
        <v>119</v>
      </c>
      <c r="W555" t="s">
        <v>119</v>
      </c>
      <c r="X555" s="11" t="str">
        <f t="shared" si="8"/>
        <v>X</v>
      </c>
      <c r="Y555" s="11" t="s">
        <v>119</v>
      </c>
    </row>
    <row r="556" spans="1:25" x14ac:dyDescent="0.3">
      <c r="A556" s="10" t="s">
        <v>855</v>
      </c>
      <c r="B556" s="6" t="s">
        <v>119</v>
      </c>
      <c r="C556" s="10" t="s">
        <v>119</v>
      </c>
      <c r="D556" s="10" t="s">
        <v>119</v>
      </c>
      <c r="E556" s="10" t="s">
        <v>119</v>
      </c>
      <c r="F556" s="37" t="s">
        <v>119</v>
      </c>
      <c r="G556" s="29" t="s">
        <v>119</v>
      </c>
      <c r="H556" s="29" t="s">
        <v>119</v>
      </c>
      <c r="I556" s="29" t="s">
        <v>119</v>
      </c>
      <c r="J556" s="29" t="s">
        <v>119</v>
      </c>
      <c r="K556" s="29" t="s">
        <v>119</v>
      </c>
      <c r="L556" s="29" t="s">
        <v>119</v>
      </c>
      <c r="M556" s="29" t="s">
        <v>119</v>
      </c>
      <c r="N556" s="10" t="s">
        <v>119</v>
      </c>
      <c r="O556" s="43" t="s">
        <v>119</v>
      </c>
      <c r="P556" s="28" t="s">
        <v>119</v>
      </c>
      <c r="Q556" s="107">
        <v>2</v>
      </c>
      <c r="R556" s="107" t="s">
        <v>119</v>
      </c>
      <c r="S556" s="107">
        <v>2</v>
      </c>
      <c r="T556" s="107" t="s">
        <v>119</v>
      </c>
      <c r="U556" s="106" t="s">
        <v>119</v>
      </c>
      <c r="V556" s="106" t="s">
        <v>119</v>
      </c>
      <c r="W556" t="s">
        <v>119</v>
      </c>
      <c r="X556" s="11" t="str">
        <f t="shared" si="8"/>
        <v>X</v>
      </c>
      <c r="Y556" s="11" t="s">
        <v>119</v>
      </c>
    </row>
    <row r="557" spans="1:25" x14ac:dyDescent="0.3">
      <c r="A557" s="14" t="s">
        <v>688</v>
      </c>
      <c r="B557" s="18" t="s">
        <v>119</v>
      </c>
      <c r="C557" s="14" t="s">
        <v>119</v>
      </c>
      <c r="D557" s="14" t="s">
        <v>119</v>
      </c>
      <c r="E557" s="14" t="s">
        <v>119</v>
      </c>
      <c r="F557" s="37" t="s">
        <v>119</v>
      </c>
      <c r="G557" s="37">
        <f>1+3+19+1+41+3+3+3</f>
        <v>74</v>
      </c>
      <c r="H557" s="31" t="s">
        <v>119</v>
      </c>
      <c r="I557" s="31">
        <v>1</v>
      </c>
      <c r="J557" s="31" t="s">
        <v>119</v>
      </c>
      <c r="K557" s="29" t="s">
        <v>119</v>
      </c>
      <c r="L557" s="28" t="s">
        <v>119</v>
      </c>
      <c r="M557" s="28" t="s">
        <v>119</v>
      </c>
      <c r="N557" s="1" t="s">
        <v>119</v>
      </c>
      <c r="O557" s="43" t="s">
        <v>119</v>
      </c>
      <c r="P557" s="28" t="s">
        <v>119</v>
      </c>
      <c r="Q557" s="106" t="s">
        <v>119</v>
      </c>
      <c r="R557" s="106">
        <v>1</v>
      </c>
      <c r="S557" s="106" t="s">
        <v>119</v>
      </c>
      <c r="T557" s="106" t="s">
        <v>119</v>
      </c>
      <c r="U557" s="106" t="s">
        <v>119</v>
      </c>
      <c r="V557" s="106" t="s">
        <v>119</v>
      </c>
      <c r="W557" t="s">
        <v>119</v>
      </c>
      <c r="X557" s="11" t="str">
        <f t="shared" si="8"/>
        <v>X</v>
      </c>
      <c r="Y557" s="11" t="s">
        <v>119</v>
      </c>
    </row>
    <row r="558" spans="1:25" x14ac:dyDescent="0.3">
      <c r="A558" s="14" t="s">
        <v>1140</v>
      </c>
      <c r="B558" s="18" t="s">
        <v>119</v>
      </c>
      <c r="C558" s="14" t="s">
        <v>119</v>
      </c>
      <c r="D558" s="14" t="s">
        <v>119</v>
      </c>
      <c r="E558" s="14" t="s">
        <v>119</v>
      </c>
      <c r="F558" s="37" t="s">
        <v>119</v>
      </c>
      <c r="G558" s="37" t="s">
        <v>119</v>
      </c>
      <c r="H558" s="31" t="s">
        <v>119</v>
      </c>
      <c r="I558" s="31" t="s">
        <v>119</v>
      </c>
      <c r="J558" s="31" t="s">
        <v>119</v>
      </c>
      <c r="K558" s="29" t="s">
        <v>119</v>
      </c>
      <c r="L558" s="28" t="s">
        <v>119</v>
      </c>
      <c r="M558" s="28" t="s">
        <v>119</v>
      </c>
      <c r="N558" s="1" t="s">
        <v>119</v>
      </c>
      <c r="O558" s="43">
        <v>22</v>
      </c>
      <c r="P558" s="28" t="s">
        <v>119</v>
      </c>
      <c r="Q558" s="106" t="s">
        <v>119</v>
      </c>
      <c r="R558" s="106" t="s">
        <v>119</v>
      </c>
      <c r="S558" s="106" t="s">
        <v>119</v>
      </c>
      <c r="T558" s="106" t="s">
        <v>119</v>
      </c>
      <c r="U558" s="106" t="s">
        <v>119</v>
      </c>
      <c r="V558" s="106" t="s">
        <v>119</v>
      </c>
      <c r="W558" t="s">
        <v>134</v>
      </c>
      <c r="X558" s="11" t="s">
        <v>119</v>
      </c>
      <c r="Y558" s="11" t="s">
        <v>119</v>
      </c>
    </row>
    <row r="559" spans="1:25" x14ac:dyDescent="0.3">
      <c r="A559" s="14" t="s">
        <v>106</v>
      </c>
      <c r="B559" s="2">
        <v>2</v>
      </c>
      <c r="C559" s="14" t="s">
        <v>119</v>
      </c>
      <c r="D559" s="14">
        <v>1</v>
      </c>
      <c r="E559" s="1">
        <v>0</v>
      </c>
      <c r="F559" s="37" t="s">
        <v>119</v>
      </c>
      <c r="G559" s="37" t="s">
        <v>119</v>
      </c>
      <c r="H559" s="28" t="s">
        <v>119</v>
      </c>
      <c r="I559" s="28" t="s">
        <v>119</v>
      </c>
      <c r="J559" s="28">
        <v>4</v>
      </c>
      <c r="K559" s="29">
        <v>1</v>
      </c>
      <c r="L559" s="28" t="s">
        <v>119</v>
      </c>
      <c r="M559" s="28" t="s">
        <v>134</v>
      </c>
      <c r="N559" s="1" t="s">
        <v>119</v>
      </c>
      <c r="O559" s="43" t="s">
        <v>119</v>
      </c>
      <c r="P559" s="28" t="s">
        <v>119</v>
      </c>
      <c r="Q559" s="106" t="s">
        <v>119</v>
      </c>
      <c r="R559" s="106" t="s">
        <v>119</v>
      </c>
      <c r="S559" s="106" t="s">
        <v>119</v>
      </c>
      <c r="T559" s="106" t="s">
        <v>119</v>
      </c>
      <c r="U559" s="106" t="s">
        <v>119</v>
      </c>
      <c r="V559" s="106" t="s">
        <v>119</v>
      </c>
      <c r="W559" t="s">
        <v>119</v>
      </c>
      <c r="X559" s="11" t="s">
        <v>134</v>
      </c>
      <c r="Y559" s="11" t="s">
        <v>134</v>
      </c>
    </row>
    <row r="560" spans="1:25" x14ac:dyDescent="0.3">
      <c r="A560" s="14" t="s">
        <v>482</v>
      </c>
      <c r="B560" s="2" t="s">
        <v>119</v>
      </c>
      <c r="C560" s="14" t="s">
        <v>119</v>
      </c>
      <c r="D560" s="14" t="s">
        <v>119</v>
      </c>
      <c r="E560" s="1" t="s">
        <v>119</v>
      </c>
      <c r="F560" s="37" t="s">
        <v>119</v>
      </c>
      <c r="G560" s="37" t="s">
        <v>119</v>
      </c>
      <c r="H560" s="28" t="s">
        <v>119</v>
      </c>
      <c r="I560" s="28" t="s">
        <v>119</v>
      </c>
      <c r="J560" s="28" t="s">
        <v>119</v>
      </c>
      <c r="K560" s="29" t="s">
        <v>119</v>
      </c>
      <c r="L560" s="28" t="s">
        <v>119</v>
      </c>
      <c r="M560" s="28">
        <v>2</v>
      </c>
      <c r="N560" s="1" t="s">
        <v>119</v>
      </c>
      <c r="O560" s="43" t="s">
        <v>119</v>
      </c>
      <c r="P560" s="28" t="s">
        <v>119</v>
      </c>
      <c r="Q560" s="106" t="s">
        <v>119</v>
      </c>
      <c r="R560" s="106" t="s">
        <v>119</v>
      </c>
      <c r="S560" s="106" t="s">
        <v>119</v>
      </c>
      <c r="T560" s="106">
        <v>9</v>
      </c>
      <c r="U560" s="106" t="s">
        <v>119</v>
      </c>
      <c r="V560" s="106" t="s">
        <v>119</v>
      </c>
      <c r="W560" t="s">
        <v>119</v>
      </c>
      <c r="X560" s="11" t="str">
        <f t="shared" si="8"/>
        <v>X</v>
      </c>
      <c r="Y560" s="11" t="s">
        <v>119</v>
      </c>
    </row>
    <row r="561" spans="1:25" x14ac:dyDescent="0.3">
      <c r="A561" s="14" t="s">
        <v>483</v>
      </c>
      <c r="B561" s="2" t="s">
        <v>119</v>
      </c>
      <c r="C561" s="14" t="s">
        <v>119</v>
      </c>
      <c r="D561" s="14" t="s">
        <v>119</v>
      </c>
      <c r="E561" s="1" t="s">
        <v>119</v>
      </c>
      <c r="F561" s="37" t="s">
        <v>119</v>
      </c>
      <c r="G561" s="37" t="s">
        <v>119</v>
      </c>
      <c r="H561" s="28" t="s">
        <v>119</v>
      </c>
      <c r="I561" s="28">
        <v>1</v>
      </c>
      <c r="J561" s="28" t="s">
        <v>119</v>
      </c>
      <c r="K561" s="29" t="s">
        <v>119</v>
      </c>
      <c r="L561" s="28" t="s">
        <v>119</v>
      </c>
      <c r="M561" s="28" t="s">
        <v>134</v>
      </c>
      <c r="N561" s="1" t="s">
        <v>119</v>
      </c>
      <c r="O561" s="43">
        <v>1</v>
      </c>
      <c r="P561" s="28">
        <v>1</v>
      </c>
      <c r="Q561" s="106" t="s">
        <v>119</v>
      </c>
      <c r="R561" s="106" t="s">
        <v>119</v>
      </c>
      <c r="S561" s="106" t="s">
        <v>119</v>
      </c>
      <c r="T561" s="106" t="s">
        <v>119</v>
      </c>
      <c r="U561" s="106" t="s">
        <v>119</v>
      </c>
      <c r="V561" s="106" t="s">
        <v>119</v>
      </c>
      <c r="W561" t="s">
        <v>119</v>
      </c>
      <c r="X561" s="11" t="s">
        <v>134</v>
      </c>
      <c r="Y561" s="11" t="s">
        <v>134</v>
      </c>
    </row>
    <row r="562" spans="1:25" x14ac:dyDescent="0.3">
      <c r="A562" s="10" t="s">
        <v>139</v>
      </c>
      <c r="B562" s="6" t="s">
        <v>119</v>
      </c>
      <c r="C562" s="10" t="s">
        <v>119</v>
      </c>
      <c r="D562" s="10" t="s">
        <v>119</v>
      </c>
      <c r="E562" s="10" t="s">
        <v>119</v>
      </c>
      <c r="F562" s="37" t="s">
        <v>119</v>
      </c>
      <c r="G562" s="37">
        <f>1+5+3+10+2+12+1</f>
        <v>34</v>
      </c>
      <c r="H562" s="29">
        <f>77+1+13+5+7+1+1</f>
        <v>105</v>
      </c>
      <c r="I562" s="29" t="s">
        <v>119</v>
      </c>
      <c r="J562" s="29" t="s">
        <v>119</v>
      </c>
      <c r="K562" s="28" t="s">
        <v>119</v>
      </c>
      <c r="L562" s="28" t="s">
        <v>119</v>
      </c>
      <c r="M562" s="28" t="s">
        <v>119</v>
      </c>
      <c r="N562" s="1" t="s">
        <v>119</v>
      </c>
      <c r="O562" s="43">
        <f>1+1+2+1+1+13+2</f>
        <v>21</v>
      </c>
      <c r="P562" s="28" t="s">
        <v>119</v>
      </c>
      <c r="Q562" s="106" t="s">
        <v>119</v>
      </c>
      <c r="R562" s="106" t="s">
        <v>119</v>
      </c>
      <c r="S562" s="106" t="s">
        <v>119</v>
      </c>
      <c r="T562" s="106" t="s">
        <v>119</v>
      </c>
      <c r="U562" s="106" t="s">
        <v>119</v>
      </c>
      <c r="V562" s="106" t="s">
        <v>119</v>
      </c>
      <c r="W562" t="s">
        <v>119</v>
      </c>
      <c r="X562" s="11" t="s">
        <v>119</v>
      </c>
      <c r="Y562" s="11" t="s">
        <v>119</v>
      </c>
    </row>
    <row r="563" spans="1:25" x14ac:dyDescent="0.3">
      <c r="A563" s="10" t="s">
        <v>111</v>
      </c>
      <c r="B563" s="6">
        <v>4</v>
      </c>
      <c r="C563" s="10">
        <v>2</v>
      </c>
      <c r="D563" s="10">
        <v>1</v>
      </c>
      <c r="E563" s="10">
        <v>0</v>
      </c>
      <c r="F563" s="37" t="s">
        <v>119</v>
      </c>
      <c r="G563" s="37" t="s">
        <v>119</v>
      </c>
      <c r="H563" s="29" t="s">
        <v>119</v>
      </c>
      <c r="I563" s="29" t="s">
        <v>119</v>
      </c>
      <c r="J563" s="29" t="s">
        <v>119</v>
      </c>
      <c r="K563" s="28" t="s">
        <v>119</v>
      </c>
      <c r="L563" s="28" t="s">
        <v>119</v>
      </c>
      <c r="M563" s="28" t="s">
        <v>119</v>
      </c>
      <c r="N563" s="1" t="s">
        <v>119</v>
      </c>
      <c r="O563" s="43" t="s">
        <v>119</v>
      </c>
      <c r="P563" s="28" t="s">
        <v>119</v>
      </c>
      <c r="Q563" s="106" t="s">
        <v>119</v>
      </c>
      <c r="R563" s="106" t="s">
        <v>119</v>
      </c>
      <c r="S563" s="106" t="s">
        <v>119</v>
      </c>
      <c r="T563" s="106" t="s">
        <v>119</v>
      </c>
      <c r="U563" s="106" t="s">
        <v>119</v>
      </c>
      <c r="V563" s="106" t="s">
        <v>119</v>
      </c>
      <c r="W563" t="s">
        <v>119</v>
      </c>
      <c r="X563" s="11" t="s">
        <v>119</v>
      </c>
      <c r="Y563" s="11" t="s">
        <v>119</v>
      </c>
    </row>
    <row r="564" spans="1:25" x14ac:dyDescent="0.3">
      <c r="A564" s="10" t="s">
        <v>141</v>
      </c>
      <c r="B564" s="6" t="s">
        <v>119</v>
      </c>
      <c r="C564" s="10" t="s">
        <v>119</v>
      </c>
      <c r="D564" s="10" t="s">
        <v>119</v>
      </c>
      <c r="E564" s="10" t="s">
        <v>119</v>
      </c>
      <c r="F564" s="37" t="s">
        <v>119</v>
      </c>
      <c r="G564" s="37" t="s">
        <v>119</v>
      </c>
      <c r="H564" s="29" t="s">
        <v>119</v>
      </c>
      <c r="I564" s="29" t="s">
        <v>119</v>
      </c>
      <c r="J564" s="29" t="s">
        <v>119</v>
      </c>
      <c r="K564" s="28" t="s">
        <v>119</v>
      </c>
      <c r="L564" s="28" t="s">
        <v>119</v>
      </c>
      <c r="M564" s="28" t="s">
        <v>119</v>
      </c>
      <c r="N564" s="1" t="s">
        <v>119</v>
      </c>
      <c r="O564" s="43" t="s">
        <v>119</v>
      </c>
      <c r="P564" s="28" t="s">
        <v>119</v>
      </c>
      <c r="Q564" s="106" t="s">
        <v>119</v>
      </c>
      <c r="R564" s="106" t="s">
        <v>119</v>
      </c>
      <c r="S564" s="106" t="s">
        <v>119</v>
      </c>
      <c r="T564" s="106" t="s">
        <v>119</v>
      </c>
      <c r="U564" s="106" t="s">
        <v>119</v>
      </c>
      <c r="V564" s="106" t="s">
        <v>119</v>
      </c>
      <c r="W564" t="s">
        <v>119</v>
      </c>
      <c r="X564" s="11" t="s">
        <v>119</v>
      </c>
      <c r="Y564" s="11" t="s">
        <v>119</v>
      </c>
    </row>
    <row r="565" spans="1:25" x14ac:dyDescent="0.3">
      <c r="A565" s="14" t="s">
        <v>1177</v>
      </c>
      <c r="B565" s="2" t="s">
        <v>119</v>
      </c>
      <c r="C565" s="14" t="s">
        <v>119</v>
      </c>
      <c r="D565" s="14" t="s">
        <v>119</v>
      </c>
      <c r="E565" s="1" t="s">
        <v>119</v>
      </c>
      <c r="F565" s="37" t="s">
        <v>119</v>
      </c>
      <c r="G565" s="37" t="s">
        <v>119</v>
      </c>
      <c r="H565" s="28" t="s">
        <v>119</v>
      </c>
      <c r="I565" s="28" t="s">
        <v>119</v>
      </c>
      <c r="J565" s="28">
        <v>23</v>
      </c>
      <c r="K565" s="28" t="s">
        <v>119</v>
      </c>
      <c r="L565" s="28" t="s">
        <v>119</v>
      </c>
      <c r="M565" s="28" t="s">
        <v>119</v>
      </c>
      <c r="N565" s="1" t="s">
        <v>119</v>
      </c>
      <c r="O565" s="43" t="s">
        <v>119</v>
      </c>
      <c r="P565" s="28" t="s">
        <v>119</v>
      </c>
      <c r="Q565" s="106" t="s">
        <v>119</v>
      </c>
      <c r="R565" s="106" t="s">
        <v>119</v>
      </c>
      <c r="S565" s="106" t="s">
        <v>119</v>
      </c>
      <c r="T565" s="106" t="s">
        <v>119</v>
      </c>
      <c r="U565" s="106" t="s">
        <v>119</v>
      </c>
      <c r="V565" s="106" t="s">
        <v>119</v>
      </c>
      <c r="W565" t="s">
        <v>134</v>
      </c>
      <c r="X565" s="11" t="s">
        <v>119</v>
      </c>
      <c r="Y565" s="11" t="s">
        <v>119</v>
      </c>
    </row>
    <row r="566" spans="1:25" x14ac:dyDescent="0.3">
      <c r="A566" s="14" t="s">
        <v>287</v>
      </c>
      <c r="B566" s="2" t="s">
        <v>119</v>
      </c>
      <c r="C566" s="14" t="s">
        <v>119</v>
      </c>
      <c r="D566" s="14" t="s">
        <v>119</v>
      </c>
      <c r="E566" s="1" t="s">
        <v>119</v>
      </c>
      <c r="F566" s="37" t="s">
        <v>119</v>
      </c>
      <c r="G566" s="37" t="s">
        <v>119</v>
      </c>
      <c r="H566" s="28" t="s">
        <v>119</v>
      </c>
      <c r="I566" s="28" t="s">
        <v>119</v>
      </c>
      <c r="J566" s="28" t="s">
        <v>119</v>
      </c>
      <c r="K566" s="28">
        <v>1</v>
      </c>
      <c r="L566" s="28" t="s">
        <v>119</v>
      </c>
      <c r="M566" s="28" t="s">
        <v>119</v>
      </c>
      <c r="N566" s="1" t="s">
        <v>119</v>
      </c>
      <c r="O566" s="43" t="s">
        <v>119</v>
      </c>
      <c r="P566" s="28" t="s">
        <v>119</v>
      </c>
      <c r="Q566" s="106" t="s">
        <v>119</v>
      </c>
      <c r="R566" s="106" t="s">
        <v>119</v>
      </c>
      <c r="S566" s="106" t="s">
        <v>119</v>
      </c>
      <c r="T566" s="106" t="s">
        <v>119</v>
      </c>
      <c r="U566" s="106" t="s">
        <v>119</v>
      </c>
      <c r="V566" s="106" t="s">
        <v>119</v>
      </c>
      <c r="W566" t="s">
        <v>119</v>
      </c>
      <c r="X566" s="11" t="s">
        <v>119</v>
      </c>
      <c r="Y566" s="11" t="s">
        <v>119</v>
      </c>
    </row>
    <row r="567" spans="1:25" x14ac:dyDescent="0.3">
      <c r="A567" s="14" t="s">
        <v>484</v>
      </c>
      <c r="B567" s="2" t="s">
        <v>119</v>
      </c>
      <c r="C567" s="14" t="s">
        <v>119</v>
      </c>
      <c r="D567" s="14" t="s">
        <v>119</v>
      </c>
      <c r="E567" s="1" t="s">
        <v>119</v>
      </c>
      <c r="F567" s="37" t="s">
        <v>119</v>
      </c>
      <c r="G567" s="37" t="s">
        <v>119</v>
      </c>
      <c r="H567" s="28" t="s">
        <v>119</v>
      </c>
      <c r="I567" s="28">
        <v>2</v>
      </c>
      <c r="J567" s="28" t="s">
        <v>119</v>
      </c>
      <c r="K567" s="28" t="s">
        <v>119</v>
      </c>
      <c r="L567" s="28" t="s">
        <v>119</v>
      </c>
      <c r="M567" s="28">
        <v>1</v>
      </c>
      <c r="N567" s="1" t="s">
        <v>119</v>
      </c>
      <c r="O567" s="43" t="s">
        <v>119</v>
      </c>
      <c r="P567" s="28" t="s">
        <v>119</v>
      </c>
      <c r="Q567" s="106" t="s">
        <v>119</v>
      </c>
      <c r="R567" s="106" t="s">
        <v>119</v>
      </c>
      <c r="S567" s="106" t="s">
        <v>119</v>
      </c>
      <c r="T567" s="106" t="s">
        <v>119</v>
      </c>
      <c r="U567" s="106" t="s">
        <v>119</v>
      </c>
      <c r="V567" s="106" t="s">
        <v>119</v>
      </c>
      <c r="W567" t="s">
        <v>119</v>
      </c>
      <c r="X567" s="11" t="s">
        <v>119</v>
      </c>
      <c r="Y567" s="11" t="s">
        <v>119</v>
      </c>
    </row>
    <row r="568" spans="1:25" x14ac:dyDescent="0.3">
      <c r="A568" s="14" t="s">
        <v>138</v>
      </c>
      <c r="B568" s="2" t="s">
        <v>119</v>
      </c>
      <c r="C568" s="14" t="s">
        <v>119</v>
      </c>
      <c r="D568" s="14" t="s">
        <v>119</v>
      </c>
      <c r="E568" s="1" t="s">
        <v>119</v>
      </c>
      <c r="F568" s="37" t="s">
        <v>119</v>
      </c>
      <c r="G568" s="37" t="s">
        <v>119</v>
      </c>
      <c r="H568" s="28">
        <v>1</v>
      </c>
      <c r="I568" s="28" t="s">
        <v>119</v>
      </c>
      <c r="J568" s="28" t="s">
        <v>119</v>
      </c>
      <c r="K568" s="31" t="s">
        <v>119</v>
      </c>
      <c r="L568" s="28" t="s">
        <v>119</v>
      </c>
      <c r="M568" s="28" t="s">
        <v>119</v>
      </c>
      <c r="N568" s="1" t="s">
        <v>119</v>
      </c>
      <c r="O568" s="43" t="s">
        <v>119</v>
      </c>
      <c r="P568" s="28" t="s">
        <v>119</v>
      </c>
      <c r="Q568" s="106" t="s">
        <v>119</v>
      </c>
      <c r="R568" s="106" t="s">
        <v>119</v>
      </c>
      <c r="S568" s="106" t="s">
        <v>119</v>
      </c>
      <c r="T568" s="106">
        <v>3</v>
      </c>
      <c r="U568" s="106" t="s">
        <v>119</v>
      </c>
      <c r="V568" s="106" t="s">
        <v>119</v>
      </c>
      <c r="W568" t="s">
        <v>119</v>
      </c>
      <c r="X568" s="11" t="str">
        <f t="shared" si="8"/>
        <v>X</v>
      </c>
      <c r="Y568" s="11" t="s">
        <v>134</v>
      </c>
    </row>
    <row r="569" spans="1:25" x14ac:dyDescent="0.3">
      <c r="A569" s="14" t="s">
        <v>231</v>
      </c>
      <c r="B569" s="2" t="s">
        <v>119</v>
      </c>
      <c r="C569" s="14" t="s">
        <v>119</v>
      </c>
      <c r="D569" s="14" t="s">
        <v>119</v>
      </c>
      <c r="E569" s="1" t="s">
        <v>119</v>
      </c>
      <c r="F569" s="37" t="s">
        <v>119</v>
      </c>
      <c r="G569" s="37">
        <v>2</v>
      </c>
      <c r="H569" s="28" t="s">
        <v>119</v>
      </c>
      <c r="I569" s="28" t="s">
        <v>119</v>
      </c>
      <c r="J569" s="28">
        <v>6</v>
      </c>
      <c r="K569" s="37" t="s">
        <v>119</v>
      </c>
      <c r="L569" s="28" t="s">
        <v>119</v>
      </c>
      <c r="M569" s="28" t="s">
        <v>119</v>
      </c>
      <c r="N569" s="1" t="s">
        <v>119</v>
      </c>
      <c r="O569" s="43" t="s">
        <v>119</v>
      </c>
      <c r="P569" s="28" t="s">
        <v>119</v>
      </c>
      <c r="Q569" s="106" t="s">
        <v>119</v>
      </c>
      <c r="R569" s="106" t="s">
        <v>119</v>
      </c>
      <c r="S569" s="106" t="s">
        <v>119</v>
      </c>
      <c r="T569" s="106" t="s">
        <v>119</v>
      </c>
      <c r="U569" s="106" t="s">
        <v>119</v>
      </c>
      <c r="V569" s="106" t="s">
        <v>119</v>
      </c>
      <c r="W569" t="s">
        <v>119</v>
      </c>
      <c r="X569" s="11" t="s">
        <v>134</v>
      </c>
      <c r="Y569" s="11" t="s">
        <v>119</v>
      </c>
    </row>
    <row r="570" spans="1:25" x14ac:dyDescent="0.3">
      <c r="A570" s="14" t="s">
        <v>485</v>
      </c>
      <c r="B570" s="2" t="s">
        <v>119</v>
      </c>
      <c r="C570" s="14" t="s">
        <v>119</v>
      </c>
      <c r="D570" s="14" t="s">
        <v>119</v>
      </c>
      <c r="E570" s="1" t="s">
        <v>119</v>
      </c>
      <c r="F570" s="37" t="s">
        <v>119</v>
      </c>
      <c r="G570" s="37">
        <v>2</v>
      </c>
      <c r="H570" s="28" t="s">
        <v>119</v>
      </c>
      <c r="I570" s="28">
        <v>2</v>
      </c>
      <c r="J570" s="28">
        <v>1</v>
      </c>
      <c r="K570" s="37" t="s">
        <v>119</v>
      </c>
      <c r="L570" s="28" t="s">
        <v>119</v>
      </c>
      <c r="M570" s="28">
        <v>2</v>
      </c>
      <c r="N570" s="1" t="s">
        <v>119</v>
      </c>
      <c r="O570" s="43" t="s">
        <v>119</v>
      </c>
      <c r="P570" s="28" t="s">
        <v>119</v>
      </c>
      <c r="Q570" s="106" t="s">
        <v>119</v>
      </c>
      <c r="R570" s="106" t="s">
        <v>119</v>
      </c>
      <c r="S570" s="106" t="s">
        <v>119</v>
      </c>
      <c r="T570" s="106" t="s">
        <v>119</v>
      </c>
      <c r="U570" s="106" t="s">
        <v>119</v>
      </c>
      <c r="V570" s="106" t="s">
        <v>119</v>
      </c>
      <c r="W570" t="s">
        <v>119</v>
      </c>
      <c r="X570" s="11" t="s">
        <v>134</v>
      </c>
      <c r="Y570" s="11" t="s">
        <v>134</v>
      </c>
    </row>
    <row r="571" spans="1:25" x14ac:dyDescent="0.3">
      <c r="A571" s="14" t="s">
        <v>1178</v>
      </c>
      <c r="B571" s="2" t="s">
        <v>119</v>
      </c>
      <c r="C571" s="14" t="s">
        <v>119</v>
      </c>
      <c r="D571" s="14" t="s">
        <v>119</v>
      </c>
      <c r="E571" s="1" t="s">
        <v>119</v>
      </c>
      <c r="F571" s="37" t="s">
        <v>119</v>
      </c>
      <c r="G571" s="37" t="s">
        <v>119</v>
      </c>
      <c r="H571" s="28" t="s">
        <v>119</v>
      </c>
      <c r="I571" s="28" t="s">
        <v>119</v>
      </c>
      <c r="J571" s="28">
        <v>3</v>
      </c>
      <c r="K571" s="28" t="s">
        <v>119</v>
      </c>
      <c r="L571" s="28" t="s">
        <v>119</v>
      </c>
      <c r="M571" s="28" t="s">
        <v>119</v>
      </c>
      <c r="N571" s="1" t="s">
        <v>119</v>
      </c>
      <c r="O571" s="43" t="s">
        <v>119</v>
      </c>
      <c r="P571" s="28" t="s">
        <v>119</v>
      </c>
      <c r="Q571" s="106" t="s">
        <v>119</v>
      </c>
      <c r="R571" s="106" t="s">
        <v>119</v>
      </c>
      <c r="S571" s="106" t="s">
        <v>119</v>
      </c>
      <c r="T571" s="106" t="s">
        <v>119</v>
      </c>
      <c r="U571" s="106" t="s">
        <v>119</v>
      </c>
      <c r="V571" s="106" t="s">
        <v>119</v>
      </c>
      <c r="W571" t="s">
        <v>134</v>
      </c>
      <c r="X571" s="11" t="s">
        <v>119</v>
      </c>
      <c r="Y571" s="11" t="s">
        <v>119</v>
      </c>
    </row>
    <row r="572" spans="1:25" x14ac:dyDescent="0.3">
      <c r="A572" s="14" t="s">
        <v>852</v>
      </c>
      <c r="B572" s="2" t="s">
        <v>119</v>
      </c>
      <c r="C572" s="14" t="s">
        <v>119</v>
      </c>
      <c r="D572" s="14" t="s">
        <v>119</v>
      </c>
      <c r="E572" s="1" t="s">
        <v>119</v>
      </c>
      <c r="F572" s="37" t="s">
        <v>119</v>
      </c>
      <c r="G572" s="37" t="s">
        <v>119</v>
      </c>
      <c r="H572" s="28" t="s">
        <v>119</v>
      </c>
      <c r="I572" s="28" t="s">
        <v>119</v>
      </c>
      <c r="J572" s="28" t="s">
        <v>119</v>
      </c>
      <c r="K572" s="28" t="s">
        <v>119</v>
      </c>
      <c r="L572" s="28" t="s">
        <v>119</v>
      </c>
      <c r="M572" s="28" t="s">
        <v>119</v>
      </c>
      <c r="N572" s="1" t="s">
        <v>119</v>
      </c>
      <c r="O572" s="43" t="s">
        <v>119</v>
      </c>
      <c r="P572" s="28">
        <v>3</v>
      </c>
      <c r="Q572" s="106" t="s">
        <v>119</v>
      </c>
      <c r="R572" s="106" t="s">
        <v>119</v>
      </c>
      <c r="S572" s="106" t="s">
        <v>119</v>
      </c>
      <c r="T572" s="106">
        <v>2</v>
      </c>
      <c r="U572" s="106" t="s">
        <v>119</v>
      </c>
      <c r="V572" s="106" t="s">
        <v>119</v>
      </c>
      <c r="W572" t="s">
        <v>119</v>
      </c>
      <c r="X572" s="11" t="str">
        <f t="shared" si="8"/>
        <v>X</v>
      </c>
      <c r="Y572" s="11" t="s">
        <v>119</v>
      </c>
    </row>
    <row r="573" spans="1:25" x14ac:dyDescent="0.3">
      <c r="A573" s="14" t="s">
        <v>1299</v>
      </c>
      <c r="B573" s="2" t="s">
        <v>119</v>
      </c>
      <c r="C573" s="14" t="s">
        <v>119</v>
      </c>
      <c r="D573" s="14" t="s">
        <v>119</v>
      </c>
      <c r="E573" s="1" t="s">
        <v>119</v>
      </c>
      <c r="F573" s="37">
        <v>13</v>
      </c>
      <c r="G573" s="37" t="s">
        <v>119</v>
      </c>
      <c r="H573" s="28" t="s">
        <v>119</v>
      </c>
      <c r="I573" s="28" t="s">
        <v>119</v>
      </c>
      <c r="J573" s="28" t="s">
        <v>119</v>
      </c>
      <c r="K573" s="28" t="s">
        <v>119</v>
      </c>
      <c r="L573" s="28" t="s">
        <v>119</v>
      </c>
      <c r="M573" s="28" t="s">
        <v>119</v>
      </c>
      <c r="N573" s="1" t="s">
        <v>119</v>
      </c>
      <c r="O573" s="43" t="s">
        <v>119</v>
      </c>
      <c r="P573" s="28" t="s">
        <v>119</v>
      </c>
      <c r="Q573" s="106" t="s">
        <v>119</v>
      </c>
      <c r="R573" s="106" t="s">
        <v>119</v>
      </c>
      <c r="S573" s="106" t="s">
        <v>119</v>
      </c>
      <c r="T573" s="106" t="s">
        <v>119</v>
      </c>
      <c r="U573" s="106" t="s">
        <v>119</v>
      </c>
      <c r="V573" s="106" t="s">
        <v>119</v>
      </c>
      <c r="W573" t="s">
        <v>119</v>
      </c>
      <c r="X573" s="11" t="s">
        <v>119</v>
      </c>
      <c r="Y573" s="11" t="s">
        <v>119</v>
      </c>
    </row>
    <row r="574" spans="1:25" x14ac:dyDescent="0.3">
      <c r="A574" s="25" t="s">
        <v>1219</v>
      </c>
      <c r="B574" s="19" t="s">
        <v>119</v>
      </c>
      <c r="C574" s="25" t="s">
        <v>119</v>
      </c>
      <c r="D574" s="25" t="s">
        <v>119</v>
      </c>
      <c r="E574" s="25" t="s">
        <v>119</v>
      </c>
      <c r="F574" s="37" t="s">
        <v>119</v>
      </c>
      <c r="G574" s="37" t="s">
        <v>119</v>
      </c>
      <c r="H574" s="33">
        <v>6</v>
      </c>
      <c r="I574" s="31" t="s">
        <v>119</v>
      </c>
      <c r="J574" s="31" t="s">
        <v>119</v>
      </c>
      <c r="K574" s="28" t="s">
        <v>119</v>
      </c>
      <c r="L574" s="28" t="s">
        <v>119</v>
      </c>
      <c r="M574" s="28" t="s">
        <v>119</v>
      </c>
      <c r="N574" s="1" t="s">
        <v>119</v>
      </c>
      <c r="O574" s="43" t="s">
        <v>119</v>
      </c>
      <c r="P574" s="28" t="s">
        <v>119</v>
      </c>
      <c r="Q574" s="106" t="s">
        <v>119</v>
      </c>
      <c r="R574" s="106" t="s">
        <v>119</v>
      </c>
      <c r="S574" s="106" t="s">
        <v>119</v>
      </c>
      <c r="T574" s="106" t="s">
        <v>119</v>
      </c>
      <c r="U574" s="106" t="s">
        <v>119</v>
      </c>
      <c r="V574" s="106" t="s">
        <v>119</v>
      </c>
      <c r="W574" t="s">
        <v>134</v>
      </c>
      <c r="X574" s="11" t="s">
        <v>119</v>
      </c>
      <c r="Y574" s="11" t="s">
        <v>119</v>
      </c>
    </row>
    <row r="575" spans="1:25" s="5" customFormat="1" x14ac:dyDescent="0.3">
      <c r="A575" s="39" t="s">
        <v>204</v>
      </c>
      <c r="B575" s="9" t="s">
        <v>119</v>
      </c>
      <c r="C575" s="39" t="s">
        <v>119</v>
      </c>
      <c r="D575" s="39" t="s">
        <v>119</v>
      </c>
      <c r="E575" s="39" t="s">
        <v>119</v>
      </c>
      <c r="F575" s="37" t="s">
        <v>119</v>
      </c>
      <c r="G575" s="37" t="s">
        <v>119</v>
      </c>
      <c r="H575" s="40" t="s">
        <v>119</v>
      </c>
      <c r="I575" s="37">
        <v>3</v>
      </c>
      <c r="J575" s="37">
        <v>1</v>
      </c>
      <c r="K575" s="28">
        <v>1</v>
      </c>
      <c r="L575" s="28" t="s">
        <v>119</v>
      </c>
      <c r="M575" s="28" t="s">
        <v>119</v>
      </c>
      <c r="N575" s="1" t="s">
        <v>119</v>
      </c>
      <c r="O575" s="43" t="s">
        <v>119</v>
      </c>
      <c r="P575" s="28" t="s">
        <v>119</v>
      </c>
      <c r="Q575" s="106" t="s">
        <v>119</v>
      </c>
      <c r="R575" s="106" t="s">
        <v>119</v>
      </c>
      <c r="S575" s="106" t="s">
        <v>119</v>
      </c>
      <c r="T575" s="106" t="s">
        <v>119</v>
      </c>
      <c r="U575" s="106" t="s">
        <v>119</v>
      </c>
      <c r="V575" s="106" t="s">
        <v>119</v>
      </c>
      <c r="W575" t="s">
        <v>119</v>
      </c>
      <c r="X575" s="11" t="s">
        <v>119</v>
      </c>
      <c r="Y575" s="11" t="s">
        <v>119</v>
      </c>
    </row>
    <row r="576" spans="1:25" s="5" customFormat="1" x14ac:dyDescent="0.3">
      <c r="A576" s="12" t="s">
        <v>689</v>
      </c>
      <c r="B576" s="9" t="s">
        <v>119</v>
      </c>
      <c r="C576" s="39" t="s">
        <v>119</v>
      </c>
      <c r="D576" s="39" t="s">
        <v>119</v>
      </c>
      <c r="E576" s="39" t="s">
        <v>119</v>
      </c>
      <c r="F576" s="37" t="s">
        <v>119</v>
      </c>
      <c r="G576" s="37">
        <v>5</v>
      </c>
      <c r="H576" s="37">
        <v>8</v>
      </c>
      <c r="I576" s="37" t="s">
        <v>119</v>
      </c>
      <c r="J576" s="37" t="s">
        <v>119</v>
      </c>
      <c r="K576" s="28" t="s">
        <v>119</v>
      </c>
      <c r="L576" s="28" t="s">
        <v>119</v>
      </c>
      <c r="M576" s="28" t="s">
        <v>119</v>
      </c>
      <c r="N576" s="1" t="s">
        <v>119</v>
      </c>
      <c r="O576" s="43" t="s">
        <v>119</v>
      </c>
      <c r="P576" s="28" t="s">
        <v>119</v>
      </c>
      <c r="Q576" s="106" t="s">
        <v>119</v>
      </c>
      <c r="R576" s="106" t="s">
        <v>119</v>
      </c>
      <c r="S576" s="106" t="s">
        <v>119</v>
      </c>
      <c r="T576" s="106" t="s">
        <v>119</v>
      </c>
      <c r="U576" s="106" t="s">
        <v>119</v>
      </c>
      <c r="V576" s="106" t="s">
        <v>119</v>
      </c>
      <c r="W576" t="s">
        <v>119</v>
      </c>
      <c r="X576" s="11" t="s">
        <v>119</v>
      </c>
      <c r="Y576" s="11" t="s">
        <v>119</v>
      </c>
    </row>
    <row r="577" spans="1:25" s="5" customFormat="1" x14ac:dyDescent="0.3">
      <c r="A577" s="14" t="s">
        <v>108</v>
      </c>
      <c r="B577" s="2">
        <v>0</v>
      </c>
      <c r="C577" s="14">
        <v>3</v>
      </c>
      <c r="D577" s="14">
        <v>2</v>
      </c>
      <c r="E577" s="1">
        <v>4</v>
      </c>
      <c r="F577" s="37" t="s">
        <v>119</v>
      </c>
      <c r="G577" s="37">
        <f>1+5+1+1+1+1</f>
        <v>10</v>
      </c>
      <c r="H577" s="34">
        <v>7</v>
      </c>
      <c r="I577" s="28">
        <v>2</v>
      </c>
      <c r="J577" s="28">
        <v>8</v>
      </c>
      <c r="K577" s="29" t="s">
        <v>119</v>
      </c>
      <c r="L577" s="28">
        <v>18</v>
      </c>
      <c r="M577" s="28" t="s">
        <v>119</v>
      </c>
      <c r="N577" s="1">
        <v>4</v>
      </c>
      <c r="O577" s="43">
        <v>3</v>
      </c>
      <c r="P577" s="28">
        <v>2</v>
      </c>
      <c r="Q577" s="106" t="s">
        <v>119</v>
      </c>
      <c r="R577" s="106">
        <v>5</v>
      </c>
      <c r="S577" s="106" t="s">
        <v>119</v>
      </c>
      <c r="T577" s="106" t="s">
        <v>119</v>
      </c>
      <c r="U577" s="106" t="s">
        <v>119</v>
      </c>
      <c r="V577" s="106" t="s">
        <v>119</v>
      </c>
      <c r="W577" t="s">
        <v>119</v>
      </c>
      <c r="X577" s="11" t="str">
        <f t="shared" si="8"/>
        <v>X</v>
      </c>
      <c r="Y577" s="11" t="s">
        <v>119</v>
      </c>
    </row>
    <row r="578" spans="1:25" s="5" customFormat="1" x14ac:dyDescent="0.3">
      <c r="A578" s="14" t="s">
        <v>486</v>
      </c>
      <c r="B578" s="17" t="s">
        <v>119</v>
      </c>
      <c r="C578" s="14" t="s">
        <v>119</v>
      </c>
      <c r="D578" s="14" t="s">
        <v>119</v>
      </c>
      <c r="E578" s="1" t="s">
        <v>119</v>
      </c>
      <c r="F578" s="37" t="s">
        <v>119</v>
      </c>
      <c r="G578" s="37" t="s">
        <v>119</v>
      </c>
      <c r="H578" s="34" t="s">
        <v>119</v>
      </c>
      <c r="I578" s="28" t="s">
        <v>119</v>
      </c>
      <c r="J578" s="28" t="s">
        <v>119</v>
      </c>
      <c r="K578" s="29" t="s">
        <v>119</v>
      </c>
      <c r="L578" s="28" t="s">
        <v>119</v>
      </c>
      <c r="M578" s="28" t="s">
        <v>134</v>
      </c>
      <c r="N578" s="1" t="s">
        <v>119</v>
      </c>
      <c r="O578" s="43" t="s">
        <v>119</v>
      </c>
      <c r="P578" s="28" t="s">
        <v>119</v>
      </c>
      <c r="Q578" s="106" t="s">
        <v>119</v>
      </c>
      <c r="R578" s="106" t="s">
        <v>119</v>
      </c>
      <c r="S578" s="106" t="s">
        <v>119</v>
      </c>
      <c r="T578" s="106" t="s">
        <v>119</v>
      </c>
      <c r="U578" s="106" t="s">
        <v>119</v>
      </c>
      <c r="V578" s="106" t="s">
        <v>119</v>
      </c>
      <c r="W578" t="s">
        <v>119</v>
      </c>
      <c r="X578" s="11" t="s">
        <v>134</v>
      </c>
      <c r="Y578" s="11" t="s">
        <v>119</v>
      </c>
    </row>
    <row r="579" spans="1:25" s="97" customFormat="1" x14ac:dyDescent="0.3">
      <c r="A579" s="14" t="s">
        <v>1030</v>
      </c>
      <c r="B579" s="2" t="s">
        <v>119</v>
      </c>
      <c r="C579" s="14" t="s">
        <v>119</v>
      </c>
      <c r="D579" s="14" t="s">
        <v>119</v>
      </c>
      <c r="E579" s="1" t="s">
        <v>119</v>
      </c>
      <c r="F579" s="37" t="s">
        <v>119</v>
      </c>
      <c r="G579" s="37" t="s">
        <v>119</v>
      </c>
      <c r="H579" s="34" t="s">
        <v>119</v>
      </c>
      <c r="I579" s="28" t="s">
        <v>119</v>
      </c>
      <c r="J579" s="28" t="s">
        <v>119</v>
      </c>
      <c r="K579" s="29" t="s">
        <v>119</v>
      </c>
      <c r="L579" s="28" t="s">
        <v>119</v>
      </c>
      <c r="M579" s="28" t="s">
        <v>119</v>
      </c>
      <c r="N579" s="1" t="s">
        <v>119</v>
      </c>
      <c r="O579" s="43" t="s">
        <v>119</v>
      </c>
      <c r="P579" s="28" t="s">
        <v>119</v>
      </c>
      <c r="Q579" s="106" t="s">
        <v>119</v>
      </c>
      <c r="R579" s="106" t="s">
        <v>119</v>
      </c>
      <c r="S579" s="106" t="s">
        <v>119</v>
      </c>
      <c r="T579" s="106" t="s">
        <v>119</v>
      </c>
      <c r="U579" s="106" t="s">
        <v>119</v>
      </c>
      <c r="V579" s="106">
        <v>4</v>
      </c>
      <c r="W579" t="s">
        <v>119</v>
      </c>
      <c r="X579" s="11" t="str">
        <f t="shared" si="8"/>
        <v>X</v>
      </c>
      <c r="Y579" s="11" t="s">
        <v>119</v>
      </c>
    </row>
    <row r="580" spans="1:25" s="5" customFormat="1" x14ac:dyDescent="0.3">
      <c r="A580" s="14" t="s">
        <v>854</v>
      </c>
      <c r="B580" s="2" t="s">
        <v>119</v>
      </c>
      <c r="C580" s="14" t="s">
        <v>119</v>
      </c>
      <c r="D580" s="14" t="s">
        <v>119</v>
      </c>
      <c r="E580" s="1" t="s">
        <v>119</v>
      </c>
      <c r="F580" s="37" t="s">
        <v>119</v>
      </c>
      <c r="G580" s="37" t="s">
        <v>119</v>
      </c>
      <c r="H580" s="34" t="s">
        <v>119</v>
      </c>
      <c r="I580" s="28" t="s">
        <v>119</v>
      </c>
      <c r="J580" s="28" t="s">
        <v>119</v>
      </c>
      <c r="K580" s="29" t="s">
        <v>119</v>
      </c>
      <c r="L580" s="28" t="s">
        <v>119</v>
      </c>
      <c r="M580" s="28" t="s">
        <v>119</v>
      </c>
      <c r="N580" s="1" t="s">
        <v>119</v>
      </c>
      <c r="O580" s="43" t="s">
        <v>119</v>
      </c>
      <c r="P580" s="28" t="s">
        <v>119</v>
      </c>
      <c r="Q580" s="106" t="s">
        <v>119</v>
      </c>
      <c r="R580" s="106" t="s">
        <v>119</v>
      </c>
      <c r="S580" s="106">
        <v>1</v>
      </c>
      <c r="T580" s="106" t="s">
        <v>119</v>
      </c>
      <c r="U580" s="106" t="s">
        <v>119</v>
      </c>
      <c r="V580" s="106" t="s">
        <v>119</v>
      </c>
      <c r="W580" t="s">
        <v>119</v>
      </c>
      <c r="X580" s="11" t="str">
        <f t="shared" si="8"/>
        <v>X</v>
      </c>
      <c r="Y580" s="11" t="s">
        <v>119</v>
      </c>
    </row>
    <row r="581" spans="1:25" x14ac:dyDescent="0.3">
      <c r="A581" s="14" t="s">
        <v>853</v>
      </c>
      <c r="B581" s="2" t="s">
        <v>119</v>
      </c>
      <c r="C581" s="14" t="s">
        <v>119</v>
      </c>
      <c r="D581" s="14" t="s">
        <v>119</v>
      </c>
      <c r="E581" s="1" t="s">
        <v>119</v>
      </c>
      <c r="F581" s="37" t="s">
        <v>119</v>
      </c>
      <c r="G581" s="37" t="s">
        <v>119</v>
      </c>
      <c r="H581" s="34" t="s">
        <v>119</v>
      </c>
      <c r="I581" s="28" t="s">
        <v>119</v>
      </c>
      <c r="J581" s="28" t="s">
        <v>119</v>
      </c>
      <c r="K581" s="29" t="s">
        <v>119</v>
      </c>
      <c r="L581" s="28" t="s">
        <v>119</v>
      </c>
      <c r="M581" s="28" t="s">
        <v>119</v>
      </c>
      <c r="N581" s="1" t="s">
        <v>119</v>
      </c>
      <c r="O581" s="43" t="s">
        <v>119</v>
      </c>
      <c r="P581" s="28" t="s">
        <v>119</v>
      </c>
      <c r="Q581" s="106">
        <v>1</v>
      </c>
      <c r="R581" s="106" t="s">
        <v>119</v>
      </c>
      <c r="S581" s="106" t="s">
        <v>119</v>
      </c>
      <c r="T581" s="106" t="s">
        <v>119</v>
      </c>
      <c r="U581" s="106" t="s">
        <v>119</v>
      </c>
      <c r="V581" s="106" t="s">
        <v>119</v>
      </c>
      <c r="W581" t="s">
        <v>119</v>
      </c>
      <c r="X581" s="11" t="str">
        <f t="shared" si="8"/>
        <v>X</v>
      </c>
      <c r="Y581" s="11" t="s">
        <v>119</v>
      </c>
    </row>
    <row r="582" spans="1:25" x14ac:dyDescent="0.3">
      <c r="A582" s="14" t="s">
        <v>1328</v>
      </c>
      <c r="B582" s="2" t="s">
        <v>119</v>
      </c>
      <c r="C582" s="14" t="s">
        <v>119</v>
      </c>
      <c r="D582" s="14" t="s">
        <v>119</v>
      </c>
      <c r="E582" s="1" t="s">
        <v>119</v>
      </c>
      <c r="F582" s="37" t="s">
        <v>119</v>
      </c>
      <c r="G582" s="37" t="s">
        <v>119</v>
      </c>
      <c r="H582" s="34" t="s">
        <v>119</v>
      </c>
      <c r="I582" s="28" t="s">
        <v>119</v>
      </c>
      <c r="J582" s="28" t="s">
        <v>119</v>
      </c>
      <c r="K582" s="29" t="s">
        <v>119</v>
      </c>
      <c r="L582" s="28" t="s">
        <v>119</v>
      </c>
      <c r="M582" s="28" t="s">
        <v>119</v>
      </c>
      <c r="N582" s="1" t="s">
        <v>119</v>
      </c>
      <c r="O582" s="43" t="s">
        <v>119</v>
      </c>
      <c r="P582" s="28">
        <v>5</v>
      </c>
      <c r="Q582" s="106" t="s">
        <v>119</v>
      </c>
      <c r="R582" s="106" t="s">
        <v>119</v>
      </c>
      <c r="S582" s="106" t="s">
        <v>119</v>
      </c>
      <c r="T582" s="106" t="s">
        <v>119</v>
      </c>
      <c r="U582" s="106" t="s">
        <v>119</v>
      </c>
      <c r="V582" s="106" t="s">
        <v>119</v>
      </c>
      <c r="W582" t="s">
        <v>119</v>
      </c>
      <c r="X582" s="11" t="s">
        <v>119</v>
      </c>
      <c r="Y582" s="11" t="s">
        <v>119</v>
      </c>
    </row>
    <row r="583" spans="1:25" x14ac:dyDescent="0.3">
      <c r="A583" s="14" t="s">
        <v>288</v>
      </c>
      <c r="B583" s="2" t="s">
        <v>119</v>
      </c>
      <c r="C583" s="14" t="s">
        <v>119</v>
      </c>
      <c r="D583" s="14" t="s">
        <v>119</v>
      </c>
      <c r="E583" s="1" t="s">
        <v>119</v>
      </c>
      <c r="F583" s="37" t="s">
        <v>119</v>
      </c>
      <c r="G583" s="37" t="s">
        <v>119</v>
      </c>
      <c r="H583" s="34" t="s">
        <v>119</v>
      </c>
      <c r="I583" s="28" t="s">
        <v>119</v>
      </c>
      <c r="J583" s="28" t="s">
        <v>119</v>
      </c>
      <c r="K583" s="29">
        <v>1</v>
      </c>
      <c r="L583" s="28">
        <v>6</v>
      </c>
      <c r="M583" s="28" t="s">
        <v>119</v>
      </c>
      <c r="N583" s="1" t="s">
        <v>119</v>
      </c>
      <c r="O583" s="43" t="s">
        <v>119</v>
      </c>
      <c r="P583" s="28" t="s">
        <v>119</v>
      </c>
      <c r="Q583" s="106" t="s">
        <v>119</v>
      </c>
      <c r="R583" s="106" t="s">
        <v>119</v>
      </c>
      <c r="S583" s="106" t="s">
        <v>119</v>
      </c>
      <c r="T583" s="106" t="s">
        <v>119</v>
      </c>
      <c r="U583" s="106" t="s">
        <v>119</v>
      </c>
      <c r="V583" s="106" t="s">
        <v>119</v>
      </c>
      <c r="W583" t="s">
        <v>119</v>
      </c>
      <c r="X583" s="11" t="s">
        <v>119</v>
      </c>
      <c r="Y583" s="11" t="s">
        <v>134</v>
      </c>
    </row>
    <row r="584" spans="1:25" x14ac:dyDescent="0.3">
      <c r="A584" s="14" t="s">
        <v>851</v>
      </c>
      <c r="B584" s="2" t="s">
        <v>119</v>
      </c>
      <c r="C584" s="14" t="s">
        <v>119</v>
      </c>
      <c r="D584" s="14" t="s">
        <v>119</v>
      </c>
      <c r="E584" s="1" t="s">
        <v>119</v>
      </c>
      <c r="F584" s="37">
        <v>5</v>
      </c>
      <c r="G584" s="37" t="s">
        <v>119</v>
      </c>
      <c r="H584" s="34" t="s">
        <v>119</v>
      </c>
      <c r="I584" s="28" t="s">
        <v>119</v>
      </c>
      <c r="J584" s="28" t="s">
        <v>119</v>
      </c>
      <c r="K584" s="29" t="s">
        <v>119</v>
      </c>
      <c r="L584" s="28" t="s">
        <v>119</v>
      </c>
      <c r="M584" s="28" t="s">
        <v>119</v>
      </c>
      <c r="N584" s="1" t="s">
        <v>119</v>
      </c>
      <c r="O584" s="43" t="s">
        <v>119</v>
      </c>
      <c r="P584" s="28">
        <v>1</v>
      </c>
      <c r="Q584" s="106" t="s">
        <v>119</v>
      </c>
      <c r="R584" s="106" t="s">
        <v>119</v>
      </c>
      <c r="S584" s="106">
        <v>1</v>
      </c>
      <c r="T584" s="106" t="s">
        <v>119</v>
      </c>
      <c r="U584" s="106" t="s">
        <v>119</v>
      </c>
      <c r="V584" s="106" t="s">
        <v>119</v>
      </c>
      <c r="W584" t="s">
        <v>119</v>
      </c>
      <c r="X584" s="11" t="str">
        <f t="shared" si="8"/>
        <v>X</v>
      </c>
      <c r="Y584" s="11" t="s">
        <v>134</v>
      </c>
    </row>
    <row r="585" spans="1:25" x14ac:dyDescent="0.3">
      <c r="A585" s="14" t="s">
        <v>1300</v>
      </c>
      <c r="B585" s="2" t="s">
        <v>119</v>
      </c>
      <c r="C585" s="14" t="s">
        <v>119</v>
      </c>
      <c r="D585" s="14" t="s">
        <v>119</v>
      </c>
      <c r="E585" s="1" t="s">
        <v>119</v>
      </c>
      <c r="F585" s="37">
        <v>8</v>
      </c>
      <c r="G585" s="37" t="s">
        <v>119</v>
      </c>
      <c r="H585" s="34" t="s">
        <v>119</v>
      </c>
      <c r="I585" s="28" t="s">
        <v>119</v>
      </c>
      <c r="J585" s="28" t="s">
        <v>119</v>
      </c>
      <c r="K585" s="29" t="s">
        <v>119</v>
      </c>
      <c r="L585" s="28" t="s">
        <v>119</v>
      </c>
      <c r="M585" s="28" t="s">
        <v>119</v>
      </c>
      <c r="N585" s="1" t="s">
        <v>119</v>
      </c>
      <c r="O585" s="43" t="s">
        <v>119</v>
      </c>
      <c r="P585" s="28" t="s">
        <v>119</v>
      </c>
      <c r="Q585" s="106" t="s">
        <v>119</v>
      </c>
      <c r="R585" s="106" t="s">
        <v>119</v>
      </c>
      <c r="S585" s="106" t="s">
        <v>119</v>
      </c>
      <c r="T585" s="106" t="s">
        <v>119</v>
      </c>
      <c r="U585" s="106" t="s">
        <v>119</v>
      </c>
      <c r="V585" s="106" t="s">
        <v>119</v>
      </c>
      <c r="W585" t="s">
        <v>119</v>
      </c>
      <c r="X585" s="11" t="s">
        <v>119</v>
      </c>
      <c r="Y585" s="11" t="s">
        <v>119</v>
      </c>
    </row>
    <row r="586" spans="1:25" x14ac:dyDescent="0.3">
      <c r="A586" s="14" t="s">
        <v>857</v>
      </c>
      <c r="B586" s="2" t="s">
        <v>119</v>
      </c>
      <c r="C586" s="14" t="s">
        <v>119</v>
      </c>
      <c r="D586" s="14" t="s">
        <v>119</v>
      </c>
      <c r="E586" s="1" t="s">
        <v>119</v>
      </c>
      <c r="F586" s="37" t="s">
        <v>119</v>
      </c>
      <c r="G586" s="37" t="s">
        <v>119</v>
      </c>
      <c r="H586" s="34" t="s">
        <v>119</v>
      </c>
      <c r="I586" s="28" t="s">
        <v>119</v>
      </c>
      <c r="J586" s="28" t="s">
        <v>119</v>
      </c>
      <c r="K586" s="29" t="s">
        <v>119</v>
      </c>
      <c r="L586" s="28" t="s">
        <v>119</v>
      </c>
      <c r="M586" s="28" t="s">
        <v>119</v>
      </c>
      <c r="N586" s="1" t="s">
        <v>119</v>
      </c>
      <c r="O586" s="43" t="s">
        <v>119</v>
      </c>
      <c r="P586" s="28" t="s">
        <v>119</v>
      </c>
      <c r="Q586" s="106" t="s">
        <v>119</v>
      </c>
      <c r="R586" s="106">
        <v>2</v>
      </c>
      <c r="S586" s="106">
        <v>1</v>
      </c>
      <c r="T586" s="106">
        <v>22</v>
      </c>
      <c r="U586" s="106">
        <v>3</v>
      </c>
      <c r="V586" s="106">
        <v>5</v>
      </c>
      <c r="W586" t="s">
        <v>119</v>
      </c>
      <c r="X586" s="11" t="str">
        <f t="shared" si="8"/>
        <v>X</v>
      </c>
      <c r="Y586" s="11" t="s">
        <v>119</v>
      </c>
    </row>
    <row r="587" spans="1:25" x14ac:dyDescent="0.3">
      <c r="A587" s="14" t="s">
        <v>140</v>
      </c>
      <c r="B587" s="2" t="s">
        <v>119</v>
      </c>
      <c r="C587" s="14" t="s">
        <v>119</v>
      </c>
      <c r="D587" s="14" t="s">
        <v>119</v>
      </c>
      <c r="E587" s="1" t="s">
        <v>119</v>
      </c>
      <c r="F587" s="37" t="s">
        <v>119</v>
      </c>
      <c r="G587" s="37" t="s">
        <v>119</v>
      </c>
      <c r="H587" s="34">
        <v>5</v>
      </c>
      <c r="I587" s="28" t="s">
        <v>119</v>
      </c>
      <c r="J587" s="28" t="s">
        <v>119</v>
      </c>
      <c r="K587" s="29" t="s">
        <v>119</v>
      </c>
      <c r="L587" s="28" t="s">
        <v>119</v>
      </c>
      <c r="M587" s="28" t="s">
        <v>119</v>
      </c>
      <c r="N587" s="1" t="s">
        <v>119</v>
      </c>
      <c r="O587" s="43" t="s">
        <v>119</v>
      </c>
      <c r="P587" s="28" t="s">
        <v>119</v>
      </c>
      <c r="Q587" s="106" t="s">
        <v>119</v>
      </c>
      <c r="R587" s="106" t="s">
        <v>119</v>
      </c>
      <c r="S587" s="106" t="s">
        <v>119</v>
      </c>
      <c r="T587" s="106" t="s">
        <v>119</v>
      </c>
      <c r="U587" s="106" t="s">
        <v>119</v>
      </c>
      <c r="V587" s="106" t="s">
        <v>119</v>
      </c>
      <c r="W587" t="s">
        <v>119</v>
      </c>
      <c r="X587" s="11" t="s">
        <v>119</v>
      </c>
      <c r="Y587" s="11" t="s">
        <v>134</v>
      </c>
    </row>
    <row r="588" spans="1:25" x14ac:dyDescent="0.3">
      <c r="A588" s="14" t="s">
        <v>1115</v>
      </c>
      <c r="B588" s="2" t="s">
        <v>119</v>
      </c>
      <c r="C588" s="14" t="s">
        <v>119</v>
      </c>
      <c r="D588" s="14" t="s">
        <v>119</v>
      </c>
      <c r="E588" s="1" t="s">
        <v>119</v>
      </c>
      <c r="F588" s="37" t="s">
        <v>119</v>
      </c>
      <c r="G588" s="37" t="s">
        <v>119</v>
      </c>
      <c r="H588" s="34" t="s">
        <v>119</v>
      </c>
      <c r="I588" s="28" t="s">
        <v>119</v>
      </c>
      <c r="J588" s="28" t="s">
        <v>119</v>
      </c>
      <c r="K588" s="29" t="s">
        <v>119</v>
      </c>
      <c r="L588" s="28" t="s">
        <v>119</v>
      </c>
      <c r="M588" s="28" t="s">
        <v>119</v>
      </c>
      <c r="N588" s="1" t="s">
        <v>119</v>
      </c>
      <c r="O588" s="43">
        <v>2</v>
      </c>
      <c r="P588" s="28" t="s">
        <v>119</v>
      </c>
      <c r="Q588" s="106" t="s">
        <v>119</v>
      </c>
      <c r="R588" s="106" t="s">
        <v>119</v>
      </c>
      <c r="S588" s="106" t="s">
        <v>119</v>
      </c>
      <c r="T588" s="106" t="s">
        <v>119</v>
      </c>
      <c r="U588" s="106" t="s">
        <v>119</v>
      </c>
      <c r="V588" s="106" t="s">
        <v>119</v>
      </c>
      <c r="W588" t="s">
        <v>119</v>
      </c>
      <c r="X588" s="11" t="s">
        <v>119</v>
      </c>
      <c r="Y588" s="11" t="s">
        <v>134</v>
      </c>
    </row>
    <row r="589" spans="1:25" x14ac:dyDescent="0.3">
      <c r="A589" s="10" t="s">
        <v>112</v>
      </c>
      <c r="B589" s="6">
        <v>3</v>
      </c>
      <c r="C589" s="10">
        <v>1</v>
      </c>
      <c r="D589" s="10">
        <v>0</v>
      </c>
      <c r="E589" s="10">
        <v>0</v>
      </c>
      <c r="F589" s="37" t="s">
        <v>119</v>
      </c>
      <c r="G589" s="29" t="s">
        <v>119</v>
      </c>
      <c r="H589" s="29" t="s">
        <v>119</v>
      </c>
      <c r="I589" s="29">
        <v>1</v>
      </c>
      <c r="J589" s="29" t="s">
        <v>119</v>
      </c>
      <c r="K589" s="29" t="s">
        <v>119</v>
      </c>
      <c r="L589" s="29" t="s">
        <v>119</v>
      </c>
      <c r="M589" s="29" t="s">
        <v>119</v>
      </c>
      <c r="N589" s="10" t="s">
        <v>119</v>
      </c>
      <c r="O589" s="43" t="s">
        <v>119</v>
      </c>
      <c r="P589" s="28" t="s">
        <v>119</v>
      </c>
      <c r="Q589" s="107" t="s">
        <v>119</v>
      </c>
      <c r="R589" s="107" t="s">
        <v>119</v>
      </c>
      <c r="S589" s="107" t="s">
        <v>119</v>
      </c>
      <c r="T589" s="107" t="s">
        <v>119</v>
      </c>
      <c r="U589" s="106" t="s">
        <v>119</v>
      </c>
      <c r="V589" s="106" t="s">
        <v>119</v>
      </c>
      <c r="W589" t="s">
        <v>119</v>
      </c>
      <c r="X589" s="11" t="s">
        <v>119</v>
      </c>
      <c r="Y589" s="11" t="s">
        <v>119</v>
      </c>
    </row>
    <row r="590" spans="1:25" x14ac:dyDescent="0.3">
      <c r="A590" s="10" t="s">
        <v>858</v>
      </c>
      <c r="B590" s="6" t="s">
        <v>119</v>
      </c>
      <c r="C590" s="10" t="s">
        <v>119</v>
      </c>
      <c r="D590" s="10" t="s">
        <v>119</v>
      </c>
      <c r="E590" s="10" t="s">
        <v>119</v>
      </c>
      <c r="F590" s="37" t="s">
        <v>119</v>
      </c>
      <c r="G590" s="29" t="s">
        <v>119</v>
      </c>
      <c r="H590" s="29" t="s">
        <v>119</v>
      </c>
      <c r="I590" s="29" t="s">
        <v>119</v>
      </c>
      <c r="J590" s="29" t="s">
        <v>119</v>
      </c>
      <c r="K590" s="29" t="s">
        <v>119</v>
      </c>
      <c r="L590" s="29" t="s">
        <v>119</v>
      </c>
      <c r="M590" s="29" t="s">
        <v>119</v>
      </c>
      <c r="N590" s="10" t="s">
        <v>119</v>
      </c>
      <c r="O590" s="43" t="s">
        <v>119</v>
      </c>
      <c r="P590" s="28" t="s">
        <v>119</v>
      </c>
      <c r="Q590" s="107" t="s">
        <v>119</v>
      </c>
      <c r="R590" s="107">
        <v>1</v>
      </c>
      <c r="S590" s="107" t="s">
        <v>119</v>
      </c>
      <c r="T590" s="107" t="s">
        <v>119</v>
      </c>
      <c r="U590" s="106" t="s">
        <v>119</v>
      </c>
      <c r="V590" s="106" t="s">
        <v>119</v>
      </c>
      <c r="W590" t="s">
        <v>119</v>
      </c>
      <c r="X590" s="11" t="str">
        <f t="shared" si="8"/>
        <v>X</v>
      </c>
      <c r="Y590" s="11" t="s">
        <v>119</v>
      </c>
    </row>
    <row r="591" spans="1:25" x14ac:dyDescent="0.3">
      <c r="A591" s="10" t="s">
        <v>859</v>
      </c>
      <c r="B591" s="6" t="s">
        <v>119</v>
      </c>
      <c r="C591" s="10" t="s">
        <v>119</v>
      </c>
      <c r="D591" s="10" t="s">
        <v>119</v>
      </c>
      <c r="E591" s="10" t="s">
        <v>119</v>
      </c>
      <c r="F591" s="37" t="s">
        <v>119</v>
      </c>
      <c r="G591" s="29" t="s">
        <v>119</v>
      </c>
      <c r="H591" s="29" t="s">
        <v>119</v>
      </c>
      <c r="I591" s="29" t="s">
        <v>119</v>
      </c>
      <c r="J591" s="29" t="s">
        <v>119</v>
      </c>
      <c r="K591" s="29" t="s">
        <v>119</v>
      </c>
      <c r="L591" s="29" t="s">
        <v>119</v>
      </c>
      <c r="M591" s="29" t="s">
        <v>119</v>
      </c>
      <c r="N591" s="10" t="s">
        <v>119</v>
      </c>
      <c r="O591" s="43" t="s">
        <v>119</v>
      </c>
      <c r="P591" s="28" t="s">
        <v>119</v>
      </c>
      <c r="Q591" s="107" t="s">
        <v>119</v>
      </c>
      <c r="R591" s="107">
        <v>1</v>
      </c>
      <c r="S591" s="107" t="s">
        <v>119</v>
      </c>
      <c r="T591" s="107" t="s">
        <v>119</v>
      </c>
      <c r="U591" s="106" t="s">
        <v>119</v>
      </c>
      <c r="V591" s="106" t="s">
        <v>119</v>
      </c>
      <c r="W591" t="s">
        <v>119</v>
      </c>
      <c r="X591" s="11" t="str">
        <f t="shared" si="8"/>
        <v>X</v>
      </c>
      <c r="Y591" s="11" t="s">
        <v>119</v>
      </c>
    </row>
    <row r="592" spans="1:25" x14ac:dyDescent="0.3">
      <c r="A592" s="10" t="s">
        <v>860</v>
      </c>
      <c r="B592" s="6" t="s">
        <v>119</v>
      </c>
      <c r="C592" s="10" t="s">
        <v>119</v>
      </c>
      <c r="D592" s="10" t="s">
        <v>119</v>
      </c>
      <c r="E592" s="10" t="s">
        <v>119</v>
      </c>
      <c r="F592" s="37" t="s">
        <v>119</v>
      </c>
      <c r="G592" s="29" t="s">
        <v>119</v>
      </c>
      <c r="H592" s="29" t="s">
        <v>119</v>
      </c>
      <c r="I592" s="29" t="s">
        <v>119</v>
      </c>
      <c r="J592" s="29" t="s">
        <v>119</v>
      </c>
      <c r="K592" s="29" t="s">
        <v>119</v>
      </c>
      <c r="L592" s="29" t="s">
        <v>119</v>
      </c>
      <c r="M592" s="29" t="s">
        <v>119</v>
      </c>
      <c r="N592" s="10" t="s">
        <v>119</v>
      </c>
      <c r="O592" s="43" t="s">
        <v>119</v>
      </c>
      <c r="P592" s="28" t="s">
        <v>119</v>
      </c>
      <c r="Q592" s="107" t="s">
        <v>119</v>
      </c>
      <c r="R592" s="107" t="s">
        <v>119</v>
      </c>
      <c r="S592" s="107">
        <v>1</v>
      </c>
      <c r="T592" s="107" t="s">
        <v>119</v>
      </c>
      <c r="U592" s="106" t="s">
        <v>119</v>
      </c>
      <c r="V592" s="106" t="s">
        <v>119</v>
      </c>
      <c r="W592" t="s">
        <v>119</v>
      </c>
      <c r="X592" s="11" t="str">
        <f t="shared" si="8"/>
        <v>X</v>
      </c>
      <c r="Y592" s="11" t="s">
        <v>119</v>
      </c>
    </row>
    <row r="593" spans="1:25" x14ac:dyDescent="0.3">
      <c r="A593" s="10" t="s">
        <v>110</v>
      </c>
      <c r="B593" s="6">
        <v>5</v>
      </c>
      <c r="C593" s="10">
        <v>0</v>
      </c>
      <c r="D593" s="10">
        <v>0</v>
      </c>
      <c r="E593" s="10">
        <v>0</v>
      </c>
      <c r="F593" s="37" t="s">
        <v>119</v>
      </c>
      <c r="G593" s="29" t="s">
        <v>119</v>
      </c>
      <c r="H593" s="29" t="s">
        <v>119</v>
      </c>
      <c r="I593" s="29" t="s">
        <v>119</v>
      </c>
      <c r="J593" s="29" t="s">
        <v>119</v>
      </c>
      <c r="K593" s="29" t="s">
        <v>119</v>
      </c>
      <c r="L593" s="30" t="s">
        <v>119</v>
      </c>
      <c r="M593" s="30" t="s">
        <v>119</v>
      </c>
      <c r="N593" s="7" t="s">
        <v>119</v>
      </c>
      <c r="O593" s="43" t="s">
        <v>119</v>
      </c>
      <c r="P593" s="28" t="s">
        <v>119</v>
      </c>
      <c r="Q593" s="107" t="s">
        <v>119</v>
      </c>
      <c r="R593" s="107" t="s">
        <v>119</v>
      </c>
      <c r="S593" s="107" t="s">
        <v>119</v>
      </c>
      <c r="T593" s="107" t="s">
        <v>119</v>
      </c>
      <c r="U593" s="106" t="s">
        <v>119</v>
      </c>
      <c r="V593" s="106" t="s">
        <v>119</v>
      </c>
      <c r="W593" t="s">
        <v>119</v>
      </c>
      <c r="X593" s="11" t="s">
        <v>119</v>
      </c>
      <c r="Y593" s="88" t="s">
        <v>119</v>
      </c>
    </row>
    <row r="594" spans="1:25" x14ac:dyDescent="0.3">
      <c r="A594" s="10" t="s">
        <v>109</v>
      </c>
      <c r="B594" s="6">
        <v>114</v>
      </c>
      <c r="C594" s="10">
        <f>45+27+16+35+8</f>
        <v>131</v>
      </c>
      <c r="D594" s="10">
        <v>0</v>
      </c>
      <c r="E594" s="10">
        <v>1</v>
      </c>
      <c r="F594" s="37" t="s">
        <v>119</v>
      </c>
      <c r="G594" s="29" t="s">
        <v>119</v>
      </c>
      <c r="H594" s="29" t="s">
        <v>119</v>
      </c>
      <c r="I594" s="29" t="s">
        <v>119</v>
      </c>
      <c r="J594" s="29" t="s">
        <v>119</v>
      </c>
      <c r="K594" s="29" t="s">
        <v>119</v>
      </c>
      <c r="L594" s="29" t="s">
        <v>119</v>
      </c>
      <c r="M594" s="29" t="s">
        <v>119</v>
      </c>
      <c r="N594" s="10" t="s">
        <v>119</v>
      </c>
      <c r="O594" s="43" t="s">
        <v>119</v>
      </c>
      <c r="P594" s="28" t="s">
        <v>119</v>
      </c>
      <c r="Q594" s="107" t="s">
        <v>119</v>
      </c>
      <c r="R594" s="107" t="s">
        <v>119</v>
      </c>
      <c r="S594" s="107" t="s">
        <v>119</v>
      </c>
      <c r="T594" s="107" t="s">
        <v>119</v>
      </c>
      <c r="U594" s="106" t="s">
        <v>119</v>
      </c>
      <c r="V594" s="106" t="s">
        <v>119</v>
      </c>
      <c r="W594" t="s">
        <v>119</v>
      </c>
      <c r="X594" s="11" t="s">
        <v>119</v>
      </c>
      <c r="Y594" s="11" t="s">
        <v>119</v>
      </c>
    </row>
    <row r="595" spans="1:25" x14ac:dyDescent="0.3">
      <c r="A595" s="14" t="s">
        <v>232</v>
      </c>
      <c r="B595" s="2" t="s">
        <v>119</v>
      </c>
      <c r="C595" s="14" t="s">
        <v>119</v>
      </c>
      <c r="D595" s="14" t="s">
        <v>119</v>
      </c>
      <c r="E595" s="1" t="s">
        <v>119</v>
      </c>
      <c r="F595" s="37" t="s">
        <v>119</v>
      </c>
      <c r="G595" s="37" t="s">
        <v>119</v>
      </c>
      <c r="H595" s="34" t="s">
        <v>119</v>
      </c>
      <c r="I595" s="28" t="s">
        <v>119</v>
      </c>
      <c r="J595" s="28">
        <v>1</v>
      </c>
      <c r="K595" s="28" t="s">
        <v>119</v>
      </c>
      <c r="L595" s="28" t="s">
        <v>119</v>
      </c>
      <c r="M595" s="28" t="s">
        <v>134</v>
      </c>
      <c r="N595" s="1" t="s">
        <v>119</v>
      </c>
      <c r="O595" s="43" t="s">
        <v>119</v>
      </c>
      <c r="P595" s="28" t="s">
        <v>119</v>
      </c>
      <c r="Q595" s="106" t="s">
        <v>119</v>
      </c>
      <c r="R595" s="106" t="s">
        <v>119</v>
      </c>
      <c r="S595" s="106" t="s">
        <v>119</v>
      </c>
      <c r="T595" s="106" t="s">
        <v>119</v>
      </c>
      <c r="U595" s="106" t="s">
        <v>119</v>
      </c>
      <c r="V595" s="106" t="s">
        <v>119</v>
      </c>
      <c r="W595" t="s">
        <v>119</v>
      </c>
      <c r="X595" s="11" t="s">
        <v>119</v>
      </c>
      <c r="Y595" s="11" t="s">
        <v>119</v>
      </c>
    </row>
    <row r="596" spans="1:25" x14ac:dyDescent="0.3">
      <c r="A596" s="14" t="s">
        <v>1302</v>
      </c>
      <c r="B596" s="2" t="s">
        <v>119</v>
      </c>
      <c r="C596" s="14" t="s">
        <v>119</v>
      </c>
      <c r="D596" s="14" t="s">
        <v>119</v>
      </c>
      <c r="E596" s="1" t="s">
        <v>119</v>
      </c>
      <c r="F596" s="37">
        <v>1</v>
      </c>
      <c r="G596" s="37" t="s">
        <v>119</v>
      </c>
      <c r="H596" s="34" t="s">
        <v>119</v>
      </c>
      <c r="I596" s="28" t="s">
        <v>119</v>
      </c>
      <c r="J596" s="28" t="s">
        <v>119</v>
      </c>
      <c r="K596" s="28" t="s">
        <v>119</v>
      </c>
      <c r="L596" s="28" t="s">
        <v>119</v>
      </c>
      <c r="M596" s="28" t="s">
        <v>119</v>
      </c>
      <c r="N596" s="1" t="s">
        <v>119</v>
      </c>
      <c r="O596" s="43" t="s">
        <v>119</v>
      </c>
      <c r="P596" s="28" t="s">
        <v>119</v>
      </c>
      <c r="Q596" s="106" t="s">
        <v>119</v>
      </c>
      <c r="R596" s="106" t="s">
        <v>119</v>
      </c>
      <c r="S596" s="106" t="s">
        <v>119</v>
      </c>
      <c r="T596" s="106" t="s">
        <v>119</v>
      </c>
      <c r="U596" s="106" t="s">
        <v>119</v>
      </c>
      <c r="V596" s="106" t="s">
        <v>119</v>
      </c>
      <c r="W596" t="s">
        <v>119</v>
      </c>
      <c r="X596" s="11" t="s">
        <v>119</v>
      </c>
      <c r="Y596" s="11" t="s">
        <v>119</v>
      </c>
    </row>
    <row r="597" spans="1:25" x14ac:dyDescent="0.3">
      <c r="A597" s="14" t="s">
        <v>1301</v>
      </c>
      <c r="B597" s="2" t="s">
        <v>119</v>
      </c>
      <c r="C597" s="14" t="s">
        <v>119</v>
      </c>
      <c r="D597" s="14" t="s">
        <v>119</v>
      </c>
      <c r="E597" s="1" t="s">
        <v>119</v>
      </c>
      <c r="F597" s="37" t="s">
        <v>119</v>
      </c>
      <c r="G597" s="37" t="s">
        <v>119</v>
      </c>
      <c r="H597" s="34">
        <v>1</v>
      </c>
      <c r="I597" s="28" t="s">
        <v>119</v>
      </c>
      <c r="J597" s="28" t="s">
        <v>119</v>
      </c>
      <c r="K597" s="28" t="s">
        <v>119</v>
      </c>
      <c r="L597" s="28" t="s">
        <v>119</v>
      </c>
      <c r="M597" s="28" t="s">
        <v>119</v>
      </c>
      <c r="N597" s="1" t="s">
        <v>119</v>
      </c>
      <c r="O597" s="43" t="s">
        <v>119</v>
      </c>
      <c r="P597" s="28" t="s">
        <v>119</v>
      </c>
      <c r="Q597" s="106" t="s">
        <v>119</v>
      </c>
      <c r="R597" s="106" t="s">
        <v>119</v>
      </c>
      <c r="S597" s="106" t="s">
        <v>119</v>
      </c>
      <c r="T597" s="106" t="s">
        <v>119</v>
      </c>
      <c r="U597" s="106" t="s">
        <v>119</v>
      </c>
      <c r="V597" s="106" t="s">
        <v>119</v>
      </c>
      <c r="W597" t="s">
        <v>119</v>
      </c>
      <c r="X597" s="11" t="s">
        <v>119</v>
      </c>
      <c r="Y597" s="11" t="s">
        <v>134</v>
      </c>
    </row>
    <row r="598" spans="1:25" x14ac:dyDescent="0.3">
      <c r="A598" s="14" t="s">
        <v>690</v>
      </c>
      <c r="B598" s="2" t="s">
        <v>119</v>
      </c>
      <c r="C598" s="14" t="s">
        <v>119</v>
      </c>
      <c r="D598" s="14" t="s">
        <v>119</v>
      </c>
      <c r="E598" s="1" t="s">
        <v>119</v>
      </c>
      <c r="F598" s="37" t="s">
        <v>119</v>
      </c>
      <c r="G598" s="37">
        <v>3</v>
      </c>
      <c r="H598" s="34">
        <v>6</v>
      </c>
      <c r="I598" s="28" t="s">
        <v>119</v>
      </c>
      <c r="J598" s="28">
        <v>8</v>
      </c>
      <c r="K598" s="28" t="s">
        <v>119</v>
      </c>
      <c r="L598" s="28" t="s">
        <v>119</v>
      </c>
      <c r="M598" s="28" t="s">
        <v>119</v>
      </c>
      <c r="N598" s="1" t="s">
        <v>119</v>
      </c>
      <c r="O598" s="43" t="s">
        <v>119</v>
      </c>
      <c r="P598" s="28" t="s">
        <v>119</v>
      </c>
      <c r="Q598" s="106">
        <v>2</v>
      </c>
      <c r="R598" s="106" t="s">
        <v>119</v>
      </c>
      <c r="S598" s="106" t="s">
        <v>119</v>
      </c>
      <c r="T598" s="106" t="s">
        <v>119</v>
      </c>
      <c r="U598" s="106" t="s">
        <v>119</v>
      </c>
      <c r="V598" s="106" t="s">
        <v>119</v>
      </c>
      <c r="W598" t="s">
        <v>119</v>
      </c>
      <c r="X598" s="11" t="str">
        <f t="shared" si="8"/>
        <v>X</v>
      </c>
      <c r="Y598" s="11" t="s">
        <v>134</v>
      </c>
    </row>
    <row r="599" spans="1:25" x14ac:dyDescent="0.3">
      <c r="A599" s="14" t="s">
        <v>1029</v>
      </c>
      <c r="B599" s="2" t="s">
        <v>119</v>
      </c>
      <c r="C599" s="14" t="s">
        <v>119</v>
      </c>
      <c r="D599" s="14" t="s">
        <v>119</v>
      </c>
      <c r="E599" s="1" t="s">
        <v>119</v>
      </c>
      <c r="F599" s="37" t="s">
        <v>119</v>
      </c>
      <c r="G599" s="37" t="s">
        <v>119</v>
      </c>
      <c r="H599" s="34" t="s">
        <v>119</v>
      </c>
      <c r="I599" s="28" t="s">
        <v>119</v>
      </c>
      <c r="J599" s="28" t="s">
        <v>119</v>
      </c>
      <c r="K599" s="28" t="s">
        <v>119</v>
      </c>
      <c r="L599" s="28" t="s">
        <v>119</v>
      </c>
      <c r="M599" s="28" t="s">
        <v>119</v>
      </c>
      <c r="N599" s="1" t="s">
        <v>119</v>
      </c>
      <c r="O599" s="43" t="s">
        <v>119</v>
      </c>
      <c r="P599" s="28" t="s">
        <v>119</v>
      </c>
      <c r="Q599" s="106" t="s">
        <v>119</v>
      </c>
      <c r="R599" s="106" t="s">
        <v>119</v>
      </c>
      <c r="S599" s="106" t="s">
        <v>119</v>
      </c>
      <c r="T599" s="106" t="s">
        <v>119</v>
      </c>
      <c r="U599" s="106" t="s">
        <v>119</v>
      </c>
      <c r="V599" s="106">
        <v>1</v>
      </c>
      <c r="W599" t="s">
        <v>119</v>
      </c>
      <c r="X599" s="11" t="str">
        <f t="shared" si="8"/>
        <v>X</v>
      </c>
      <c r="Y599" s="11" t="s">
        <v>119</v>
      </c>
    </row>
    <row r="600" spans="1:25" x14ac:dyDescent="0.3">
      <c r="A600" s="14" t="s">
        <v>822</v>
      </c>
      <c r="B600" s="2" t="s">
        <v>119</v>
      </c>
      <c r="C600" s="14" t="s">
        <v>119</v>
      </c>
      <c r="D600" s="14" t="s">
        <v>119</v>
      </c>
      <c r="E600" s="1" t="s">
        <v>119</v>
      </c>
      <c r="F600" s="37" t="s">
        <v>119</v>
      </c>
      <c r="G600" s="37" t="s">
        <v>119</v>
      </c>
      <c r="H600" s="34" t="s">
        <v>119</v>
      </c>
      <c r="I600" s="28" t="s">
        <v>119</v>
      </c>
      <c r="J600" s="28" t="s">
        <v>119</v>
      </c>
      <c r="K600" s="28" t="s">
        <v>119</v>
      </c>
      <c r="L600" s="28" t="s">
        <v>119</v>
      </c>
      <c r="M600" s="28" t="s">
        <v>119</v>
      </c>
      <c r="N600" s="1" t="s">
        <v>119</v>
      </c>
      <c r="O600" s="43" t="s">
        <v>119</v>
      </c>
      <c r="P600" s="28" t="s">
        <v>119</v>
      </c>
      <c r="Q600" s="106">
        <v>4</v>
      </c>
      <c r="R600" s="106" t="s">
        <v>119</v>
      </c>
      <c r="S600" s="106" t="s">
        <v>119</v>
      </c>
      <c r="T600" s="106" t="s">
        <v>119</v>
      </c>
      <c r="U600" s="106" t="s">
        <v>119</v>
      </c>
      <c r="V600" s="106" t="s">
        <v>119</v>
      </c>
      <c r="W600" t="s">
        <v>119</v>
      </c>
      <c r="X600" s="11" t="str">
        <f t="shared" si="8"/>
        <v>X</v>
      </c>
      <c r="Y600" s="11" t="s">
        <v>119</v>
      </c>
    </row>
    <row r="601" spans="1:25" x14ac:dyDescent="0.3">
      <c r="A601" s="14" t="s">
        <v>103</v>
      </c>
      <c r="B601" s="2">
        <v>12</v>
      </c>
      <c r="C601" s="14">
        <v>0</v>
      </c>
      <c r="D601" s="14">
        <v>0</v>
      </c>
      <c r="E601" s="1">
        <v>84</v>
      </c>
      <c r="F601" s="37" t="s">
        <v>119</v>
      </c>
      <c r="G601" s="37" t="s">
        <v>119</v>
      </c>
      <c r="H601" s="28" t="s">
        <v>119</v>
      </c>
      <c r="I601" s="28" t="s">
        <v>119</v>
      </c>
      <c r="J601" s="28" t="s">
        <v>119</v>
      </c>
      <c r="K601" s="28" t="s">
        <v>119</v>
      </c>
      <c r="L601" s="28" t="s">
        <v>119</v>
      </c>
      <c r="M601" s="28" t="s">
        <v>119</v>
      </c>
      <c r="N601" s="1" t="s">
        <v>119</v>
      </c>
      <c r="O601" s="43" t="s">
        <v>119</v>
      </c>
      <c r="P601" s="28">
        <v>34</v>
      </c>
      <c r="Q601" s="106" t="s">
        <v>119</v>
      </c>
      <c r="R601" s="106">
        <v>127</v>
      </c>
      <c r="S601" s="106">
        <v>8</v>
      </c>
      <c r="T601" s="106" t="s">
        <v>119</v>
      </c>
      <c r="U601" s="106" t="s">
        <v>119</v>
      </c>
      <c r="V601" s="106" t="s">
        <v>119</v>
      </c>
      <c r="W601" t="s">
        <v>119</v>
      </c>
      <c r="X601" s="11" t="str">
        <f t="shared" si="8"/>
        <v>X</v>
      </c>
      <c r="Y601" s="11" t="s">
        <v>134</v>
      </c>
    </row>
    <row r="602" spans="1:25" x14ac:dyDescent="0.3">
      <c r="A602" s="14" t="s">
        <v>723</v>
      </c>
      <c r="B602" s="2" t="s">
        <v>119</v>
      </c>
      <c r="C602" s="14" t="s">
        <v>119</v>
      </c>
      <c r="D602" s="14" t="s">
        <v>119</v>
      </c>
      <c r="E602" s="1" t="s">
        <v>119</v>
      </c>
      <c r="F602" s="37" t="s">
        <v>119</v>
      </c>
      <c r="G602" s="37" t="s">
        <v>119</v>
      </c>
      <c r="H602" s="28" t="s">
        <v>119</v>
      </c>
      <c r="I602" s="28">
        <v>1</v>
      </c>
      <c r="J602" s="28" t="s">
        <v>119</v>
      </c>
      <c r="K602" s="28" t="s">
        <v>119</v>
      </c>
      <c r="L602" s="28" t="s">
        <v>119</v>
      </c>
      <c r="M602" s="28" t="s">
        <v>119</v>
      </c>
      <c r="N602" s="1" t="s">
        <v>119</v>
      </c>
      <c r="O602" s="43" t="s">
        <v>119</v>
      </c>
      <c r="P602" s="28" t="s">
        <v>119</v>
      </c>
      <c r="Q602" s="106" t="s">
        <v>119</v>
      </c>
      <c r="R602" s="106" t="s">
        <v>119</v>
      </c>
      <c r="S602" s="106" t="s">
        <v>119</v>
      </c>
      <c r="T602" s="106" t="s">
        <v>119</v>
      </c>
      <c r="U602" s="106" t="s">
        <v>119</v>
      </c>
      <c r="V602" s="106" t="s">
        <v>119</v>
      </c>
      <c r="W602" t="s">
        <v>119</v>
      </c>
      <c r="X602" s="11" t="s">
        <v>1265</v>
      </c>
      <c r="Y602" s="11" t="s">
        <v>1265</v>
      </c>
    </row>
    <row r="603" spans="1:25" x14ac:dyDescent="0.3">
      <c r="A603" s="14" t="s">
        <v>1024</v>
      </c>
      <c r="B603" s="2" t="s">
        <v>119</v>
      </c>
      <c r="C603" s="14" t="s">
        <v>119</v>
      </c>
      <c r="D603" s="14" t="s">
        <v>119</v>
      </c>
      <c r="E603" s="1" t="s">
        <v>119</v>
      </c>
      <c r="F603" s="37" t="s">
        <v>119</v>
      </c>
      <c r="G603" s="37" t="s">
        <v>119</v>
      </c>
      <c r="H603" s="28" t="s">
        <v>119</v>
      </c>
      <c r="I603" s="28" t="s">
        <v>119</v>
      </c>
      <c r="J603" s="28" t="s">
        <v>119</v>
      </c>
      <c r="K603" s="28" t="s">
        <v>119</v>
      </c>
      <c r="L603" s="28" t="s">
        <v>119</v>
      </c>
      <c r="M603" s="28" t="s">
        <v>119</v>
      </c>
      <c r="N603" s="1" t="s">
        <v>119</v>
      </c>
      <c r="O603" s="43" t="s">
        <v>119</v>
      </c>
      <c r="P603" s="28" t="s">
        <v>119</v>
      </c>
      <c r="Q603" s="106" t="s">
        <v>119</v>
      </c>
      <c r="R603" s="106" t="s">
        <v>119</v>
      </c>
      <c r="S603" s="106" t="s">
        <v>119</v>
      </c>
      <c r="T603" s="106" t="s">
        <v>119</v>
      </c>
      <c r="U603" s="106">
        <v>1</v>
      </c>
      <c r="V603" s="106" t="s">
        <v>119</v>
      </c>
      <c r="W603" t="s">
        <v>119</v>
      </c>
      <c r="X603" s="11" t="str">
        <f t="shared" si="8"/>
        <v>X</v>
      </c>
      <c r="Y603" s="11" t="s">
        <v>119</v>
      </c>
    </row>
    <row r="604" spans="1:25" s="5" customFormat="1" x14ac:dyDescent="0.3">
      <c r="A604" s="14" t="s">
        <v>1025</v>
      </c>
      <c r="B604" s="2" t="s">
        <v>119</v>
      </c>
      <c r="C604" s="14" t="s">
        <v>119</v>
      </c>
      <c r="D604" s="14" t="s">
        <v>119</v>
      </c>
      <c r="E604" s="1" t="s">
        <v>119</v>
      </c>
      <c r="F604" s="37" t="s">
        <v>119</v>
      </c>
      <c r="G604" s="37" t="s">
        <v>119</v>
      </c>
      <c r="H604" s="28" t="s">
        <v>119</v>
      </c>
      <c r="I604" s="28" t="s">
        <v>119</v>
      </c>
      <c r="J604" s="28" t="s">
        <v>119</v>
      </c>
      <c r="K604" s="28" t="s">
        <v>119</v>
      </c>
      <c r="L604" s="28" t="s">
        <v>119</v>
      </c>
      <c r="M604" s="28" t="s">
        <v>119</v>
      </c>
      <c r="N604" s="1" t="s">
        <v>119</v>
      </c>
      <c r="O604" s="43" t="s">
        <v>119</v>
      </c>
      <c r="P604" s="28" t="s">
        <v>119</v>
      </c>
      <c r="Q604" s="106" t="s">
        <v>119</v>
      </c>
      <c r="R604" s="106" t="s">
        <v>119</v>
      </c>
      <c r="S604" s="106" t="s">
        <v>119</v>
      </c>
      <c r="T604" s="106">
        <v>1</v>
      </c>
      <c r="U604" s="106" t="s">
        <v>119</v>
      </c>
      <c r="V604" s="106" t="s">
        <v>119</v>
      </c>
      <c r="W604" t="s">
        <v>119</v>
      </c>
      <c r="X604" s="11" t="str">
        <f t="shared" si="8"/>
        <v>X</v>
      </c>
      <c r="Y604" s="11" t="s">
        <v>119</v>
      </c>
    </row>
    <row r="605" spans="1:25" s="11" customFormat="1" x14ac:dyDescent="0.3">
      <c r="A605" s="14" t="s">
        <v>488</v>
      </c>
      <c r="B605" s="2">
        <v>0</v>
      </c>
      <c r="C605" s="14">
        <v>0</v>
      </c>
      <c r="D605" s="14">
        <v>0</v>
      </c>
      <c r="E605" s="1">
        <v>2</v>
      </c>
      <c r="F605" s="37" t="s">
        <v>119</v>
      </c>
      <c r="G605" s="37" t="s">
        <v>119</v>
      </c>
      <c r="H605" s="28" t="s">
        <v>119</v>
      </c>
      <c r="I605" s="28" t="s">
        <v>119</v>
      </c>
      <c r="J605" s="28" t="s">
        <v>119</v>
      </c>
      <c r="K605" s="28" t="s">
        <v>119</v>
      </c>
      <c r="L605" s="28" t="s">
        <v>119</v>
      </c>
      <c r="M605" s="28" t="s">
        <v>119</v>
      </c>
      <c r="N605" s="1" t="s">
        <v>119</v>
      </c>
      <c r="O605" s="43" t="s">
        <v>119</v>
      </c>
      <c r="P605" s="28" t="s">
        <v>119</v>
      </c>
      <c r="Q605" s="106" t="s">
        <v>119</v>
      </c>
      <c r="R605" s="106" t="s">
        <v>119</v>
      </c>
      <c r="S605" s="106" t="s">
        <v>119</v>
      </c>
      <c r="T605" s="106" t="s">
        <v>119</v>
      </c>
      <c r="U605" s="106" t="s">
        <v>119</v>
      </c>
      <c r="V605" s="106" t="s">
        <v>119</v>
      </c>
      <c r="W605" t="s">
        <v>119</v>
      </c>
      <c r="X605" s="11" t="s">
        <v>119</v>
      </c>
      <c r="Y605" s="11" t="s">
        <v>134</v>
      </c>
    </row>
    <row r="606" spans="1:25" x14ac:dyDescent="0.3">
      <c r="A606" s="14" t="s">
        <v>487</v>
      </c>
      <c r="B606" s="2" t="s">
        <v>119</v>
      </c>
      <c r="C606" s="14" t="s">
        <v>119</v>
      </c>
      <c r="D606" s="14" t="s">
        <v>119</v>
      </c>
      <c r="E606" s="1" t="s">
        <v>119</v>
      </c>
      <c r="F606" s="37" t="s">
        <v>119</v>
      </c>
      <c r="G606" s="37" t="s">
        <v>119</v>
      </c>
      <c r="H606" s="28" t="s">
        <v>119</v>
      </c>
      <c r="I606" s="28" t="s">
        <v>119</v>
      </c>
      <c r="J606" s="28" t="s">
        <v>119</v>
      </c>
      <c r="K606" s="28" t="s">
        <v>119</v>
      </c>
      <c r="L606" s="28" t="s">
        <v>119</v>
      </c>
      <c r="M606" s="28">
        <v>1</v>
      </c>
      <c r="N606" s="1" t="s">
        <v>119</v>
      </c>
      <c r="O606" s="43" t="s">
        <v>119</v>
      </c>
      <c r="P606" s="28" t="s">
        <v>119</v>
      </c>
      <c r="Q606" s="106" t="s">
        <v>119</v>
      </c>
      <c r="R606" s="106" t="s">
        <v>119</v>
      </c>
      <c r="S606" s="106" t="s">
        <v>119</v>
      </c>
      <c r="T606" s="106" t="s">
        <v>119</v>
      </c>
      <c r="U606" s="106" t="s">
        <v>119</v>
      </c>
      <c r="V606" s="106" t="s">
        <v>119</v>
      </c>
      <c r="W606" t="s">
        <v>119</v>
      </c>
      <c r="X606" s="11" t="s">
        <v>134</v>
      </c>
      <c r="Y606" s="11" t="s">
        <v>134</v>
      </c>
    </row>
    <row r="607" spans="1:25" x14ac:dyDescent="0.3">
      <c r="A607" s="14" t="s">
        <v>1039</v>
      </c>
      <c r="B607" s="2" t="s">
        <v>119</v>
      </c>
      <c r="C607" s="14" t="s">
        <v>119</v>
      </c>
      <c r="D607" s="14" t="s">
        <v>119</v>
      </c>
      <c r="E607" s="1" t="s">
        <v>119</v>
      </c>
      <c r="F607" s="37" t="s">
        <v>119</v>
      </c>
      <c r="G607" s="37" t="s">
        <v>119</v>
      </c>
      <c r="H607" s="28" t="s">
        <v>119</v>
      </c>
      <c r="I607" s="28" t="s">
        <v>119</v>
      </c>
      <c r="J607" s="28">
        <v>2</v>
      </c>
      <c r="K607" s="28" t="s">
        <v>119</v>
      </c>
      <c r="L607" s="28" t="s">
        <v>119</v>
      </c>
      <c r="M607" s="28" t="s">
        <v>119</v>
      </c>
      <c r="N607" s="1" t="s">
        <v>119</v>
      </c>
      <c r="O607" s="43" t="s">
        <v>119</v>
      </c>
      <c r="P607" s="28" t="s">
        <v>119</v>
      </c>
      <c r="Q607" s="106" t="s">
        <v>119</v>
      </c>
      <c r="R607" s="106" t="s">
        <v>119</v>
      </c>
      <c r="S607" s="106" t="s">
        <v>119</v>
      </c>
      <c r="T607" s="106" t="s">
        <v>119</v>
      </c>
      <c r="U607" s="106" t="s">
        <v>119</v>
      </c>
      <c r="V607" s="106" t="s">
        <v>119</v>
      </c>
      <c r="W607" t="s">
        <v>119</v>
      </c>
      <c r="X607" s="11" t="s">
        <v>119</v>
      </c>
      <c r="Y607" s="11" t="s">
        <v>119</v>
      </c>
    </row>
    <row r="608" spans="1:25" x14ac:dyDescent="0.3">
      <c r="A608" s="14" t="s">
        <v>1179</v>
      </c>
      <c r="B608" s="2" t="s">
        <v>119</v>
      </c>
      <c r="C608" s="2" t="s">
        <v>119</v>
      </c>
      <c r="D608" s="2" t="s">
        <v>119</v>
      </c>
      <c r="E608" s="2" t="s">
        <v>119</v>
      </c>
      <c r="F608" s="2" t="s">
        <v>119</v>
      </c>
      <c r="G608" s="2" t="s">
        <v>119</v>
      </c>
      <c r="H608" s="2" t="s">
        <v>119</v>
      </c>
      <c r="I608" s="28" t="s">
        <v>119</v>
      </c>
      <c r="J608" s="28" t="s">
        <v>134</v>
      </c>
      <c r="K608" s="28" t="s">
        <v>119</v>
      </c>
      <c r="L608" s="28" t="s">
        <v>119</v>
      </c>
      <c r="M608" s="28" t="s">
        <v>119</v>
      </c>
      <c r="N608" s="28" t="s">
        <v>119</v>
      </c>
      <c r="O608" s="28" t="s">
        <v>119</v>
      </c>
      <c r="P608" s="28" t="s">
        <v>119</v>
      </c>
      <c r="Q608" s="106" t="s">
        <v>119</v>
      </c>
      <c r="R608" s="106" t="s">
        <v>119</v>
      </c>
      <c r="S608" s="106" t="s">
        <v>119</v>
      </c>
      <c r="T608" s="106" t="s">
        <v>119</v>
      </c>
      <c r="U608" s="106" t="s">
        <v>119</v>
      </c>
      <c r="V608" s="106" t="s">
        <v>119</v>
      </c>
      <c r="W608" t="s">
        <v>134</v>
      </c>
      <c r="X608" s="11" t="s">
        <v>119</v>
      </c>
      <c r="Y608" s="11" t="s">
        <v>119</v>
      </c>
    </row>
    <row r="609" spans="1:25" x14ac:dyDescent="0.3">
      <c r="A609" s="14" t="s">
        <v>691</v>
      </c>
      <c r="B609" s="2" t="s">
        <v>119</v>
      </c>
      <c r="C609" s="14" t="s">
        <v>119</v>
      </c>
      <c r="D609" s="14" t="s">
        <v>119</v>
      </c>
      <c r="E609" s="1" t="s">
        <v>119</v>
      </c>
      <c r="F609" s="37" t="s">
        <v>119</v>
      </c>
      <c r="G609" s="37" t="s">
        <v>119</v>
      </c>
      <c r="H609" s="28">
        <v>14</v>
      </c>
      <c r="I609" s="28">
        <v>3</v>
      </c>
      <c r="J609" s="28" t="s">
        <v>119</v>
      </c>
      <c r="K609" s="28" t="s">
        <v>119</v>
      </c>
      <c r="L609" s="28" t="s">
        <v>119</v>
      </c>
      <c r="M609" s="28" t="s">
        <v>119</v>
      </c>
      <c r="N609" s="1" t="s">
        <v>119</v>
      </c>
      <c r="O609" s="43" t="s">
        <v>119</v>
      </c>
      <c r="P609" s="28" t="s">
        <v>119</v>
      </c>
      <c r="Q609" s="106" t="s">
        <v>119</v>
      </c>
      <c r="R609" s="106" t="s">
        <v>119</v>
      </c>
      <c r="S609" s="106" t="s">
        <v>119</v>
      </c>
      <c r="T609" s="106" t="s">
        <v>119</v>
      </c>
      <c r="U609" s="106" t="s">
        <v>119</v>
      </c>
      <c r="V609" s="106" t="s">
        <v>119</v>
      </c>
      <c r="W609" t="s">
        <v>119</v>
      </c>
      <c r="X609" s="11" t="s">
        <v>134</v>
      </c>
      <c r="Y609" s="11" t="s">
        <v>134</v>
      </c>
    </row>
    <row r="610" spans="1:25" x14ac:dyDescent="0.3">
      <c r="A610" s="14" t="s">
        <v>489</v>
      </c>
      <c r="B610" s="2" t="s">
        <v>119</v>
      </c>
      <c r="C610" s="14" t="s">
        <v>119</v>
      </c>
      <c r="D610" s="14" t="s">
        <v>119</v>
      </c>
      <c r="E610" s="1" t="s">
        <v>119</v>
      </c>
      <c r="F610" s="37" t="s">
        <v>119</v>
      </c>
      <c r="G610" s="37" t="s">
        <v>119</v>
      </c>
      <c r="H610" s="28" t="s">
        <v>119</v>
      </c>
      <c r="I610" s="28" t="s">
        <v>119</v>
      </c>
      <c r="J610" s="28" t="s">
        <v>119</v>
      </c>
      <c r="K610" s="28" t="s">
        <v>119</v>
      </c>
      <c r="L610" s="28" t="s">
        <v>119</v>
      </c>
      <c r="M610" s="28">
        <f>1+5+2+2+1</f>
        <v>11</v>
      </c>
      <c r="N610" s="1" t="s">
        <v>119</v>
      </c>
      <c r="O610" s="43" t="s">
        <v>119</v>
      </c>
      <c r="P610" s="28" t="s">
        <v>119</v>
      </c>
      <c r="Q610" s="106" t="s">
        <v>119</v>
      </c>
      <c r="R610" s="106" t="s">
        <v>119</v>
      </c>
      <c r="S610" s="106" t="s">
        <v>119</v>
      </c>
      <c r="T610" s="106" t="s">
        <v>119</v>
      </c>
      <c r="U610" s="106" t="s">
        <v>119</v>
      </c>
      <c r="V610" s="106" t="s">
        <v>119</v>
      </c>
      <c r="W610" t="s">
        <v>119</v>
      </c>
      <c r="X610" s="11" t="s">
        <v>134</v>
      </c>
      <c r="Y610" s="11" t="s">
        <v>119</v>
      </c>
    </row>
    <row r="611" spans="1:25" x14ac:dyDescent="0.3">
      <c r="A611" s="14" t="s">
        <v>490</v>
      </c>
      <c r="B611" s="2" t="s">
        <v>119</v>
      </c>
      <c r="C611" s="14" t="s">
        <v>119</v>
      </c>
      <c r="D611" s="14" t="s">
        <v>119</v>
      </c>
      <c r="E611" s="1" t="s">
        <v>119</v>
      </c>
      <c r="F611" s="37" t="s">
        <v>119</v>
      </c>
      <c r="G611" s="37">
        <v>1</v>
      </c>
      <c r="H611" s="28" t="s">
        <v>119</v>
      </c>
      <c r="I611" s="28" t="s">
        <v>119</v>
      </c>
      <c r="J611" s="28" t="s">
        <v>119</v>
      </c>
      <c r="K611" s="28" t="s">
        <v>119</v>
      </c>
      <c r="L611" s="28" t="s">
        <v>119</v>
      </c>
      <c r="M611" s="28">
        <f>1+32+30+1+1+7+5+1</f>
        <v>78</v>
      </c>
      <c r="N611" s="1" t="s">
        <v>119</v>
      </c>
      <c r="O611" s="43">
        <v>1</v>
      </c>
      <c r="P611" s="28" t="s">
        <v>119</v>
      </c>
      <c r="Q611" s="106" t="s">
        <v>119</v>
      </c>
      <c r="R611" s="106" t="s">
        <v>119</v>
      </c>
      <c r="S611" s="106" t="s">
        <v>119</v>
      </c>
      <c r="T611" s="106" t="s">
        <v>119</v>
      </c>
      <c r="U611" s="106" t="s">
        <v>119</v>
      </c>
      <c r="V611" s="106" t="s">
        <v>119</v>
      </c>
      <c r="W611" t="s">
        <v>119</v>
      </c>
      <c r="X611" s="11" t="s">
        <v>134</v>
      </c>
      <c r="Y611" s="11" t="s">
        <v>134</v>
      </c>
    </row>
    <row r="612" spans="1:25" x14ac:dyDescent="0.3">
      <c r="A612" s="14" t="s">
        <v>1180</v>
      </c>
      <c r="B612" s="2" t="s">
        <v>119</v>
      </c>
      <c r="C612" s="2" t="s">
        <v>119</v>
      </c>
      <c r="D612" s="2" t="s">
        <v>119</v>
      </c>
      <c r="E612" s="2" t="s">
        <v>119</v>
      </c>
      <c r="F612" s="2" t="s">
        <v>119</v>
      </c>
      <c r="G612" s="2" t="s">
        <v>119</v>
      </c>
      <c r="H612" s="2" t="s">
        <v>119</v>
      </c>
      <c r="I612" s="2" t="s">
        <v>119</v>
      </c>
      <c r="J612" s="28" t="s">
        <v>134</v>
      </c>
      <c r="K612" s="28" t="s">
        <v>119</v>
      </c>
      <c r="L612" s="28" t="s">
        <v>119</v>
      </c>
      <c r="M612" s="28" t="s">
        <v>119</v>
      </c>
      <c r="N612" s="28" t="s">
        <v>119</v>
      </c>
      <c r="O612" s="28" t="s">
        <v>119</v>
      </c>
      <c r="P612" s="28" t="s">
        <v>119</v>
      </c>
      <c r="Q612" s="106" t="s">
        <v>119</v>
      </c>
      <c r="R612" s="106" t="s">
        <v>119</v>
      </c>
      <c r="S612" s="106" t="s">
        <v>119</v>
      </c>
      <c r="T612" s="106" t="s">
        <v>119</v>
      </c>
      <c r="U612" s="106" t="s">
        <v>119</v>
      </c>
      <c r="V612" s="106" t="s">
        <v>119</v>
      </c>
      <c r="W612" t="s">
        <v>134</v>
      </c>
      <c r="X612" s="11" t="s">
        <v>119</v>
      </c>
      <c r="Y612" s="11" t="s">
        <v>119</v>
      </c>
    </row>
    <row r="613" spans="1:25" x14ac:dyDescent="0.3">
      <c r="A613" s="14" t="s">
        <v>331</v>
      </c>
      <c r="B613" s="2" t="s">
        <v>119</v>
      </c>
      <c r="C613" s="14" t="s">
        <v>119</v>
      </c>
      <c r="D613" s="14" t="s">
        <v>119</v>
      </c>
      <c r="E613" s="1" t="s">
        <v>119</v>
      </c>
      <c r="F613" s="37" t="s">
        <v>119</v>
      </c>
      <c r="G613" s="37" t="s">
        <v>119</v>
      </c>
      <c r="H613" s="28" t="s">
        <v>119</v>
      </c>
      <c r="I613" s="28" t="s">
        <v>119</v>
      </c>
      <c r="J613" s="28" t="s">
        <v>119</v>
      </c>
      <c r="K613" s="28" t="s">
        <v>119</v>
      </c>
      <c r="L613" s="28">
        <v>12</v>
      </c>
      <c r="M613" s="28" t="s">
        <v>119</v>
      </c>
      <c r="N613" s="1" t="s">
        <v>119</v>
      </c>
      <c r="O613" s="43" t="s">
        <v>119</v>
      </c>
      <c r="P613" s="28" t="s">
        <v>119</v>
      </c>
      <c r="Q613" s="106" t="s">
        <v>119</v>
      </c>
      <c r="R613" s="106" t="s">
        <v>119</v>
      </c>
      <c r="S613" s="106" t="s">
        <v>119</v>
      </c>
      <c r="T613" s="106" t="s">
        <v>119</v>
      </c>
      <c r="U613" s="106" t="s">
        <v>119</v>
      </c>
      <c r="V613" s="106" t="s">
        <v>119</v>
      </c>
      <c r="W613" t="s">
        <v>119</v>
      </c>
      <c r="X613" s="11" t="s">
        <v>134</v>
      </c>
      <c r="Y613" s="11" t="s">
        <v>134</v>
      </c>
    </row>
    <row r="614" spans="1:25" x14ac:dyDescent="0.3">
      <c r="A614" s="14" t="s">
        <v>1096</v>
      </c>
      <c r="B614" s="2" t="s">
        <v>119</v>
      </c>
      <c r="C614" s="14" t="s">
        <v>119</v>
      </c>
      <c r="D614" s="14" t="s">
        <v>119</v>
      </c>
      <c r="E614" s="1" t="s">
        <v>119</v>
      </c>
      <c r="F614" s="37" t="s">
        <v>119</v>
      </c>
      <c r="G614" s="37" t="s">
        <v>119</v>
      </c>
      <c r="H614" s="28">
        <v>1</v>
      </c>
      <c r="I614" s="28" t="s">
        <v>119</v>
      </c>
      <c r="J614" s="28" t="s">
        <v>119</v>
      </c>
      <c r="K614" s="28" t="s">
        <v>119</v>
      </c>
      <c r="L614" s="28" t="s">
        <v>119</v>
      </c>
      <c r="M614" s="28" t="s">
        <v>119</v>
      </c>
      <c r="N614" s="1" t="s">
        <v>119</v>
      </c>
      <c r="O614" s="43" t="s">
        <v>119</v>
      </c>
      <c r="P614" s="28" t="s">
        <v>119</v>
      </c>
      <c r="Q614" s="106" t="s">
        <v>119</v>
      </c>
      <c r="R614" s="106" t="s">
        <v>119</v>
      </c>
      <c r="S614" s="106" t="s">
        <v>119</v>
      </c>
      <c r="T614" s="106" t="s">
        <v>119</v>
      </c>
      <c r="U614" s="106" t="s">
        <v>119</v>
      </c>
      <c r="V614" s="106" t="s">
        <v>119</v>
      </c>
      <c r="W614" t="s">
        <v>119</v>
      </c>
      <c r="X614" s="11" t="s">
        <v>119</v>
      </c>
      <c r="Y614" s="11" t="s">
        <v>134</v>
      </c>
    </row>
    <row r="615" spans="1:25" x14ac:dyDescent="0.3">
      <c r="A615" s="14" t="s">
        <v>811</v>
      </c>
      <c r="B615" s="2" t="s">
        <v>119</v>
      </c>
      <c r="C615" s="14" t="s">
        <v>119</v>
      </c>
      <c r="D615" s="14" t="s">
        <v>119</v>
      </c>
      <c r="E615" s="1" t="s">
        <v>119</v>
      </c>
      <c r="F615" s="37" t="s">
        <v>119</v>
      </c>
      <c r="G615" s="37" t="s">
        <v>119</v>
      </c>
      <c r="H615" s="28" t="s">
        <v>119</v>
      </c>
      <c r="I615" s="28" t="s">
        <v>119</v>
      </c>
      <c r="J615" s="28" t="s">
        <v>119</v>
      </c>
      <c r="K615" s="28" t="s">
        <v>119</v>
      </c>
      <c r="L615" s="28" t="s">
        <v>119</v>
      </c>
      <c r="M615" s="28" t="s">
        <v>119</v>
      </c>
      <c r="N615" s="1" t="s">
        <v>119</v>
      </c>
      <c r="O615" s="43" t="s">
        <v>119</v>
      </c>
      <c r="P615" s="28" t="s">
        <v>119</v>
      </c>
      <c r="Q615" s="106" t="s">
        <v>119</v>
      </c>
      <c r="R615" s="106">
        <v>2</v>
      </c>
      <c r="S615" s="106" t="s">
        <v>119</v>
      </c>
      <c r="T615" s="106" t="s">
        <v>119</v>
      </c>
      <c r="U615" s="106" t="s">
        <v>119</v>
      </c>
      <c r="V615" s="106" t="s">
        <v>119</v>
      </c>
      <c r="W615" t="s">
        <v>119</v>
      </c>
      <c r="X615" s="11" t="str">
        <f t="shared" ref="X615:X661" si="9">IF(SUM(Q615:V615)&gt;=1,"X","")</f>
        <v>X</v>
      </c>
      <c r="Y615" s="11" t="s">
        <v>119</v>
      </c>
    </row>
    <row r="616" spans="1:25" s="5" customFormat="1" x14ac:dyDescent="0.3">
      <c r="A616" s="1" t="s">
        <v>89</v>
      </c>
      <c r="B616" s="2">
        <v>0</v>
      </c>
      <c r="C616" s="4">
        <v>0</v>
      </c>
      <c r="D616" s="4">
        <v>0</v>
      </c>
      <c r="E616" s="1">
        <v>3</v>
      </c>
      <c r="F616" s="37" t="s">
        <v>119</v>
      </c>
      <c r="G616" s="37" t="s">
        <v>119</v>
      </c>
      <c r="H616" s="28" t="s">
        <v>119</v>
      </c>
      <c r="I616" s="28" t="s">
        <v>119</v>
      </c>
      <c r="J616" s="28" t="s">
        <v>119</v>
      </c>
      <c r="K616" s="27" t="s">
        <v>119</v>
      </c>
      <c r="L616" s="28" t="s">
        <v>119</v>
      </c>
      <c r="M616" s="28" t="s">
        <v>119</v>
      </c>
      <c r="N616" s="1" t="s">
        <v>119</v>
      </c>
      <c r="O616" s="43" t="s">
        <v>119</v>
      </c>
      <c r="P616" s="28" t="s">
        <v>119</v>
      </c>
      <c r="Q616" s="106" t="s">
        <v>119</v>
      </c>
      <c r="R616" s="106" t="s">
        <v>119</v>
      </c>
      <c r="S616" s="106" t="s">
        <v>119</v>
      </c>
      <c r="T616" s="106" t="s">
        <v>119</v>
      </c>
      <c r="U616" s="106" t="s">
        <v>119</v>
      </c>
      <c r="V616" s="106" t="s">
        <v>119</v>
      </c>
      <c r="W616" t="s">
        <v>119</v>
      </c>
      <c r="X616" s="11" t="s">
        <v>1265</v>
      </c>
      <c r="Y616" s="11" t="s">
        <v>1265</v>
      </c>
    </row>
    <row r="617" spans="1:25" s="11" customFormat="1" x14ac:dyDescent="0.3">
      <c r="A617" s="12" t="s">
        <v>813</v>
      </c>
      <c r="B617" s="2" t="s">
        <v>119</v>
      </c>
      <c r="C617" s="4" t="s">
        <v>119</v>
      </c>
      <c r="D617" s="4" t="s">
        <v>119</v>
      </c>
      <c r="E617" s="1" t="s">
        <v>119</v>
      </c>
      <c r="F617" s="37" t="s">
        <v>119</v>
      </c>
      <c r="G617" s="37" t="s">
        <v>119</v>
      </c>
      <c r="H617" s="28" t="s">
        <v>119</v>
      </c>
      <c r="I617" s="28" t="s">
        <v>119</v>
      </c>
      <c r="J617" s="28" t="s">
        <v>119</v>
      </c>
      <c r="K617" s="27" t="s">
        <v>119</v>
      </c>
      <c r="L617" s="28" t="s">
        <v>119</v>
      </c>
      <c r="M617" s="28" t="s">
        <v>119</v>
      </c>
      <c r="N617" s="1" t="s">
        <v>119</v>
      </c>
      <c r="O617" s="43" t="s">
        <v>119</v>
      </c>
      <c r="P617" s="28" t="s">
        <v>119</v>
      </c>
      <c r="Q617" s="106" t="s">
        <v>119</v>
      </c>
      <c r="R617" s="106">
        <v>1</v>
      </c>
      <c r="S617" s="106" t="s">
        <v>119</v>
      </c>
      <c r="T617" s="106" t="s">
        <v>119</v>
      </c>
      <c r="U617" s="106" t="s">
        <v>119</v>
      </c>
      <c r="V617" s="106" t="s">
        <v>119</v>
      </c>
      <c r="W617" t="s">
        <v>119</v>
      </c>
      <c r="X617" s="11" t="str">
        <f t="shared" si="9"/>
        <v>X</v>
      </c>
      <c r="Y617" s="11" t="s">
        <v>119</v>
      </c>
    </row>
    <row r="618" spans="1:25" x14ac:dyDescent="0.3">
      <c r="A618" s="7" t="s">
        <v>814</v>
      </c>
      <c r="B618" s="6" t="s">
        <v>119</v>
      </c>
      <c r="C618" s="7" t="s">
        <v>119</v>
      </c>
      <c r="D618" s="7" t="s">
        <v>119</v>
      </c>
      <c r="E618" s="10" t="s">
        <v>119</v>
      </c>
      <c r="F618" s="37" t="s">
        <v>119</v>
      </c>
      <c r="G618" s="29" t="s">
        <v>119</v>
      </c>
      <c r="H618" s="29" t="s">
        <v>119</v>
      </c>
      <c r="I618" s="29" t="s">
        <v>119</v>
      </c>
      <c r="J618" s="29" t="s">
        <v>119</v>
      </c>
      <c r="K618" s="30" t="s">
        <v>119</v>
      </c>
      <c r="L618" s="29" t="s">
        <v>119</v>
      </c>
      <c r="M618" s="29" t="s">
        <v>119</v>
      </c>
      <c r="N618" s="10" t="s">
        <v>119</v>
      </c>
      <c r="O618" s="43" t="s">
        <v>119</v>
      </c>
      <c r="P618" s="28" t="s">
        <v>119</v>
      </c>
      <c r="Q618" s="107" t="s">
        <v>119</v>
      </c>
      <c r="R618" s="107">
        <v>1</v>
      </c>
      <c r="S618" s="107" t="s">
        <v>119</v>
      </c>
      <c r="T618" s="107" t="s">
        <v>119</v>
      </c>
      <c r="U618" s="106" t="s">
        <v>119</v>
      </c>
      <c r="V618" s="106" t="s">
        <v>119</v>
      </c>
      <c r="W618" t="s">
        <v>119</v>
      </c>
      <c r="X618" s="11" t="str">
        <f t="shared" si="9"/>
        <v>X</v>
      </c>
      <c r="Y618" s="11" t="s">
        <v>119</v>
      </c>
    </row>
    <row r="619" spans="1:25" x14ac:dyDescent="0.3">
      <c r="A619" s="12" t="s">
        <v>815</v>
      </c>
      <c r="B619" s="18" t="s">
        <v>119</v>
      </c>
      <c r="C619" s="12" t="s">
        <v>119</v>
      </c>
      <c r="D619" s="12" t="s">
        <v>119</v>
      </c>
      <c r="E619" s="14" t="s">
        <v>119</v>
      </c>
      <c r="F619" s="37" t="s">
        <v>119</v>
      </c>
      <c r="G619" s="31" t="s">
        <v>119</v>
      </c>
      <c r="H619" s="31" t="s">
        <v>119</v>
      </c>
      <c r="I619" s="31" t="s">
        <v>119</v>
      </c>
      <c r="J619" s="31" t="s">
        <v>119</v>
      </c>
      <c r="K619" s="34" t="s">
        <v>119</v>
      </c>
      <c r="L619" s="31" t="s">
        <v>119</v>
      </c>
      <c r="M619" s="31" t="s">
        <v>119</v>
      </c>
      <c r="N619" s="14" t="s">
        <v>119</v>
      </c>
      <c r="O619" s="43" t="s">
        <v>119</v>
      </c>
      <c r="P619" s="28" t="s">
        <v>119</v>
      </c>
      <c r="Q619" s="108" t="s">
        <v>119</v>
      </c>
      <c r="R619" s="108">
        <v>1</v>
      </c>
      <c r="S619" s="108" t="s">
        <v>119</v>
      </c>
      <c r="T619" s="108" t="s">
        <v>119</v>
      </c>
      <c r="U619" s="106" t="s">
        <v>119</v>
      </c>
      <c r="V619" s="106" t="s">
        <v>119</v>
      </c>
      <c r="W619" t="s">
        <v>119</v>
      </c>
      <c r="X619" s="11" t="str">
        <f t="shared" si="9"/>
        <v>X</v>
      </c>
      <c r="Y619" s="11" t="s">
        <v>119</v>
      </c>
    </row>
    <row r="620" spans="1:25" x14ac:dyDescent="0.3">
      <c r="A620" s="12" t="s">
        <v>491</v>
      </c>
      <c r="B620" s="2" t="s">
        <v>119</v>
      </c>
      <c r="C620" s="4" t="s">
        <v>119</v>
      </c>
      <c r="D620" s="4" t="s">
        <v>119</v>
      </c>
      <c r="E620" s="1" t="s">
        <v>119</v>
      </c>
      <c r="F620" s="37" t="s">
        <v>119</v>
      </c>
      <c r="G620" s="37" t="s">
        <v>119</v>
      </c>
      <c r="H620" s="28" t="s">
        <v>119</v>
      </c>
      <c r="I620" s="28" t="s">
        <v>134</v>
      </c>
      <c r="J620" s="28" t="s">
        <v>119</v>
      </c>
      <c r="K620" s="27" t="s">
        <v>119</v>
      </c>
      <c r="L620" s="28" t="s">
        <v>119</v>
      </c>
      <c r="M620" s="28">
        <f>4+4+5+3+10</f>
        <v>26</v>
      </c>
      <c r="N620" s="1" t="s">
        <v>119</v>
      </c>
      <c r="O620" s="43" t="s">
        <v>119</v>
      </c>
      <c r="P620" s="28" t="s">
        <v>119</v>
      </c>
      <c r="Q620" s="106" t="s">
        <v>119</v>
      </c>
      <c r="R620" s="106" t="s">
        <v>119</v>
      </c>
      <c r="S620" s="106" t="s">
        <v>119</v>
      </c>
      <c r="T620" s="106" t="s">
        <v>119</v>
      </c>
      <c r="U620" s="106" t="s">
        <v>119</v>
      </c>
      <c r="V620" s="106" t="s">
        <v>119</v>
      </c>
      <c r="W620" t="s">
        <v>119</v>
      </c>
      <c r="X620" s="11" t="s">
        <v>134</v>
      </c>
      <c r="Y620" s="11" t="s">
        <v>134</v>
      </c>
    </row>
    <row r="621" spans="1:25" x14ac:dyDescent="0.3">
      <c r="A621" s="1" t="s">
        <v>90</v>
      </c>
      <c r="B621" s="2">
        <v>0</v>
      </c>
      <c r="C621" s="4">
        <v>0</v>
      </c>
      <c r="D621" s="4">
        <v>0</v>
      </c>
      <c r="E621" s="1">
        <v>4</v>
      </c>
      <c r="F621" s="37" t="s">
        <v>119</v>
      </c>
      <c r="G621" s="37" t="s">
        <v>119</v>
      </c>
      <c r="H621" s="28" t="s">
        <v>119</v>
      </c>
      <c r="I621" s="28" t="s">
        <v>119</v>
      </c>
      <c r="J621" s="61" t="s">
        <v>119</v>
      </c>
      <c r="K621" s="28" t="s">
        <v>119</v>
      </c>
      <c r="L621" s="28" t="s">
        <v>119</v>
      </c>
      <c r="M621" s="28" t="s">
        <v>119</v>
      </c>
      <c r="N621" s="1" t="s">
        <v>119</v>
      </c>
      <c r="O621" s="43" t="s">
        <v>119</v>
      </c>
      <c r="P621" s="28" t="s">
        <v>119</v>
      </c>
      <c r="Q621" s="106" t="s">
        <v>119</v>
      </c>
      <c r="R621" s="106">
        <v>1</v>
      </c>
      <c r="S621" s="106" t="s">
        <v>119</v>
      </c>
      <c r="T621" s="106" t="s">
        <v>119</v>
      </c>
      <c r="U621" s="106" t="s">
        <v>119</v>
      </c>
      <c r="V621" s="106" t="s">
        <v>119</v>
      </c>
      <c r="W621" t="s">
        <v>119</v>
      </c>
      <c r="X621" s="11" t="str">
        <f t="shared" si="9"/>
        <v>X</v>
      </c>
      <c r="Y621" s="11" t="s">
        <v>134</v>
      </c>
    </row>
    <row r="622" spans="1:25" x14ac:dyDescent="0.3">
      <c r="A622" s="12" t="s">
        <v>692</v>
      </c>
      <c r="B622" s="2" t="s">
        <v>119</v>
      </c>
      <c r="C622" s="4" t="s">
        <v>119</v>
      </c>
      <c r="D622" s="4" t="s">
        <v>119</v>
      </c>
      <c r="E622" s="1" t="s">
        <v>119</v>
      </c>
      <c r="F622" s="37" t="s">
        <v>119</v>
      </c>
      <c r="G622" s="37" t="s">
        <v>119</v>
      </c>
      <c r="H622" s="28">
        <v>6</v>
      </c>
      <c r="I622" s="28" t="s">
        <v>119</v>
      </c>
      <c r="J622" s="61" t="s">
        <v>119</v>
      </c>
      <c r="K622" s="28" t="s">
        <v>119</v>
      </c>
      <c r="L622" s="28" t="s">
        <v>119</v>
      </c>
      <c r="M622" s="28" t="s">
        <v>119</v>
      </c>
      <c r="N622" s="1" t="s">
        <v>119</v>
      </c>
      <c r="O622" s="43" t="s">
        <v>119</v>
      </c>
      <c r="P622" s="28" t="s">
        <v>119</v>
      </c>
      <c r="Q622" s="106" t="s">
        <v>119</v>
      </c>
      <c r="R622" s="106" t="s">
        <v>119</v>
      </c>
      <c r="S622" s="106" t="s">
        <v>119</v>
      </c>
      <c r="T622" s="106" t="s">
        <v>119</v>
      </c>
      <c r="U622" s="106" t="s">
        <v>119</v>
      </c>
      <c r="V622" s="106" t="s">
        <v>119</v>
      </c>
      <c r="W622" t="s">
        <v>119</v>
      </c>
      <c r="X622" s="11" t="s">
        <v>134</v>
      </c>
      <c r="Y622" s="11" t="s">
        <v>119</v>
      </c>
    </row>
    <row r="623" spans="1:25" x14ac:dyDescent="0.3">
      <c r="A623" s="12" t="s">
        <v>492</v>
      </c>
      <c r="B623" s="2" t="s">
        <v>119</v>
      </c>
      <c r="C623" s="4" t="s">
        <v>119</v>
      </c>
      <c r="D623" s="4" t="s">
        <v>119</v>
      </c>
      <c r="E623" s="1" t="s">
        <v>119</v>
      </c>
      <c r="F623" s="37" t="s">
        <v>119</v>
      </c>
      <c r="G623" s="37" t="s">
        <v>119</v>
      </c>
      <c r="H623" s="28" t="s">
        <v>119</v>
      </c>
      <c r="I623" s="28" t="s">
        <v>119</v>
      </c>
      <c r="J623" s="61" t="s">
        <v>119</v>
      </c>
      <c r="K623" s="28" t="s">
        <v>119</v>
      </c>
      <c r="L623" s="28" t="s">
        <v>119</v>
      </c>
      <c r="M623" s="28">
        <v>1</v>
      </c>
      <c r="N623" s="1" t="s">
        <v>119</v>
      </c>
      <c r="O623" s="43" t="s">
        <v>119</v>
      </c>
      <c r="P623" s="28" t="s">
        <v>119</v>
      </c>
      <c r="Q623" s="106" t="s">
        <v>119</v>
      </c>
      <c r="R623" s="106" t="s">
        <v>119</v>
      </c>
      <c r="S623" s="106" t="s">
        <v>119</v>
      </c>
      <c r="T623" s="106" t="s">
        <v>119</v>
      </c>
      <c r="U623" s="106" t="s">
        <v>119</v>
      </c>
      <c r="V623" s="106" t="s">
        <v>119</v>
      </c>
      <c r="W623" t="s">
        <v>119</v>
      </c>
      <c r="X623" s="11" t="s">
        <v>119</v>
      </c>
      <c r="Y623" s="11" t="s">
        <v>119</v>
      </c>
    </row>
    <row r="624" spans="1:25" x14ac:dyDescent="0.3">
      <c r="A624" s="12" t="s">
        <v>845</v>
      </c>
      <c r="B624" s="2" t="s">
        <v>119</v>
      </c>
      <c r="C624" s="4" t="s">
        <v>119</v>
      </c>
      <c r="D624" s="4" t="s">
        <v>119</v>
      </c>
      <c r="E624" s="1" t="s">
        <v>119</v>
      </c>
      <c r="F624" s="37" t="s">
        <v>119</v>
      </c>
      <c r="G624" s="37" t="s">
        <v>119</v>
      </c>
      <c r="H624" s="28" t="s">
        <v>119</v>
      </c>
      <c r="I624" s="28" t="s">
        <v>119</v>
      </c>
      <c r="J624" s="61" t="s">
        <v>119</v>
      </c>
      <c r="K624" s="28" t="s">
        <v>119</v>
      </c>
      <c r="L624" s="28" t="s">
        <v>119</v>
      </c>
      <c r="M624" s="28" t="s">
        <v>119</v>
      </c>
      <c r="N624" s="1" t="s">
        <v>119</v>
      </c>
      <c r="O624" s="43" t="s">
        <v>119</v>
      </c>
      <c r="P624" s="28" t="s">
        <v>119</v>
      </c>
      <c r="Q624" s="106" t="s">
        <v>119</v>
      </c>
      <c r="R624" s="106">
        <v>7</v>
      </c>
      <c r="S624" s="106">
        <v>10</v>
      </c>
      <c r="T624" s="106" t="s">
        <v>119</v>
      </c>
      <c r="U624" s="106" t="s">
        <v>119</v>
      </c>
      <c r="V624" s="106" t="s">
        <v>119</v>
      </c>
      <c r="W624" t="s">
        <v>119</v>
      </c>
      <c r="X624" s="11" t="str">
        <f t="shared" si="9"/>
        <v>X</v>
      </c>
      <c r="Y624" s="11" t="s">
        <v>1265</v>
      </c>
    </row>
    <row r="625" spans="1:25" x14ac:dyDescent="0.3">
      <c r="A625" s="12" t="s">
        <v>1181</v>
      </c>
      <c r="B625" s="2" t="s">
        <v>119</v>
      </c>
      <c r="C625" s="4" t="s">
        <v>119</v>
      </c>
      <c r="D625" s="4" t="s">
        <v>119</v>
      </c>
      <c r="E625" s="1" t="s">
        <v>119</v>
      </c>
      <c r="F625" s="37" t="s">
        <v>119</v>
      </c>
      <c r="G625" s="37" t="s">
        <v>119</v>
      </c>
      <c r="H625" s="28" t="s">
        <v>119</v>
      </c>
      <c r="I625" s="28" t="s">
        <v>119</v>
      </c>
      <c r="J625" s="61">
        <v>1</v>
      </c>
      <c r="K625" s="28" t="s">
        <v>119</v>
      </c>
      <c r="L625" s="28" t="s">
        <v>119</v>
      </c>
      <c r="M625" s="28" t="s">
        <v>119</v>
      </c>
      <c r="N625" s="1" t="s">
        <v>119</v>
      </c>
      <c r="O625" s="43" t="s">
        <v>119</v>
      </c>
      <c r="P625" s="28" t="s">
        <v>119</v>
      </c>
      <c r="Q625" s="106" t="s">
        <v>119</v>
      </c>
      <c r="R625" s="106" t="s">
        <v>119</v>
      </c>
      <c r="S625" s="106" t="s">
        <v>119</v>
      </c>
      <c r="T625" s="106" t="s">
        <v>119</v>
      </c>
      <c r="U625" s="106" t="s">
        <v>119</v>
      </c>
      <c r="V625" s="106" t="s">
        <v>119</v>
      </c>
      <c r="W625" t="s">
        <v>134</v>
      </c>
      <c r="X625" s="11" t="s">
        <v>119</v>
      </c>
      <c r="Y625" s="11" t="s">
        <v>119</v>
      </c>
    </row>
    <row r="626" spans="1:25" s="11" customFormat="1" x14ac:dyDescent="0.3">
      <c r="A626" s="12" t="s">
        <v>1182</v>
      </c>
      <c r="B626" s="2" t="s">
        <v>119</v>
      </c>
      <c r="C626" s="4" t="s">
        <v>119</v>
      </c>
      <c r="D626" s="4" t="s">
        <v>119</v>
      </c>
      <c r="E626" s="1" t="s">
        <v>119</v>
      </c>
      <c r="F626" s="37" t="s">
        <v>119</v>
      </c>
      <c r="G626" s="37" t="s">
        <v>119</v>
      </c>
      <c r="H626" s="28" t="s">
        <v>119</v>
      </c>
      <c r="I626" s="28" t="s">
        <v>119</v>
      </c>
      <c r="J626" s="61">
        <v>11</v>
      </c>
      <c r="K626" s="28" t="s">
        <v>119</v>
      </c>
      <c r="L626" s="28" t="s">
        <v>119</v>
      </c>
      <c r="M626" s="28" t="s">
        <v>119</v>
      </c>
      <c r="N626" s="1" t="s">
        <v>119</v>
      </c>
      <c r="O626" s="43" t="s">
        <v>119</v>
      </c>
      <c r="P626" s="28" t="s">
        <v>119</v>
      </c>
      <c r="Q626" s="106" t="s">
        <v>119</v>
      </c>
      <c r="R626" s="106" t="s">
        <v>119</v>
      </c>
      <c r="S626" s="106" t="s">
        <v>119</v>
      </c>
      <c r="T626" s="106" t="s">
        <v>119</v>
      </c>
      <c r="U626" s="106" t="s">
        <v>119</v>
      </c>
      <c r="V626" s="106" t="s">
        <v>119</v>
      </c>
      <c r="W626" t="s">
        <v>134</v>
      </c>
      <c r="X626" s="11" t="s">
        <v>119</v>
      </c>
      <c r="Y626" s="11" t="s">
        <v>119</v>
      </c>
    </row>
    <row r="627" spans="1:25" s="11" customFormat="1" x14ac:dyDescent="0.3">
      <c r="A627" s="12" t="s">
        <v>844</v>
      </c>
      <c r="B627" s="2" t="s">
        <v>119</v>
      </c>
      <c r="C627" s="4" t="s">
        <v>119</v>
      </c>
      <c r="D627" s="4" t="s">
        <v>119</v>
      </c>
      <c r="E627" s="1" t="s">
        <v>119</v>
      </c>
      <c r="F627" s="37" t="s">
        <v>119</v>
      </c>
      <c r="G627" s="37" t="s">
        <v>119</v>
      </c>
      <c r="H627" s="28" t="s">
        <v>119</v>
      </c>
      <c r="I627" s="28" t="s">
        <v>119</v>
      </c>
      <c r="J627" s="61" t="s">
        <v>119</v>
      </c>
      <c r="K627" s="28" t="s">
        <v>119</v>
      </c>
      <c r="L627" s="28" t="s">
        <v>119</v>
      </c>
      <c r="M627" s="28" t="s">
        <v>119</v>
      </c>
      <c r="N627" s="1" t="s">
        <v>119</v>
      </c>
      <c r="O627" s="43" t="s">
        <v>119</v>
      </c>
      <c r="P627" s="28" t="s">
        <v>119</v>
      </c>
      <c r="Q627" s="106">
        <v>2</v>
      </c>
      <c r="R627" s="106" t="s">
        <v>119</v>
      </c>
      <c r="S627" s="106" t="s">
        <v>119</v>
      </c>
      <c r="T627" s="106" t="s">
        <v>119</v>
      </c>
      <c r="U627" s="106" t="s">
        <v>119</v>
      </c>
      <c r="V627" s="106" t="s">
        <v>119</v>
      </c>
      <c r="W627" t="s">
        <v>119</v>
      </c>
      <c r="X627" s="11" t="str">
        <f t="shared" si="9"/>
        <v>X</v>
      </c>
      <c r="Y627" s="11" t="s">
        <v>119</v>
      </c>
    </row>
    <row r="628" spans="1:25" s="84" customFormat="1" x14ac:dyDescent="0.3">
      <c r="A628" s="12" t="s">
        <v>846</v>
      </c>
      <c r="B628" s="2" t="s">
        <v>119</v>
      </c>
      <c r="C628" s="4" t="s">
        <v>119</v>
      </c>
      <c r="D628" s="4" t="s">
        <v>119</v>
      </c>
      <c r="E628" s="1" t="s">
        <v>119</v>
      </c>
      <c r="F628" s="37" t="s">
        <v>119</v>
      </c>
      <c r="G628" s="37" t="s">
        <v>119</v>
      </c>
      <c r="H628" s="28" t="s">
        <v>119</v>
      </c>
      <c r="I628" s="28" t="s">
        <v>119</v>
      </c>
      <c r="J628" s="61" t="s">
        <v>119</v>
      </c>
      <c r="K628" s="28" t="s">
        <v>119</v>
      </c>
      <c r="L628" s="28" t="s">
        <v>119</v>
      </c>
      <c r="M628" s="28" t="s">
        <v>119</v>
      </c>
      <c r="N628" s="1" t="s">
        <v>119</v>
      </c>
      <c r="O628" s="43" t="s">
        <v>119</v>
      </c>
      <c r="P628" s="28" t="s">
        <v>119</v>
      </c>
      <c r="Q628" s="106" t="s">
        <v>119</v>
      </c>
      <c r="R628" s="106">
        <v>4</v>
      </c>
      <c r="S628" s="106">
        <v>40</v>
      </c>
      <c r="T628" s="106" t="s">
        <v>119</v>
      </c>
      <c r="U628" s="106" t="s">
        <v>119</v>
      </c>
      <c r="V628" s="106" t="s">
        <v>119</v>
      </c>
      <c r="W628" t="s">
        <v>119</v>
      </c>
      <c r="X628" s="11" t="str">
        <f t="shared" si="9"/>
        <v>X</v>
      </c>
      <c r="Y628" s="11" t="s">
        <v>119</v>
      </c>
    </row>
    <row r="629" spans="1:25" s="11" customFormat="1" x14ac:dyDescent="0.3">
      <c r="A629" s="12" t="s">
        <v>1026</v>
      </c>
      <c r="B629" s="2" t="s">
        <v>119</v>
      </c>
      <c r="C629" s="4" t="s">
        <v>119</v>
      </c>
      <c r="D629" s="4" t="s">
        <v>119</v>
      </c>
      <c r="E629" s="1" t="s">
        <v>119</v>
      </c>
      <c r="F629" s="37" t="s">
        <v>119</v>
      </c>
      <c r="G629" s="37" t="s">
        <v>119</v>
      </c>
      <c r="H629" s="28" t="s">
        <v>119</v>
      </c>
      <c r="I629" s="28" t="s">
        <v>119</v>
      </c>
      <c r="J629" s="61" t="s">
        <v>119</v>
      </c>
      <c r="K629" s="28" t="s">
        <v>119</v>
      </c>
      <c r="L629" s="28" t="s">
        <v>119</v>
      </c>
      <c r="M629" s="28" t="s">
        <v>119</v>
      </c>
      <c r="N629" s="1" t="s">
        <v>119</v>
      </c>
      <c r="O629" s="43" t="s">
        <v>119</v>
      </c>
      <c r="P629" s="28" t="s">
        <v>119</v>
      </c>
      <c r="Q629" s="106" t="s">
        <v>119</v>
      </c>
      <c r="R629" s="106" t="s">
        <v>119</v>
      </c>
      <c r="S629" s="106" t="s">
        <v>119</v>
      </c>
      <c r="T629" s="106" t="s">
        <v>119</v>
      </c>
      <c r="U629" s="106" t="s">
        <v>119</v>
      </c>
      <c r="V629" s="106">
        <v>17</v>
      </c>
      <c r="W629" t="s">
        <v>119</v>
      </c>
      <c r="X629" s="11" t="str">
        <f t="shared" si="9"/>
        <v>X</v>
      </c>
      <c r="Y629" s="11" t="s">
        <v>1265</v>
      </c>
    </row>
    <row r="630" spans="1:25" s="11" customFormat="1" x14ac:dyDescent="0.3">
      <c r="A630" s="7" t="s">
        <v>847</v>
      </c>
      <c r="B630" s="6" t="s">
        <v>119</v>
      </c>
      <c r="C630" s="7" t="s">
        <v>119</v>
      </c>
      <c r="D630" s="7" t="s">
        <v>119</v>
      </c>
      <c r="E630" s="10" t="s">
        <v>119</v>
      </c>
      <c r="F630" s="37" t="s">
        <v>119</v>
      </c>
      <c r="G630" s="29" t="s">
        <v>119</v>
      </c>
      <c r="H630" s="29" t="s">
        <v>119</v>
      </c>
      <c r="I630" s="29" t="s">
        <v>119</v>
      </c>
      <c r="J630" s="96" t="s">
        <v>119</v>
      </c>
      <c r="K630" s="29" t="s">
        <v>119</v>
      </c>
      <c r="L630" s="29" t="s">
        <v>119</v>
      </c>
      <c r="M630" s="29" t="s">
        <v>119</v>
      </c>
      <c r="N630" s="10" t="s">
        <v>119</v>
      </c>
      <c r="O630" s="43" t="s">
        <v>119</v>
      </c>
      <c r="P630" s="28" t="s">
        <v>119</v>
      </c>
      <c r="Q630" s="107" t="s">
        <v>119</v>
      </c>
      <c r="R630" s="107" t="s">
        <v>119</v>
      </c>
      <c r="S630" s="107">
        <v>3</v>
      </c>
      <c r="T630" s="107" t="s">
        <v>119</v>
      </c>
      <c r="U630" s="106" t="s">
        <v>119</v>
      </c>
      <c r="V630" s="106" t="s">
        <v>119</v>
      </c>
      <c r="W630" t="s">
        <v>119</v>
      </c>
      <c r="X630" s="11" t="str">
        <f t="shared" si="9"/>
        <v>X</v>
      </c>
      <c r="Y630" s="11" t="s">
        <v>119</v>
      </c>
    </row>
    <row r="631" spans="1:25" s="11" customFormat="1" x14ac:dyDescent="0.3">
      <c r="A631" s="12" t="s">
        <v>1184</v>
      </c>
      <c r="B631" s="2" t="s">
        <v>119</v>
      </c>
      <c r="C631" s="2" t="s">
        <v>119</v>
      </c>
      <c r="D631" s="2" t="s">
        <v>119</v>
      </c>
      <c r="E631" s="2" t="s">
        <v>119</v>
      </c>
      <c r="F631" s="2" t="s">
        <v>119</v>
      </c>
      <c r="G631" s="2" t="s">
        <v>119</v>
      </c>
      <c r="H631" s="2" t="s">
        <v>119</v>
      </c>
      <c r="I631" s="2" t="s">
        <v>119</v>
      </c>
      <c r="J631" s="76">
        <v>1</v>
      </c>
      <c r="K631" s="28" t="s">
        <v>119</v>
      </c>
      <c r="L631" s="28" t="s">
        <v>119</v>
      </c>
      <c r="M631" s="28" t="s">
        <v>119</v>
      </c>
      <c r="N631" s="28" t="s">
        <v>119</v>
      </c>
      <c r="O631" s="28" t="s">
        <v>119</v>
      </c>
      <c r="P631" s="28" t="s">
        <v>119</v>
      </c>
      <c r="Q631" s="106" t="s">
        <v>119</v>
      </c>
      <c r="R631" s="106" t="s">
        <v>119</v>
      </c>
      <c r="S631" s="106" t="s">
        <v>119</v>
      </c>
      <c r="T631" s="106" t="s">
        <v>119</v>
      </c>
      <c r="U631" s="106" t="s">
        <v>119</v>
      </c>
      <c r="V631" s="106" t="s">
        <v>119</v>
      </c>
      <c r="W631" s="11" t="s">
        <v>134</v>
      </c>
      <c r="X631" s="11" t="s">
        <v>119</v>
      </c>
      <c r="Y631" s="11" t="s">
        <v>119</v>
      </c>
    </row>
    <row r="632" spans="1:25" s="51" customFormat="1" x14ac:dyDescent="0.3">
      <c r="A632" s="12" t="s">
        <v>843</v>
      </c>
      <c r="B632" s="2" t="s">
        <v>119</v>
      </c>
      <c r="C632" s="4" t="s">
        <v>119</v>
      </c>
      <c r="D632" s="4" t="s">
        <v>119</v>
      </c>
      <c r="E632" s="1" t="s">
        <v>119</v>
      </c>
      <c r="F632" s="37" t="s">
        <v>119</v>
      </c>
      <c r="G632" s="37" t="s">
        <v>119</v>
      </c>
      <c r="H632" s="28" t="s">
        <v>119</v>
      </c>
      <c r="I632" s="28" t="s">
        <v>119</v>
      </c>
      <c r="J632" s="61" t="s">
        <v>119</v>
      </c>
      <c r="K632" s="28" t="s">
        <v>119</v>
      </c>
      <c r="L632" s="28" t="s">
        <v>119</v>
      </c>
      <c r="M632" s="28" t="s">
        <v>119</v>
      </c>
      <c r="N632" s="1" t="s">
        <v>119</v>
      </c>
      <c r="O632" s="43" t="s">
        <v>119</v>
      </c>
      <c r="P632" s="28" t="s">
        <v>119</v>
      </c>
      <c r="Q632" s="106">
        <v>6</v>
      </c>
      <c r="R632" s="106" t="s">
        <v>119</v>
      </c>
      <c r="S632" s="106" t="s">
        <v>119</v>
      </c>
      <c r="T632" s="106" t="s">
        <v>119</v>
      </c>
      <c r="U632" s="106" t="s">
        <v>119</v>
      </c>
      <c r="V632" s="106" t="s">
        <v>119</v>
      </c>
      <c r="W632" t="s">
        <v>119</v>
      </c>
      <c r="X632" s="11" t="str">
        <f t="shared" si="9"/>
        <v>X</v>
      </c>
      <c r="Y632" s="11" t="s">
        <v>119</v>
      </c>
    </row>
    <row r="633" spans="1:25" x14ac:dyDescent="0.3">
      <c r="A633" s="12" t="s">
        <v>1183</v>
      </c>
      <c r="B633" s="2" t="s">
        <v>119</v>
      </c>
      <c r="C633" s="4" t="s">
        <v>119</v>
      </c>
      <c r="D633" s="4" t="s">
        <v>119</v>
      </c>
      <c r="E633" s="1" t="s">
        <v>119</v>
      </c>
      <c r="F633" s="37" t="s">
        <v>119</v>
      </c>
      <c r="G633" s="37" t="s">
        <v>119</v>
      </c>
      <c r="H633" s="28" t="s">
        <v>119</v>
      </c>
      <c r="I633" s="28" t="s">
        <v>119</v>
      </c>
      <c r="J633" s="61" t="s">
        <v>119</v>
      </c>
      <c r="K633" s="28" t="s">
        <v>119</v>
      </c>
      <c r="L633" s="28" t="s">
        <v>119</v>
      </c>
      <c r="M633" s="28" t="s">
        <v>119</v>
      </c>
      <c r="N633" s="1" t="s">
        <v>119</v>
      </c>
      <c r="O633" s="43" t="s">
        <v>119</v>
      </c>
      <c r="P633" s="28" t="s">
        <v>119</v>
      </c>
      <c r="Q633" s="106" t="s">
        <v>119</v>
      </c>
      <c r="R633" s="106" t="s">
        <v>119</v>
      </c>
      <c r="S633" s="106">
        <v>11</v>
      </c>
      <c r="T633" s="106" t="s">
        <v>119</v>
      </c>
      <c r="U633" s="106" t="s">
        <v>119</v>
      </c>
      <c r="V633" s="106" t="s">
        <v>119</v>
      </c>
      <c r="W633" t="s">
        <v>119</v>
      </c>
      <c r="X633" s="11" t="str">
        <f t="shared" si="9"/>
        <v>X</v>
      </c>
      <c r="Y633" s="11" t="s">
        <v>119</v>
      </c>
    </row>
    <row r="634" spans="1:25" x14ac:dyDescent="0.3">
      <c r="A634" s="12" t="s">
        <v>842</v>
      </c>
      <c r="B634" s="2" t="s">
        <v>119</v>
      </c>
      <c r="C634" s="4" t="s">
        <v>119</v>
      </c>
      <c r="D634" s="4" t="s">
        <v>119</v>
      </c>
      <c r="E634" s="1" t="s">
        <v>119</v>
      </c>
      <c r="F634" s="37" t="s">
        <v>119</v>
      </c>
      <c r="G634" s="37" t="s">
        <v>119</v>
      </c>
      <c r="H634" s="28" t="s">
        <v>119</v>
      </c>
      <c r="I634" s="28" t="s">
        <v>119</v>
      </c>
      <c r="J634" s="61" t="s">
        <v>119</v>
      </c>
      <c r="K634" s="28" t="s">
        <v>119</v>
      </c>
      <c r="L634" s="28" t="s">
        <v>119</v>
      </c>
      <c r="M634" s="28" t="s">
        <v>119</v>
      </c>
      <c r="N634" s="1" t="s">
        <v>119</v>
      </c>
      <c r="O634" s="43" t="s">
        <v>119</v>
      </c>
      <c r="P634" s="28" t="s">
        <v>119</v>
      </c>
      <c r="Q634" s="106">
        <v>2</v>
      </c>
      <c r="R634" s="106" t="s">
        <v>119</v>
      </c>
      <c r="S634" s="106" t="s">
        <v>119</v>
      </c>
      <c r="T634" s="106" t="s">
        <v>119</v>
      </c>
      <c r="U634" s="106" t="s">
        <v>119</v>
      </c>
      <c r="V634" s="106" t="s">
        <v>119</v>
      </c>
      <c r="W634" t="s">
        <v>119</v>
      </c>
      <c r="X634" s="11" t="str">
        <f t="shared" si="9"/>
        <v>X</v>
      </c>
      <c r="Y634" s="11" t="s">
        <v>119</v>
      </c>
    </row>
    <row r="635" spans="1:25" x14ac:dyDescent="0.3">
      <c r="A635" s="12" t="s">
        <v>693</v>
      </c>
      <c r="B635" s="2" t="s">
        <v>119</v>
      </c>
      <c r="C635" s="4" t="s">
        <v>119</v>
      </c>
      <c r="D635" s="4" t="s">
        <v>119</v>
      </c>
      <c r="E635" s="1" t="s">
        <v>119</v>
      </c>
      <c r="F635" s="37" t="s">
        <v>119</v>
      </c>
      <c r="G635" s="37" t="s">
        <v>119</v>
      </c>
      <c r="H635" s="28">
        <v>20</v>
      </c>
      <c r="I635" s="28">
        <f>2+3+1+3+5</f>
        <v>14</v>
      </c>
      <c r="J635" s="61" t="s">
        <v>119</v>
      </c>
      <c r="K635" s="28" t="s">
        <v>119</v>
      </c>
      <c r="L635" s="28" t="s">
        <v>119</v>
      </c>
      <c r="M635" s="28" t="s">
        <v>119</v>
      </c>
      <c r="N635" s="1" t="s">
        <v>119</v>
      </c>
      <c r="O635" s="43" t="s">
        <v>119</v>
      </c>
      <c r="P635" s="28" t="s">
        <v>119</v>
      </c>
      <c r="Q635" s="106" t="s">
        <v>119</v>
      </c>
      <c r="R635" s="106" t="s">
        <v>119</v>
      </c>
      <c r="S635" s="106" t="s">
        <v>119</v>
      </c>
      <c r="T635" s="106" t="s">
        <v>119</v>
      </c>
      <c r="U635" s="106" t="s">
        <v>119</v>
      </c>
      <c r="V635" s="106" t="s">
        <v>119</v>
      </c>
      <c r="W635" t="s">
        <v>119</v>
      </c>
      <c r="X635" s="11" t="s">
        <v>134</v>
      </c>
      <c r="Y635" s="11" t="s">
        <v>134</v>
      </c>
    </row>
    <row r="636" spans="1:25" x14ac:dyDescent="0.3">
      <c r="A636" s="12" t="s">
        <v>493</v>
      </c>
      <c r="B636" s="2" t="s">
        <v>119</v>
      </c>
      <c r="C636" s="4" t="s">
        <v>119</v>
      </c>
      <c r="D636" s="4" t="s">
        <v>119</v>
      </c>
      <c r="E636" s="1" t="s">
        <v>119</v>
      </c>
      <c r="F636" s="37" t="s">
        <v>119</v>
      </c>
      <c r="G636" s="37" t="s">
        <v>119</v>
      </c>
      <c r="H636" s="28" t="s">
        <v>119</v>
      </c>
      <c r="I636" s="28" t="s">
        <v>119</v>
      </c>
      <c r="J636" s="61" t="s">
        <v>119</v>
      </c>
      <c r="K636" s="28" t="s">
        <v>119</v>
      </c>
      <c r="L636" s="28" t="s">
        <v>119</v>
      </c>
      <c r="M636" s="28">
        <f>1+4+2+12+10</f>
        <v>29</v>
      </c>
      <c r="N636" s="1" t="s">
        <v>119</v>
      </c>
      <c r="O636" s="43" t="s">
        <v>119</v>
      </c>
      <c r="P636" s="28" t="s">
        <v>119</v>
      </c>
      <c r="Q636" s="106" t="s">
        <v>119</v>
      </c>
      <c r="R636" s="106" t="s">
        <v>119</v>
      </c>
      <c r="S636" s="106" t="s">
        <v>119</v>
      </c>
      <c r="T636" s="106" t="s">
        <v>119</v>
      </c>
      <c r="U636" s="106" t="s">
        <v>119</v>
      </c>
      <c r="V636" s="106" t="s">
        <v>119</v>
      </c>
      <c r="W636" t="s">
        <v>119</v>
      </c>
      <c r="X636" s="11" t="s">
        <v>119</v>
      </c>
      <c r="Y636" s="11" t="s">
        <v>119</v>
      </c>
    </row>
    <row r="637" spans="1:25" x14ac:dyDescent="0.3">
      <c r="A637" s="12" t="s">
        <v>494</v>
      </c>
      <c r="B637" s="2" t="s">
        <v>119</v>
      </c>
      <c r="C637" s="4" t="s">
        <v>119</v>
      </c>
      <c r="D637" s="4" t="s">
        <v>119</v>
      </c>
      <c r="E637" s="1" t="s">
        <v>119</v>
      </c>
      <c r="F637" s="37" t="s">
        <v>119</v>
      </c>
      <c r="G637" s="37" t="s">
        <v>119</v>
      </c>
      <c r="H637" s="28" t="s">
        <v>119</v>
      </c>
      <c r="I637" s="28" t="s">
        <v>119</v>
      </c>
      <c r="J637" s="61" t="s">
        <v>119</v>
      </c>
      <c r="K637" s="28" t="s">
        <v>119</v>
      </c>
      <c r="L637" s="28" t="s">
        <v>119</v>
      </c>
      <c r="M637" s="28" t="s">
        <v>134</v>
      </c>
      <c r="N637" s="1" t="s">
        <v>119</v>
      </c>
      <c r="O637" s="43" t="s">
        <v>119</v>
      </c>
      <c r="P637" s="28" t="s">
        <v>119</v>
      </c>
      <c r="Q637" s="106" t="s">
        <v>119</v>
      </c>
      <c r="R637" s="106" t="s">
        <v>119</v>
      </c>
      <c r="S637" s="106" t="s">
        <v>119</v>
      </c>
      <c r="T637" s="106" t="s">
        <v>119</v>
      </c>
      <c r="U637" s="106" t="s">
        <v>119</v>
      </c>
      <c r="V637" s="106" t="s">
        <v>119</v>
      </c>
      <c r="W637" t="s">
        <v>119</v>
      </c>
      <c r="X637" s="11" t="s">
        <v>134</v>
      </c>
      <c r="Y637" s="11" t="s">
        <v>119</v>
      </c>
    </row>
    <row r="638" spans="1:25" x14ac:dyDescent="0.3">
      <c r="A638" s="12" t="s">
        <v>495</v>
      </c>
      <c r="B638" s="2" t="s">
        <v>119</v>
      </c>
      <c r="C638" s="4" t="s">
        <v>119</v>
      </c>
      <c r="D638" s="4" t="s">
        <v>119</v>
      </c>
      <c r="E638" s="1" t="s">
        <v>119</v>
      </c>
      <c r="F638" s="37" t="s">
        <v>119</v>
      </c>
      <c r="G638" s="37" t="s">
        <v>119</v>
      </c>
      <c r="H638" s="28" t="s">
        <v>119</v>
      </c>
      <c r="I638" s="28" t="s">
        <v>119</v>
      </c>
      <c r="J638" s="61" t="s">
        <v>119</v>
      </c>
      <c r="K638" s="28" t="s">
        <v>119</v>
      </c>
      <c r="L638" s="28" t="s">
        <v>119</v>
      </c>
      <c r="M638" s="28" t="s">
        <v>134</v>
      </c>
      <c r="N638" s="1" t="s">
        <v>119</v>
      </c>
      <c r="O638" s="43" t="s">
        <v>119</v>
      </c>
      <c r="P638" s="28" t="s">
        <v>119</v>
      </c>
      <c r="Q638" s="106" t="s">
        <v>119</v>
      </c>
      <c r="R638" s="106" t="s">
        <v>119</v>
      </c>
      <c r="S638" s="106" t="s">
        <v>119</v>
      </c>
      <c r="T638" s="106" t="s">
        <v>119</v>
      </c>
      <c r="U638" s="106" t="s">
        <v>119</v>
      </c>
      <c r="V638" s="106" t="s">
        <v>119</v>
      </c>
      <c r="W638" t="s">
        <v>119</v>
      </c>
      <c r="X638" s="11" t="s">
        <v>134</v>
      </c>
      <c r="Y638" s="11" t="s">
        <v>119</v>
      </c>
    </row>
    <row r="639" spans="1:25" x14ac:dyDescent="0.3">
      <c r="A639" s="10" t="s">
        <v>311</v>
      </c>
      <c r="B639" s="2" t="s">
        <v>119</v>
      </c>
      <c r="C639" s="4" t="s">
        <v>119</v>
      </c>
      <c r="D639" s="4" t="s">
        <v>119</v>
      </c>
      <c r="E639" s="1" t="s">
        <v>119</v>
      </c>
      <c r="F639" s="37" t="s">
        <v>119</v>
      </c>
      <c r="G639" s="37" t="s">
        <v>119</v>
      </c>
      <c r="H639" s="28" t="s">
        <v>119</v>
      </c>
      <c r="I639" s="28">
        <v>2</v>
      </c>
      <c r="J639" s="61" t="s">
        <v>119</v>
      </c>
      <c r="K639" s="28" t="s">
        <v>119</v>
      </c>
      <c r="L639" s="28" t="s">
        <v>119</v>
      </c>
      <c r="M639" s="28" t="s">
        <v>119</v>
      </c>
      <c r="N639" s="1" t="s">
        <v>119</v>
      </c>
      <c r="O639" s="43" t="s">
        <v>119</v>
      </c>
      <c r="P639" s="28" t="s">
        <v>119</v>
      </c>
      <c r="Q639" s="106" t="s">
        <v>119</v>
      </c>
      <c r="R639" s="106" t="s">
        <v>119</v>
      </c>
      <c r="S639" s="106" t="s">
        <v>119</v>
      </c>
      <c r="T639" s="106" t="s">
        <v>119</v>
      </c>
      <c r="U639" s="106" t="s">
        <v>119</v>
      </c>
      <c r="V639" s="106" t="s">
        <v>119</v>
      </c>
      <c r="W639" t="s">
        <v>119</v>
      </c>
      <c r="X639" s="11" t="s">
        <v>119</v>
      </c>
      <c r="Y639" s="11" t="s">
        <v>119</v>
      </c>
    </row>
    <row r="640" spans="1:25" x14ac:dyDescent="0.3">
      <c r="A640" s="14" t="s">
        <v>496</v>
      </c>
      <c r="B640" s="18" t="s">
        <v>119</v>
      </c>
      <c r="C640" s="12" t="s">
        <v>119</v>
      </c>
      <c r="D640" s="12" t="s">
        <v>119</v>
      </c>
      <c r="E640" s="14" t="s">
        <v>119</v>
      </c>
      <c r="F640" s="37" t="s">
        <v>119</v>
      </c>
      <c r="G640" s="37" t="s">
        <v>119</v>
      </c>
      <c r="H640" s="31" t="s">
        <v>119</v>
      </c>
      <c r="I640" s="31" t="s">
        <v>119</v>
      </c>
      <c r="J640" s="76" t="s">
        <v>119</v>
      </c>
      <c r="K640" s="31" t="s">
        <v>119</v>
      </c>
      <c r="L640" s="31" t="s">
        <v>119</v>
      </c>
      <c r="M640" s="31">
        <v>3</v>
      </c>
      <c r="N640" s="14" t="s">
        <v>119</v>
      </c>
      <c r="O640" s="43" t="s">
        <v>119</v>
      </c>
      <c r="P640" s="28" t="s">
        <v>119</v>
      </c>
      <c r="Q640" s="106" t="s">
        <v>119</v>
      </c>
      <c r="R640" s="106">
        <v>1</v>
      </c>
      <c r="S640" s="106" t="s">
        <v>119</v>
      </c>
      <c r="T640" s="106" t="s">
        <v>119</v>
      </c>
      <c r="U640" s="106" t="s">
        <v>119</v>
      </c>
      <c r="V640" s="106" t="s">
        <v>119</v>
      </c>
      <c r="W640" t="s">
        <v>119</v>
      </c>
      <c r="X640" s="11" t="str">
        <f t="shared" si="9"/>
        <v>X</v>
      </c>
      <c r="Y640" s="11" t="s">
        <v>119</v>
      </c>
    </row>
    <row r="641" spans="1:25" x14ac:dyDescent="0.3">
      <c r="A641" s="14" t="s">
        <v>497</v>
      </c>
      <c r="B641" s="18" t="s">
        <v>119</v>
      </c>
      <c r="C641" s="12" t="s">
        <v>119</v>
      </c>
      <c r="D641" s="12" t="s">
        <v>119</v>
      </c>
      <c r="E641" s="14" t="s">
        <v>119</v>
      </c>
      <c r="F641" s="37" t="s">
        <v>119</v>
      </c>
      <c r="G641" s="37" t="s">
        <v>119</v>
      </c>
      <c r="H641" s="31" t="s">
        <v>119</v>
      </c>
      <c r="I641" s="31" t="s">
        <v>119</v>
      </c>
      <c r="J641" s="76" t="s">
        <v>119</v>
      </c>
      <c r="K641" s="31" t="s">
        <v>119</v>
      </c>
      <c r="L641" s="31" t="s">
        <v>119</v>
      </c>
      <c r="M641" s="31">
        <v>1</v>
      </c>
      <c r="N641" s="14" t="s">
        <v>119</v>
      </c>
      <c r="O641" s="43" t="s">
        <v>119</v>
      </c>
      <c r="P641" s="28" t="s">
        <v>119</v>
      </c>
      <c r="Q641" s="106" t="s">
        <v>119</v>
      </c>
      <c r="R641" s="106" t="s">
        <v>119</v>
      </c>
      <c r="S641" s="106" t="s">
        <v>119</v>
      </c>
      <c r="T641" s="106" t="s">
        <v>119</v>
      </c>
      <c r="U641" s="106" t="s">
        <v>119</v>
      </c>
      <c r="V641" s="106" t="s">
        <v>119</v>
      </c>
      <c r="W641" t="s">
        <v>119</v>
      </c>
      <c r="X641" s="11" t="s">
        <v>134</v>
      </c>
      <c r="Y641" s="11" t="s">
        <v>119</v>
      </c>
    </row>
    <row r="642" spans="1:25" x14ac:dyDescent="0.3">
      <c r="A642" s="41" t="s">
        <v>498</v>
      </c>
      <c r="B642" s="52"/>
      <c r="C642" s="53"/>
      <c r="D642" s="53"/>
      <c r="E642" s="53"/>
      <c r="F642" s="92"/>
      <c r="G642" s="92"/>
      <c r="H642" s="54"/>
      <c r="I642" s="54"/>
      <c r="J642" s="83"/>
      <c r="K642" s="54"/>
      <c r="L642" s="54"/>
      <c r="M642" s="54"/>
      <c r="N642" s="53"/>
      <c r="O642" s="54"/>
      <c r="P642" s="50"/>
      <c r="Q642" s="105"/>
      <c r="R642" s="105"/>
      <c r="S642" s="105"/>
      <c r="T642" s="105"/>
      <c r="U642" s="105"/>
      <c r="V642" s="105"/>
      <c r="W642" t="s">
        <v>119</v>
      </c>
      <c r="X642" s="11" t="str">
        <f t="shared" si="9"/>
        <v/>
      </c>
      <c r="Y642" s="84"/>
    </row>
    <row r="643" spans="1:25" x14ac:dyDescent="0.3">
      <c r="A643" s="14" t="s">
        <v>499</v>
      </c>
      <c r="B643" s="18" t="s">
        <v>119</v>
      </c>
      <c r="C643" s="12" t="s">
        <v>119</v>
      </c>
      <c r="D643" s="12" t="s">
        <v>119</v>
      </c>
      <c r="E643" s="14" t="s">
        <v>119</v>
      </c>
      <c r="F643" s="37" t="s">
        <v>119</v>
      </c>
      <c r="G643" s="37" t="s">
        <v>119</v>
      </c>
      <c r="H643" s="31" t="s">
        <v>119</v>
      </c>
      <c r="I643" s="31" t="s">
        <v>119</v>
      </c>
      <c r="J643" s="76" t="s">
        <v>119</v>
      </c>
      <c r="K643" s="31" t="s">
        <v>119</v>
      </c>
      <c r="L643" s="31" t="s">
        <v>119</v>
      </c>
      <c r="M643" s="31">
        <v>1</v>
      </c>
      <c r="N643" s="14" t="s">
        <v>119</v>
      </c>
      <c r="O643" s="31" t="s">
        <v>119</v>
      </c>
      <c r="P643" s="28" t="s">
        <v>119</v>
      </c>
      <c r="Q643" s="106" t="s">
        <v>119</v>
      </c>
      <c r="R643" s="106" t="s">
        <v>119</v>
      </c>
      <c r="S643" s="106" t="s">
        <v>119</v>
      </c>
      <c r="T643" s="106" t="s">
        <v>119</v>
      </c>
      <c r="U643" s="106" t="s">
        <v>119</v>
      </c>
      <c r="V643" s="106" t="s">
        <v>119</v>
      </c>
      <c r="W643" t="s">
        <v>119</v>
      </c>
      <c r="X643" s="11" t="s">
        <v>134</v>
      </c>
      <c r="Y643" s="11" t="s">
        <v>134</v>
      </c>
    </row>
    <row r="644" spans="1:25" x14ac:dyDescent="0.3">
      <c r="A644" s="14" t="s">
        <v>500</v>
      </c>
      <c r="B644" s="18" t="s">
        <v>119</v>
      </c>
      <c r="C644" s="12" t="s">
        <v>119</v>
      </c>
      <c r="D644" s="12" t="s">
        <v>119</v>
      </c>
      <c r="E644" s="14" t="s">
        <v>119</v>
      </c>
      <c r="F644" s="37" t="s">
        <v>119</v>
      </c>
      <c r="G644" s="37" t="s">
        <v>119</v>
      </c>
      <c r="H644" s="31" t="s">
        <v>119</v>
      </c>
      <c r="I644" s="31" t="s">
        <v>119</v>
      </c>
      <c r="J644" s="76" t="s">
        <v>119</v>
      </c>
      <c r="K644" s="31" t="s">
        <v>119</v>
      </c>
      <c r="L644" s="31" t="s">
        <v>119</v>
      </c>
      <c r="M644" s="31">
        <f>5+8+18+8</f>
        <v>39</v>
      </c>
      <c r="N644" s="14" t="s">
        <v>119</v>
      </c>
      <c r="O644" s="31" t="s">
        <v>119</v>
      </c>
      <c r="P644" s="28" t="s">
        <v>119</v>
      </c>
      <c r="Q644" s="106" t="s">
        <v>119</v>
      </c>
      <c r="R644" s="106" t="s">
        <v>119</v>
      </c>
      <c r="S644" s="106" t="s">
        <v>119</v>
      </c>
      <c r="T644" s="106" t="s">
        <v>119</v>
      </c>
      <c r="U644" s="106" t="s">
        <v>119</v>
      </c>
      <c r="V644" s="106" t="s">
        <v>119</v>
      </c>
      <c r="W644" t="s">
        <v>119</v>
      </c>
      <c r="X644" s="11" t="s">
        <v>134</v>
      </c>
      <c r="Y644" s="11" t="s">
        <v>119</v>
      </c>
    </row>
    <row r="645" spans="1:25" x14ac:dyDescent="0.3">
      <c r="A645" s="14" t="s">
        <v>501</v>
      </c>
      <c r="B645" s="18" t="s">
        <v>119</v>
      </c>
      <c r="C645" s="12" t="s">
        <v>119</v>
      </c>
      <c r="D645" s="12" t="s">
        <v>119</v>
      </c>
      <c r="E645" s="14" t="s">
        <v>119</v>
      </c>
      <c r="F645" s="37" t="s">
        <v>119</v>
      </c>
      <c r="G645" s="37" t="s">
        <v>119</v>
      </c>
      <c r="H645" s="31" t="s">
        <v>119</v>
      </c>
      <c r="I645" s="31" t="s">
        <v>119</v>
      </c>
      <c r="J645" s="76" t="s">
        <v>119</v>
      </c>
      <c r="K645" s="31" t="s">
        <v>119</v>
      </c>
      <c r="L645" s="31" t="s">
        <v>119</v>
      </c>
      <c r="M645" s="31" t="s">
        <v>134</v>
      </c>
      <c r="N645" s="14" t="s">
        <v>119</v>
      </c>
      <c r="O645" s="31" t="s">
        <v>119</v>
      </c>
      <c r="P645" s="28" t="s">
        <v>119</v>
      </c>
      <c r="Q645" s="106" t="s">
        <v>119</v>
      </c>
      <c r="R645" s="106" t="s">
        <v>119</v>
      </c>
      <c r="S645" s="106" t="s">
        <v>119</v>
      </c>
      <c r="T645" s="106" t="s">
        <v>119</v>
      </c>
      <c r="U645" s="106" t="s">
        <v>119</v>
      </c>
      <c r="V645" s="106" t="s">
        <v>119</v>
      </c>
      <c r="W645" t="s">
        <v>119</v>
      </c>
      <c r="X645" s="11" t="s">
        <v>134</v>
      </c>
      <c r="Y645" s="11" t="s">
        <v>134</v>
      </c>
    </row>
    <row r="646" spans="1:25" x14ac:dyDescent="0.3">
      <c r="A646" s="63" t="s">
        <v>289</v>
      </c>
      <c r="B646" s="48"/>
      <c r="C646" s="49"/>
      <c r="D646" s="49"/>
      <c r="E646" s="49"/>
      <c r="F646" s="92"/>
      <c r="G646" s="92"/>
      <c r="H646" s="50"/>
      <c r="I646" s="50"/>
      <c r="J646" s="50"/>
      <c r="K646" s="50"/>
      <c r="L646" s="50"/>
      <c r="M646" s="50"/>
      <c r="N646" s="49"/>
      <c r="O646" s="50"/>
      <c r="P646" s="50"/>
      <c r="Q646" s="105"/>
      <c r="R646" s="105"/>
      <c r="S646" s="105"/>
      <c r="T646" s="105"/>
      <c r="U646" s="105"/>
      <c r="V646" s="105"/>
      <c r="W646" t="s">
        <v>119</v>
      </c>
      <c r="X646" s="11" t="str">
        <f t="shared" si="9"/>
        <v/>
      </c>
      <c r="Y646" s="84"/>
    </row>
    <row r="647" spans="1:25" x14ac:dyDescent="0.3">
      <c r="A647" s="1" t="s">
        <v>22</v>
      </c>
      <c r="B647" s="2">
        <v>0</v>
      </c>
      <c r="C647" s="1">
        <v>0</v>
      </c>
      <c r="D647" s="1">
        <v>0</v>
      </c>
      <c r="E647" s="1">
        <v>3</v>
      </c>
      <c r="F647" s="37" t="s">
        <v>119</v>
      </c>
      <c r="G647" s="37" t="s">
        <v>134</v>
      </c>
      <c r="H647" s="28" t="s">
        <v>119</v>
      </c>
      <c r="I647" s="28">
        <v>2</v>
      </c>
      <c r="J647" s="28" t="s">
        <v>119</v>
      </c>
      <c r="K647" s="28">
        <v>6</v>
      </c>
      <c r="L647" s="28" t="s">
        <v>119</v>
      </c>
      <c r="M647" s="28" t="s">
        <v>134</v>
      </c>
      <c r="N647" s="1">
        <v>38</v>
      </c>
      <c r="O647" s="28" t="s">
        <v>134</v>
      </c>
      <c r="P647" s="28">
        <v>1</v>
      </c>
      <c r="Q647" s="106" t="s">
        <v>119</v>
      </c>
      <c r="R647" s="106" t="s">
        <v>119</v>
      </c>
      <c r="S647" s="106" t="s">
        <v>119</v>
      </c>
      <c r="T647" s="106" t="s">
        <v>119</v>
      </c>
      <c r="U647" s="106" t="s">
        <v>119</v>
      </c>
      <c r="V647" s="106" t="s">
        <v>119</v>
      </c>
      <c r="W647" t="s">
        <v>119</v>
      </c>
      <c r="X647" s="11" t="s">
        <v>134</v>
      </c>
      <c r="Y647" s="11" t="s">
        <v>134</v>
      </c>
    </row>
    <row r="648" spans="1:25" x14ac:dyDescent="0.3">
      <c r="A648" s="1" t="s">
        <v>21</v>
      </c>
      <c r="B648" s="2">
        <v>0</v>
      </c>
      <c r="C648" s="1">
        <v>0</v>
      </c>
      <c r="D648" s="1">
        <v>3</v>
      </c>
      <c r="E648" s="1">
        <v>0</v>
      </c>
      <c r="F648" s="37" t="s">
        <v>119</v>
      </c>
      <c r="G648" s="37">
        <v>3</v>
      </c>
      <c r="H648" s="28" t="s">
        <v>119</v>
      </c>
      <c r="I648" s="28">
        <v>2</v>
      </c>
      <c r="J648" s="28">
        <v>1</v>
      </c>
      <c r="K648" s="28">
        <v>22</v>
      </c>
      <c r="L648" s="28" t="s">
        <v>119</v>
      </c>
      <c r="M648" s="28">
        <v>14</v>
      </c>
      <c r="N648" s="79" t="s">
        <v>119</v>
      </c>
      <c r="O648" s="28">
        <v>2</v>
      </c>
      <c r="P648" s="28">
        <v>15</v>
      </c>
      <c r="Q648" s="106" t="s">
        <v>119</v>
      </c>
      <c r="R648" s="106" t="s">
        <v>119</v>
      </c>
      <c r="S648" s="106" t="s">
        <v>119</v>
      </c>
      <c r="T648" s="106" t="s">
        <v>119</v>
      </c>
      <c r="U648" s="106" t="s">
        <v>119</v>
      </c>
      <c r="V648" s="106" t="s">
        <v>119</v>
      </c>
      <c r="W648" t="s">
        <v>119</v>
      </c>
      <c r="X648" s="11" t="s">
        <v>119</v>
      </c>
      <c r="Y648" s="11" t="s">
        <v>134</v>
      </c>
    </row>
    <row r="649" spans="1:25" x14ac:dyDescent="0.3">
      <c r="A649" s="1" t="s">
        <v>19</v>
      </c>
      <c r="B649" s="2">
        <v>6</v>
      </c>
      <c r="C649" s="1">
        <v>20</v>
      </c>
      <c r="D649" s="1">
        <v>3</v>
      </c>
      <c r="E649" s="1">
        <v>4</v>
      </c>
      <c r="F649" s="37">
        <f>20+1+20+5+4+2+54+6+42+6</f>
        <v>160</v>
      </c>
      <c r="G649" s="37">
        <f>1+10+13+2+2+74+11+5+1+1+1+1+3</f>
        <v>125</v>
      </c>
      <c r="H649" s="27">
        <f>6+17+1+6+6+1+10</f>
        <v>47</v>
      </c>
      <c r="I649" s="28">
        <f>1+1+2+1+1+1+1+5+4+1+2+1</f>
        <v>21</v>
      </c>
      <c r="J649" s="28">
        <f>4+5+7+1+2+2+3+1+2+1+14+2+3+1+2+7+14+2+2+2+10+4+4+12+9+1+4+1+4</f>
        <v>126</v>
      </c>
      <c r="K649" s="28">
        <f>2+1+14+1+82+1</f>
        <v>101</v>
      </c>
      <c r="L649" s="28">
        <v>1</v>
      </c>
      <c r="M649" s="28">
        <v>2</v>
      </c>
      <c r="N649" s="1">
        <v>1</v>
      </c>
      <c r="O649" s="28">
        <v>2</v>
      </c>
      <c r="P649" s="28">
        <v>6</v>
      </c>
      <c r="Q649" s="106" t="s">
        <v>119</v>
      </c>
      <c r="R649" s="106">
        <f>3+1+3+26</f>
        <v>33</v>
      </c>
      <c r="S649" s="106">
        <v>8</v>
      </c>
      <c r="T649" s="106" t="s">
        <v>119</v>
      </c>
      <c r="U649" s="106" t="s">
        <v>119</v>
      </c>
      <c r="V649" s="106" t="s">
        <v>119</v>
      </c>
      <c r="W649" t="s">
        <v>119</v>
      </c>
      <c r="X649" s="11" t="str">
        <f t="shared" si="9"/>
        <v>X</v>
      </c>
      <c r="Y649" s="11" t="s">
        <v>134</v>
      </c>
    </row>
    <row r="650" spans="1:25" x14ac:dyDescent="0.3">
      <c r="A650" s="4" t="s">
        <v>502</v>
      </c>
      <c r="B650" s="2" t="s">
        <v>119</v>
      </c>
      <c r="C650" s="1" t="s">
        <v>119</v>
      </c>
      <c r="D650" s="1" t="s">
        <v>119</v>
      </c>
      <c r="E650" s="1" t="s">
        <v>119</v>
      </c>
      <c r="F650" s="37" t="s">
        <v>119</v>
      </c>
      <c r="G650" s="37" t="s">
        <v>119</v>
      </c>
      <c r="H650" s="27" t="s">
        <v>119</v>
      </c>
      <c r="I650" s="28" t="s">
        <v>119</v>
      </c>
      <c r="J650" s="28" t="s">
        <v>119</v>
      </c>
      <c r="K650" s="28" t="s">
        <v>119</v>
      </c>
      <c r="L650" s="28" t="s">
        <v>119</v>
      </c>
      <c r="M650" s="28">
        <f>1+1+7+53+46+1+1+117+32</f>
        <v>259</v>
      </c>
      <c r="N650" s="1" t="s">
        <v>119</v>
      </c>
      <c r="O650" s="28" t="s">
        <v>119</v>
      </c>
      <c r="P650" s="28" t="s">
        <v>119</v>
      </c>
      <c r="Q650" s="106" t="s">
        <v>119</v>
      </c>
      <c r="R650" s="106" t="s">
        <v>119</v>
      </c>
      <c r="S650" s="106">
        <v>1</v>
      </c>
      <c r="T650" s="106">
        <v>1</v>
      </c>
      <c r="U650" s="106" t="s">
        <v>119</v>
      </c>
      <c r="V650" s="106" t="s">
        <v>119</v>
      </c>
      <c r="W650" t="s">
        <v>119</v>
      </c>
      <c r="X650" s="11" t="str">
        <f t="shared" si="9"/>
        <v>X</v>
      </c>
      <c r="Y650" s="11" t="s">
        <v>134</v>
      </c>
    </row>
    <row r="651" spans="1:25" x14ac:dyDescent="0.3">
      <c r="A651" s="4" t="s">
        <v>503</v>
      </c>
      <c r="B651" s="2" t="s">
        <v>119</v>
      </c>
      <c r="C651" s="1" t="s">
        <v>119</v>
      </c>
      <c r="D651" s="1" t="s">
        <v>119</v>
      </c>
      <c r="E651" s="1" t="s">
        <v>119</v>
      </c>
      <c r="F651" s="37" t="s">
        <v>119</v>
      </c>
      <c r="G651" s="37" t="s">
        <v>119</v>
      </c>
      <c r="H651" s="27" t="s">
        <v>119</v>
      </c>
      <c r="I651" s="28">
        <v>10</v>
      </c>
      <c r="J651" s="28" t="s">
        <v>119</v>
      </c>
      <c r="K651" s="28" t="s">
        <v>119</v>
      </c>
      <c r="L651" s="28" t="s">
        <v>119</v>
      </c>
      <c r="M651" s="28" t="s">
        <v>134</v>
      </c>
      <c r="N651" s="1" t="s">
        <v>119</v>
      </c>
      <c r="O651" s="28" t="s">
        <v>119</v>
      </c>
      <c r="P651" s="28" t="s">
        <v>119</v>
      </c>
      <c r="Q651" s="106" t="s">
        <v>119</v>
      </c>
      <c r="R651" s="106" t="s">
        <v>119</v>
      </c>
      <c r="S651" s="106" t="s">
        <v>119</v>
      </c>
      <c r="T651" s="106" t="s">
        <v>119</v>
      </c>
      <c r="U651" s="106" t="s">
        <v>119</v>
      </c>
      <c r="V651" s="106" t="s">
        <v>119</v>
      </c>
      <c r="W651" t="s">
        <v>119</v>
      </c>
      <c r="X651" s="11" t="s">
        <v>134</v>
      </c>
      <c r="Y651" s="11" t="s">
        <v>134</v>
      </c>
    </row>
    <row r="652" spans="1:25" x14ac:dyDescent="0.3">
      <c r="A652" s="4" t="s">
        <v>504</v>
      </c>
      <c r="B652" s="2" t="s">
        <v>119</v>
      </c>
      <c r="C652" s="1" t="s">
        <v>119</v>
      </c>
      <c r="D652" s="1" t="s">
        <v>119</v>
      </c>
      <c r="E652" s="1" t="s">
        <v>119</v>
      </c>
      <c r="F652" s="37" t="s">
        <v>119</v>
      </c>
      <c r="G652" s="37" t="s">
        <v>119</v>
      </c>
      <c r="H652" s="27" t="s">
        <v>119</v>
      </c>
      <c r="I652" s="28" t="s">
        <v>119</v>
      </c>
      <c r="J652" s="28" t="s">
        <v>119</v>
      </c>
      <c r="K652" s="28" t="s">
        <v>119</v>
      </c>
      <c r="L652" s="28" t="s">
        <v>119</v>
      </c>
      <c r="M652" s="28" t="s">
        <v>134</v>
      </c>
      <c r="N652" s="1" t="s">
        <v>119</v>
      </c>
      <c r="O652" s="28" t="s">
        <v>119</v>
      </c>
      <c r="P652" s="28" t="s">
        <v>119</v>
      </c>
      <c r="Q652" s="106" t="s">
        <v>119</v>
      </c>
      <c r="R652" s="106" t="s">
        <v>119</v>
      </c>
      <c r="S652" s="106" t="s">
        <v>119</v>
      </c>
      <c r="T652" s="106" t="s">
        <v>119</v>
      </c>
      <c r="U652" s="106" t="s">
        <v>119</v>
      </c>
      <c r="V652" s="106" t="s">
        <v>119</v>
      </c>
      <c r="W652" t="s">
        <v>119</v>
      </c>
      <c r="X652" s="11" t="s">
        <v>134</v>
      </c>
      <c r="Y652" s="11" t="s">
        <v>134</v>
      </c>
    </row>
    <row r="653" spans="1:25" x14ac:dyDescent="0.3">
      <c r="A653" s="1" t="s">
        <v>20</v>
      </c>
      <c r="B653" s="2">
        <v>1</v>
      </c>
      <c r="C653" s="1">
        <v>0</v>
      </c>
      <c r="D653" s="1">
        <v>0</v>
      </c>
      <c r="E653" s="1">
        <v>1</v>
      </c>
      <c r="F653" s="37">
        <f>1+3+1+1+1+4+2+2+16+3+8+3</f>
        <v>45</v>
      </c>
      <c r="G653" s="37">
        <v>9</v>
      </c>
      <c r="H653" s="28" t="s">
        <v>119</v>
      </c>
      <c r="I653" s="27">
        <v>6</v>
      </c>
      <c r="J653" s="28">
        <v>11</v>
      </c>
      <c r="K653" s="28">
        <v>5</v>
      </c>
      <c r="L653" s="28" t="s">
        <v>119</v>
      </c>
      <c r="M653" s="28" t="s">
        <v>134</v>
      </c>
      <c r="N653" s="1">
        <v>1</v>
      </c>
      <c r="O653" s="28" t="s">
        <v>119</v>
      </c>
      <c r="P653" s="28">
        <v>4</v>
      </c>
      <c r="Q653" s="106" t="s">
        <v>119</v>
      </c>
      <c r="R653" s="106" t="s">
        <v>119</v>
      </c>
      <c r="S653" s="106" t="s">
        <v>119</v>
      </c>
      <c r="T653" s="106" t="s">
        <v>119</v>
      </c>
      <c r="U653" s="106" t="s">
        <v>119</v>
      </c>
      <c r="V653" s="106" t="s">
        <v>119</v>
      </c>
      <c r="W653" t="s">
        <v>119</v>
      </c>
      <c r="X653" s="11" t="s">
        <v>134</v>
      </c>
      <c r="Y653" s="11" t="s">
        <v>134</v>
      </c>
    </row>
    <row r="654" spans="1:25" x14ac:dyDescent="0.3">
      <c r="A654" s="4" t="s">
        <v>505</v>
      </c>
      <c r="B654" s="2" t="s">
        <v>119</v>
      </c>
      <c r="C654" s="1" t="s">
        <v>119</v>
      </c>
      <c r="D654" s="1" t="s">
        <v>119</v>
      </c>
      <c r="E654" s="1" t="s">
        <v>119</v>
      </c>
      <c r="F654" s="37" t="s">
        <v>119</v>
      </c>
      <c r="G654" s="37" t="s">
        <v>119</v>
      </c>
      <c r="H654" s="28" t="s">
        <v>119</v>
      </c>
      <c r="I654" s="27" t="s">
        <v>119</v>
      </c>
      <c r="J654" s="28" t="s">
        <v>119</v>
      </c>
      <c r="K654" s="28" t="s">
        <v>119</v>
      </c>
      <c r="L654" s="28" t="s">
        <v>119</v>
      </c>
      <c r="M654" s="28">
        <f>1+8+1+1+24+10</f>
        <v>45</v>
      </c>
      <c r="N654" s="1" t="s">
        <v>119</v>
      </c>
      <c r="O654" s="28" t="s">
        <v>119</v>
      </c>
      <c r="P654" s="28" t="s">
        <v>119</v>
      </c>
      <c r="Q654" s="106" t="s">
        <v>119</v>
      </c>
      <c r="R654" s="106" t="s">
        <v>119</v>
      </c>
      <c r="S654" s="106" t="s">
        <v>119</v>
      </c>
      <c r="T654" s="106" t="s">
        <v>119</v>
      </c>
      <c r="U654" s="106" t="s">
        <v>119</v>
      </c>
      <c r="V654" s="106" t="s">
        <v>119</v>
      </c>
      <c r="W654" t="s">
        <v>119</v>
      </c>
      <c r="X654" s="11" t="s">
        <v>134</v>
      </c>
      <c r="Y654" s="11" t="s">
        <v>134</v>
      </c>
    </row>
    <row r="655" spans="1:25" x14ac:dyDescent="0.3">
      <c r="A655" s="1" t="s">
        <v>23</v>
      </c>
      <c r="B655" s="2">
        <v>0</v>
      </c>
      <c r="C655" s="4">
        <v>0</v>
      </c>
      <c r="D655" s="4">
        <v>0</v>
      </c>
      <c r="E655" s="1">
        <v>2</v>
      </c>
      <c r="F655" s="37" t="s">
        <v>119</v>
      </c>
      <c r="G655" s="37" t="s">
        <v>119</v>
      </c>
      <c r="H655" s="28" t="s">
        <v>119</v>
      </c>
      <c r="I655" s="27">
        <v>7</v>
      </c>
      <c r="J655" s="28" t="s">
        <v>119</v>
      </c>
      <c r="K655" s="28">
        <v>4</v>
      </c>
      <c r="L655" s="28" t="s">
        <v>119</v>
      </c>
      <c r="M655" s="28">
        <f>8+27+8+30+11</f>
        <v>84</v>
      </c>
      <c r="N655" s="1" t="s">
        <v>119</v>
      </c>
      <c r="O655" s="28" t="s">
        <v>119</v>
      </c>
      <c r="P655" s="28">
        <v>19</v>
      </c>
      <c r="Q655" s="106" t="s">
        <v>119</v>
      </c>
      <c r="R655" s="106" t="s">
        <v>119</v>
      </c>
      <c r="S655" s="106" t="s">
        <v>119</v>
      </c>
      <c r="T655" s="106" t="s">
        <v>119</v>
      </c>
      <c r="U655" s="106" t="s">
        <v>119</v>
      </c>
      <c r="V655" s="106" t="s">
        <v>119</v>
      </c>
      <c r="W655" t="s">
        <v>119</v>
      </c>
      <c r="X655" s="11" t="s">
        <v>134</v>
      </c>
      <c r="Y655" s="11" t="s">
        <v>134</v>
      </c>
    </row>
    <row r="656" spans="1:25" s="11" customFormat="1" x14ac:dyDescent="0.3">
      <c r="A656" s="4" t="s">
        <v>506</v>
      </c>
      <c r="B656" s="2" t="s">
        <v>119</v>
      </c>
      <c r="C656" s="4" t="s">
        <v>119</v>
      </c>
      <c r="D656" s="4" t="s">
        <v>119</v>
      </c>
      <c r="E656" s="1" t="s">
        <v>119</v>
      </c>
      <c r="F656" s="37" t="s">
        <v>119</v>
      </c>
      <c r="G656" s="37" t="s">
        <v>119</v>
      </c>
      <c r="H656" s="28" t="s">
        <v>119</v>
      </c>
      <c r="I656" s="27" t="s">
        <v>119</v>
      </c>
      <c r="J656" s="28" t="s">
        <v>119</v>
      </c>
      <c r="K656" s="28" t="s">
        <v>119</v>
      </c>
      <c r="L656" s="28" t="s">
        <v>119</v>
      </c>
      <c r="M656" s="28" t="s">
        <v>134</v>
      </c>
      <c r="N656" s="1" t="s">
        <v>119</v>
      </c>
      <c r="O656" s="28" t="s">
        <v>119</v>
      </c>
      <c r="P656" s="28" t="s">
        <v>119</v>
      </c>
      <c r="Q656" s="106" t="s">
        <v>119</v>
      </c>
      <c r="R656" s="106" t="s">
        <v>119</v>
      </c>
      <c r="S656" s="106" t="s">
        <v>119</v>
      </c>
      <c r="T656" s="106" t="s">
        <v>119</v>
      </c>
      <c r="U656" s="106" t="s">
        <v>119</v>
      </c>
      <c r="V656" s="106" t="s">
        <v>119</v>
      </c>
      <c r="W656" t="s">
        <v>119</v>
      </c>
      <c r="X656" s="11" t="s">
        <v>134</v>
      </c>
      <c r="Y656" s="11" t="s">
        <v>134</v>
      </c>
    </row>
    <row r="657" spans="1:25" x14ac:dyDescent="0.3">
      <c r="A657" s="4" t="s">
        <v>724</v>
      </c>
      <c r="B657" s="2" t="s">
        <v>119</v>
      </c>
      <c r="C657" s="4" t="s">
        <v>119</v>
      </c>
      <c r="D657" s="4" t="s">
        <v>119</v>
      </c>
      <c r="E657" s="1" t="s">
        <v>119</v>
      </c>
      <c r="F657" s="37" t="s">
        <v>119</v>
      </c>
      <c r="G657" s="37" t="s">
        <v>119</v>
      </c>
      <c r="H657" s="28" t="s">
        <v>119</v>
      </c>
      <c r="I657" s="27">
        <v>5</v>
      </c>
      <c r="J657" s="28" t="s">
        <v>119</v>
      </c>
      <c r="K657" s="28" t="s">
        <v>119</v>
      </c>
      <c r="L657" s="28" t="s">
        <v>119</v>
      </c>
      <c r="M657" s="28" t="s">
        <v>119</v>
      </c>
      <c r="N657" s="1" t="s">
        <v>119</v>
      </c>
      <c r="O657" s="28" t="s">
        <v>119</v>
      </c>
      <c r="P657" s="28" t="s">
        <v>119</v>
      </c>
      <c r="Q657" s="106" t="s">
        <v>119</v>
      </c>
      <c r="R657" s="106" t="s">
        <v>119</v>
      </c>
      <c r="S657" s="106" t="s">
        <v>119</v>
      </c>
      <c r="T657" s="106" t="s">
        <v>119</v>
      </c>
      <c r="U657" s="106" t="s">
        <v>119</v>
      </c>
      <c r="V657" s="106" t="s">
        <v>119</v>
      </c>
      <c r="W657" t="s">
        <v>119</v>
      </c>
      <c r="X657" s="11" t="s">
        <v>119</v>
      </c>
      <c r="Y657" s="11" t="s">
        <v>134</v>
      </c>
    </row>
    <row r="658" spans="1:25" s="82" customFormat="1" x14ac:dyDescent="0.3">
      <c r="A658" s="4" t="s">
        <v>1100</v>
      </c>
      <c r="B658" s="2" t="s">
        <v>119</v>
      </c>
      <c r="C658" s="4" t="s">
        <v>119</v>
      </c>
      <c r="D658" s="4" t="s">
        <v>119</v>
      </c>
      <c r="E658" s="1" t="s">
        <v>119</v>
      </c>
      <c r="F658" s="37" t="s">
        <v>119</v>
      </c>
      <c r="G658" s="37" t="s">
        <v>119</v>
      </c>
      <c r="H658" s="28" t="s">
        <v>119</v>
      </c>
      <c r="I658" s="27" t="s">
        <v>119</v>
      </c>
      <c r="J658" s="28" t="s">
        <v>119</v>
      </c>
      <c r="K658" s="28">
        <v>1</v>
      </c>
      <c r="L658" s="28" t="s">
        <v>119</v>
      </c>
      <c r="M658" s="28" t="s">
        <v>119</v>
      </c>
      <c r="N658" s="1" t="s">
        <v>119</v>
      </c>
      <c r="O658" s="28" t="s">
        <v>119</v>
      </c>
      <c r="P658" s="28" t="s">
        <v>119</v>
      </c>
      <c r="Q658" s="106" t="s">
        <v>119</v>
      </c>
      <c r="R658" s="106" t="s">
        <v>119</v>
      </c>
      <c r="S658" s="106" t="s">
        <v>119</v>
      </c>
      <c r="T658" s="106" t="s">
        <v>119</v>
      </c>
      <c r="U658" s="106" t="s">
        <v>119</v>
      </c>
      <c r="V658" s="106" t="s">
        <v>119</v>
      </c>
      <c r="W658" t="s">
        <v>119</v>
      </c>
      <c r="X658" s="11" t="s">
        <v>134</v>
      </c>
      <c r="Y658" s="11" t="s">
        <v>119</v>
      </c>
    </row>
    <row r="659" spans="1:25" s="11" customFormat="1" x14ac:dyDescent="0.3">
      <c r="A659" s="4" t="s">
        <v>507</v>
      </c>
      <c r="B659" s="2" t="s">
        <v>119</v>
      </c>
      <c r="C659" s="4" t="s">
        <v>119</v>
      </c>
      <c r="D659" s="4" t="s">
        <v>119</v>
      </c>
      <c r="E659" s="1" t="s">
        <v>119</v>
      </c>
      <c r="F659" s="37" t="s">
        <v>119</v>
      </c>
      <c r="G659" s="37" t="s">
        <v>119</v>
      </c>
      <c r="H659" s="28" t="s">
        <v>119</v>
      </c>
      <c r="I659" s="27" t="s">
        <v>119</v>
      </c>
      <c r="J659" s="28" t="s">
        <v>119</v>
      </c>
      <c r="K659" s="28" t="s">
        <v>119</v>
      </c>
      <c r="L659" s="28" t="s">
        <v>119</v>
      </c>
      <c r="M659" s="28" t="s">
        <v>134</v>
      </c>
      <c r="N659" s="1" t="s">
        <v>119</v>
      </c>
      <c r="O659" s="28" t="s">
        <v>119</v>
      </c>
      <c r="P659" s="28" t="s">
        <v>119</v>
      </c>
      <c r="Q659" s="106" t="s">
        <v>119</v>
      </c>
      <c r="R659" s="106" t="s">
        <v>119</v>
      </c>
      <c r="S659" s="106" t="s">
        <v>119</v>
      </c>
      <c r="T659" s="106" t="s">
        <v>119</v>
      </c>
      <c r="U659" s="106" t="s">
        <v>119</v>
      </c>
      <c r="V659" s="106" t="s">
        <v>119</v>
      </c>
      <c r="W659" t="s">
        <v>119</v>
      </c>
      <c r="X659" s="11" t="s">
        <v>134</v>
      </c>
      <c r="Y659" s="11" t="s">
        <v>119</v>
      </c>
    </row>
    <row r="660" spans="1:25" s="11" customFormat="1" x14ac:dyDescent="0.3">
      <c r="A660" s="4" t="s">
        <v>767</v>
      </c>
      <c r="B660" s="2" t="s">
        <v>119</v>
      </c>
      <c r="C660" s="4" t="s">
        <v>119</v>
      </c>
      <c r="D660" s="4" t="s">
        <v>119</v>
      </c>
      <c r="E660" s="1" t="s">
        <v>119</v>
      </c>
      <c r="F660" s="37" t="s">
        <v>119</v>
      </c>
      <c r="G660" s="37" t="s">
        <v>119</v>
      </c>
      <c r="H660" s="28" t="s">
        <v>119</v>
      </c>
      <c r="I660" s="27" t="s">
        <v>119</v>
      </c>
      <c r="J660" s="28" t="s">
        <v>119</v>
      </c>
      <c r="K660" s="28" t="s">
        <v>119</v>
      </c>
      <c r="L660" s="28" t="s">
        <v>119</v>
      </c>
      <c r="M660" s="28" t="s">
        <v>119</v>
      </c>
      <c r="N660" s="1" t="s">
        <v>119</v>
      </c>
      <c r="O660" s="28" t="s">
        <v>119</v>
      </c>
      <c r="P660" s="28" t="s">
        <v>119</v>
      </c>
      <c r="Q660" s="106" t="s">
        <v>119</v>
      </c>
      <c r="R660" s="106">
        <v>1</v>
      </c>
      <c r="S660" s="106" t="s">
        <v>119</v>
      </c>
      <c r="T660" s="106" t="s">
        <v>119</v>
      </c>
      <c r="U660" s="106" t="s">
        <v>119</v>
      </c>
      <c r="V660" s="106" t="s">
        <v>119</v>
      </c>
      <c r="W660" t="s">
        <v>119</v>
      </c>
      <c r="X660" s="11" t="str">
        <f t="shared" si="9"/>
        <v>X</v>
      </c>
      <c r="Y660" s="11" t="s">
        <v>134</v>
      </c>
    </row>
    <row r="661" spans="1:25" s="11" customFormat="1" x14ac:dyDescent="0.3">
      <c r="A661" s="4" t="s">
        <v>508</v>
      </c>
      <c r="B661" s="2" t="s">
        <v>119</v>
      </c>
      <c r="C661" s="4" t="s">
        <v>119</v>
      </c>
      <c r="D661" s="4" t="s">
        <v>119</v>
      </c>
      <c r="E661" s="1" t="s">
        <v>119</v>
      </c>
      <c r="F661" s="37" t="s">
        <v>119</v>
      </c>
      <c r="G661" s="37" t="s">
        <v>119</v>
      </c>
      <c r="H661" s="28" t="s">
        <v>119</v>
      </c>
      <c r="I661" s="27" t="s">
        <v>119</v>
      </c>
      <c r="J661" s="28" t="s">
        <v>119</v>
      </c>
      <c r="K661" s="28">
        <v>1</v>
      </c>
      <c r="L661" s="28" t="s">
        <v>119</v>
      </c>
      <c r="M661" s="28" t="s">
        <v>134</v>
      </c>
      <c r="N661" s="1" t="s">
        <v>119</v>
      </c>
      <c r="O661" s="28" t="s">
        <v>119</v>
      </c>
      <c r="P661" s="28" t="s">
        <v>119</v>
      </c>
      <c r="Q661" s="106" t="s">
        <v>119</v>
      </c>
      <c r="R661" s="106">
        <v>18</v>
      </c>
      <c r="S661" s="106" t="s">
        <v>119</v>
      </c>
      <c r="T661" s="106" t="s">
        <v>119</v>
      </c>
      <c r="U661" s="106" t="s">
        <v>119</v>
      </c>
      <c r="V661" s="106" t="s">
        <v>119</v>
      </c>
      <c r="W661" t="s">
        <v>119</v>
      </c>
      <c r="X661" s="11" t="str">
        <f t="shared" si="9"/>
        <v>X</v>
      </c>
      <c r="Y661" s="11" t="s">
        <v>134</v>
      </c>
    </row>
    <row r="662" spans="1:25" x14ac:dyDescent="0.3">
      <c r="A662" s="1" t="s">
        <v>142</v>
      </c>
      <c r="B662" s="2" t="s">
        <v>119</v>
      </c>
      <c r="C662" s="4" t="s">
        <v>119</v>
      </c>
      <c r="D662" s="4" t="s">
        <v>119</v>
      </c>
      <c r="E662" s="1" t="s">
        <v>119</v>
      </c>
      <c r="F662" s="37" t="s">
        <v>119</v>
      </c>
      <c r="G662" s="37" t="s">
        <v>119</v>
      </c>
      <c r="H662" s="28">
        <v>70</v>
      </c>
      <c r="I662" s="28">
        <v>1</v>
      </c>
      <c r="J662" s="28" t="s">
        <v>119</v>
      </c>
      <c r="K662" s="28" t="s">
        <v>119</v>
      </c>
      <c r="L662" s="28" t="s">
        <v>119</v>
      </c>
      <c r="M662" s="28" t="s">
        <v>134</v>
      </c>
      <c r="N662" s="1" t="s">
        <v>119</v>
      </c>
      <c r="O662" s="28" t="s">
        <v>119</v>
      </c>
      <c r="P662" s="28" t="s">
        <v>119</v>
      </c>
      <c r="Q662" s="106" t="s">
        <v>119</v>
      </c>
      <c r="R662" s="106" t="s">
        <v>119</v>
      </c>
      <c r="S662" s="106" t="s">
        <v>119</v>
      </c>
      <c r="T662" s="106" t="s">
        <v>119</v>
      </c>
      <c r="U662" s="106" t="s">
        <v>119</v>
      </c>
      <c r="V662" s="106" t="s">
        <v>119</v>
      </c>
      <c r="W662" t="s">
        <v>119</v>
      </c>
      <c r="X662" s="11" t="s">
        <v>1265</v>
      </c>
      <c r="Y662" s="11" t="s">
        <v>1265</v>
      </c>
    </row>
    <row r="663" spans="1:25" x14ac:dyDescent="0.3">
      <c r="A663" s="1" t="s">
        <v>143</v>
      </c>
      <c r="B663" s="2" t="s">
        <v>119</v>
      </c>
      <c r="C663" s="4" t="s">
        <v>119</v>
      </c>
      <c r="D663" s="4" t="s">
        <v>119</v>
      </c>
      <c r="E663" s="1" t="s">
        <v>119</v>
      </c>
      <c r="F663" s="37" t="s">
        <v>119</v>
      </c>
      <c r="G663" s="37" t="s">
        <v>119</v>
      </c>
      <c r="H663" s="28">
        <f>65+127</f>
        <v>192</v>
      </c>
      <c r="I663" s="28" t="s">
        <v>119</v>
      </c>
      <c r="J663" s="28" t="s">
        <v>119</v>
      </c>
      <c r="K663" s="28" t="s">
        <v>119</v>
      </c>
      <c r="L663" s="28" t="s">
        <v>119</v>
      </c>
      <c r="M663" s="28" t="s">
        <v>134</v>
      </c>
      <c r="N663" s="1" t="s">
        <v>119</v>
      </c>
      <c r="O663" s="28" t="s">
        <v>119</v>
      </c>
      <c r="P663" s="28" t="s">
        <v>119</v>
      </c>
      <c r="Q663" s="106" t="s">
        <v>119</v>
      </c>
      <c r="R663" s="106" t="s">
        <v>119</v>
      </c>
      <c r="S663" s="106" t="s">
        <v>119</v>
      </c>
      <c r="T663" s="106" t="s">
        <v>119</v>
      </c>
      <c r="U663" s="106" t="s">
        <v>119</v>
      </c>
      <c r="V663" s="106" t="s">
        <v>119</v>
      </c>
      <c r="W663" t="s">
        <v>119</v>
      </c>
      <c r="X663" s="11" t="s">
        <v>134</v>
      </c>
      <c r="Y663" s="11" t="s">
        <v>134</v>
      </c>
    </row>
    <row r="664" spans="1:25" x14ac:dyDescent="0.3">
      <c r="A664" s="4" t="s">
        <v>509</v>
      </c>
      <c r="B664" s="2" t="s">
        <v>119</v>
      </c>
      <c r="C664" s="4" t="s">
        <v>119</v>
      </c>
      <c r="D664" s="4" t="s">
        <v>119</v>
      </c>
      <c r="E664" s="1" t="s">
        <v>119</v>
      </c>
      <c r="F664" s="37" t="s">
        <v>119</v>
      </c>
      <c r="G664" s="37" t="s">
        <v>119</v>
      </c>
      <c r="H664" s="28" t="s">
        <v>119</v>
      </c>
      <c r="I664" s="28" t="s">
        <v>119</v>
      </c>
      <c r="J664" s="28" t="s">
        <v>119</v>
      </c>
      <c r="K664" s="28" t="s">
        <v>119</v>
      </c>
      <c r="L664" s="28" t="s">
        <v>119</v>
      </c>
      <c r="M664" s="28" t="s">
        <v>134</v>
      </c>
      <c r="N664" s="1" t="s">
        <v>119</v>
      </c>
      <c r="O664" s="28" t="s">
        <v>119</v>
      </c>
      <c r="P664" s="28" t="s">
        <v>119</v>
      </c>
      <c r="Q664" s="106" t="s">
        <v>119</v>
      </c>
      <c r="R664" s="106" t="s">
        <v>119</v>
      </c>
      <c r="S664" s="106" t="s">
        <v>119</v>
      </c>
      <c r="T664" s="106" t="s">
        <v>119</v>
      </c>
      <c r="U664" s="106" t="s">
        <v>119</v>
      </c>
      <c r="V664" s="106" t="s">
        <v>119</v>
      </c>
      <c r="W664" t="s">
        <v>119</v>
      </c>
      <c r="X664" s="11" t="s">
        <v>119</v>
      </c>
      <c r="Y664" s="11" t="s">
        <v>119</v>
      </c>
    </row>
    <row r="665" spans="1:25" x14ac:dyDescent="0.3">
      <c r="A665" s="10" t="s">
        <v>26</v>
      </c>
      <c r="B665" s="6">
        <v>0</v>
      </c>
      <c r="C665" s="7">
        <v>0</v>
      </c>
      <c r="D665" s="7">
        <v>0</v>
      </c>
      <c r="E665" s="10">
        <v>56</v>
      </c>
      <c r="F665" s="37" t="s">
        <v>119</v>
      </c>
      <c r="G665" s="37" t="s">
        <v>119</v>
      </c>
      <c r="H665" s="28" t="s">
        <v>119</v>
      </c>
      <c r="I665" s="28" t="s">
        <v>119</v>
      </c>
      <c r="J665" s="28" t="s">
        <v>119</v>
      </c>
      <c r="K665" s="28" t="s">
        <v>119</v>
      </c>
      <c r="L665" s="28" t="s">
        <v>119</v>
      </c>
      <c r="M665" s="28" t="s">
        <v>119</v>
      </c>
      <c r="N665" s="1" t="s">
        <v>119</v>
      </c>
      <c r="O665" s="28" t="s">
        <v>119</v>
      </c>
      <c r="P665" s="28" t="s">
        <v>119</v>
      </c>
      <c r="Q665" s="106" t="s">
        <v>119</v>
      </c>
      <c r="R665" s="106" t="s">
        <v>119</v>
      </c>
      <c r="S665" s="106" t="s">
        <v>119</v>
      </c>
      <c r="T665" s="106" t="s">
        <v>119</v>
      </c>
      <c r="U665" s="106" t="s">
        <v>119</v>
      </c>
      <c r="V665" s="106" t="s">
        <v>119</v>
      </c>
      <c r="W665" t="s">
        <v>119</v>
      </c>
      <c r="X665" s="11" t="s">
        <v>119</v>
      </c>
      <c r="Y665" s="11" t="s">
        <v>119</v>
      </c>
    </row>
    <row r="666" spans="1:25" x14ac:dyDescent="0.3">
      <c r="A666" s="4" t="s">
        <v>510</v>
      </c>
      <c r="B666" s="2" t="s">
        <v>119</v>
      </c>
      <c r="C666" s="4" t="s">
        <v>119</v>
      </c>
      <c r="D666" s="4" t="s">
        <v>119</v>
      </c>
      <c r="E666" s="1" t="s">
        <v>119</v>
      </c>
      <c r="F666" s="37" t="s">
        <v>119</v>
      </c>
      <c r="G666" s="37" t="s">
        <v>119</v>
      </c>
      <c r="H666" s="28" t="s">
        <v>119</v>
      </c>
      <c r="I666" s="28" t="s">
        <v>119</v>
      </c>
      <c r="J666" s="28" t="s">
        <v>119</v>
      </c>
      <c r="K666" s="28">
        <v>10</v>
      </c>
      <c r="L666" s="28" t="s">
        <v>119</v>
      </c>
      <c r="M666" s="28" t="s">
        <v>134</v>
      </c>
      <c r="N666" s="1" t="s">
        <v>119</v>
      </c>
      <c r="O666" s="28" t="s">
        <v>119</v>
      </c>
      <c r="P666" s="28" t="s">
        <v>119</v>
      </c>
      <c r="Q666" s="106" t="s">
        <v>119</v>
      </c>
      <c r="R666" s="106" t="s">
        <v>119</v>
      </c>
      <c r="S666" s="106" t="s">
        <v>119</v>
      </c>
      <c r="T666" s="106" t="s">
        <v>119</v>
      </c>
      <c r="U666" s="106" t="s">
        <v>119</v>
      </c>
      <c r="V666" s="106" t="s">
        <v>119</v>
      </c>
      <c r="W666" t="s">
        <v>119</v>
      </c>
      <c r="X666" s="11" t="s">
        <v>134</v>
      </c>
      <c r="Y666" s="11" t="s">
        <v>134</v>
      </c>
    </row>
    <row r="667" spans="1:25" x14ac:dyDescent="0.3">
      <c r="A667" s="4" t="s">
        <v>511</v>
      </c>
      <c r="B667" s="2" t="s">
        <v>119</v>
      </c>
      <c r="C667" s="4" t="s">
        <v>119</v>
      </c>
      <c r="D667" s="4" t="s">
        <v>119</v>
      </c>
      <c r="E667" s="1" t="s">
        <v>119</v>
      </c>
      <c r="F667" s="37" t="s">
        <v>119</v>
      </c>
      <c r="G667" s="37" t="s">
        <v>119</v>
      </c>
      <c r="H667" s="28" t="s">
        <v>119</v>
      </c>
      <c r="I667" s="28" t="s">
        <v>119</v>
      </c>
      <c r="J667" s="28" t="s">
        <v>119</v>
      </c>
      <c r="K667" s="28" t="s">
        <v>119</v>
      </c>
      <c r="L667" s="28" t="s">
        <v>119</v>
      </c>
      <c r="M667" s="28" t="s">
        <v>134</v>
      </c>
      <c r="N667" s="1" t="s">
        <v>119</v>
      </c>
      <c r="O667" s="28" t="s">
        <v>119</v>
      </c>
      <c r="P667" s="28" t="s">
        <v>119</v>
      </c>
      <c r="Q667" s="106" t="s">
        <v>119</v>
      </c>
      <c r="R667" s="106" t="s">
        <v>119</v>
      </c>
      <c r="S667" s="106" t="s">
        <v>119</v>
      </c>
      <c r="T667" s="106" t="s">
        <v>119</v>
      </c>
      <c r="U667" s="106" t="s">
        <v>119</v>
      </c>
      <c r="V667" s="106" t="s">
        <v>119</v>
      </c>
      <c r="W667" t="s">
        <v>119</v>
      </c>
      <c r="X667" s="11" t="s">
        <v>119</v>
      </c>
      <c r="Y667" s="11" t="s">
        <v>119</v>
      </c>
    </row>
    <row r="668" spans="1:25" x14ac:dyDescent="0.3">
      <c r="A668" s="1" t="s">
        <v>144</v>
      </c>
      <c r="B668" s="2" t="s">
        <v>119</v>
      </c>
      <c r="C668" s="4" t="s">
        <v>119</v>
      </c>
      <c r="D668" s="4" t="s">
        <v>119</v>
      </c>
      <c r="E668" s="1" t="s">
        <v>119</v>
      </c>
      <c r="F668" s="37" t="s">
        <v>119</v>
      </c>
      <c r="G668" s="37" t="s">
        <v>119</v>
      </c>
      <c r="H668" s="28">
        <v>68</v>
      </c>
      <c r="I668" s="28">
        <v>1</v>
      </c>
      <c r="J668" s="28" t="s">
        <v>119</v>
      </c>
      <c r="K668" s="28">
        <v>3</v>
      </c>
      <c r="L668" s="28" t="s">
        <v>119</v>
      </c>
      <c r="M668" s="28" t="s">
        <v>134</v>
      </c>
      <c r="N668" s="1" t="s">
        <v>119</v>
      </c>
      <c r="O668" s="28" t="s">
        <v>119</v>
      </c>
      <c r="P668" s="28" t="s">
        <v>119</v>
      </c>
      <c r="Q668" s="106" t="s">
        <v>119</v>
      </c>
      <c r="R668" s="106" t="s">
        <v>119</v>
      </c>
      <c r="S668" s="106" t="s">
        <v>119</v>
      </c>
      <c r="T668" s="106" t="s">
        <v>119</v>
      </c>
      <c r="U668" s="106" t="s">
        <v>119</v>
      </c>
      <c r="V668" s="106" t="s">
        <v>119</v>
      </c>
      <c r="W668" t="s">
        <v>119</v>
      </c>
      <c r="X668" s="11" t="s">
        <v>134</v>
      </c>
      <c r="Y668" s="11" t="s">
        <v>134</v>
      </c>
    </row>
    <row r="669" spans="1:25" x14ac:dyDescent="0.3">
      <c r="A669" s="1" t="s">
        <v>25</v>
      </c>
      <c r="B669" s="2">
        <v>0</v>
      </c>
      <c r="C669" s="4">
        <v>0</v>
      </c>
      <c r="D669" s="4">
        <v>0</v>
      </c>
      <c r="E669" s="1">
        <v>5</v>
      </c>
      <c r="F669" s="37" t="s">
        <v>119</v>
      </c>
      <c r="G669" s="37" t="s">
        <v>119</v>
      </c>
      <c r="H669" s="28" t="s">
        <v>119</v>
      </c>
      <c r="I669" s="28" t="s">
        <v>119</v>
      </c>
      <c r="J669" s="28" t="s">
        <v>119</v>
      </c>
      <c r="K669" s="28" t="s">
        <v>119</v>
      </c>
      <c r="L669" s="28" t="s">
        <v>119</v>
      </c>
      <c r="M669" s="28" t="s">
        <v>134</v>
      </c>
      <c r="N669" s="1" t="s">
        <v>119</v>
      </c>
      <c r="O669" s="28" t="s">
        <v>119</v>
      </c>
      <c r="P669" s="28" t="s">
        <v>119</v>
      </c>
      <c r="Q669" s="106" t="s">
        <v>119</v>
      </c>
      <c r="R669" s="106" t="s">
        <v>119</v>
      </c>
      <c r="S669" s="106" t="s">
        <v>119</v>
      </c>
      <c r="T669" s="106" t="s">
        <v>119</v>
      </c>
      <c r="U669" s="106" t="s">
        <v>119</v>
      </c>
      <c r="V669" s="106" t="s">
        <v>119</v>
      </c>
      <c r="W669" t="s">
        <v>119</v>
      </c>
      <c r="X669" s="11" t="s">
        <v>134</v>
      </c>
      <c r="Y669" s="11" t="s">
        <v>134</v>
      </c>
    </row>
    <row r="670" spans="1:25" s="82" customFormat="1" x14ac:dyDescent="0.3">
      <c r="A670" s="14" t="s">
        <v>512</v>
      </c>
      <c r="B670" s="18" t="s">
        <v>119</v>
      </c>
      <c r="C670" s="12" t="s">
        <v>119</v>
      </c>
      <c r="D670" s="12" t="s">
        <v>119</v>
      </c>
      <c r="E670" s="14" t="s">
        <v>119</v>
      </c>
      <c r="F670" s="37" t="s">
        <v>119</v>
      </c>
      <c r="G670" s="37" t="s">
        <v>119</v>
      </c>
      <c r="H670" s="31" t="s">
        <v>119</v>
      </c>
      <c r="I670" s="31" t="s">
        <v>119</v>
      </c>
      <c r="J670" s="31" t="s">
        <v>119</v>
      </c>
      <c r="K670" s="31" t="s">
        <v>119</v>
      </c>
      <c r="L670" s="31" t="s">
        <v>119</v>
      </c>
      <c r="M670" s="31" t="s">
        <v>134</v>
      </c>
      <c r="N670" s="1" t="s">
        <v>119</v>
      </c>
      <c r="O670" s="28" t="s">
        <v>119</v>
      </c>
      <c r="P670" s="28" t="s">
        <v>119</v>
      </c>
      <c r="Q670" s="106" t="s">
        <v>119</v>
      </c>
      <c r="R670" s="106" t="s">
        <v>119</v>
      </c>
      <c r="S670" s="106" t="s">
        <v>119</v>
      </c>
      <c r="T670" s="106" t="s">
        <v>119</v>
      </c>
      <c r="U670" s="106" t="s">
        <v>119</v>
      </c>
      <c r="V670" s="106" t="s">
        <v>119</v>
      </c>
      <c r="W670" t="s">
        <v>119</v>
      </c>
      <c r="X670" s="11" t="s">
        <v>119</v>
      </c>
      <c r="Y670" s="11" t="s">
        <v>119</v>
      </c>
    </row>
    <row r="671" spans="1:25" s="11" customFormat="1" x14ac:dyDescent="0.3">
      <c r="A671" s="1" t="s">
        <v>14</v>
      </c>
      <c r="B671" s="2">
        <v>0</v>
      </c>
      <c r="C671" s="1">
        <v>0</v>
      </c>
      <c r="D671" s="1">
        <v>0</v>
      </c>
      <c r="E671" s="1">
        <v>168</v>
      </c>
      <c r="F671" s="37" t="s">
        <v>119</v>
      </c>
      <c r="G671" s="37" t="s">
        <v>119</v>
      </c>
      <c r="H671" s="28" t="s">
        <v>119</v>
      </c>
      <c r="I671" s="28" t="s">
        <v>119</v>
      </c>
      <c r="J671" s="28" t="s">
        <v>119</v>
      </c>
      <c r="K671" s="28" t="s">
        <v>119</v>
      </c>
      <c r="L671" s="28" t="s">
        <v>119</v>
      </c>
      <c r="M671" s="28">
        <f>1+38+2+1+2+2</f>
        <v>46</v>
      </c>
      <c r="N671" s="14" t="s">
        <v>119</v>
      </c>
      <c r="O671" s="28" t="s">
        <v>119</v>
      </c>
      <c r="P671" s="28" t="s">
        <v>119</v>
      </c>
      <c r="Q671" s="106" t="s">
        <v>119</v>
      </c>
      <c r="R671" s="106">
        <v>3</v>
      </c>
      <c r="S671" s="106" t="s">
        <v>119</v>
      </c>
      <c r="T671" s="106" t="s">
        <v>119</v>
      </c>
      <c r="U671" s="106" t="s">
        <v>119</v>
      </c>
      <c r="V671" s="106" t="s">
        <v>119</v>
      </c>
      <c r="W671" t="s">
        <v>119</v>
      </c>
      <c r="X671" s="11" t="s">
        <v>134</v>
      </c>
      <c r="Y671" s="11" t="s">
        <v>134</v>
      </c>
    </row>
    <row r="672" spans="1:25" s="11" customFormat="1" x14ac:dyDescent="0.3">
      <c r="A672" s="85" t="s">
        <v>513</v>
      </c>
      <c r="B672" s="80" t="s">
        <v>119</v>
      </c>
      <c r="C672" s="79" t="s">
        <v>119</v>
      </c>
      <c r="D672" s="79" t="s">
        <v>119</v>
      </c>
      <c r="E672" s="79" t="s">
        <v>119</v>
      </c>
      <c r="F672" s="37" t="s">
        <v>119</v>
      </c>
      <c r="G672" s="37" t="s">
        <v>119</v>
      </c>
      <c r="H672" s="81" t="s">
        <v>119</v>
      </c>
      <c r="I672" s="81" t="s">
        <v>119</v>
      </c>
      <c r="J672" s="81" t="s">
        <v>119</v>
      </c>
      <c r="K672" s="81" t="s">
        <v>119</v>
      </c>
      <c r="L672" s="81" t="s">
        <v>119</v>
      </c>
      <c r="M672" s="81" t="s">
        <v>134</v>
      </c>
      <c r="N672" s="1" t="s">
        <v>119</v>
      </c>
      <c r="O672" s="28" t="s">
        <v>119</v>
      </c>
      <c r="P672" s="28" t="s">
        <v>119</v>
      </c>
      <c r="Q672" s="106" t="s">
        <v>119</v>
      </c>
      <c r="R672" s="106" t="s">
        <v>119</v>
      </c>
      <c r="S672" s="106" t="s">
        <v>119</v>
      </c>
      <c r="T672" s="106" t="s">
        <v>119</v>
      </c>
      <c r="U672" s="106" t="s">
        <v>119</v>
      </c>
      <c r="V672" s="106" t="s">
        <v>119</v>
      </c>
      <c r="W672" t="s">
        <v>119</v>
      </c>
      <c r="X672" s="11" t="s">
        <v>119</v>
      </c>
      <c r="Y672" s="11" t="s">
        <v>119</v>
      </c>
    </row>
    <row r="673" spans="1:25" s="11" customFormat="1" x14ac:dyDescent="0.3">
      <c r="A673" s="1" t="s">
        <v>16</v>
      </c>
      <c r="B673" s="2">
        <v>0</v>
      </c>
      <c r="C673" s="1">
        <v>0</v>
      </c>
      <c r="D673" s="1">
        <v>0</v>
      </c>
      <c r="E673" s="1">
        <v>2</v>
      </c>
      <c r="F673" s="37" t="s">
        <v>119</v>
      </c>
      <c r="G673" s="37">
        <v>1</v>
      </c>
      <c r="H673" s="28" t="s">
        <v>119</v>
      </c>
      <c r="I673" s="28">
        <v>3</v>
      </c>
      <c r="J673" s="28">
        <v>9</v>
      </c>
      <c r="K673" s="28" t="s">
        <v>119</v>
      </c>
      <c r="L673" s="28" t="s">
        <v>119</v>
      </c>
      <c r="M673" s="28">
        <v>625</v>
      </c>
      <c r="N673" s="1" t="s">
        <v>119</v>
      </c>
      <c r="O673" s="28" t="s">
        <v>119</v>
      </c>
      <c r="P673" s="28">
        <v>3</v>
      </c>
      <c r="Q673" s="106" t="s">
        <v>119</v>
      </c>
      <c r="R673" s="106">
        <v>2</v>
      </c>
      <c r="S673" s="106" t="s">
        <v>119</v>
      </c>
      <c r="T673" s="106">
        <v>2</v>
      </c>
      <c r="U673" s="106" t="s">
        <v>119</v>
      </c>
      <c r="V673" s="106" t="s">
        <v>119</v>
      </c>
      <c r="W673" t="s">
        <v>119</v>
      </c>
      <c r="X673" s="11" t="str">
        <f t="shared" ref="X673:X717" si="10">IF(SUM(Q673:V673)&gt;=1,"X","")</f>
        <v>X</v>
      </c>
      <c r="Y673" s="11" t="s">
        <v>134</v>
      </c>
    </row>
    <row r="674" spans="1:25" x14ac:dyDescent="0.3">
      <c r="A674" s="1" t="s">
        <v>18</v>
      </c>
      <c r="B674" s="2">
        <v>1</v>
      </c>
      <c r="C674" s="1">
        <v>0</v>
      </c>
      <c r="D674" s="1">
        <v>0</v>
      </c>
      <c r="E674" s="1">
        <v>26</v>
      </c>
      <c r="F674" s="37" t="s">
        <v>119</v>
      </c>
      <c r="G674" s="37" t="s">
        <v>119</v>
      </c>
      <c r="H674" s="28" t="s">
        <v>119</v>
      </c>
      <c r="I674" s="28" t="s">
        <v>119</v>
      </c>
      <c r="J674" s="28" t="s">
        <v>119</v>
      </c>
      <c r="K674" s="28" t="s">
        <v>119</v>
      </c>
      <c r="L674" s="28" t="s">
        <v>119</v>
      </c>
      <c r="M674" s="28">
        <v>1</v>
      </c>
      <c r="N674" s="1" t="s">
        <v>119</v>
      </c>
      <c r="O674" s="28" t="s">
        <v>119</v>
      </c>
      <c r="P674" s="28" t="s">
        <v>119</v>
      </c>
      <c r="Q674" s="106" t="s">
        <v>119</v>
      </c>
      <c r="R674" s="106" t="s">
        <v>119</v>
      </c>
      <c r="S674" s="106" t="s">
        <v>119</v>
      </c>
      <c r="T674" s="106" t="s">
        <v>119</v>
      </c>
      <c r="U674" s="106" t="s">
        <v>119</v>
      </c>
      <c r="V674" s="106" t="s">
        <v>119</v>
      </c>
      <c r="W674" t="s">
        <v>119</v>
      </c>
      <c r="X674" s="11" t="s">
        <v>134</v>
      </c>
      <c r="Y674" s="11" t="s">
        <v>134</v>
      </c>
    </row>
    <row r="675" spans="1:25" s="11" customFormat="1" x14ac:dyDescent="0.3">
      <c r="A675" s="12" t="s">
        <v>514</v>
      </c>
      <c r="B675" s="18" t="s">
        <v>119</v>
      </c>
      <c r="C675" s="14" t="s">
        <v>119</v>
      </c>
      <c r="D675" s="14" t="s">
        <v>119</v>
      </c>
      <c r="E675" s="14" t="s">
        <v>119</v>
      </c>
      <c r="F675" s="37" t="s">
        <v>119</v>
      </c>
      <c r="G675" s="37" t="s">
        <v>119</v>
      </c>
      <c r="H675" s="31" t="s">
        <v>119</v>
      </c>
      <c r="I675" s="31" t="s">
        <v>119</v>
      </c>
      <c r="J675" s="31" t="s">
        <v>119</v>
      </c>
      <c r="K675" s="31" t="s">
        <v>119</v>
      </c>
      <c r="L675" s="31" t="s">
        <v>119</v>
      </c>
      <c r="M675" s="31" t="s">
        <v>134</v>
      </c>
      <c r="N675" s="14" t="s">
        <v>119</v>
      </c>
      <c r="O675" s="28" t="s">
        <v>119</v>
      </c>
      <c r="P675" s="28" t="s">
        <v>119</v>
      </c>
      <c r="Q675" s="106" t="s">
        <v>119</v>
      </c>
      <c r="R675" s="106" t="s">
        <v>119</v>
      </c>
      <c r="S675" s="106" t="s">
        <v>119</v>
      </c>
      <c r="T675" s="106" t="s">
        <v>119</v>
      </c>
      <c r="U675" s="106" t="s">
        <v>119</v>
      </c>
      <c r="V675" s="106" t="s">
        <v>119</v>
      </c>
      <c r="W675" t="s">
        <v>119</v>
      </c>
      <c r="X675" s="11" t="s">
        <v>134</v>
      </c>
      <c r="Y675" s="11" t="s">
        <v>134</v>
      </c>
    </row>
    <row r="676" spans="1:25" s="11" customFormat="1" x14ac:dyDescent="0.3">
      <c r="A676" s="12" t="s">
        <v>515</v>
      </c>
      <c r="B676" s="18" t="s">
        <v>119</v>
      </c>
      <c r="C676" s="14" t="s">
        <v>119</v>
      </c>
      <c r="D676" s="14" t="s">
        <v>119</v>
      </c>
      <c r="E676" s="14" t="s">
        <v>119</v>
      </c>
      <c r="F676" s="37" t="s">
        <v>119</v>
      </c>
      <c r="G676" s="37" t="s">
        <v>119</v>
      </c>
      <c r="H676" s="31" t="s">
        <v>119</v>
      </c>
      <c r="I676" s="31" t="s">
        <v>119</v>
      </c>
      <c r="J676" s="31" t="s">
        <v>119</v>
      </c>
      <c r="K676" s="31" t="s">
        <v>119</v>
      </c>
      <c r="L676" s="31" t="s">
        <v>119</v>
      </c>
      <c r="M676" s="31">
        <v>8</v>
      </c>
      <c r="N676" s="14" t="s">
        <v>119</v>
      </c>
      <c r="O676" s="28" t="s">
        <v>119</v>
      </c>
      <c r="P676" s="28">
        <v>2</v>
      </c>
      <c r="Q676" s="106" t="s">
        <v>119</v>
      </c>
      <c r="R676" s="106">
        <v>1</v>
      </c>
      <c r="S676" s="106" t="s">
        <v>119</v>
      </c>
      <c r="T676" s="106" t="s">
        <v>119</v>
      </c>
      <c r="U676" s="106" t="s">
        <v>119</v>
      </c>
      <c r="V676" s="106" t="s">
        <v>119</v>
      </c>
      <c r="W676" t="s">
        <v>119</v>
      </c>
      <c r="X676" s="11" t="s">
        <v>134</v>
      </c>
      <c r="Y676" s="11" t="s">
        <v>134</v>
      </c>
    </row>
    <row r="677" spans="1:25" s="11" customFormat="1" x14ac:dyDescent="0.3">
      <c r="A677" s="1" t="s">
        <v>234</v>
      </c>
      <c r="B677" s="2" t="s">
        <v>119</v>
      </c>
      <c r="C677" s="1" t="s">
        <v>119</v>
      </c>
      <c r="D677" s="1" t="s">
        <v>119</v>
      </c>
      <c r="E677" s="1" t="s">
        <v>119</v>
      </c>
      <c r="F677" s="37" t="s">
        <v>119</v>
      </c>
      <c r="G677" s="37" t="s">
        <v>119</v>
      </c>
      <c r="H677" s="28" t="s">
        <v>119</v>
      </c>
      <c r="I677" s="28">
        <v>3</v>
      </c>
      <c r="J677" s="28">
        <v>1</v>
      </c>
      <c r="K677" s="29" t="s">
        <v>119</v>
      </c>
      <c r="L677" s="28" t="s">
        <v>119</v>
      </c>
      <c r="M677" s="28">
        <v>90</v>
      </c>
      <c r="N677" s="1" t="s">
        <v>119</v>
      </c>
      <c r="O677" s="28" t="s">
        <v>119</v>
      </c>
      <c r="P677" s="28">
        <v>5</v>
      </c>
      <c r="Q677" s="106" t="s">
        <v>119</v>
      </c>
      <c r="R677" s="106" t="s">
        <v>119</v>
      </c>
      <c r="S677" s="106" t="s">
        <v>119</v>
      </c>
      <c r="T677" s="106" t="s">
        <v>119</v>
      </c>
      <c r="U677" s="106" t="s">
        <v>119</v>
      </c>
      <c r="V677" s="106" t="s">
        <v>119</v>
      </c>
      <c r="W677" t="s">
        <v>119</v>
      </c>
      <c r="X677" s="11" t="s">
        <v>134</v>
      </c>
      <c r="Y677" s="11" t="s">
        <v>134</v>
      </c>
    </row>
    <row r="678" spans="1:25" s="11" customFormat="1" x14ac:dyDescent="0.3">
      <c r="A678" s="12" t="s">
        <v>516</v>
      </c>
      <c r="B678" s="18" t="s">
        <v>119</v>
      </c>
      <c r="C678" s="14" t="s">
        <v>119</v>
      </c>
      <c r="D678" s="14" t="s">
        <v>119</v>
      </c>
      <c r="E678" s="14" t="s">
        <v>119</v>
      </c>
      <c r="F678" s="37" t="s">
        <v>119</v>
      </c>
      <c r="G678" s="37" t="s">
        <v>119</v>
      </c>
      <c r="H678" s="31" t="s">
        <v>119</v>
      </c>
      <c r="I678" s="31" t="s">
        <v>119</v>
      </c>
      <c r="J678" s="31" t="s">
        <v>119</v>
      </c>
      <c r="K678" s="31" t="s">
        <v>119</v>
      </c>
      <c r="L678" s="31" t="s">
        <v>119</v>
      </c>
      <c r="M678" s="31" t="s">
        <v>134</v>
      </c>
      <c r="N678" s="14" t="s">
        <v>119</v>
      </c>
      <c r="O678" s="28" t="s">
        <v>119</v>
      </c>
      <c r="P678" s="28" t="s">
        <v>119</v>
      </c>
      <c r="Q678" s="106" t="s">
        <v>119</v>
      </c>
      <c r="R678" s="106" t="s">
        <v>119</v>
      </c>
      <c r="S678" s="106" t="s">
        <v>119</v>
      </c>
      <c r="T678" s="106" t="s">
        <v>119</v>
      </c>
      <c r="U678" s="106" t="s">
        <v>119</v>
      </c>
      <c r="V678" s="106" t="s">
        <v>119</v>
      </c>
      <c r="W678" t="s">
        <v>119</v>
      </c>
      <c r="X678" s="11" t="s">
        <v>134</v>
      </c>
      <c r="Y678" s="11" t="s">
        <v>134</v>
      </c>
    </row>
    <row r="679" spans="1:25" s="11" customFormat="1" x14ac:dyDescent="0.3">
      <c r="A679" s="1" t="s">
        <v>15</v>
      </c>
      <c r="B679" s="2">
        <v>0</v>
      </c>
      <c r="C679" s="1">
        <v>0</v>
      </c>
      <c r="D679" s="1">
        <v>0</v>
      </c>
      <c r="E679" s="1">
        <v>33</v>
      </c>
      <c r="F679" s="37" t="s">
        <v>119</v>
      </c>
      <c r="G679" s="37" t="s">
        <v>119</v>
      </c>
      <c r="H679" s="28" t="s">
        <v>119</v>
      </c>
      <c r="I679" s="28" t="s">
        <v>119</v>
      </c>
      <c r="J679" s="28" t="s">
        <v>119</v>
      </c>
      <c r="K679" s="28" t="s">
        <v>119</v>
      </c>
      <c r="L679" s="28" t="s">
        <v>119</v>
      </c>
      <c r="M679" s="28" t="s">
        <v>119</v>
      </c>
      <c r="N679" s="1" t="s">
        <v>119</v>
      </c>
      <c r="O679" s="28" t="s">
        <v>119</v>
      </c>
      <c r="P679" s="28" t="s">
        <v>119</v>
      </c>
      <c r="Q679" s="106" t="s">
        <v>119</v>
      </c>
      <c r="R679" s="106" t="s">
        <v>119</v>
      </c>
      <c r="S679" s="106" t="s">
        <v>119</v>
      </c>
      <c r="T679" s="106" t="s">
        <v>119</v>
      </c>
      <c r="U679" s="106" t="s">
        <v>119</v>
      </c>
      <c r="V679" s="106" t="s">
        <v>119</v>
      </c>
      <c r="W679" t="s">
        <v>119</v>
      </c>
      <c r="X679" s="11" t="s">
        <v>119</v>
      </c>
      <c r="Y679" s="11" t="s">
        <v>134</v>
      </c>
    </row>
    <row r="680" spans="1:25" s="11" customFormat="1" x14ac:dyDescent="0.3">
      <c r="A680" s="12" t="s">
        <v>517</v>
      </c>
      <c r="B680" s="2" t="s">
        <v>119</v>
      </c>
      <c r="C680" s="1" t="s">
        <v>119</v>
      </c>
      <c r="D680" s="1" t="s">
        <v>119</v>
      </c>
      <c r="E680" s="1" t="s">
        <v>119</v>
      </c>
      <c r="F680" s="37" t="s">
        <v>119</v>
      </c>
      <c r="G680" s="37" t="s">
        <v>119</v>
      </c>
      <c r="H680" s="28" t="s">
        <v>119</v>
      </c>
      <c r="I680" s="28" t="s">
        <v>119</v>
      </c>
      <c r="J680" s="28" t="s">
        <v>119</v>
      </c>
      <c r="K680" s="28" t="s">
        <v>119</v>
      </c>
      <c r="L680" s="28" t="s">
        <v>119</v>
      </c>
      <c r="M680" s="28" t="s">
        <v>134</v>
      </c>
      <c r="N680" s="1" t="s">
        <v>119</v>
      </c>
      <c r="O680" s="28" t="s">
        <v>119</v>
      </c>
      <c r="P680" s="28" t="s">
        <v>119</v>
      </c>
      <c r="Q680" s="106" t="s">
        <v>119</v>
      </c>
      <c r="R680" s="106" t="s">
        <v>119</v>
      </c>
      <c r="S680" s="106" t="s">
        <v>119</v>
      </c>
      <c r="T680" s="106" t="s">
        <v>119</v>
      </c>
      <c r="U680" s="106" t="s">
        <v>119</v>
      </c>
      <c r="V680" s="106" t="s">
        <v>119</v>
      </c>
      <c r="W680" t="s">
        <v>119</v>
      </c>
      <c r="X680" s="11" t="s">
        <v>134</v>
      </c>
      <c r="Y680" s="11" t="s">
        <v>119</v>
      </c>
    </row>
    <row r="681" spans="1:25" s="64" customFormat="1" x14ac:dyDescent="0.3">
      <c r="A681" s="12" t="s">
        <v>518</v>
      </c>
      <c r="B681" s="2" t="s">
        <v>119</v>
      </c>
      <c r="C681" s="1" t="s">
        <v>119</v>
      </c>
      <c r="D681" s="1" t="s">
        <v>119</v>
      </c>
      <c r="E681" s="1" t="s">
        <v>119</v>
      </c>
      <c r="F681" s="37" t="s">
        <v>119</v>
      </c>
      <c r="G681" s="37" t="s">
        <v>119</v>
      </c>
      <c r="H681" s="28" t="s">
        <v>119</v>
      </c>
      <c r="I681" s="28" t="s">
        <v>119</v>
      </c>
      <c r="J681" s="28" t="s">
        <v>119</v>
      </c>
      <c r="K681" s="28" t="s">
        <v>119</v>
      </c>
      <c r="L681" s="28" t="s">
        <v>119</v>
      </c>
      <c r="M681" s="28">
        <v>1</v>
      </c>
      <c r="N681" s="1" t="s">
        <v>119</v>
      </c>
      <c r="O681" s="28" t="s">
        <v>119</v>
      </c>
      <c r="P681" s="28" t="s">
        <v>119</v>
      </c>
      <c r="Q681" s="106" t="s">
        <v>119</v>
      </c>
      <c r="R681" s="106" t="s">
        <v>119</v>
      </c>
      <c r="S681" s="106" t="s">
        <v>119</v>
      </c>
      <c r="T681" s="106" t="s">
        <v>119</v>
      </c>
      <c r="U681" s="106" t="s">
        <v>119</v>
      </c>
      <c r="V681" s="106" t="s">
        <v>119</v>
      </c>
      <c r="W681" t="s">
        <v>119</v>
      </c>
      <c r="X681" s="11" t="s">
        <v>119</v>
      </c>
      <c r="Y681" s="11" t="s">
        <v>119</v>
      </c>
    </row>
    <row r="682" spans="1:25" s="64" customFormat="1" x14ac:dyDescent="0.3">
      <c r="A682" s="12" t="s">
        <v>519</v>
      </c>
      <c r="B682" s="2" t="s">
        <v>119</v>
      </c>
      <c r="C682" s="1" t="s">
        <v>119</v>
      </c>
      <c r="D682" s="1" t="s">
        <v>119</v>
      </c>
      <c r="E682" s="1" t="s">
        <v>119</v>
      </c>
      <c r="F682" s="37" t="s">
        <v>119</v>
      </c>
      <c r="G682" s="37" t="s">
        <v>119</v>
      </c>
      <c r="H682" s="28" t="s">
        <v>119</v>
      </c>
      <c r="I682" s="28" t="s">
        <v>119</v>
      </c>
      <c r="J682" s="28" t="s">
        <v>119</v>
      </c>
      <c r="K682" s="28" t="s">
        <v>119</v>
      </c>
      <c r="L682" s="28" t="s">
        <v>119</v>
      </c>
      <c r="M682" s="28" t="s">
        <v>134</v>
      </c>
      <c r="N682" s="1" t="s">
        <v>119</v>
      </c>
      <c r="O682" s="28" t="s">
        <v>119</v>
      </c>
      <c r="P682" s="28" t="s">
        <v>119</v>
      </c>
      <c r="Q682" s="106" t="s">
        <v>119</v>
      </c>
      <c r="R682" s="106" t="s">
        <v>119</v>
      </c>
      <c r="S682" s="106" t="s">
        <v>119</v>
      </c>
      <c r="T682" s="106" t="s">
        <v>119</v>
      </c>
      <c r="U682" s="106" t="s">
        <v>119</v>
      </c>
      <c r="V682" s="106" t="s">
        <v>119</v>
      </c>
      <c r="W682" t="s">
        <v>119</v>
      </c>
      <c r="X682" s="11" t="s">
        <v>134</v>
      </c>
      <c r="Y682" s="11" t="s">
        <v>134</v>
      </c>
    </row>
    <row r="683" spans="1:25" x14ac:dyDescent="0.3">
      <c r="A683" s="1" t="s">
        <v>17</v>
      </c>
      <c r="B683" s="2">
        <v>0</v>
      </c>
      <c r="C683" s="1">
        <v>0</v>
      </c>
      <c r="D683" s="1">
        <v>0</v>
      </c>
      <c r="E683" s="1">
        <v>9</v>
      </c>
      <c r="F683" s="37" t="s">
        <v>119</v>
      </c>
      <c r="G683" s="37" t="s">
        <v>119</v>
      </c>
      <c r="H683" s="28" t="s">
        <v>119</v>
      </c>
      <c r="I683" s="28" t="s">
        <v>119</v>
      </c>
      <c r="J683" s="28" t="s">
        <v>119</v>
      </c>
      <c r="K683" s="28" t="s">
        <v>119</v>
      </c>
      <c r="L683" s="28" t="s">
        <v>119</v>
      </c>
      <c r="M683" s="28" t="s">
        <v>119</v>
      </c>
      <c r="N683" s="1" t="s">
        <v>119</v>
      </c>
      <c r="O683" s="28" t="s">
        <v>119</v>
      </c>
      <c r="P683" s="28" t="s">
        <v>119</v>
      </c>
      <c r="Q683" s="106" t="s">
        <v>119</v>
      </c>
      <c r="R683" s="106" t="s">
        <v>119</v>
      </c>
      <c r="S683" s="106" t="s">
        <v>119</v>
      </c>
      <c r="T683" s="106" t="s">
        <v>119</v>
      </c>
      <c r="U683" s="106" t="s">
        <v>119</v>
      </c>
      <c r="V683" s="106" t="s">
        <v>119</v>
      </c>
      <c r="W683" t="s">
        <v>119</v>
      </c>
      <c r="X683" s="11" t="s">
        <v>134</v>
      </c>
      <c r="Y683" s="11" t="s">
        <v>134</v>
      </c>
    </row>
    <row r="684" spans="1:25" x14ac:dyDescent="0.3">
      <c r="A684" s="85" t="s">
        <v>520</v>
      </c>
      <c r="B684" s="80" t="s">
        <v>119</v>
      </c>
      <c r="C684" s="79" t="s">
        <v>119</v>
      </c>
      <c r="D684" s="79" t="s">
        <v>119</v>
      </c>
      <c r="E684" s="79" t="s">
        <v>119</v>
      </c>
      <c r="F684" s="37" t="s">
        <v>119</v>
      </c>
      <c r="G684" s="37" t="s">
        <v>119</v>
      </c>
      <c r="H684" s="81" t="s">
        <v>119</v>
      </c>
      <c r="I684" s="81" t="s">
        <v>119</v>
      </c>
      <c r="J684" s="81" t="s">
        <v>119</v>
      </c>
      <c r="K684" s="81" t="s">
        <v>119</v>
      </c>
      <c r="L684" s="81" t="s">
        <v>119</v>
      </c>
      <c r="M684" s="81" t="s">
        <v>134</v>
      </c>
      <c r="N684" s="79" t="s">
        <v>119</v>
      </c>
      <c r="O684" s="28" t="s">
        <v>119</v>
      </c>
      <c r="P684" s="28" t="s">
        <v>119</v>
      </c>
      <c r="Q684" s="106" t="s">
        <v>119</v>
      </c>
      <c r="R684" s="106" t="s">
        <v>119</v>
      </c>
      <c r="S684" s="106" t="s">
        <v>119</v>
      </c>
      <c r="T684" s="106" t="s">
        <v>119</v>
      </c>
      <c r="U684" s="106" t="s">
        <v>119</v>
      </c>
      <c r="V684" s="106" t="s">
        <v>119</v>
      </c>
      <c r="W684" t="s">
        <v>119</v>
      </c>
      <c r="X684" s="11" t="s">
        <v>119</v>
      </c>
      <c r="Y684" s="11" t="s">
        <v>119</v>
      </c>
    </row>
    <row r="685" spans="1:25" x14ac:dyDescent="0.3">
      <c r="A685" s="12" t="s">
        <v>764</v>
      </c>
      <c r="B685" s="18" t="s">
        <v>119</v>
      </c>
      <c r="C685" s="14" t="s">
        <v>119</v>
      </c>
      <c r="D685" s="14" t="s">
        <v>119</v>
      </c>
      <c r="E685" s="14" t="s">
        <v>119</v>
      </c>
      <c r="F685" s="37" t="s">
        <v>119</v>
      </c>
      <c r="G685" s="31" t="s">
        <v>119</v>
      </c>
      <c r="H685" s="31" t="s">
        <v>119</v>
      </c>
      <c r="I685" s="31" t="s">
        <v>119</v>
      </c>
      <c r="J685" s="31" t="s">
        <v>119</v>
      </c>
      <c r="K685" s="31" t="s">
        <v>119</v>
      </c>
      <c r="L685" s="31" t="s">
        <v>119</v>
      </c>
      <c r="M685" s="31" t="s">
        <v>119</v>
      </c>
      <c r="N685" s="14" t="s">
        <v>119</v>
      </c>
      <c r="O685" s="28" t="s">
        <v>119</v>
      </c>
      <c r="P685" s="28" t="s">
        <v>119</v>
      </c>
      <c r="Q685" s="108" t="s">
        <v>119</v>
      </c>
      <c r="R685" s="108">
        <v>1</v>
      </c>
      <c r="S685" s="108" t="s">
        <v>119</v>
      </c>
      <c r="T685" s="108" t="s">
        <v>119</v>
      </c>
      <c r="U685" s="106" t="s">
        <v>119</v>
      </c>
      <c r="V685" s="106" t="s">
        <v>119</v>
      </c>
      <c r="W685" t="s">
        <v>119</v>
      </c>
      <c r="X685" s="11" t="str">
        <f t="shared" si="10"/>
        <v>X</v>
      </c>
      <c r="Y685" s="11" t="s">
        <v>1265</v>
      </c>
    </row>
    <row r="686" spans="1:25" x14ac:dyDescent="0.3">
      <c r="A686" s="12" t="s">
        <v>521</v>
      </c>
      <c r="B686" s="18" t="s">
        <v>119</v>
      </c>
      <c r="C686" s="14" t="s">
        <v>119</v>
      </c>
      <c r="D686" s="14" t="s">
        <v>119</v>
      </c>
      <c r="E686" s="14" t="s">
        <v>119</v>
      </c>
      <c r="F686" s="37" t="s">
        <v>119</v>
      </c>
      <c r="G686" s="37" t="s">
        <v>119</v>
      </c>
      <c r="H686" s="31" t="s">
        <v>119</v>
      </c>
      <c r="I686" s="31" t="s">
        <v>119</v>
      </c>
      <c r="J686" s="31" t="s">
        <v>119</v>
      </c>
      <c r="K686" s="31" t="s">
        <v>119</v>
      </c>
      <c r="L686" s="31" t="s">
        <v>119</v>
      </c>
      <c r="M686" s="31" t="s">
        <v>134</v>
      </c>
      <c r="N686" s="14" t="s">
        <v>119</v>
      </c>
      <c r="O686" s="28" t="s">
        <v>119</v>
      </c>
      <c r="P686" s="28" t="s">
        <v>119</v>
      </c>
      <c r="Q686" s="106" t="s">
        <v>119</v>
      </c>
      <c r="R686" s="106" t="s">
        <v>119</v>
      </c>
      <c r="S686" s="106" t="s">
        <v>119</v>
      </c>
      <c r="T686" s="106" t="s">
        <v>119</v>
      </c>
      <c r="U686" s="106" t="s">
        <v>119</v>
      </c>
      <c r="V686" s="106" t="s">
        <v>119</v>
      </c>
      <c r="W686" t="s">
        <v>119</v>
      </c>
      <c r="X686" s="11" t="s">
        <v>119</v>
      </c>
      <c r="Y686" s="11" t="s">
        <v>119</v>
      </c>
    </row>
    <row r="687" spans="1:25" x14ac:dyDescent="0.3">
      <c r="A687" s="12" t="s">
        <v>725</v>
      </c>
      <c r="B687" s="18" t="s">
        <v>119</v>
      </c>
      <c r="C687" s="14" t="s">
        <v>119</v>
      </c>
      <c r="D687" s="14" t="s">
        <v>119</v>
      </c>
      <c r="E687" s="14" t="s">
        <v>119</v>
      </c>
      <c r="F687" s="37" t="s">
        <v>119</v>
      </c>
      <c r="G687" s="37" t="s">
        <v>119</v>
      </c>
      <c r="H687" s="31" t="s">
        <v>119</v>
      </c>
      <c r="I687" s="31">
        <v>4</v>
      </c>
      <c r="J687" s="31" t="s">
        <v>119</v>
      </c>
      <c r="K687" s="31" t="s">
        <v>119</v>
      </c>
      <c r="L687" s="31" t="s">
        <v>119</v>
      </c>
      <c r="M687" s="31" t="s">
        <v>119</v>
      </c>
      <c r="N687" s="14" t="s">
        <v>119</v>
      </c>
      <c r="O687" s="28" t="s">
        <v>119</v>
      </c>
      <c r="P687" s="28">
        <v>27</v>
      </c>
      <c r="Q687" s="106" t="s">
        <v>119</v>
      </c>
      <c r="R687" s="106" t="s">
        <v>119</v>
      </c>
      <c r="S687" s="106" t="s">
        <v>119</v>
      </c>
      <c r="T687" s="106" t="s">
        <v>119</v>
      </c>
      <c r="U687" s="106" t="s">
        <v>119</v>
      </c>
      <c r="V687" s="106" t="s">
        <v>119</v>
      </c>
      <c r="W687" t="s">
        <v>119</v>
      </c>
      <c r="X687" s="11" t="s">
        <v>119</v>
      </c>
      <c r="Y687" s="11" t="s">
        <v>134</v>
      </c>
    </row>
    <row r="688" spans="1:25" x14ac:dyDescent="0.3">
      <c r="A688" s="10" t="s">
        <v>145</v>
      </c>
      <c r="B688" s="6" t="s">
        <v>119</v>
      </c>
      <c r="C688" s="10" t="s">
        <v>119</v>
      </c>
      <c r="D688" s="10" t="s">
        <v>119</v>
      </c>
      <c r="E688" s="10" t="s">
        <v>119</v>
      </c>
      <c r="F688" s="37" t="s">
        <v>119</v>
      </c>
      <c r="G688" s="37" t="s">
        <v>119</v>
      </c>
      <c r="H688" s="29">
        <v>1</v>
      </c>
      <c r="I688" s="29" t="s">
        <v>119</v>
      </c>
      <c r="J688" s="29" t="s">
        <v>119</v>
      </c>
      <c r="K688" s="28" t="s">
        <v>119</v>
      </c>
      <c r="L688" s="28" t="s">
        <v>119</v>
      </c>
      <c r="M688" s="28" t="s">
        <v>119</v>
      </c>
      <c r="N688" s="1" t="s">
        <v>119</v>
      </c>
      <c r="O688" s="28" t="s">
        <v>119</v>
      </c>
      <c r="P688" s="28" t="s">
        <v>119</v>
      </c>
      <c r="Q688" s="106" t="s">
        <v>119</v>
      </c>
      <c r="R688" s="106" t="s">
        <v>119</v>
      </c>
      <c r="S688" s="106" t="s">
        <v>119</v>
      </c>
      <c r="T688" s="106" t="s">
        <v>119</v>
      </c>
      <c r="U688" s="106" t="s">
        <v>119</v>
      </c>
      <c r="V688" s="106" t="s">
        <v>119</v>
      </c>
      <c r="W688" t="s">
        <v>119</v>
      </c>
      <c r="X688" s="11" t="s">
        <v>119</v>
      </c>
      <c r="Y688" s="11" t="s">
        <v>119</v>
      </c>
    </row>
    <row r="689" spans="1:25" x14ac:dyDescent="0.3">
      <c r="A689" s="14" t="s">
        <v>763</v>
      </c>
      <c r="B689" s="18" t="s">
        <v>119</v>
      </c>
      <c r="C689" s="14" t="s">
        <v>119</v>
      </c>
      <c r="D689" s="14" t="s">
        <v>119</v>
      </c>
      <c r="E689" s="14" t="s">
        <v>119</v>
      </c>
      <c r="F689" s="37" t="s">
        <v>119</v>
      </c>
      <c r="G689" s="31" t="s">
        <v>119</v>
      </c>
      <c r="H689" s="31" t="s">
        <v>119</v>
      </c>
      <c r="I689" s="31" t="s">
        <v>119</v>
      </c>
      <c r="J689" s="31" t="s">
        <v>119</v>
      </c>
      <c r="K689" s="31" t="s">
        <v>119</v>
      </c>
      <c r="L689" s="31" t="s">
        <v>119</v>
      </c>
      <c r="M689" s="31" t="s">
        <v>119</v>
      </c>
      <c r="N689" s="14" t="s">
        <v>119</v>
      </c>
      <c r="O689" s="28" t="s">
        <v>119</v>
      </c>
      <c r="P689" s="28" t="s">
        <v>119</v>
      </c>
      <c r="Q689" s="108" t="s">
        <v>119</v>
      </c>
      <c r="R689" s="108">
        <v>6</v>
      </c>
      <c r="S689" s="108" t="s">
        <v>119</v>
      </c>
      <c r="T689" s="108" t="s">
        <v>119</v>
      </c>
      <c r="U689" s="106" t="s">
        <v>119</v>
      </c>
      <c r="V689" s="106" t="s">
        <v>119</v>
      </c>
      <c r="W689" t="s">
        <v>119</v>
      </c>
      <c r="X689" s="11" t="str">
        <f t="shared" si="10"/>
        <v>X</v>
      </c>
      <c r="Y689" s="11" t="s">
        <v>1265</v>
      </c>
    </row>
    <row r="690" spans="1:25" x14ac:dyDescent="0.3">
      <c r="A690" s="14" t="s">
        <v>522</v>
      </c>
      <c r="B690" s="18" t="s">
        <v>119</v>
      </c>
      <c r="C690" s="14" t="s">
        <v>119</v>
      </c>
      <c r="D690" s="14" t="s">
        <v>119</v>
      </c>
      <c r="E690" s="14" t="s">
        <v>119</v>
      </c>
      <c r="F690" s="37" t="s">
        <v>119</v>
      </c>
      <c r="G690" s="37" t="s">
        <v>119</v>
      </c>
      <c r="H690" s="31" t="s">
        <v>119</v>
      </c>
      <c r="I690" s="31" t="s">
        <v>119</v>
      </c>
      <c r="J690" s="31" t="s">
        <v>119</v>
      </c>
      <c r="K690" s="31" t="s">
        <v>119</v>
      </c>
      <c r="L690" s="31" t="s">
        <v>119</v>
      </c>
      <c r="M690" s="31" t="s">
        <v>134</v>
      </c>
      <c r="N690" s="14" t="s">
        <v>119</v>
      </c>
      <c r="O690" s="28" t="s">
        <v>119</v>
      </c>
      <c r="P690" s="28" t="s">
        <v>119</v>
      </c>
      <c r="Q690" s="106" t="s">
        <v>119</v>
      </c>
      <c r="R690" s="106" t="s">
        <v>119</v>
      </c>
      <c r="S690" s="106" t="s">
        <v>119</v>
      </c>
      <c r="T690" s="106" t="s">
        <v>119</v>
      </c>
      <c r="U690" s="106" t="s">
        <v>119</v>
      </c>
      <c r="V690" s="106" t="s">
        <v>119</v>
      </c>
      <c r="W690" t="s">
        <v>119</v>
      </c>
      <c r="X690" s="11" t="s">
        <v>134</v>
      </c>
      <c r="Y690" s="11" t="s">
        <v>119</v>
      </c>
    </row>
    <row r="691" spans="1:25" x14ac:dyDescent="0.3">
      <c r="A691" s="14" t="s">
        <v>523</v>
      </c>
      <c r="B691" s="18" t="s">
        <v>119</v>
      </c>
      <c r="C691" s="14" t="s">
        <v>119</v>
      </c>
      <c r="D691" s="14" t="s">
        <v>119</v>
      </c>
      <c r="E691" s="14" t="s">
        <v>119</v>
      </c>
      <c r="F691" s="37" t="s">
        <v>119</v>
      </c>
      <c r="G691" s="37" t="s">
        <v>119</v>
      </c>
      <c r="H691" s="31">
        <v>1</v>
      </c>
      <c r="I691" s="31">
        <v>11</v>
      </c>
      <c r="J691" s="31">
        <v>11</v>
      </c>
      <c r="K691" s="31">
        <v>12</v>
      </c>
      <c r="L691" s="31" t="s">
        <v>119</v>
      </c>
      <c r="M691" s="31">
        <v>1</v>
      </c>
      <c r="N691" s="14" t="s">
        <v>119</v>
      </c>
      <c r="O691" s="28" t="s">
        <v>119</v>
      </c>
      <c r="P691" s="28">
        <v>3</v>
      </c>
      <c r="Q691" s="106" t="s">
        <v>119</v>
      </c>
      <c r="R691" s="106" t="s">
        <v>119</v>
      </c>
      <c r="S691" s="106" t="s">
        <v>119</v>
      </c>
      <c r="T691" s="106" t="s">
        <v>119</v>
      </c>
      <c r="U691" s="106" t="s">
        <v>119</v>
      </c>
      <c r="V691" s="106" t="s">
        <v>119</v>
      </c>
      <c r="W691" t="s">
        <v>119</v>
      </c>
      <c r="X691" s="11" t="s">
        <v>119</v>
      </c>
      <c r="Y691" s="11" t="s">
        <v>119</v>
      </c>
    </row>
    <row r="692" spans="1:25" x14ac:dyDescent="0.3">
      <c r="A692" s="14" t="s">
        <v>765</v>
      </c>
      <c r="B692" s="18" t="s">
        <v>119</v>
      </c>
      <c r="C692" s="14" t="s">
        <v>119</v>
      </c>
      <c r="D692" s="14" t="s">
        <v>119</v>
      </c>
      <c r="E692" s="14" t="s">
        <v>119</v>
      </c>
      <c r="F692" s="37" t="s">
        <v>119</v>
      </c>
      <c r="G692" s="37" t="s">
        <v>119</v>
      </c>
      <c r="H692" s="31" t="s">
        <v>119</v>
      </c>
      <c r="I692" s="31" t="s">
        <v>119</v>
      </c>
      <c r="J692" s="31" t="s">
        <v>119</v>
      </c>
      <c r="K692" s="31" t="s">
        <v>119</v>
      </c>
      <c r="L692" s="31" t="s">
        <v>119</v>
      </c>
      <c r="M692" s="31" t="s">
        <v>119</v>
      </c>
      <c r="N692" s="14" t="s">
        <v>119</v>
      </c>
      <c r="O692" s="28" t="s">
        <v>119</v>
      </c>
      <c r="P692" s="28" t="s">
        <v>119</v>
      </c>
      <c r="Q692" s="106" t="s">
        <v>119</v>
      </c>
      <c r="R692" s="106">
        <v>2</v>
      </c>
      <c r="S692" s="106" t="s">
        <v>119</v>
      </c>
      <c r="T692" s="106" t="s">
        <v>119</v>
      </c>
      <c r="U692" s="106" t="s">
        <v>119</v>
      </c>
      <c r="V692" s="106" t="s">
        <v>119</v>
      </c>
      <c r="W692" t="s">
        <v>119</v>
      </c>
      <c r="X692" s="11" t="str">
        <f t="shared" si="10"/>
        <v>X</v>
      </c>
      <c r="Y692" s="11" t="s">
        <v>119</v>
      </c>
    </row>
    <row r="693" spans="1:25" x14ac:dyDescent="0.3">
      <c r="A693" s="14" t="s">
        <v>726</v>
      </c>
      <c r="B693" s="18" t="s">
        <v>119</v>
      </c>
      <c r="C693" s="14" t="s">
        <v>119</v>
      </c>
      <c r="D693" s="14" t="s">
        <v>119</v>
      </c>
      <c r="E693" s="14" t="s">
        <v>119</v>
      </c>
      <c r="F693" s="37" t="s">
        <v>119</v>
      </c>
      <c r="G693" s="37" t="s">
        <v>119</v>
      </c>
      <c r="H693" s="31" t="s">
        <v>119</v>
      </c>
      <c r="I693" s="31" t="s">
        <v>119</v>
      </c>
      <c r="J693" s="31">
        <v>1</v>
      </c>
      <c r="K693" s="31" t="s">
        <v>119</v>
      </c>
      <c r="L693" s="31" t="s">
        <v>119</v>
      </c>
      <c r="M693" s="31" t="s">
        <v>134</v>
      </c>
      <c r="N693" s="14" t="s">
        <v>119</v>
      </c>
      <c r="O693" s="28" t="s">
        <v>119</v>
      </c>
      <c r="P693" s="28" t="s">
        <v>119</v>
      </c>
      <c r="Q693" s="106" t="s">
        <v>119</v>
      </c>
      <c r="R693" s="106" t="s">
        <v>119</v>
      </c>
      <c r="S693" s="106" t="s">
        <v>119</v>
      </c>
      <c r="T693" s="106" t="s">
        <v>119</v>
      </c>
      <c r="U693" s="106" t="s">
        <v>119</v>
      </c>
      <c r="V693" s="106" t="s">
        <v>119</v>
      </c>
      <c r="W693" t="s">
        <v>119</v>
      </c>
      <c r="X693" s="11" t="s">
        <v>134</v>
      </c>
      <c r="Y693" s="11" t="s">
        <v>119</v>
      </c>
    </row>
    <row r="694" spans="1:25" x14ac:dyDescent="0.3">
      <c r="A694" s="14" t="s">
        <v>727</v>
      </c>
      <c r="B694" s="18" t="s">
        <v>119</v>
      </c>
      <c r="C694" s="14" t="s">
        <v>119</v>
      </c>
      <c r="D694" s="14" t="s">
        <v>119</v>
      </c>
      <c r="E694" s="14" t="s">
        <v>119</v>
      </c>
      <c r="F694" s="37" t="s">
        <v>119</v>
      </c>
      <c r="G694" s="37" t="s">
        <v>119</v>
      </c>
      <c r="H694" s="31" t="s">
        <v>119</v>
      </c>
      <c r="I694" s="31">
        <v>44</v>
      </c>
      <c r="J694" s="31" t="s">
        <v>119</v>
      </c>
      <c r="K694" s="31" t="s">
        <v>119</v>
      </c>
      <c r="L694" s="31" t="s">
        <v>119</v>
      </c>
      <c r="M694" s="31" t="s">
        <v>119</v>
      </c>
      <c r="N694" s="14" t="s">
        <v>119</v>
      </c>
      <c r="O694" s="28" t="s">
        <v>119</v>
      </c>
      <c r="P694" s="28" t="s">
        <v>119</v>
      </c>
      <c r="Q694" s="106" t="s">
        <v>119</v>
      </c>
      <c r="R694" s="106" t="s">
        <v>119</v>
      </c>
      <c r="S694" s="106" t="s">
        <v>119</v>
      </c>
      <c r="T694" s="106" t="s">
        <v>119</v>
      </c>
      <c r="U694" s="106" t="s">
        <v>119</v>
      </c>
      <c r="V694" s="106" t="s">
        <v>119</v>
      </c>
      <c r="W694" t="s">
        <v>119</v>
      </c>
      <c r="X694" s="11" t="s">
        <v>119</v>
      </c>
      <c r="Y694" s="11" t="s">
        <v>119</v>
      </c>
    </row>
    <row r="695" spans="1:25" x14ac:dyDescent="0.3">
      <c r="A695" s="1" t="s">
        <v>290</v>
      </c>
      <c r="B695" s="2">
        <v>1</v>
      </c>
      <c r="C695" s="1">
        <v>0</v>
      </c>
      <c r="D695" s="1">
        <v>0</v>
      </c>
      <c r="E695" s="1">
        <v>0</v>
      </c>
      <c r="F695" s="37" t="s">
        <v>119</v>
      </c>
      <c r="G695" s="37" t="s">
        <v>119</v>
      </c>
      <c r="H695" s="28" t="s">
        <v>119</v>
      </c>
      <c r="I695" s="28">
        <v>2</v>
      </c>
      <c r="J695" s="28" t="s">
        <v>119</v>
      </c>
      <c r="K695" s="28" t="s">
        <v>119</v>
      </c>
      <c r="L695" s="27" t="s">
        <v>119</v>
      </c>
      <c r="M695" s="27" t="s">
        <v>119</v>
      </c>
      <c r="N695" s="4" t="s">
        <v>119</v>
      </c>
      <c r="O695" s="28" t="s">
        <v>119</v>
      </c>
      <c r="P695" s="28" t="s">
        <v>119</v>
      </c>
      <c r="Q695" s="106" t="s">
        <v>119</v>
      </c>
      <c r="R695" s="106">
        <v>5</v>
      </c>
      <c r="S695" s="106" t="s">
        <v>119</v>
      </c>
      <c r="T695" s="106" t="s">
        <v>119</v>
      </c>
      <c r="U695" s="106" t="s">
        <v>119</v>
      </c>
      <c r="V695" s="106" t="s">
        <v>119</v>
      </c>
      <c r="W695" t="s">
        <v>119</v>
      </c>
      <c r="X695" s="11" t="str">
        <f t="shared" si="10"/>
        <v>X</v>
      </c>
      <c r="Y695" s="88" t="s">
        <v>119</v>
      </c>
    </row>
    <row r="696" spans="1:25" x14ac:dyDescent="0.3">
      <c r="A696" s="10" t="s">
        <v>292</v>
      </c>
      <c r="B696" s="6">
        <v>13</v>
      </c>
      <c r="C696" s="10">
        <v>1</v>
      </c>
      <c r="D696" s="10">
        <v>0</v>
      </c>
      <c r="E696" s="10">
        <v>0</v>
      </c>
      <c r="F696" s="37" t="s">
        <v>119</v>
      </c>
      <c r="G696" s="37" t="s">
        <v>119</v>
      </c>
      <c r="H696" s="28" t="s">
        <v>119</v>
      </c>
      <c r="I696" s="28" t="s">
        <v>119</v>
      </c>
      <c r="J696" s="28" t="s">
        <v>119</v>
      </c>
      <c r="K696" s="28" t="s">
        <v>119</v>
      </c>
      <c r="L696" s="28" t="s">
        <v>119</v>
      </c>
      <c r="M696" s="28" t="s">
        <v>119</v>
      </c>
      <c r="N696" s="1" t="s">
        <v>119</v>
      </c>
      <c r="O696" s="28" t="s">
        <v>119</v>
      </c>
      <c r="P696" s="28" t="s">
        <v>119</v>
      </c>
      <c r="Q696" s="106" t="s">
        <v>119</v>
      </c>
      <c r="R696" s="106" t="s">
        <v>119</v>
      </c>
      <c r="S696" s="106" t="s">
        <v>119</v>
      </c>
      <c r="T696" s="106" t="s">
        <v>119</v>
      </c>
      <c r="U696" s="106" t="s">
        <v>119</v>
      </c>
      <c r="V696" s="106" t="s">
        <v>119</v>
      </c>
      <c r="W696" t="s">
        <v>119</v>
      </c>
      <c r="X696" s="11" t="s">
        <v>119</v>
      </c>
      <c r="Y696" s="88" t="s">
        <v>119</v>
      </c>
    </row>
    <row r="697" spans="1:25" x14ac:dyDescent="0.3">
      <c r="A697" s="1" t="s">
        <v>291</v>
      </c>
      <c r="B697" s="2" t="s">
        <v>119</v>
      </c>
      <c r="C697" s="1" t="s">
        <v>119</v>
      </c>
      <c r="D697" s="1" t="s">
        <v>119</v>
      </c>
      <c r="E697" s="1" t="s">
        <v>119</v>
      </c>
      <c r="F697" s="37" t="s">
        <v>119</v>
      </c>
      <c r="G697" s="37" t="s">
        <v>119</v>
      </c>
      <c r="H697" s="28" t="s">
        <v>119</v>
      </c>
      <c r="I697" s="28">
        <f>9+35+30</f>
        <v>74</v>
      </c>
      <c r="J697" s="28">
        <v>6</v>
      </c>
      <c r="K697" s="28">
        <v>2</v>
      </c>
      <c r="L697" s="27" t="s">
        <v>119</v>
      </c>
      <c r="M697" s="27" t="s">
        <v>134</v>
      </c>
      <c r="N697" s="4" t="s">
        <v>119</v>
      </c>
      <c r="O697" s="28" t="s">
        <v>119</v>
      </c>
      <c r="P697" s="28" t="s">
        <v>119</v>
      </c>
      <c r="Q697" s="106" t="s">
        <v>119</v>
      </c>
      <c r="R697" s="106">
        <v>6</v>
      </c>
      <c r="S697" s="106" t="s">
        <v>119</v>
      </c>
      <c r="T697" s="106" t="s">
        <v>119</v>
      </c>
      <c r="U697" s="106" t="s">
        <v>119</v>
      </c>
      <c r="V697" s="106" t="s">
        <v>119</v>
      </c>
      <c r="W697" t="s">
        <v>119</v>
      </c>
      <c r="X697" s="11" t="str">
        <f t="shared" si="10"/>
        <v>X</v>
      </c>
      <c r="Y697" s="11" t="s">
        <v>119</v>
      </c>
    </row>
    <row r="698" spans="1:25" x14ac:dyDescent="0.3">
      <c r="A698" s="1" t="s">
        <v>524</v>
      </c>
      <c r="B698" s="2" t="s">
        <v>119</v>
      </c>
      <c r="C698" s="1" t="s">
        <v>119</v>
      </c>
      <c r="D698" s="1" t="s">
        <v>119</v>
      </c>
      <c r="E698" s="1" t="s">
        <v>119</v>
      </c>
      <c r="F698" s="37" t="s">
        <v>119</v>
      </c>
      <c r="G698" s="37" t="s">
        <v>119</v>
      </c>
      <c r="H698" s="28" t="s">
        <v>119</v>
      </c>
      <c r="I698" s="28" t="s">
        <v>119</v>
      </c>
      <c r="J698" s="28" t="s">
        <v>119</v>
      </c>
      <c r="K698" s="28" t="s">
        <v>119</v>
      </c>
      <c r="L698" s="27" t="s">
        <v>119</v>
      </c>
      <c r="M698" s="27" t="s">
        <v>134</v>
      </c>
      <c r="N698" s="4" t="s">
        <v>119</v>
      </c>
      <c r="O698" s="28" t="s">
        <v>119</v>
      </c>
      <c r="P698" s="28" t="s">
        <v>119</v>
      </c>
      <c r="Q698" s="106" t="s">
        <v>119</v>
      </c>
      <c r="R698" s="106" t="s">
        <v>119</v>
      </c>
      <c r="S698" s="106" t="s">
        <v>119</v>
      </c>
      <c r="T698" s="106" t="s">
        <v>119</v>
      </c>
      <c r="U698" s="106" t="s">
        <v>119</v>
      </c>
      <c r="V698" s="106" t="s">
        <v>119</v>
      </c>
      <c r="W698" t="s">
        <v>119</v>
      </c>
      <c r="X698" s="11" t="s">
        <v>134</v>
      </c>
      <c r="Y698" s="11" t="s">
        <v>134</v>
      </c>
    </row>
    <row r="699" spans="1:25" x14ac:dyDescent="0.3">
      <c r="A699" s="4" t="s">
        <v>526</v>
      </c>
      <c r="B699" s="2" t="s">
        <v>119</v>
      </c>
      <c r="C699" s="1" t="s">
        <v>119</v>
      </c>
      <c r="D699" s="1" t="s">
        <v>119</v>
      </c>
      <c r="E699" s="1" t="s">
        <v>119</v>
      </c>
      <c r="F699" s="37" t="s">
        <v>119</v>
      </c>
      <c r="G699" s="37" t="s">
        <v>119</v>
      </c>
      <c r="H699" s="28" t="s">
        <v>119</v>
      </c>
      <c r="I699" s="28" t="s">
        <v>119</v>
      </c>
      <c r="J699" s="28" t="s">
        <v>119</v>
      </c>
      <c r="K699" s="28" t="s">
        <v>119</v>
      </c>
      <c r="L699" s="27" t="s">
        <v>119</v>
      </c>
      <c r="M699" s="27" t="s">
        <v>134</v>
      </c>
      <c r="N699" s="4" t="s">
        <v>119</v>
      </c>
      <c r="O699" s="28" t="s">
        <v>119</v>
      </c>
      <c r="P699" s="28" t="s">
        <v>119</v>
      </c>
      <c r="Q699" s="106" t="s">
        <v>119</v>
      </c>
      <c r="R699" s="106" t="s">
        <v>119</v>
      </c>
      <c r="S699" s="106" t="s">
        <v>119</v>
      </c>
      <c r="T699" s="106" t="s">
        <v>119</v>
      </c>
      <c r="U699" s="106" t="s">
        <v>119</v>
      </c>
      <c r="V699" s="106" t="s">
        <v>119</v>
      </c>
      <c r="W699" t="s">
        <v>119</v>
      </c>
      <c r="X699" s="11" t="s">
        <v>134</v>
      </c>
      <c r="Y699" s="11" t="s">
        <v>134</v>
      </c>
    </row>
    <row r="700" spans="1:25" x14ac:dyDescent="0.3">
      <c r="A700" s="4" t="s">
        <v>527</v>
      </c>
      <c r="B700" s="2" t="s">
        <v>119</v>
      </c>
      <c r="C700" s="1" t="s">
        <v>119</v>
      </c>
      <c r="D700" s="1" t="s">
        <v>119</v>
      </c>
      <c r="E700" s="1" t="s">
        <v>119</v>
      </c>
      <c r="F700" s="37" t="s">
        <v>119</v>
      </c>
      <c r="G700" s="37" t="s">
        <v>119</v>
      </c>
      <c r="H700" s="28">
        <v>3</v>
      </c>
      <c r="I700" s="28" t="s">
        <v>119</v>
      </c>
      <c r="J700" s="28" t="s">
        <v>119</v>
      </c>
      <c r="K700" s="28" t="s">
        <v>119</v>
      </c>
      <c r="L700" s="27" t="s">
        <v>119</v>
      </c>
      <c r="M700" s="27">
        <v>2</v>
      </c>
      <c r="N700" s="4" t="s">
        <v>119</v>
      </c>
      <c r="O700" s="28" t="s">
        <v>119</v>
      </c>
      <c r="P700" s="28" t="s">
        <v>119</v>
      </c>
      <c r="Q700" s="106" t="s">
        <v>119</v>
      </c>
      <c r="R700" s="106" t="s">
        <v>119</v>
      </c>
      <c r="S700" s="106" t="s">
        <v>119</v>
      </c>
      <c r="T700" s="106" t="s">
        <v>119</v>
      </c>
      <c r="U700" s="106" t="s">
        <v>119</v>
      </c>
      <c r="V700" s="106" t="s">
        <v>119</v>
      </c>
      <c r="W700" t="s">
        <v>119</v>
      </c>
      <c r="X700" s="11" t="s">
        <v>134</v>
      </c>
      <c r="Y700" s="11" t="s">
        <v>134</v>
      </c>
    </row>
    <row r="701" spans="1:25" s="51" customFormat="1" x14ac:dyDescent="0.3">
      <c r="A701" s="4" t="s">
        <v>528</v>
      </c>
      <c r="B701" s="2" t="s">
        <v>119</v>
      </c>
      <c r="C701" s="1" t="s">
        <v>119</v>
      </c>
      <c r="D701" s="1" t="s">
        <v>119</v>
      </c>
      <c r="E701" s="1" t="s">
        <v>119</v>
      </c>
      <c r="F701" s="37" t="s">
        <v>119</v>
      </c>
      <c r="G701" s="37" t="s">
        <v>119</v>
      </c>
      <c r="H701" s="28" t="s">
        <v>119</v>
      </c>
      <c r="I701" s="28" t="s">
        <v>119</v>
      </c>
      <c r="J701" s="28" t="s">
        <v>119</v>
      </c>
      <c r="K701" s="28" t="s">
        <v>119</v>
      </c>
      <c r="L701" s="27" t="s">
        <v>119</v>
      </c>
      <c r="M701" s="27" t="s">
        <v>134</v>
      </c>
      <c r="N701" s="4" t="s">
        <v>119</v>
      </c>
      <c r="O701" s="28" t="s">
        <v>119</v>
      </c>
      <c r="P701" s="28" t="s">
        <v>119</v>
      </c>
      <c r="Q701" s="106" t="s">
        <v>119</v>
      </c>
      <c r="R701" s="106" t="s">
        <v>119</v>
      </c>
      <c r="S701" s="106" t="s">
        <v>119</v>
      </c>
      <c r="T701" s="106" t="s">
        <v>119</v>
      </c>
      <c r="U701" s="106" t="s">
        <v>119</v>
      </c>
      <c r="V701" s="106" t="s">
        <v>119</v>
      </c>
      <c r="W701" t="s">
        <v>119</v>
      </c>
      <c r="X701" s="11" t="s">
        <v>119</v>
      </c>
      <c r="Y701" s="11" t="s">
        <v>119</v>
      </c>
    </row>
    <row r="702" spans="1:25" x14ac:dyDescent="0.3">
      <c r="A702" s="4" t="s">
        <v>529</v>
      </c>
      <c r="B702" s="2" t="s">
        <v>119</v>
      </c>
      <c r="C702" s="1" t="s">
        <v>119</v>
      </c>
      <c r="D702" s="1" t="s">
        <v>119</v>
      </c>
      <c r="E702" s="1" t="s">
        <v>119</v>
      </c>
      <c r="F702" s="37" t="s">
        <v>119</v>
      </c>
      <c r="G702" s="37" t="s">
        <v>119</v>
      </c>
      <c r="H702" s="28" t="s">
        <v>119</v>
      </c>
      <c r="I702" s="28" t="s">
        <v>119</v>
      </c>
      <c r="J702" s="28">
        <v>9</v>
      </c>
      <c r="K702" s="28" t="s">
        <v>119</v>
      </c>
      <c r="L702" s="27" t="s">
        <v>119</v>
      </c>
      <c r="M702" s="27">
        <v>28</v>
      </c>
      <c r="N702" s="4" t="s">
        <v>119</v>
      </c>
      <c r="O702" s="28" t="s">
        <v>119</v>
      </c>
      <c r="P702" s="28">
        <v>1</v>
      </c>
      <c r="Q702" s="106" t="s">
        <v>119</v>
      </c>
      <c r="R702" s="106" t="s">
        <v>119</v>
      </c>
      <c r="S702" s="106" t="s">
        <v>119</v>
      </c>
      <c r="T702" s="106" t="s">
        <v>119</v>
      </c>
      <c r="U702" s="106" t="s">
        <v>119</v>
      </c>
      <c r="V702" s="106" t="s">
        <v>119</v>
      </c>
      <c r="W702" t="s">
        <v>119</v>
      </c>
      <c r="X702" s="11" t="s">
        <v>134</v>
      </c>
      <c r="Y702" s="11" t="s">
        <v>119</v>
      </c>
    </row>
    <row r="703" spans="1:25" x14ac:dyDescent="0.3">
      <c r="A703" s="4" t="s">
        <v>530</v>
      </c>
      <c r="B703" s="2" t="s">
        <v>119</v>
      </c>
      <c r="C703" s="1" t="s">
        <v>119</v>
      </c>
      <c r="D703" s="1" t="s">
        <v>119</v>
      </c>
      <c r="E703" s="1" t="s">
        <v>119</v>
      </c>
      <c r="F703" s="37" t="s">
        <v>119</v>
      </c>
      <c r="G703" s="37" t="s">
        <v>119</v>
      </c>
      <c r="H703" s="28" t="s">
        <v>119</v>
      </c>
      <c r="I703" s="28" t="s">
        <v>119</v>
      </c>
      <c r="J703" s="28" t="s">
        <v>119</v>
      </c>
      <c r="K703" s="28" t="s">
        <v>119</v>
      </c>
      <c r="L703" s="27" t="s">
        <v>119</v>
      </c>
      <c r="M703" s="27" t="s">
        <v>134</v>
      </c>
      <c r="N703" s="4" t="s">
        <v>119</v>
      </c>
      <c r="O703" s="28" t="s">
        <v>119</v>
      </c>
      <c r="P703" s="28" t="s">
        <v>119</v>
      </c>
      <c r="Q703" s="106" t="s">
        <v>119</v>
      </c>
      <c r="R703" s="106" t="s">
        <v>119</v>
      </c>
      <c r="S703" s="106" t="s">
        <v>119</v>
      </c>
      <c r="T703" s="106" t="s">
        <v>119</v>
      </c>
      <c r="U703" s="106" t="s">
        <v>119</v>
      </c>
      <c r="V703" s="106" t="s">
        <v>119</v>
      </c>
      <c r="W703" t="s">
        <v>119</v>
      </c>
      <c r="X703" s="11" t="s">
        <v>134</v>
      </c>
      <c r="Y703" s="11" t="s">
        <v>134</v>
      </c>
    </row>
    <row r="704" spans="1:25" x14ac:dyDescent="0.3">
      <c r="A704" s="4" t="s">
        <v>531</v>
      </c>
      <c r="B704" s="2" t="s">
        <v>119</v>
      </c>
      <c r="C704" s="1" t="s">
        <v>119</v>
      </c>
      <c r="D704" s="1" t="s">
        <v>119</v>
      </c>
      <c r="E704" s="1" t="s">
        <v>119</v>
      </c>
      <c r="F704" s="37" t="s">
        <v>119</v>
      </c>
      <c r="G704" s="37" t="s">
        <v>119</v>
      </c>
      <c r="H704" s="28" t="s">
        <v>119</v>
      </c>
      <c r="I704" s="28" t="s">
        <v>119</v>
      </c>
      <c r="J704" s="28" t="s">
        <v>119</v>
      </c>
      <c r="K704" s="28" t="s">
        <v>119</v>
      </c>
      <c r="L704" s="27" t="s">
        <v>119</v>
      </c>
      <c r="M704" s="27">
        <v>2</v>
      </c>
      <c r="N704" s="4" t="s">
        <v>119</v>
      </c>
      <c r="O704" s="28" t="s">
        <v>119</v>
      </c>
      <c r="P704" s="28" t="s">
        <v>119</v>
      </c>
      <c r="Q704" s="106" t="s">
        <v>119</v>
      </c>
      <c r="R704" s="106" t="s">
        <v>119</v>
      </c>
      <c r="S704" s="106" t="s">
        <v>119</v>
      </c>
      <c r="T704" s="106" t="s">
        <v>119</v>
      </c>
      <c r="U704" s="106" t="s">
        <v>119</v>
      </c>
      <c r="V704" s="106" t="s">
        <v>119</v>
      </c>
      <c r="W704" t="s">
        <v>119</v>
      </c>
      <c r="X704" s="11" t="s">
        <v>134</v>
      </c>
      <c r="Y704" s="11" t="s">
        <v>134</v>
      </c>
    </row>
    <row r="705" spans="1:25" x14ac:dyDescent="0.3">
      <c r="A705" s="4" t="s">
        <v>532</v>
      </c>
      <c r="B705" s="2" t="s">
        <v>119</v>
      </c>
      <c r="C705" s="1" t="s">
        <v>119</v>
      </c>
      <c r="D705" s="1" t="s">
        <v>119</v>
      </c>
      <c r="E705" s="1" t="s">
        <v>119</v>
      </c>
      <c r="F705" s="37" t="s">
        <v>119</v>
      </c>
      <c r="G705" s="37" t="s">
        <v>119</v>
      </c>
      <c r="H705" s="28" t="s">
        <v>119</v>
      </c>
      <c r="I705" s="28" t="s">
        <v>119</v>
      </c>
      <c r="J705" s="28" t="s">
        <v>119</v>
      </c>
      <c r="K705" s="28" t="s">
        <v>119</v>
      </c>
      <c r="L705" s="27" t="s">
        <v>119</v>
      </c>
      <c r="M705" s="27">
        <v>1</v>
      </c>
      <c r="N705" s="4" t="s">
        <v>119</v>
      </c>
      <c r="O705" s="28" t="s">
        <v>119</v>
      </c>
      <c r="P705" s="28" t="s">
        <v>119</v>
      </c>
      <c r="Q705" s="106" t="s">
        <v>119</v>
      </c>
      <c r="R705" s="106" t="s">
        <v>119</v>
      </c>
      <c r="S705" s="106" t="s">
        <v>119</v>
      </c>
      <c r="T705" s="106" t="s">
        <v>119</v>
      </c>
      <c r="U705" s="106" t="s">
        <v>119</v>
      </c>
      <c r="V705" s="106" t="s">
        <v>119</v>
      </c>
      <c r="W705" t="s">
        <v>119</v>
      </c>
      <c r="X705" s="11" t="s">
        <v>134</v>
      </c>
      <c r="Y705" s="11" t="s">
        <v>134</v>
      </c>
    </row>
    <row r="706" spans="1:25" x14ac:dyDescent="0.3">
      <c r="A706" s="1" t="s">
        <v>24</v>
      </c>
      <c r="B706" s="2">
        <v>0</v>
      </c>
      <c r="C706" s="4">
        <v>0</v>
      </c>
      <c r="D706" s="4">
        <v>0</v>
      </c>
      <c r="E706" s="1">
        <v>3</v>
      </c>
      <c r="F706" s="37" t="s">
        <v>119</v>
      </c>
      <c r="G706" s="37" t="s">
        <v>119</v>
      </c>
      <c r="H706" s="28" t="s">
        <v>119</v>
      </c>
      <c r="I706" s="28" t="s">
        <v>119</v>
      </c>
      <c r="J706" s="28">
        <v>2</v>
      </c>
      <c r="K706" s="28" t="s">
        <v>119</v>
      </c>
      <c r="L706" s="28" t="s">
        <v>119</v>
      </c>
      <c r="M706" s="28" t="s">
        <v>119</v>
      </c>
      <c r="N706" s="1" t="s">
        <v>119</v>
      </c>
      <c r="O706" s="28" t="s">
        <v>119</v>
      </c>
      <c r="P706" s="28" t="s">
        <v>119</v>
      </c>
      <c r="Q706" s="106" t="s">
        <v>119</v>
      </c>
      <c r="R706" s="106" t="s">
        <v>119</v>
      </c>
      <c r="S706" s="106" t="s">
        <v>119</v>
      </c>
      <c r="T706" s="106" t="s">
        <v>119</v>
      </c>
      <c r="U706" s="106" t="s">
        <v>119</v>
      </c>
      <c r="V706" s="106" t="s">
        <v>119</v>
      </c>
      <c r="W706" t="s">
        <v>119</v>
      </c>
      <c r="X706" s="11" t="s">
        <v>119</v>
      </c>
      <c r="Y706" s="11" t="s">
        <v>134</v>
      </c>
    </row>
    <row r="707" spans="1:25" x14ac:dyDescent="0.3">
      <c r="A707" s="1" t="s">
        <v>766</v>
      </c>
      <c r="B707" s="2">
        <v>0</v>
      </c>
      <c r="C707" s="4">
        <v>0</v>
      </c>
      <c r="D707" s="4">
        <v>0</v>
      </c>
      <c r="E707" s="1">
        <v>39</v>
      </c>
      <c r="F707" s="37" t="s">
        <v>119</v>
      </c>
      <c r="G707" s="37" t="s">
        <v>119</v>
      </c>
      <c r="H707" s="28" t="s">
        <v>119</v>
      </c>
      <c r="I707" s="28" t="s">
        <v>119</v>
      </c>
      <c r="J707" s="28">
        <v>2</v>
      </c>
      <c r="K707" s="28">
        <v>1</v>
      </c>
      <c r="L707" s="28" t="s">
        <v>119</v>
      </c>
      <c r="M707" s="28">
        <v>21</v>
      </c>
      <c r="N707" s="1" t="s">
        <v>119</v>
      </c>
      <c r="O707" s="28">
        <v>1</v>
      </c>
      <c r="P707" s="28" t="s">
        <v>119</v>
      </c>
      <c r="Q707" s="106" t="s">
        <v>119</v>
      </c>
      <c r="R707" s="106">
        <v>7</v>
      </c>
      <c r="S707" s="106" t="s">
        <v>119</v>
      </c>
      <c r="T707" s="106" t="s">
        <v>119</v>
      </c>
      <c r="U707" s="106" t="s">
        <v>119</v>
      </c>
      <c r="V707" s="106" t="s">
        <v>119</v>
      </c>
      <c r="W707" t="s">
        <v>119</v>
      </c>
      <c r="X707" s="11" t="str">
        <f t="shared" si="10"/>
        <v>X</v>
      </c>
      <c r="Y707" s="11" t="s">
        <v>134</v>
      </c>
    </row>
    <row r="708" spans="1:25" x14ac:dyDescent="0.3">
      <c r="A708" s="4" t="s">
        <v>1277</v>
      </c>
      <c r="B708" s="2" t="s">
        <v>119</v>
      </c>
      <c r="C708" s="4" t="s">
        <v>119</v>
      </c>
      <c r="D708" s="4" t="s">
        <v>119</v>
      </c>
      <c r="E708" s="1" t="s">
        <v>119</v>
      </c>
      <c r="F708" s="37" t="s">
        <v>119</v>
      </c>
      <c r="G708" s="37" t="s">
        <v>119</v>
      </c>
      <c r="H708" s="28" t="s">
        <v>119</v>
      </c>
      <c r="I708" s="28" t="s">
        <v>119</v>
      </c>
      <c r="J708" s="28" t="s">
        <v>119</v>
      </c>
      <c r="K708" s="28" t="s">
        <v>119</v>
      </c>
      <c r="L708" s="28" t="s">
        <v>119</v>
      </c>
      <c r="M708" s="28" t="s">
        <v>134</v>
      </c>
      <c r="N708" s="1" t="s">
        <v>119</v>
      </c>
      <c r="O708" s="28" t="s">
        <v>119</v>
      </c>
      <c r="P708" s="28" t="s">
        <v>119</v>
      </c>
      <c r="Q708" s="106" t="s">
        <v>119</v>
      </c>
      <c r="R708" s="106" t="s">
        <v>119</v>
      </c>
      <c r="S708" s="106" t="s">
        <v>119</v>
      </c>
      <c r="T708" s="106" t="s">
        <v>119</v>
      </c>
      <c r="U708" s="106" t="s">
        <v>119</v>
      </c>
      <c r="V708" s="106" t="s">
        <v>119</v>
      </c>
      <c r="W708" t="s">
        <v>119</v>
      </c>
      <c r="X708" s="11" t="s">
        <v>134</v>
      </c>
      <c r="Y708" s="11" t="s">
        <v>134</v>
      </c>
    </row>
    <row r="709" spans="1:25" x14ac:dyDescent="0.3">
      <c r="A709" s="1" t="s">
        <v>525</v>
      </c>
      <c r="B709" s="2">
        <v>0</v>
      </c>
      <c r="C709" s="4">
        <v>0</v>
      </c>
      <c r="D709" s="4">
        <v>0</v>
      </c>
      <c r="E709" s="1">
        <v>2</v>
      </c>
      <c r="F709" s="37" t="s">
        <v>119</v>
      </c>
      <c r="G709" s="37" t="s">
        <v>119</v>
      </c>
      <c r="H709" s="27">
        <v>1</v>
      </c>
      <c r="I709" s="28" t="s">
        <v>119</v>
      </c>
      <c r="J709" s="28" t="s">
        <v>119</v>
      </c>
      <c r="K709" s="27" t="s">
        <v>119</v>
      </c>
      <c r="L709" s="28" t="s">
        <v>119</v>
      </c>
      <c r="M709" s="28" t="s">
        <v>119</v>
      </c>
      <c r="N709" s="1" t="s">
        <v>119</v>
      </c>
      <c r="O709" s="28" t="s">
        <v>119</v>
      </c>
      <c r="P709" s="28" t="s">
        <v>119</v>
      </c>
      <c r="Q709" s="106" t="s">
        <v>119</v>
      </c>
      <c r="R709" s="106" t="s">
        <v>119</v>
      </c>
      <c r="S709" s="106" t="s">
        <v>119</v>
      </c>
      <c r="T709" s="106" t="s">
        <v>119</v>
      </c>
      <c r="U709" s="106" t="s">
        <v>119</v>
      </c>
      <c r="V709" s="106" t="s">
        <v>119</v>
      </c>
      <c r="W709" t="s">
        <v>119</v>
      </c>
      <c r="X709" s="11" t="s">
        <v>134</v>
      </c>
      <c r="Y709" s="11" t="s">
        <v>134</v>
      </c>
    </row>
    <row r="710" spans="1:25" x14ac:dyDescent="0.3">
      <c r="A710" s="4" t="s">
        <v>533</v>
      </c>
      <c r="B710" s="2" t="s">
        <v>119</v>
      </c>
      <c r="C710" s="4" t="s">
        <v>119</v>
      </c>
      <c r="D710" s="4" t="s">
        <v>119</v>
      </c>
      <c r="E710" s="1" t="s">
        <v>119</v>
      </c>
      <c r="F710" s="37" t="s">
        <v>119</v>
      </c>
      <c r="G710" s="37" t="s">
        <v>119</v>
      </c>
      <c r="H710" s="27" t="s">
        <v>119</v>
      </c>
      <c r="I710" s="28" t="s">
        <v>119</v>
      </c>
      <c r="J710" s="28" t="s">
        <v>119</v>
      </c>
      <c r="K710" s="27" t="s">
        <v>119</v>
      </c>
      <c r="L710" s="28" t="s">
        <v>119</v>
      </c>
      <c r="M710" s="28" t="s">
        <v>134</v>
      </c>
      <c r="N710" s="1" t="s">
        <v>119</v>
      </c>
      <c r="O710" s="28" t="s">
        <v>119</v>
      </c>
      <c r="P710" s="28" t="s">
        <v>119</v>
      </c>
      <c r="Q710" s="106" t="s">
        <v>119</v>
      </c>
      <c r="R710" s="106" t="s">
        <v>119</v>
      </c>
      <c r="S710" s="106" t="s">
        <v>119</v>
      </c>
      <c r="T710" s="106" t="s">
        <v>119</v>
      </c>
      <c r="U710" s="106" t="s">
        <v>119</v>
      </c>
      <c r="V710" s="106" t="s">
        <v>119</v>
      </c>
      <c r="W710" t="s">
        <v>119</v>
      </c>
      <c r="X710" s="11" t="s">
        <v>119</v>
      </c>
      <c r="Y710" s="11" t="s">
        <v>119</v>
      </c>
    </row>
    <row r="711" spans="1:25" x14ac:dyDescent="0.3">
      <c r="A711" s="4" t="s">
        <v>694</v>
      </c>
      <c r="B711" s="2" t="s">
        <v>119</v>
      </c>
      <c r="C711" s="4" t="s">
        <v>119</v>
      </c>
      <c r="D711" s="4" t="s">
        <v>119</v>
      </c>
      <c r="E711" s="1" t="s">
        <v>119</v>
      </c>
      <c r="F711" s="37" t="s">
        <v>119</v>
      </c>
      <c r="G711" s="37">
        <v>1</v>
      </c>
      <c r="H711" s="27" t="s">
        <v>119</v>
      </c>
      <c r="I711" s="28" t="s">
        <v>119</v>
      </c>
      <c r="J711" s="28" t="s">
        <v>119</v>
      </c>
      <c r="K711" s="27" t="s">
        <v>119</v>
      </c>
      <c r="L711" s="28" t="s">
        <v>119</v>
      </c>
      <c r="M711" s="28" t="s">
        <v>119</v>
      </c>
      <c r="N711" s="1" t="s">
        <v>119</v>
      </c>
      <c r="O711" s="28" t="s">
        <v>119</v>
      </c>
      <c r="P711" s="28" t="s">
        <v>119</v>
      </c>
      <c r="Q711" s="106" t="s">
        <v>119</v>
      </c>
      <c r="R711" s="106" t="s">
        <v>119</v>
      </c>
      <c r="S711" s="106" t="s">
        <v>119</v>
      </c>
      <c r="T711" s="106" t="s">
        <v>119</v>
      </c>
      <c r="U711" s="106" t="s">
        <v>119</v>
      </c>
      <c r="V711" s="106" t="s">
        <v>119</v>
      </c>
      <c r="W711" t="s">
        <v>119</v>
      </c>
      <c r="X711" s="11" t="s">
        <v>119</v>
      </c>
      <c r="Y711" s="11" t="s">
        <v>119</v>
      </c>
    </row>
    <row r="712" spans="1:25" x14ac:dyDescent="0.3">
      <c r="A712" s="4" t="s">
        <v>1329</v>
      </c>
      <c r="B712" s="2" t="s">
        <v>119</v>
      </c>
      <c r="C712" s="4" t="s">
        <v>119</v>
      </c>
      <c r="D712" s="4" t="s">
        <v>119</v>
      </c>
      <c r="E712" s="1" t="s">
        <v>119</v>
      </c>
      <c r="F712" s="37" t="s">
        <v>119</v>
      </c>
      <c r="G712" s="37" t="s">
        <v>119</v>
      </c>
      <c r="H712" s="27" t="s">
        <v>119</v>
      </c>
      <c r="I712" s="28" t="s">
        <v>119</v>
      </c>
      <c r="J712" s="28" t="s">
        <v>119</v>
      </c>
      <c r="K712" s="27" t="s">
        <v>119</v>
      </c>
      <c r="L712" s="28" t="s">
        <v>119</v>
      </c>
      <c r="M712" s="28" t="s">
        <v>119</v>
      </c>
      <c r="N712" s="1" t="s">
        <v>119</v>
      </c>
      <c r="O712" s="28" t="s">
        <v>119</v>
      </c>
      <c r="P712" s="28">
        <v>3</v>
      </c>
      <c r="Q712" s="106" t="s">
        <v>119</v>
      </c>
      <c r="R712" s="106" t="s">
        <v>119</v>
      </c>
      <c r="S712" s="106" t="s">
        <v>119</v>
      </c>
      <c r="T712" s="106" t="s">
        <v>119</v>
      </c>
      <c r="U712" s="106" t="s">
        <v>119</v>
      </c>
      <c r="V712" s="106" t="s">
        <v>119</v>
      </c>
      <c r="W712" t="s">
        <v>119</v>
      </c>
      <c r="X712" s="11" t="s">
        <v>119</v>
      </c>
      <c r="Y712" s="11" t="s">
        <v>119</v>
      </c>
    </row>
    <row r="713" spans="1:25" x14ac:dyDescent="0.3">
      <c r="A713" s="4" t="s">
        <v>534</v>
      </c>
      <c r="B713" s="2" t="s">
        <v>119</v>
      </c>
      <c r="C713" s="4" t="s">
        <v>119</v>
      </c>
      <c r="D713" s="4" t="s">
        <v>119</v>
      </c>
      <c r="E713" s="1" t="s">
        <v>119</v>
      </c>
      <c r="F713" s="37" t="s">
        <v>119</v>
      </c>
      <c r="G713" s="37" t="s">
        <v>119</v>
      </c>
      <c r="H713" s="27" t="s">
        <v>119</v>
      </c>
      <c r="I713" s="28" t="s">
        <v>119</v>
      </c>
      <c r="J713" s="28" t="s">
        <v>119</v>
      </c>
      <c r="K713" s="27" t="s">
        <v>119</v>
      </c>
      <c r="L713" s="28" t="s">
        <v>119</v>
      </c>
      <c r="M713" s="28" t="s">
        <v>134</v>
      </c>
      <c r="N713" s="1" t="s">
        <v>119</v>
      </c>
      <c r="O713" s="28" t="s">
        <v>119</v>
      </c>
      <c r="P713" s="28" t="s">
        <v>119</v>
      </c>
      <c r="Q713" s="106" t="s">
        <v>119</v>
      </c>
      <c r="R713" s="106" t="s">
        <v>119</v>
      </c>
      <c r="S713" s="106" t="s">
        <v>119</v>
      </c>
      <c r="T713" s="106" t="s">
        <v>119</v>
      </c>
      <c r="U713" s="106" t="s">
        <v>119</v>
      </c>
      <c r="V713" s="106" t="s">
        <v>119</v>
      </c>
      <c r="W713" t="s">
        <v>119</v>
      </c>
      <c r="X713" s="11" t="s">
        <v>1265</v>
      </c>
      <c r="Y713" s="11" t="s">
        <v>1265</v>
      </c>
    </row>
    <row r="714" spans="1:25" x14ac:dyDescent="0.3">
      <c r="A714" s="10" t="s">
        <v>27</v>
      </c>
      <c r="B714" s="6">
        <v>0</v>
      </c>
      <c r="C714" s="7">
        <v>0</v>
      </c>
      <c r="D714" s="7">
        <v>0</v>
      </c>
      <c r="E714" s="10">
        <v>1</v>
      </c>
      <c r="F714" s="37" t="s">
        <v>119</v>
      </c>
      <c r="G714" s="37" t="s">
        <v>119</v>
      </c>
      <c r="H714" s="28" t="s">
        <v>119</v>
      </c>
      <c r="I714" s="28" t="s">
        <v>119</v>
      </c>
      <c r="J714" s="28" t="s">
        <v>119</v>
      </c>
      <c r="K714" s="27" t="s">
        <v>119</v>
      </c>
      <c r="L714" s="28" t="s">
        <v>119</v>
      </c>
      <c r="M714" s="28" t="s">
        <v>119</v>
      </c>
      <c r="N714" s="1" t="s">
        <v>119</v>
      </c>
      <c r="O714" s="28" t="s">
        <v>119</v>
      </c>
      <c r="P714" s="28" t="s">
        <v>119</v>
      </c>
      <c r="Q714" s="106" t="s">
        <v>119</v>
      </c>
      <c r="R714" s="106" t="s">
        <v>119</v>
      </c>
      <c r="S714" s="106" t="s">
        <v>119</v>
      </c>
      <c r="T714" s="106" t="s">
        <v>119</v>
      </c>
      <c r="U714" s="106" t="s">
        <v>119</v>
      </c>
      <c r="V714" s="106" t="s">
        <v>119</v>
      </c>
      <c r="W714" t="s">
        <v>119</v>
      </c>
      <c r="X714" s="11" t="s">
        <v>119</v>
      </c>
      <c r="Y714" s="11" t="s">
        <v>119</v>
      </c>
    </row>
    <row r="715" spans="1:25" x14ac:dyDescent="0.3">
      <c r="A715" s="1" t="s">
        <v>13</v>
      </c>
      <c r="B715" s="2">
        <v>2</v>
      </c>
      <c r="C715" s="1">
        <v>0</v>
      </c>
      <c r="D715" s="1">
        <v>0</v>
      </c>
      <c r="E715" s="1">
        <v>0</v>
      </c>
      <c r="F715" s="37" t="s">
        <v>119</v>
      </c>
      <c r="G715" s="37" t="s">
        <v>119</v>
      </c>
      <c r="H715" s="28" t="s">
        <v>119</v>
      </c>
      <c r="I715" s="28" t="s">
        <v>119</v>
      </c>
      <c r="J715" s="28" t="s">
        <v>119</v>
      </c>
      <c r="K715" s="28" t="s">
        <v>119</v>
      </c>
      <c r="L715" s="28" t="s">
        <v>119</v>
      </c>
      <c r="M715" s="28">
        <f>44+146+52+43+25</f>
        <v>310</v>
      </c>
      <c r="N715" s="1">
        <v>2</v>
      </c>
      <c r="O715" s="28">
        <v>1</v>
      </c>
      <c r="P715" s="28">
        <v>2</v>
      </c>
      <c r="Q715" s="106" t="s">
        <v>119</v>
      </c>
      <c r="R715" s="106" t="s">
        <v>119</v>
      </c>
      <c r="S715" s="106" t="s">
        <v>119</v>
      </c>
      <c r="T715" s="106" t="s">
        <v>119</v>
      </c>
      <c r="U715" s="106" t="s">
        <v>119</v>
      </c>
      <c r="V715" s="106" t="s">
        <v>119</v>
      </c>
      <c r="W715" t="s">
        <v>119</v>
      </c>
      <c r="X715" s="11" t="s">
        <v>134</v>
      </c>
      <c r="Y715" s="11" t="s">
        <v>134</v>
      </c>
    </row>
    <row r="716" spans="1:25" x14ac:dyDescent="0.3">
      <c r="A716" s="36" t="s">
        <v>293</v>
      </c>
      <c r="B716" s="48"/>
      <c r="C716" s="49"/>
      <c r="D716" s="49"/>
      <c r="E716" s="49"/>
      <c r="F716" s="92"/>
      <c r="G716" s="92"/>
      <c r="H716" s="50"/>
      <c r="I716" s="50"/>
      <c r="J716" s="50"/>
      <c r="K716" s="50"/>
      <c r="L716" s="50"/>
      <c r="M716" s="50"/>
      <c r="N716" s="49"/>
      <c r="O716" s="50"/>
      <c r="P716" s="50"/>
      <c r="Q716" s="105"/>
      <c r="R716" s="105"/>
      <c r="S716" s="105"/>
      <c r="T716" s="105"/>
      <c r="U716" s="105"/>
      <c r="V716" s="105"/>
      <c r="W716" t="s">
        <v>119</v>
      </c>
      <c r="X716" s="11" t="str">
        <f t="shared" si="10"/>
        <v/>
      </c>
      <c r="Y716" s="84"/>
    </row>
    <row r="717" spans="1:25" x14ac:dyDescent="0.3">
      <c r="A717" s="1" t="s">
        <v>33</v>
      </c>
      <c r="B717" s="2">
        <v>14</v>
      </c>
      <c r="C717" s="4">
        <v>16</v>
      </c>
      <c r="D717" s="4">
        <v>4</v>
      </c>
      <c r="E717" s="1">
        <v>0</v>
      </c>
      <c r="F717" s="37" t="s">
        <v>119</v>
      </c>
      <c r="G717" s="37">
        <f>2+1+1+1+1</f>
        <v>6</v>
      </c>
      <c r="H717" s="27">
        <v>11</v>
      </c>
      <c r="I717" s="27">
        <v>11</v>
      </c>
      <c r="J717" s="28">
        <v>1</v>
      </c>
      <c r="K717" s="29">
        <v>2</v>
      </c>
      <c r="L717" s="28" t="s">
        <v>119</v>
      </c>
      <c r="M717" s="28">
        <f>16+26+1+2+6+1+8+3</f>
        <v>63</v>
      </c>
      <c r="N717" s="1" t="s">
        <v>119</v>
      </c>
      <c r="O717" s="28">
        <v>1</v>
      </c>
      <c r="P717" s="28" t="s">
        <v>119</v>
      </c>
      <c r="Q717" s="106" t="s">
        <v>119</v>
      </c>
      <c r="R717" s="106" t="s">
        <v>119</v>
      </c>
      <c r="S717" s="106" t="s">
        <v>119</v>
      </c>
      <c r="T717" s="106" t="s">
        <v>119</v>
      </c>
      <c r="U717" s="106" t="s">
        <v>119</v>
      </c>
      <c r="V717" s="106">
        <v>2</v>
      </c>
      <c r="W717" t="s">
        <v>119</v>
      </c>
      <c r="X717" s="11" t="str">
        <f t="shared" si="10"/>
        <v>X</v>
      </c>
      <c r="Y717" s="11" t="s">
        <v>134</v>
      </c>
    </row>
    <row r="718" spans="1:25" x14ac:dyDescent="0.3">
      <c r="A718" s="1" t="s">
        <v>28</v>
      </c>
      <c r="B718" s="2">
        <v>10</v>
      </c>
      <c r="C718" s="4">
        <v>0</v>
      </c>
      <c r="D718" s="4">
        <v>0</v>
      </c>
      <c r="E718" s="1">
        <v>0</v>
      </c>
      <c r="F718" s="37" t="s">
        <v>119</v>
      </c>
      <c r="G718" s="37" t="s">
        <v>119</v>
      </c>
      <c r="H718" s="28" t="s">
        <v>119</v>
      </c>
      <c r="I718" s="28" t="s">
        <v>119</v>
      </c>
      <c r="J718" s="28" t="s">
        <v>119</v>
      </c>
      <c r="K718" s="28" t="s">
        <v>119</v>
      </c>
      <c r="L718" s="28" t="s">
        <v>119</v>
      </c>
      <c r="M718" s="28" t="s">
        <v>119</v>
      </c>
      <c r="N718" s="1" t="s">
        <v>119</v>
      </c>
      <c r="O718" s="28" t="s">
        <v>119</v>
      </c>
      <c r="P718" s="28" t="s">
        <v>119</v>
      </c>
      <c r="Q718" s="106" t="s">
        <v>119</v>
      </c>
      <c r="R718" s="106" t="s">
        <v>119</v>
      </c>
      <c r="S718" s="106" t="s">
        <v>119</v>
      </c>
      <c r="T718" s="106" t="s">
        <v>119</v>
      </c>
      <c r="U718" s="106" t="s">
        <v>119</v>
      </c>
      <c r="V718" s="106" t="s">
        <v>119</v>
      </c>
      <c r="W718" t="s">
        <v>119</v>
      </c>
      <c r="X718" s="11" t="s">
        <v>119</v>
      </c>
      <c r="Y718" s="11" t="s">
        <v>134</v>
      </c>
    </row>
    <row r="719" spans="1:25" x14ac:dyDescent="0.3">
      <c r="A719" s="4" t="s">
        <v>535</v>
      </c>
      <c r="B719" s="2" t="s">
        <v>119</v>
      </c>
      <c r="C719" s="4" t="s">
        <v>119</v>
      </c>
      <c r="D719" s="4" t="s">
        <v>119</v>
      </c>
      <c r="E719" s="1" t="s">
        <v>119</v>
      </c>
      <c r="F719" s="37" t="s">
        <v>119</v>
      </c>
      <c r="G719" s="37" t="s">
        <v>119</v>
      </c>
      <c r="H719" s="28" t="s">
        <v>119</v>
      </c>
      <c r="I719" s="28" t="s">
        <v>119</v>
      </c>
      <c r="J719" s="28" t="s">
        <v>119</v>
      </c>
      <c r="K719" s="28" t="s">
        <v>119</v>
      </c>
      <c r="L719" s="28" t="s">
        <v>119</v>
      </c>
      <c r="M719" s="28" t="s">
        <v>134</v>
      </c>
      <c r="N719" s="1" t="s">
        <v>119</v>
      </c>
      <c r="O719" s="28" t="s">
        <v>119</v>
      </c>
      <c r="P719" s="28" t="s">
        <v>119</v>
      </c>
      <c r="Q719" s="106" t="s">
        <v>119</v>
      </c>
      <c r="R719" s="106" t="s">
        <v>119</v>
      </c>
      <c r="S719" s="106" t="s">
        <v>119</v>
      </c>
      <c r="T719" s="106" t="s">
        <v>119</v>
      </c>
      <c r="U719" s="106" t="s">
        <v>119</v>
      </c>
      <c r="V719" s="106" t="s">
        <v>119</v>
      </c>
      <c r="W719" t="s">
        <v>119</v>
      </c>
      <c r="X719" s="11" t="s">
        <v>134</v>
      </c>
      <c r="Y719" s="11" t="s">
        <v>119</v>
      </c>
    </row>
    <row r="720" spans="1:25" s="11" customFormat="1" x14ac:dyDescent="0.3">
      <c r="A720" s="4" t="s">
        <v>1185</v>
      </c>
      <c r="B720" s="2" t="s">
        <v>119</v>
      </c>
      <c r="C720" s="2" t="s">
        <v>119</v>
      </c>
      <c r="D720" s="2" t="s">
        <v>119</v>
      </c>
      <c r="E720" s="2" t="s">
        <v>119</v>
      </c>
      <c r="F720" s="2" t="s">
        <v>119</v>
      </c>
      <c r="G720" s="2" t="s">
        <v>119</v>
      </c>
      <c r="H720" s="2" t="s">
        <v>119</v>
      </c>
      <c r="I720" s="2" t="s">
        <v>119</v>
      </c>
      <c r="J720" s="28" t="s">
        <v>134</v>
      </c>
      <c r="K720" s="28" t="s">
        <v>119</v>
      </c>
      <c r="L720" s="28" t="s">
        <v>119</v>
      </c>
      <c r="M720" s="28" t="s">
        <v>119</v>
      </c>
      <c r="N720" s="28" t="s">
        <v>119</v>
      </c>
      <c r="O720" s="28" t="s">
        <v>119</v>
      </c>
      <c r="P720" s="28" t="s">
        <v>119</v>
      </c>
      <c r="Q720" s="106" t="s">
        <v>119</v>
      </c>
      <c r="R720" s="106" t="s">
        <v>119</v>
      </c>
      <c r="S720" s="106" t="s">
        <v>119</v>
      </c>
      <c r="T720" s="106" t="s">
        <v>119</v>
      </c>
      <c r="U720" s="106" t="s">
        <v>119</v>
      </c>
      <c r="V720" s="106" t="s">
        <v>119</v>
      </c>
      <c r="W720" s="98" t="s">
        <v>134</v>
      </c>
      <c r="X720" s="11" t="s">
        <v>119</v>
      </c>
      <c r="Y720" s="11" t="s">
        <v>119</v>
      </c>
    </row>
    <row r="721" spans="1:25" s="11" customFormat="1" x14ac:dyDescent="0.3">
      <c r="A721" s="4" t="s">
        <v>536</v>
      </c>
      <c r="B721" s="2" t="s">
        <v>119</v>
      </c>
      <c r="C721" s="4" t="s">
        <v>119</v>
      </c>
      <c r="D721" s="4" t="s">
        <v>119</v>
      </c>
      <c r="E721" s="1" t="s">
        <v>119</v>
      </c>
      <c r="F721" s="37" t="s">
        <v>119</v>
      </c>
      <c r="G721" s="37" t="s">
        <v>119</v>
      </c>
      <c r="H721" s="28" t="s">
        <v>119</v>
      </c>
      <c r="I721" s="28" t="s">
        <v>119</v>
      </c>
      <c r="J721" s="28" t="s">
        <v>119</v>
      </c>
      <c r="K721" s="28" t="s">
        <v>119</v>
      </c>
      <c r="L721" s="28" t="s">
        <v>119</v>
      </c>
      <c r="M721" s="28">
        <v>6</v>
      </c>
      <c r="N721" s="1" t="s">
        <v>119</v>
      </c>
      <c r="O721" s="28" t="s">
        <v>119</v>
      </c>
      <c r="P721" s="28" t="s">
        <v>119</v>
      </c>
      <c r="Q721" s="106" t="s">
        <v>119</v>
      </c>
      <c r="R721" s="106" t="s">
        <v>119</v>
      </c>
      <c r="S721" s="106" t="s">
        <v>119</v>
      </c>
      <c r="T721" s="106" t="s">
        <v>119</v>
      </c>
      <c r="U721" s="106" t="s">
        <v>119</v>
      </c>
      <c r="V721" s="106" t="s">
        <v>119</v>
      </c>
      <c r="W721" t="s">
        <v>119</v>
      </c>
      <c r="X721" s="11" t="s">
        <v>134</v>
      </c>
      <c r="Y721" s="11" t="s">
        <v>134</v>
      </c>
    </row>
    <row r="722" spans="1:25" s="11" customFormat="1" x14ac:dyDescent="0.3">
      <c r="A722" s="4" t="s">
        <v>695</v>
      </c>
      <c r="B722" s="2" t="s">
        <v>119</v>
      </c>
      <c r="C722" s="4" t="s">
        <v>119</v>
      </c>
      <c r="D722" s="4" t="s">
        <v>119</v>
      </c>
      <c r="E722" s="1" t="s">
        <v>119</v>
      </c>
      <c r="F722" s="37" t="s">
        <v>119</v>
      </c>
      <c r="G722" s="37">
        <v>1</v>
      </c>
      <c r="H722" s="28" t="s">
        <v>119</v>
      </c>
      <c r="I722" s="28" t="s">
        <v>119</v>
      </c>
      <c r="J722" s="28" t="s">
        <v>119</v>
      </c>
      <c r="K722" s="28" t="s">
        <v>134</v>
      </c>
      <c r="L722" s="28" t="s">
        <v>119</v>
      </c>
      <c r="M722" s="28" t="s">
        <v>119</v>
      </c>
      <c r="N722" s="1" t="s">
        <v>119</v>
      </c>
      <c r="O722" s="28" t="s">
        <v>119</v>
      </c>
      <c r="P722" s="28" t="s">
        <v>119</v>
      </c>
      <c r="Q722" s="106" t="s">
        <v>119</v>
      </c>
      <c r="R722" s="106" t="s">
        <v>119</v>
      </c>
      <c r="S722" s="106" t="s">
        <v>119</v>
      </c>
      <c r="T722" s="106" t="s">
        <v>119</v>
      </c>
      <c r="U722" s="106" t="s">
        <v>119</v>
      </c>
      <c r="V722" s="106" t="s">
        <v>119</v>
      </c>
      <c r="W722" t="s">
        <v>119</v>
      </c>
      <c r="X722" s="11" t="s">
        <v>134</v>
      </c>
      <c r="Y722" s="11" t="s">
        <v>134</v>
      </c>
    </row>
    <row r="723" spans="1:25" s="11" customFormat="1" x14ac:dyDescent="0.3">
      <c r="A723" s="4" t="s">
        <v>537</v>
      </c>
      <c r="B723" s="2" t="s">
        <v>119</v>
      </c>
      <c r="C723" s="4" t="s">
        <v>119</v>
      </c>
      <c r="D723" s="4" t="s">
        <v>119</v>
      </c>
      <c r="E723" s="1" t="s">
        <v>119</v>
      </c>
      <c r="F723" s="37" t="s">
        <v>119</v>
      </c>
      <c r="G723" s="37" t="s">
        <v>119</v>
      </c>
      <c r="H723" s="28" t="s">
        <v>119</v>
      </c>
      <c r="I723" s="28" t="s">
        <v>119</v>
      </c>
      <c r="J723" s="28" t="s">
        <v>119</v>
      </c>
      <c r="K723" s="28" t="s">
        <v>119</v>
      </c>
      <c r="L723" s="28" t="s">
        <v>119</v>
      </c>
      <c r="M723" s="28" t="s">
        <v>134</v>
      </c>
      <c r="N723" s="1" t="s">
        <v>119</v>
      </c>
      <c r="O723" s="28" t="s">
        <v>119</v>
      </c>
      <c r="P723" s="28" t="s">
        <v>119</v>
      </c>
      <c r="Q723" s="106" t="s">
        <v>119</v>
      </c>
      <c r="R723" s="106" t="s">
        <v>119</v>
      </c>
      <c r="S723" s="106" t="s">
        <v>119</v>
      </c>
      <c r="T723" s="106" t="s">
        <v>119</v>
      </c>
      <c r="U723" s="106" t="s">
        <v>119</v>
      </c>
      <c r="V723" s="106" t="s">
        <v>119</v>
      </c>
      <c r="W723" t="s">
        <v>119</v>
      </c>
      <c r="X723" s="11" t="s">
        <v>134</v>
      </c>
      <c r="Y723" s="11" t="s">
        <v>134</v>
      </c>
    </row>
    <row r="724" spans="1:25" s="11" customFormat="1" x14ac:dyDescent="0.3">
      <c r="A724" s="4" t="s">
        <v>538</v>
      </c>
      <c r="B724" s="2" t="s">
        <v>119</v>
      </c>
      <c r="C724" s="4" t="s">
        <v>119</v>
      </c>
      <c r="D724" s="4" t="s">
        <v>119</v>
      </c>
      <c r="E724" s="1" t="s">
        <v>119</v>
      </c>
      <c r="F724" s="37" t="s">
        <v>119</v>
      </c>
      <c r="G724" s="37" t="s">
        <v>119</v>
      </c>
      <c r="H724" s="28" t="s">
        <v>119</v>
      </c>
      <c r="I724" s="28" t="s">
        <v>119</v>
      </c>
      <c r="J724" s="28" t="s">
        <v>119</v>
      </c>
      <c r="K724" s="28" t="s">
        <v>119</v>
      </c>
      <c r="L724" s="28" t="s">
        <v>119</v>
      </c>
      <c r="M724" s="28" t="s">
        <v>134</v>
      </c>
      <c r="N724" s="1" t="s">
        <v>119</v>
      </c>
      <c r="O724" s="28" t="s">
        <v>119</v>
      </c>
      <c r="P724" s="28" t="s">
        <v>119</v>
      </c>
      <c r="Q724" s="106" t="s">
        <v>119</v>
      </c>
      <c r="R724" s="106" t="s">
        <v>119</v>
      </c>
      <c r="S724" s="106" t="s">
        <v>119</v>
      </c>
      <c r="T724" s="106" t="s">
        <v>119</v>
      </c>
      <c r="U724" s="106" t="s">
        <v>119</v>
      </c>
      <c r="V724" s="106" t="s">
        <v>119</v>
      </c>
      <c r="W724" t="s">
        <v>119</v>
      </c>
      <c r="X724" s="11" t="s">
        <v>134</v>
      </c>
      <c r="Y724" s="11" t="s">
        <v>134</v>
      </c>
    </row>
    <row r="725" spans="1:25" s="11" customFormat="1" x14ac:dyDescent="0.3">
      <c r="A725" s="4" t="s">
        <v>539</v>
      </c>
      <c r="B725" s="2" t="s">
        <v>119</v>
      </c>
      <c r="C725" s="4" t="s">
        <v>119</v>
      </c>
      <c r="D725" s="4" t="s">
        <v>119</v>
      </c>
      <c r="E725" s="1" t="s">
        <v>119</v>
      </c>
      <c r="F725" s="37" t="s">
        <v>119</v>
      </c>
      <c r="G725" s="37" t="s">
        <v>119</v>
      </c>
      <c r="H725" s="28" t="s">
        <v>119</v>
      </c>
      <c r="I725" s="28" t="s">
        <v>119</v>
      </c>
      <c r="J725" s="28" t="s">
        <v>119</v>
      </c>
      <c r="K725" s="28" t="s">
        <v>119</v>
      </c>
      <c r="L725" s="28" t="s">
        <v>119</v>
      </c>
      <c r="M725" s="28">
        <v>4</v>
      </c>
      <c r="N725" s="1" t="s">
        <v>119</v>
      </c>
      <c r="O725" s="28" t="s">
        <v>119</v>
      </c>
      <c r="P725" s="28" t="s">
        <v>119</v>
      </c>
      <c r="Q725" s="106" t="s">
        <v>119</v>
      </c>
      <c r="R725" s="106" t="s">
        <v>119</v>
      </c>
      <c r="S725" s="106" t="s">
        <v>119</v>
      </c>
      <c r="T725" s="106" t="s">
        <v>119</v>
      </c>
      <c r="U725" s="106" t="s">
        <v>119</v>
      </c>
      <c r="V725" s="106" t="s">
        <v>119</v>
      </c>
      <c r="W725" t="s">
        <v>119</v>
      </c>
      <c r="X725" s="11" t="s">
        <v>134</v>
      </c>
      <c r="Y725" s="11" t="s">
        <v>134</v>
      </c>
    </row>
    <row r="726" spans="1:25" s="11" customFormat="1" x14ac:dyDescent="0.3">
      <c r="A726" s="1" t="s">
        <v>146</v>
      </c>
      <c r="B726" s="2" t="s">
        <v>119</v>
      </c>
      <c r="C726" s="4" t="s">
        <v>119</v>
      </c>
      <c r="D726" s="4" t="s">
        <v>119</v>
      </c>
      <c r="E726" s="1" t="s">
        <v>119</v>
      </c>
      <c r="F726" s="37" t="s">
        <v>119</v>
      </c>
      <c r="G726" s="37" t="s">
        <v>119</v>
      </c>
      <c r="H726" s="28" t="s">
        <v>119</v>
      </c>
      <c r="I726" s="28">
        <v>3</v>
      </c>
      <c r="J726" s="28" t="s">
        <v>119</v>
      </c>
      <c r="K726" s="28" t="s">
        <v>119</v>
      </c>
      <c r="L726" s="28" t="s">
        <v>119</v>
      </c>
      <c r="M726" s="28" t="s">
        <v>119</v>
      </c>
      <c r="N726" s="1" t="s">
        <v>119</v>
      </c>
      <c r="O726" s="28" t="s">
        <v>119</v>
      </c>
      <c r="P726" s="28" t="s">
        <v>119</v>
      </c>
      <c r="Q726" s="106" t="s">
        <v>119</v>
      </c>
      <c r="R726" s="106" t="s">
        <v>119</v>
      </c>
      <c r="S726" s="106" t="s">
        <v>119</v>
      </c>
      <c r="T726" s="106" t="s">
        <v>119</v>
      </c>
      <c r="U726" s="106" t="s">
        <v>119</v>
      </c>
      <c r="V726" s="106" t="s">
        <v>119</v>
      </c>
      <c r="W726" t="s">
        <v>119</v>
      </c>
      <c r="X726" s="11" t="s">
        <v>134</v>
      </c>
      <c r="Y726" s="11" t="s">
        <v>119</v>
      </c>
    </row>
    <row r="727" spans="1:25" s="11" customFormat="1" x14ac:dyDescent="0.3">
      <c r="A727" s="4" t="s">
        <v>540</v>
      </c>
      <c r="B727" s="2" t="s">
        <v>119</v>
      </c>
      <c r="C727" s="4" t="s">
        <v>119</v>
      </c>
      <c r="D727" s="4" t="s">
        <v>119</v>
      </c>
      <c r="E727" s="1" t="s">
        <v>119</v>
      </c>
      <c r="F727" s="37" t="s">
        <v>119</v>
      </c>
      <c r="G727" s="37" t="s">
        <v>119</v>
      </c>
      <c r="H727" s="28" t="s">
        <v>119</v>
      </c>
      <c r="I727" s="28" t="s">
        <v>119</v>
      </c>
      <c r="J727" s="28" t="s">
        <v>119</v>
      </c>
      <c r="K727" s="28" t="s">
        <v>119</v>
      </c>
      <c r="L727" s="28" t="s">
        <v>119</v>
      </c>
      <c r="M727" s="28" t="s">
        <v>134</v>
      </c>
      <c r="N727" s="1" t="s">
        <v>119</v>
      </c>
      <c r="O727" s="28" t="s">
        <v>119</v>
      </c>
      <c r="P727" s="28" t="s">
        <v>119</v>
      </c>
      <c r="Q727" s="106" t="s">
        <v>119</v>
      </c>
      <c r="R727" s="106" t="s">
        <v>119</v>
      </c>
      <c r="S727" s="106" t="s">
        <v>119</v>
      </c>
      <c r="T727" s="106" t="s">
        <v>119</v>
      </c>
      <c r="U727" s="106" t="s">
        <v>119</v>
      </c>
      <c r="V727" s="106" t="s">
        <v>119</v>
      </c>
      <c r="W727" t="s">
        <v>119</v>
      </c>
      <c r="X727" s="11" t="s">
        <v>134</v>
      </c>
      <c r="Y727" s="11" t="s">
        <v>119</v>
      </c>
    </row>
    <row r="728" spans="1:25" s="11" customFormat="1" x14ac:dyDescent="0.3">
      <c r="A728" s="4" t="s">
        <v>667</v>
      </c>
      <c r="B728" s="2" t="s">
        <v>119</v>
      </c>
      <c r="C728" s="4" t="s">
        <v>119</v>
      </c>
      <c r="D728" s="4" t="s">
        <v>119</v>
      </c>
      <c r="E728" s="1" t="s">
        <v>119</v>
      </c>
      <c r="F728" s="37" t="s">
        <v>119</v>
      </c>
      <c r="G728" s="37">
        <v>1</v>
      </c>
      <c r="H728" s="28">
        <v>1</v>
      </c>
      <c r="I728" s="28" t="s">
        <v>119</v>
      </c>
      <c r="J728" s="28" t="s">
        <v>119</v>
      </c>
      <c r="K728" s="28">
        <v>1</v>
      </c>
      <c r="L728" s="28" t="s">
        <v>119</v>
      </c>
      <c r="M728" s="28" t="s">
        <v>119</v>
      </c>
      <c r="N728" s="1">
        <v>1</v>
      </c>
      <c r="O728" s="28">
        <v>25</v>
      </c>
      <c r="P728" s="28" t="s">
        <v>119</v>
      </c>
      <c r="Q728" s="106" t="s">
        <v>119</v>
      </c>
      <c r="R728" s="106" t="s">
        <v>119</v>
      </c>
      <c r="S728" s="106" t="s">
        <v>119</v>
      </c>
      <c r="T728" s="106" t="s">
        <v>119</v>
      </c>
      <c r="U728" s="106" t="s">
        <v>119</v>
      </c>
      <c r="V728" s="106" t="s">
        <v>119</v>
      </c>
      <c r="W728" t="s">
        <v>119</v>
      </c>
      <c r="X728" s="11" t="s">
        <v>134</v>
      </c>
      <c r="Y728" s="11" t="s">
        <v>134</v>
      </c>
    </row>
    <row r="729" spans="1:25" x14ac:dyDescent="0.3">
      <c r="A729" s="4" t="s">
        <v>541</v>
      </c>
      <c r="B729" s="2" t="s">
        <v>119</v>
      </c>
      <c r="C729" s="4" t="s">
        <v>119</v>
      </c>
      <c r="D729" s="4" t="s">
        <v>119</v>
      </c>
      <c r="E729" s="1" t="s">
        <v>119</v>
      </c>
      <c r="F729" s="37" t="s">
        <v>119</v>
      </c>
      <c r="G729" s="37" t="s">
        <v>119</v>
      </c>
      <c r="H729" s="28" t="s">
        <v>119</v>
      </c>
      <c r="I729" s="28" t="s">
        <v>119</v>
      </c>
      <c r="J729" s="28" t="s">
        <v>119</v>
      </c>
      <c r="K729" s="28" t="s">
        <v>119</v>
      </c>
      <c r="L729" s="28" t="s">
        <v>119</v>
      </c>
      <c r="M729" s="28" t="s">
        <v>134</v>
      </c>
      <c r="N729" s="1" t="s">
        <v>119</v>
      </c>
      <c r="O729" s="28" t="s">
        <v>119</v>
      </c>
      <c r="P729" s="28" t="s">
        <v>119</v>
      </c>
      <c r="Q729" s="106" t="s">
        <v>119</v>
      </c>
      <c r="R729" s="106" t="s">
        <v>119</v>
      </c>
      <c r="S729" s="106" t="s">
        <v>119</v>
      </c>
      <c r="T729" s="106" t="s">
        <v>119</v>
      </c>
      <c r="U729" s="106" t="s">
        <v>119</v>
      </c>
      <c r="V729" s="106" t="s">
        <v>119</v>
      </c>
      <c r="W729" t="s">
        <v>119</v>
      </c>
      <c r="X729" s="11" t="s">
        <v>134</v>
      </c>
      <c r="Y729" s="11" t="s">
        <v>134</v>
      </c>
    </row>
    <row r="730" spans="1:25" x14ac:dyDescent="0.3">
      <c r="A730" s="4" t="s">
        <v>696</v>
      </c>
      <c r="B730" s="2" t="s">
        <v>119</v>
      </c>
      <c r="C730" s="4" t="s">
        <v>119</v>
      </c>
      <c r="D730" s="4" t="s">
        <v>119</v>
      </c>
      <c r="E730" s="1" t="s">
        <v>119</v>
      </c>
      <c r="F730" s="37" t="s">
        <v>119</v>
      </c>
      <c r="G730" s="37">
        <v>1</v>
      </c>
      <c r="H730" s="28" t="s">
        <v>119</v>
      </c>
      <c r="I730" s="28" t="s">
        <v>119</v>
      </c>
      <c r="J730" s="28" t="s">
        <v>119</v>
      </c>
      <c r="K730" s="28" t="s">
        <v>119</v>
      </c>
      <c r="L730" s="28" t="s">
        <v>119</v>
      </c>
      <c r="M730" s="28" t="s">
        <v>119</v>
      </c>
      <c r="N730" s="1" t="s">
        <v>119</v>
      </c>
      <c r="O730" s="28" t="s">
        <v>119</v>
      </c>
      <c r="P730" s="28" t="s">
        <v>119</v>
      </c>
      <c r="Q730" s="106" t="s">
        <v>119</v>
      </c>
      <c r="R730" s="106" t="s">
        <v>119</v>
      </c>
      <c r="S730" s="106" t="s">
        <v>119</v>
      </c>
      <c r="T730" s="106" t="s">
        <v>119</v>
      </c>
      <c r="U730" s="106" t="s">
        <v>119</v>
      </c>
      <c r="V730" s="106" t="s">
        <v>119</v>
      </c>
      <c r="W730" t="s">
        <v>119</v>
      </c>
      <c r="X730" s="11" t="s">
        <v>134</v>
      </c>
      <c r="Y730" s="11" t="s">
        <v>119</v>
      </c>
    </row>
    <row r="731" spans="1:25" x14ac:dyDescent="0.3">
      <c r="A731" s="4" t="s">
        <v>542</v>
      </c>
      <c r="B731" s="2" t="s">
        <v>119</v>
      </c>
      <c r="C731" s="4" t="s">
        <v>119</v>
      </c>
      <c r="D731" s="4" t="s">
        <v>119</v>
      </c>
      <c r="E731" s="1" t="s">
        <v>119</v>
      </c>
      <c r="F731" s="37" t="s">
        <v>119</v>
      </c>
      <c r="G731" s="37" t="s">
        <v>119</v>
      </c>
      <c r="H731" s="28" t="s">
        <v>119</v>
      </c>
      <c r="I731" s="28" t="s">
        <v>119</v>
      </c>
      <c r="J731" s="28" t="s">
        <v>119</v>
      </c>
      <c r="K731" s="28" t="s">
        <v>119</v>
      </c>
      <c r="L731" s="28" t="s">
        <v>119</v>
      </c>
      <c r="M731" s="28" t="s">
        <v>134</v>
      </c>
      <c r="N731" s="1" t="s">
        <v>119</v>
      </c>
      <c r="O731" s="28" t="s">
        <v>119</v>
      </c>
      <c r="P731" s="28" t="s">
        <v>119</v>
      </c>
      <c r="Q731" s="106" t="s">
        <v>119</v>
      </c>
      <c r="R731" s="106" t="s">
        <v>119</v>
      </c>
      <c r="S731" s="106" t="s">
        <v>119</v>
      </c>
      <c r="T731" s="106" t="s">
        <v>119</v>
      </c>
      <c r="U731" s="106" t="s">
        <v>119</v>
      </c>
      <c r="V731" s="106" t="s">
        <v>119</v>
      </c>
      <c r="W731" t="s">
        <v>119</v>
      </c>
      <c r="X731" s="11" t="s">
        <v>134</v>
      </c>
      <c r="Y731" s="11" t="s">
        <v>119</v>
      </c>
    </row>
    <row r="732" spans="1:25" x14ac:dyDescent="0.3">
      <c r="A732" s="10" t="s">
        <v>235</v>
      </c>
      <c r="B732" s="6" t="s">
        <v>119</v>
      </c>
      <c r="C732" s="7" t="s">
        <v>119</v>
      </c>
      <c r="D732" s="7" t="s">
        <v>119</v>
      </c>
      <c r="E732" s="10" t="s">
        <v>119</v>
      </c>
      <c r="F732" s="37" t="s">
        <v>119</v>
      </c>
      <c r="G732" s="37" t="s">
        <v>119</v>
      </c>
      <c r="H732" s="30" t="s">
        <v>119</v>
      </c>
      <c r="I732" s="30" t="s">
        <v>119</v>
      </c>
      <c r="J732" s="29">
        <v>1</v>
      </c>
      <c r="K732" s="34" t="s">
        <v>119</v>
      </c>
      <c r="L732" s="28" t="s">
        <v>119</v>
      </c>
      <c r="N732" s="1" t="s">
        <v>119</v>
      </c>
      <c r="O732" s="28" t="s">
        <v>119</v>
      </c>
      <c r="P732" s="28" t="s">
        <v>119</v>
      </c>
      <c r="Q732" s="106" t="s">
        <v>119</v>
      </c>
      <c r="R732" s="106" t="s">
        <v>119</v>
      </c>
      <c r="S732" s="106" t="s">
        <v>119</v>
      </c>
      <c r="T732" s="106" t="s">
        <v>119</v>
      </c>
      <c r="U732" s="106" t="s">
        <v>119</v>
      </c>
      <c r="V732" s="106" t="s">
        <v>119</v>
      </c>
      <c r="W732" t="s">
        <v>119</v>
      </c>
      <c r="X732" s="11" t="s">
        <v>119</v>
      </c>
      <c r="Y732" s="11" t="s">
        <v>119</v>
      </c>
    </row>
    <row r="733" spans="1:25" x14ac:dyDescent="0.3">
      <c r="A733" s="10" t="s">
        <v>148</v>
      </c>
      <c r="B733" s="6" t="s">
        <v>119</v>
      </c>
      <c r="C733" s="7" t="s">
        <v>119</v>
      </c>
      <c r="D733" s="7" t="s">
        <v>119</v>
      </c>
      <c r="E733" s="10" t="s">
        <v>119</v>
      </c>
      <c r="F733" s="37" t="s">
        <v>119</v>
      </c>
      <c r="G733" s="37" t="s">
        <v>119</v>
      </c>
      <c r="H733" s="30" t="s">
        <v>119</v>
      </c>
      <c r="I733" s="29" t="s">
        <v>119</v>
      </c>
      <c r="J733" s="29">
        <v>1</v>
      </c>
      <c r="K733" s="28" t="s">
        <v>119</v>
      </c>
      <c r="L733" s="28" t="s">
        <v>119</v>
      </c>
      <c r="N733" s="1" t="s">
        <v>119</v>
      </c>
      <c r="O733" s="28" t="s">
        <v>119</v>
      </c>
      <c r="P733" s="28" t="s">
        <v>119</v>
      </c>
      <c r="Q733" s="106" t="s">
        <v>119</v>
      </c>
      <c r="R733" s="106" t="s">
        <v>119</v>
      </c>
      <c r="S733" s="106" t="s">
        <v>119</v>
      </c>
      <c r="T733" s="106" t="s">
        <v>119</v>
      </c>
      <c r="U733" s="106" t="s">
        <v>119</v>
      </c>
      <c r="V733" s="106" t="s">
        <v>119</v>
      </c>
      <c r="W733" t="s">
        <v>119</v>
      </c>
      <c r="X733" s="11" t="s">
        <v>119</v>
      </c>
      <c r="Y733" s="11" t="s">
        <v>119</v>
      </c>
    </row>
    <row r="734" spans="1:25" x14ac:dyDescent="0.3">
      <c r="A734" s="10" t="s">
        <v>151</v>
      </c>
      <c r="B734" s="6" t="s">
        <v>119</v>
      </c>
      <c r="C734" s="7" t="s">
        <v>119</v>
      </c>
      <c r="D734" s="7" t="s">
        <v>119</v>
      </c>
      <c r="E734" s="10" t="s">
        <v>119</v>
      </c>
      <c r="F734" s="37" t="s">
        <v>119</v>
      </c>
      <c r="G734" s="37" t="s">
        <v>119</v>
      </c>
      <c r="H734" s="30">
        <v>2</v>
      </c>
      <c r="I734" s="29" t="s">
        <v>119</v>
      </c>
      <c r="J734" s="29" t="s">
        <v>119</v>
      </c>
      <c r="K734" s="28" t="s">
        <v>119</v>
      </c>
      <c r="L734" s="28" t="s">
        <v>119</v>
      </c>
      <c r="N734" s="1" t="s">
        <v>119</v>
      </c>
      <c r="O734" s="28" t="s">
        <v>119</v>
      </c>
      <c r="P734" s="28" t="s">
        <v>119</v>
      </c>
      <c r="Q734" s="106" t="s">
        <v>119</v>
      </c>
      <c r="R734" s="106" t="s">
        <v>119</v>
      </c>
      <c r="S734" s="106" t="s">
        <v>119</v>
      </c>
      <c r="T734" s="106" t="s">
        <v>119</v>
      </c>
      <c r="U734" s="106" t="s">
        <v>119</v>
      </c>
      <c r="V734" s="106" t="s">
        <v>119</v>
      </c>
      <c r="W734" t="s">
        <v>119</v>
      </c>
      <c r="X734" s="11" t="s">
        <v>119</v>
      </c>
      <c r="Y734" s="11" t="s">
        <v>119</v>
      </c>
    </row>
    <row r="735" spans="1:25" x14ac:dyDescent="0.3">
      <c r="A735" s="14" t="s">
        <v>543</v>
      </c>
      <c r="B735" s="18" t="s">
        <v>119</v>
      </c>
      <c r="C735" s="12" t="s">
        <v>119</v>
      </c>
      <c r="D735" s="12" t="s">
        <v>119</v>
      </c>
      <c r="E735" s="14" t="s">
        <v>119</v>
      </c>
      <c r="F735" s="37" t="s">
        <v>119</v>
      </c>
      <c r="G735" s="37" t="s">
        <v>119</v>
      </c>
      <c r="H735" s="34" t="s">
        <v>119</v>
      </c>
      <c r="I735" s="31" t="s">
        <v>119</v>
      </c>
      <c r="J735" s="31" t="s">
        <v>119</v>
      </c>
      <c r="K735" s="31" t="s">
        <v>119</v>
      </c>
      <c r="L735" s="31" t="s">
        <v>119</v>
      </c>
      <c r="M735" s="31" t="s">
        <v>134</v>
      </c>
      <c r="N735" s="14" t="s">
        <v>119</v>
      </c>
      <c r="O735" s="28" t="s">
        <v>119</v>
      </c>
      <c r="P735" s="28" t="s">
        <v>119</v>
      </c>
      <c r="Q735" s="106" t="s">
        <v>119</v>
      </c>
      <c r="R735" s="106" t="s">
        <v>119</v>
      </c>
      <c r="S735" s="106" t="s">
        <v>119</v>
      </c>
      <c r="T735" s="106" t="s">
        <v>119</v>
      </c>
      <c r="U735" s="106" t="s">
        <v>119</v>
      </c>
      <c r="V735" s="106" t="s">
        <v>119</v>
      </c>
      <c r="W735" t="s">
        <v>119</v>
      </c>
      <c r="X735" s="11" t="s">
        <v>134</v>
      </c>
      <c r="Y735" s="11" t="s">
        <v>134</v>
      </c>
    </row>
    <row r="736" spans="1:25" x14ac:dyDescent="0.3">
      <c r="A736" s="14" t="s">
        <v>1330</v>
      </c>
      <c r="B736" s="18" t="s">
        <v>119</v>
      </c>
      <c r="C736" s="12" t="s">
        <v>119</v>
      </c>
      <c r="D736" s="12" t="s">
        <v>119</v>
      </c>
      <c r="E736" s="14" t="s">
        <v>119</v>
      </c>
      <c r="F736" s="37" t="s">
        <v>119</v>
      </c>
      <c r="G736" s="37" t="s">
        <v>119</v>
      </c>
      <c r="H736" s="34" t="s">
        <v>119</v>
      </c>
      <c r="I736" s="31" t="s">
        <v>119</v>
      </c>
      <c r="J736" s="31" t="s">
        <v>119</v>
      </c>
      <c r="K736" s="31" t="s">
        <v>119</v>
      </c>
      <c r="L736" s="31" t="s">
        <v>119</v>
      </c>
      <c r="M736" s="31" t="s">
        <v>119</v>
      </c>
      <c r="N736" s="14" t="s">
        <v>119</v>
      </c>
      <c r="O736" s="28" t="s">
        <v>119</v>
      </c>
      <c r="P736" s="28">
        <v>1</v>
      </c>
      <c r="Q736" s="106" t="s">
        <v>119</v>
      </c>
      <c r="R736" s="106" t="s">
        <v>119</v>
      </c>
      <c r="S736" s="106" t="s">
        <v>119</v>
      </c>
      <c r="T736" s="106" t="s">
        <v>119</v>
      </c>
      <c r="U736" s="106" t="s">
        <v>119</v>
      </c>
      <c r="V736" s="106" t="s">
        <v>119</v>
      </c>
      <c r="W736" t="s">
        <v>119</v>
      </c>
      <c r="X736" s="11" t="s">
        <v>119</v>
      </c>
      <c r="Y736" s="11" t="s">
        <v>119</v>
      </c>
    </row>
    <row r="737" spans="1:25" x14ac:dyDescent="0.3">
      <c r="A737" s="14" t="s">
        <v>544</v>
      </c>
      <c r="B737" s="18" t="s">
        <v>119</v>
      </c>
      <c r="C737" s="12" t="s">
        <v>119</v>
      </c>
      <c r="D737" s="12" t="s">
        <v>119</v>
      </c>
      <c r="E737" s="14" t="s">
        <v>119</v>
      </c>
      <c r="F737" s="37" t="s">
        <v>119</v>
      </c>
      <c r="G737" s="37" t="s">
        <v>119</v>
      </c>
      <c r="H737" s="34" t="s">
        <v>119</v>
      </c>
      <c r="I737" s="31" t="s">
        <v>119</v>
      </c>
      <c r="J737" s="31" t="s">
        <v>119</v>
      </c>
      <c r="K737" s="31" t="s">
        <v>119</v>
      </c>
      <c r="L737" s="31" t="s">
        <v>119</v>
      </c>
      <c r="M737" s="31">
        <f>3+3+3+4+2+8+3</f>
        <v>26</v>
      </c>
      <c r="N737" s="14" t="s">
        <v>119</v>
      </c>
      <c r="O737" s="28" t="s">
        <v>119</v>
      </c>
      <c r="P737" s="28" t="s">
        <v>119</v>
      </c>
      <c r="Q737" s="106" t="s">
        <v>119</v>
      </c>
      <c r="R737" s="106" t="s">
        <v>119</v>
      </c>
      <c r="S737" s="106" t="s">
        <v>119</v>
      </c>
      <c r="T737" s="106" t="s">
        <v>119</v>
      </c>
      <c r="U737" s="106">
        <v>5</v>
      </c>
      <c r="V737" s="106">
        <v>1</v>
      </c>
      <c r="W737" t="s">
        <v>119</v>
      </c>
      <c r="X737" s="11" t="str">
        <f t="shared" ref="X737:X788" si="11">IF(SUM(Q737:V737)&gt;=1,"X","")</f>
        <v>X</v>
      </c>
      <c r="Y737" s="11" t="s">
        <v>119</v>
      </c>
    </row>
    <row r="738" spans="1:25" x14ac:dyDescent="0.3">
      <c r="A738" s="14" t="s">
        <v>997</v>
      </c>
      <c r="B738" s="18" t="s">
        <v>119</v>
      </c>
      <c r="C738" s="12" t="s">
        <v>119</v>
      </c>
      <c r="D738" s="12" t="s">
        <v>119</v>
      </c>
      <c r="E738" s="14" t="s">
        <v>119</v>
      </c>
      <c r="F738" s="37" t="s">
        <v>119</v>
      </c>
      <c r="G738" s="37" t="s">
        <v>119</v>
      </c>
      <c r="H738" s="34" t="s">
        <v>119</v>
      </c>
      <c r="I738" s="31" t="s">
        <v>119</v>
      </c>
      <c r="J738" s="31" t="s">
        <v>119</v>
      </c>
      <c r="K738" s="31" t="s">
        <v>119</v>
      </c>
      <c r="L738" s="31" t="s">
        <v>119</v>
      </c>
      <c r="M738" s="31" t="s">
        <v>119</v>
      </c>
      <c r="N738" s="14" t="s">
        <v>119</v>
      </c>
      <c r="O738" s="28" t="s">
        <v>119</v>
      </c>
      <c r="P738" s="28" t="s">
        <v>119</v>
      </c>
      <c r="Q738" s="106" t="s">
        <v>119</v>
      </c>
      <c r="R738" s="106" t="s">
        <v>119</v>
      </c>
      <c r="S738" s="106" t="s">
        <v>119</v>
      </c>
      <c r="T738" s="106" t="s">
        <v>119</v>
      </c>
      <c r="U738" s="106">
        <v>1</v>
      </c>
      <c r="V738" s="106" t="s">
        <v>119</v>
      </c>
      <c r="W738" t="s">
        <v>119</v>
      </c>
      <c r="X738" s="11" t="str">
        <f t="shared" si="11"/>
        <v>X</v>
      </c>
      <c r="Y738" s="11" t="s">
        <v>134</v>
      </c>
    </row>
    <row r="739" spans="1:25" x14ac:dyDescent="0.3">
      <c r="A739" s="14" t="s">
        <v>545</v>
      </c>
      <c r="B739" s="18" t="s">
        <v>119</v>
      </c>
      <c r="C739" s="12" t="s">
        <v>119</v>
      </c>
      <c r="D739" s="12" t="s">
        <v>119</v>
      </c>
      <c r="E739" s="14" t="s">
        <v>119</v>
      </c>
      <c r="F739" s="37" t="s">
        <v>119</v>
      </c>
      <c r="G739" s="37" t="s">
        <v>119</v>
      </c>
      <c r="H739" s="34" t="s">
        <v>119</v>
      </c>
      <c r="I739" s="31" t="s">
        <v>119</v>
      </c>
      <c r="J739" s="31" t="s">
        <v>119</v>
      </c>
      <c r="K739" s="31" t="s">
        <v>119</v>
      </c>
      <c r="L739" s="31" t="s">
        <v>119</v>
      </c>
      <c r="M739" s="31" t="s">
        <v>134</v>
      </c>
      <c r="N739" s="14" t="s">
        <v>119</v>
      </c>
      <c r="O739" s="28" t="s">
        <v>119</v>
      </c>
      <c r="P739" s="28" t="s">
        <v>119</v>
      </c>
      <c r="Q739" s="106" t="s">
        <v>119</v>
      </c>
      <c r="R739" s="106" t="s">
        <v>119</v>
      </c>
      <c r="S739" s="106" t="s">
        <v>119</v>
      </c>
      <c r="T739" s="106" t="s">
        <v>119</v>
      </c>
      <c r="U739" s="106" t="s">
        <v>119</v>
      </c>
      <c r="V739" s="106" t="s">
        <v>119</v>
      </c>
      <c r="W739" t="s">
        <v>119</v>
      </c>
      <c r="X739" s="11" t="s">
        <v>134</v>
      </c>
      <c r="Y739" s="11" t="s">
        <v>134</v>
      </c>
    </row>
    <row r="740" spans="1:25" s="86" customFormat="1" x14ac:dyDescent="0.3">
      <c r="A740" s="14" t="s">
        <v>982</v>
      </c>
      <c r="B740" s="18" t="s">
        <v>119</v>
      </c>
      <c r="C740" s="12" t="s">
        <v>119</v>
      </c>
      <c r="D740" s="12" t="s">
        <v>119</v>
      </c>
      <c r="E740" s="14" t="s">
        <v>119</v>
      </c>
      <c r="F740" s="37">
        <v>1</v>
      </c>
      <c r="G740" s="37" t="s">
        <v>119</v>
      </c>
      <c r="H740" s="34" t="s">
        <v>119</v>
      </c>
      <c r="I740" s="31" t="s">
        <v>119</v>
      </c>
      <c r="J740" s="31" t="s">
        <v>119</v>
      </c>
      <c r="K740" s="31" t="s">
        <v>119</v>
      </c>
      <c r="L740" s="31" t="s">
        <v>119</v>
      </c>
      <c r="M740" s="31" t="s">
        <v>119</v>
      </c>
      <c r="N740" s="14" t="s">
        <v>119</v>
      </c>
      <c r="O740" s="28" t="s">
        <v>119</v>
      </c>
      <c r="P740" s="28" t="s">
        <v>119</v>
      </c>
      <c r="Q740" s="106" t="s">
        <v>119</v>
      </c>
      <c r="R740" s="106" t="s">
        <v>119</v>
      </c>
      <c r="S740" s="106" t="s">
        <v>119</v>
      </c>
      <c r="T740" s="106" t="s">
        <v>119</v>
      </c>
      <c r="U740" s="106" t="s">
        <v>119</v>
      </c>
      <c r="V740" s="106" t="s">
        <v>119</v>
      </c>
      <c r="W740" t="s">
        <v>119</v>
      </c>
      <c r="X740" s="11" t="s">
        <v>119</v>
      </c>
      <c r="Y740" s="11" t="s">
        <v>134</v>
      </c>
    </row>
    <row r="741" spans="1:25" s="86" customFormat="1" x14ac:dyDescent="0.3">
      <c r="A741" s="14" t="s">
        <v>546</v>
      </c>
      <c r="B741" s="18" t="s">
        <v>119</v>
      </c>
      <c r="C741" s="12" t="s">
        <v>119</v>
      </c>
      <c r="D741" s="12" t="s">
        <v>119</v>
      </c>
      <c r="E741" s="14" t="s">
        <v>119</v>
      </c>
      <c r="F741" s="37" t="s">
        <v>119</v>
      </c>
      <c r="G741" s="37" t="s">
        <v>119</v>
      </c>
      <c r="H741" s="34" t="s">
        <v>119</v>
      </c>
      <c r="I741" s="31" t="s">
        <v>119</v>
      </c>
      <c r="J741" s="31" t="s">
        <v>119</v>
      </c>
      <c r="K741" s="31" t="s">
        <v>119</v>
      </c>
      <c r="L741" s="31" t="s">
        <v>119</v>
      </c>
      <c r="M741" s="31" t="s">
        <v>134</v>
      </c>
      <c r="N741" s="14" t="s">
        <v>119</v>
      </c>
      <c r="O741" s="28" t="s">
        <v>119</v>
      </c>
      <c r="P741" s="28" t="s">
        <v>119</v>
      </c>
      <c r="Q741" s="106" t="s">
        <v>119</v>
      </c>
      <c r="R741" s="106" t="s">
        <v>119</v>
      </c>
      <c r="S741" s="106" t="s">
        <v>119</v>
      </c>
      <c r="T741" s="106" t="s">
        <v>119</v>
      </c>
      <c r="U741" s="106" t="s">
        <v>119</v>
      </c>
      <c r="V741" s="106" t="s">
        <v>119</v>
      </c>
      <c r="W741" t="s">
        <v>119</v>
      </c>
      <c r="X741" s="11" t="s">
        <v>134</v>
      </c>
      <c r="Y741" s="11" t="s">
        <v>119</v>
      </c>
    </row>
    <row r="742" spans="1:25" s="64" customFormat="1" x14ac:dyDescent="0.3">
      <c r="A742" s="14" t="s">
        <v>768</v>
      </c>
      <c r="B742" s="18" t="s">
        <v>119</v>
      </c>
      <c r="C742" s="12" t="s">
        <v>119</v>
      </c>
      <c r="D742" s="12" t="s">
        <v>119</v>
      </c>
      <c r="E742" s="14" t="s">
        <v>119</v>
      </c>
      <c r="F742" s="37" t="s">
        <v>119</v>
      </c>
      <c r="G742" s="37" t="s">
        <v>119</v>
      </c>
      <c r="H742" s="34" t="s">
        <v>119</v>
      </c>
      <c r="I742" s="31" t="s">
        <v>119</v>
      </c>
      <c r="J742" s="31" t="s">
        <v>119</v>
      </c>
      <c r="K742" s="31" t="s">
        <v>119</v>
      </c>
      <c r="L742" s="31" t="s">
        <v>119</v>
      </c>
      <c r="M742" s="31" t="s">
        <v>119</v>
      </c>
      <c r="N742" s="14" t="s">
        <v>119</v>
      </c>
      <c r="O742" s="28" t="s">
        <v>119</v>
      </c>
      <c r="P742" s="28" t="s">
        <v>119</v>
      </c>
      <c r="Q742" s="106" t="s">
        <v>119</v>
      </c>
      <c r="R742" s="106" t="s">
        <v>119</v>
      </c>
      <c r="S742" s="106" t="s">
        <v>119</v>
      </c>
      <c r="T742" s="106">
        <v>1</v>
      </c>
      <c r="U742" s="106" t="s">
        <v>119</v>
      </c>
      <c r="V742" s="106" t="s">
        <v>119</v>
      </c>
      <c r="W742" t="s">
        <v>119</v>
      </c>
      <c r="X742" s="11" t="str">
        <f t="shared" si="11"/>
        <v>X</v>
      </c>
      <c r="Y742" s="11" t="s">
        <v>119</v>
      </c>
    </row>
    <row r="743" spans="1:25" s="64" customFormat="1" x14ac:dyDescent="0.3">
      <c r="A743" s="14" t="s">
        <v>547</v>
      </c>
      <c r="B743" s="18" t="s">
        <v>119</v>
      </c>
      <c r="C743" s="12" t="s">
        <v>119</v>
      </c>
      <c r="D743" s="12" t="s">
        <v>119</v>
      </c>
      <c r="E743" s="14" t="s">
        <v>119</v>
      </c>
      <c r="F743" s="37" t="s">
        <v>119</v>
      </c>
      <c r="G743" s="37" t="s">
        <v>119</v>
      </c>
      <c r="H743" s="34" t="s">
        <v>119</v>
      </c>
      <c r="I743" s="31" t="s">
        <v>119</v>
      </c>
      <c r="J743" s="31" t="s">
        <v>119</v>
      </c>
      <c r="K743" s="31" t="s">
        <v>119</v>
      </c>
      <c r="L743" s="31" t="s">
        <v>119</v>
      </c>
      <c r="M743" s="31" t="s">
        <v>134</v>
      </c>
      <c r="N743" s="14" t="s">
        <v>119</v>
      </c>
      <c r="O743" s="28" t="s">
        <v>119</v>
      </c>
      <c r="P743" s="28" t="s">
        <v>119</v>
      </c>
      <c r="Q743" s="106" t="s">
        <v>119</v>
      </c>
      <c r="R743" s="106" t="s">
        <v>119</v>
      </c>
      <c r="S743" s="106" t="s">
        <v>119</v>
      </c>
      <c r="T743" s="106" t="s">
        <v>119</v>
      </c>
      <c r="U743" s="106" t="s">
        <v>119</v>
      </c>
      <c r="V743" s="106" t="s">
        <v>119</v>
      </c>
      <c r="W743" t="s">
        <v>119</v>
      </c>
      <c r="X743" s="11" t="s">
        <v>134</v>
      </c>
      <c r="Y743" s="11" t="s">
        <v>134</v>
      </c>
    </row>
    <row r="744" spans="1:25" s="64" customFormat="1" x14ac:dyDescent="0.3">
      <c r="A744" s="14" t="s">
        <v>548</v>
      </c>
      <c r="B744" s="18" t="s">
        <v>119</v>
      </c>
      <c r="C744" s="12" t="s">
        <v>119</v>
      </c>
      <c r="D744" s="12" t="s">
        <v>119</v>
      </c>
      <c r="E744" s="14" t="s">
        <v>119</v>
      </c>
      <c r="F744" s="37" t="s">
        <v>119</v>
      </c>
      <c r="G744" s="37" t="s">
        <v>119</v>
      </c>
      <c r="H744" s="34" t="s">
        <v>119</v>
      </c>
      <c r="I744" s="31" t="s">
        <v>119</v>
      </c>
      <c r="J744" s="31" t="s">
        <v>119</v>
      </c>
      <c r="K744" s="31" t="s">
        <v>119</v>
      </c>
      <c r="L744" s="31" t="s">
        <v>119</v>
      </c>
      <c r="M744" s="31" t="s">
        <v>134</v>
      </c>
      <c r="N744" s="14" t="s">
        <v>119</v>
      </c>
      <c r="O744" s="28" t="s">
        <v>119</v>
      </c>
      <c r="P744" s="28" t="s">
        <v>119</v>
      </c>
      <c r="Q744" s="106" t="s">
        <v>119</v>
      </c>
      <c r="R744" s="106" t="s">
        <v>119</v>
      </c>
      <c r="S744" s="106" t="s">
        <v>119</v>
      </c>
      <c r="T744" s="106" t="s">
        <v>119</v>
      </c>
      <c r="U744" s="106" t="s">
        <v>119</v>
      </c>
      <c r="V744" s="106" t="s">
        <v>119</v>
      </c>
      <c r="W744" t="s">
        <v>119</v>
      </c>
      <c r="X744" s="11" t="s">
        <v>134</v>
      </c>
      <c r="Y744" s="11" t="s">
        <v>134</v>
      </c>
    </row>
    <row r="745" spans="1:25" s="64" customFormat="1" x14ac:dyDescent="0.3">
      <c r="A745" s="1" t="s">
        <v>147</v>
      </c>
      <c r="B745" s="2" t="s">
        <v>119</v>
      </c>
      <c r="C745" s="4" t="s">
        <v>119</v>
      </c>
      <c r="D745" s="4" t="s">
        <v>119</v>
      </c>
      <c r="E745" s="1" t="s">
        <v>119</v>
      </c>
      <c r="F745" s="37" t="s">
        <v>119</v>
      </c>
      <c r="G745" s="37" t="s">
        <v>119</v>
      </c>
      <c r="H745" s="28">
        <v>2</v>
      </c>
      <c r="I745" s="28">
        <v>6</v>
      </c>
      <c r="J745" s="28" t="s">
        <v>119</v>
      </c>
      <c r="K745" s="28">
        <v>1</v>
      </c>
      <c r="L745" s="28">
        <v>2</v>
      </c>
      <c r="M745" s="28">
        <v>1</v>
      </c>
      <c r="N745" s="1" t="s">
        <v>119</v>
      </c>
      <c r="O745" s="28" t="s">
        <v>119</v>
      </c>
      <c r="P745" s="28" t="s">
        <v>119</v>
      </c>
      <c r="Q745" s="106" t="s">
        <v>119</v>
      </c>
      <c r="R745" s="106" t="s">
        <v>119</v>
      </c>
      <c r="S745" s="106">
        <v>1</v>
      </c>
      <c r="T745" s="106">
        <v>2</v>
      </c>
      <c r="U745" s="106" t="s">
        <v>119</v>
      </c>
      <c r="V745" s="106">
        <v>9</v>
      </c>
      <c r="W745" t="s">
        <v>119</v>
      </c>
      <c r="X745" s="11" t="str">
        <f t="shared" si="11"/>
        <v>X</v>
      </c>
      <c r="Y745" s="11" t="s">
        <v>119</v>
      </c>
    </row>
    <row r="746" spans="1:25" s="64" customFormat="1" x14ac:dyDescent="0.3">
      <c r="A746" s="1" t="s">
        <v>30</v>
      </c>
      <c r="B746" s="2">
        <v>12</v>
      </c>
      <c r="C746" s="4">
        <v>34</v>
      </c>
      <c r="D746" s="4">
        <v>0</v>
      </c>
      <c r="E746" s="1">
        <v>1</v>
      </c>
      <c r="F746" s="37" t="s">
        <v>119</v>
      </c>
      <c r="G746" s="37" t="s">
        <v>119</v>
      </c>
      <c r="H746" s="28" t="s">
        <v>119</v>
      </c>
      <c r="I746" s="28" t="s">
        <v>119</v>
      </c>
      <c r="J746" s="28" t="s">
        <v>119</v>
      </c>
      <c r="K746" s="28" t="s">
        <v>119</v>
      </c>
      <c r="L746" s="28" t="s">
        <v>119</v>
      </c>
      <c r="M746" s="28" t="s">
        <v>119</v>
      </c>
      <c r="N746" s="1" t="s">
        <v>119</v>
      </c>
      <c r="O746" s="28" t="s">
        <v>119</v>
      </c>
      <c r="P746" s="28" t="s">
        <v>119</v>
      </c>
      <c r="Q746" s="106" t="s">
        <v>119</v>
      </c>
      <c r="R746" s="106" t="s">
        <v>119</v>
      </c>
      <c r="S746" s="106" t="s">
        <v>119</v>
      </c>
      <c r="T746" s="106" t="s">
        <v>119</v>
      </c>
      <c r="U746" s="106" t="s">
        <v>119</v>
      </c>
      <c r="V746" s="106" t="s">
        <v>119</v>
      </c>
      <c r="W746" t="s">
        <v>119</v>
      </c>
      <c r="X746" s="11" t="s">
        <v>134</v>
      </c>
      <c r="Y746" s="11" t="s">
        <v>134</v>
      </c>
    </row>
    <row r="747" spans="1:25" s="64" customFormat="1" x14ac:dyDescent="0.3">
      <c r="A747" s="12" t="s">
        <v>1101</v>
      </c>
      <c r="B747" s="2" t="s">
        <v>119</v>
      </c>
      <c r="C747" s="4" t="s">
        <v>119</v>
      </c>
      <c r="D747" s="4" t="s">
        <v>119</v>
      </c>
      <c r="E747" s="1" t="s">
        <v>119</v>
      </c>
      <c r="F747" s="37" t="s">
        <v>119</v>
      </c>
      <c r="G747" s="37" t="s">
        <v>119</v>
      </c>
      <c r="H747" s="28" t="s">
        <v>119</v>
      </c>
      <c r="I747" s="28" t="s">
        <v>119</v>
      </c>
      <c r="J747" s="28" t="s">
        <v>119</v>
      </c>
      <c r="K747" s="28">
        <v>1</v>
      </c>
      <c r="L747" s="28" t="s">
        <v>119</v>
      </c>
      <c r="M747" s="28" t="s">
        <v>119</v>
      </c>
      <c r="N747" s="1" t="s">
        <v>119</v>
      </c>
      <c r="O747" s="28" t="s">
        <v>119</v>
      </c>
      <c r="P747" s="28" t="s">
        <v>119</v>
      </c>
      <c r="Q747" s="106" t="s">
        <v>119</v>
      </c>
      <c r="R747" s="106" t="s">
        <v>119</v>
      </c>
      <c r="S747" s="106" t="s">
        <v>119</v>
      </c>
      <c r="T747" s="106" t="s">
        <v>119</v>
      </c>
      <c r="U747" s="106" t="s">
        <v>119</v>
      </c>
      <c r="V747" s="106" t="s">
        <v>119</v>
      </c>
      <c r="W747" t="s">
        <v>119</v>
      </c>
      <c r="X747" s="11" t="s">
        <v>119</v>
      </c>
      <c r="Y747" s="11" t="s">
        <v>119</v>
      </c>
    </row>
    <row r="748" spans="1:25" s="64" customFormat="1" x14ac:dyDescent="0.3">
      <c r="A748" s="12" t="s">
        <v>549</v>
      </c>
      <c r="B748" s="2" t="s">
        <v>119</v>
      </c>
      <c r="C748" s="4" t="s">
        <v>119</v>
      </c>
      <c r="D748" s="4" t="s">
        <v>119</v>
      </c>
      <c r="E748" s="1" t="s">
        <v>119</v>
      </c>
      <c r="F748" s="37" t="s">
        <v>119</v>
      </c>
      <c r="G748" s="37" t="s">
        <v>119</v>
      </c>
      <c r="H748" s="28" t="s">
        <v>119</v>
      </c>
      <c r="I748" s="28" t="s">
        <v>119</v>
      </c>
      <c r="J748" s="28" t="s">
        <v>119</v>
      </c>
      <c r="K748" s="28" t="s">
        <v>119</v>
      </c>
      <c r="L748" s="28" t="s">
        <v>119</v>
      </c>
      <c r="M748" s="28" t="s">
        <v>134</v>
      </c>
      <c r="N748" s="1" t="s">
        <v>119</v>
      </c>
      <c r="O748" s="28" t="s">
        <v>119</v>
      </c>
      <c r="P748" s="28" t="s">
        <v>119</v>
      </c>
      <c r="Q748" s="106" t="s">
        <v>119</v>
      </c>
      <c r="R748" s="106" t="s">
        <v>119</v>
      </c>
      <c r="S748" s="106" t="s">
        <v>119</v>
      </c>
      <c r="T748" s="106" t="s">
        <v>119</v>
      </c>
      <c r="U748" s="106" t="s">
        <v>119</v>
      </c>
      <c r="V748" s="106" t="s">
        <v>119</v>
      </c>
      <c r="W748" t="s">
        <v>119</v>
      </c>
      <c r="X748" s="11" t="s">
        <v>134</v>
      </c>
      <c r="Y748" s="11" t="s">
        <v>134</v>
      </c>
    </row>
    <row r="749" spans="1:25" s="64" customFormat="1" x14ac:dyDescent="0.3">
      <c r="A749" s="1" t="s">
        <v>294</v>
      </c>
      <c r="B749" s="2" t="s">
        <v>119</v>
      </c>
      <c r="C749" s="4" t="s">
        <v>119</v>
      </c>
      <c r="D749" s="4" t="s">
        <v>119</v>
      </c>
      <c r="E749" s="1" t="s">
        <v>119</v>
      </c>
      <c r="F749" s="37" t="s">
        <v>119</v>
      </c>
      <c r="G749" s="37" t="s">
        <v>119</v>
      </c>
      <c r="H749" s="28">
        <v>1</v>
      </c>
      <c r="I749" s="28">
        <v>5</v>
      </c>
      <c r="J749" s="28">
        <v>5</v>
      </c>
      <c r="K749" s="28">
        <v>1</v>
      </c>
      <c r="L749" s="28">
        <v>4</v>
      </c>
      <c r="M749" s="28" t="s">
        <v>134</v>
      </c>
      <c r="N749" s="1" t="s">
        <v>119</v>
      </c>
      <c r="O749" s="28" t="s">
        <v>119</v>
      </c>
      <c r="P749" s="28" t="s">
        <v>119</v>
      </c>
      <c r="Q749" s="106" t="s">
        <v>119</v>
      </c>
      <c r="R749" s="106" t="s">
        <v>119</v>
      </c>
      <c r="S749" s="106" t="s">
        <v>119</v>
      </c>
      <c r="T749" s="106" t="s">
        <v>119</v>
      </c>
      <c r="U749" s="106" t="s">
        <v>119</v>
      </c>
      <c r="V749" s="106" t="s">
        <v>119</v>
      </c>
      <c r="W749" t="s">
        <v>119</v>
      </c>
      <c r="X749" s="11" t="s">
        <v>134</v>
      </c>
      <c r="Y749" s="11" t="s">
        <v>134</v>
      </c>
    </row>
    <row r="750" spans="1:25" x14ac:dyDescent="0.3">
      <c r="A750" s="4" t="s">
        <v>550</v>
      </c>
      <c r="B750" s="2" t="s">
        <v>119</v>
      </c>
      <c r="C750" s="4" t="s">
        <v>119</v>
      </c>
      <c r="D750" s="4" t="s">
        <v>119</v>
      </c>
      <c r="E750" s="1" t="s">
        <v>119</v>
      </c>
      <c r="F750" s="37" t="s">
        <v>119</v>
      </c>
      <c r="G750" s="37" t="s">
        <v>119</v>
      </c>
      <c r="H750" s="28" t="s">
        <v>119</v>
      </c>
      <c r="I750" s="28" t="s">
        <v>119</v>
      </c>
      <c r="J750" s="28" t="s">
        <v>119</v>
      </c>
      <c r="K750" s="28" t="s">
        <v>119</v>
      </c>
      <c r="L750" s="28" t="s">
        <v>119</v>
      </c>
      <c r="M750" s="28" t="s">
        <v>134</v>
      </c>
      <c r="N750" s="1" t="s">
        <v>119</v>
      </c>
      <c r="O750" s="28" t="s">
        <v>119</v>
      </c>
      <c r="P750" s="28" t="s">
        <v>119</v>
      </c>
      <c r="Q750" s="106" t="s">
        <v>119</v>
      </c>
      <c r="R750" s="106" t="s">
        <v>119</v>
      </c>
      <c r="S750" s="106" t="s">
        <v>119</v>
      </c>
      <c r="T750" s="106" t="s">
        <v>119</v>
      </c>
      <c r="U750" s="106" t="s">
        <v>119</v>
      </c>
      <c r="V750" s="106" t="s">
        <v>119</v>
      </c>
      <c r="W750" t="s">
        <v>119</v>
      </c>
      <c r="X750" s="11" t="s">
        <v>134</v>
      </c>
      <c r="Y750" s="11" t="s">
        <v>134</v>
      </c>
    </row>
    <row r="751" spans="1:25" x14ac:dyDescent="0.3">
      <c r="A751" s="4" t="s">
        <v>1102</v>
      </c>
      <c r="B751" s="2" t="s">
        <v>119</v>
      </c>
      <c r="C751" s="4" t="s">
        <v>119</v>
      </c>
      <c r="D751" s="4" t="s">
        <v>119</v>
      </c>
      <c r="E751" s="1" t="s">
        <v>119</v>
      </c>
      <c r="F751" s="37" t="s">
        <v>119</v>
      </c>
      <c r="G751" s="37" t="s">
        <v>119</v>
      </c>
      <c r="H751" s="28" t="s">
        <v>119</v>
      </c>
      <c r="I751" s="28" t="s">
        <v>119</v>
      </c>
      <c r="J751" s="28" t="s">
        <v>119</v>
      </c>
      <c r="K751" s="28">
        <v>2</v>
      </c>
      <c r="L751" s="28" t="s">
        <v>119</v>
      </c>
      <c r="M751" s="28" t="s">
        <v>119</v>
      </c>
      <c r="N751" s="1" t="s">
        <v>119</v>
      </c>
      <c r="O751" s="28" t="s">
        <v>119</v>
      </c>
      <c r="P751" s="28" t="s">
        <v>119</v>
      </c>
      <c r="Q751" s="106" t="s">
        <v>119</v>
      </c>
      <c r="R751" s="106" t="s">
        <v>119</v>
      </c>
      <c r="S751" s="106" t="s">
        <v>119</v>
      </c>
      <c r="T751" s="106" t="s">
        <v>119</v>
      </c>
      <c r="U751" s="106" t="s">
        <v>119</v>
      </c>
      <c r="V751" s="106" t="s">
        <v>119</v>
      </c>
      <c r="W751" t="s">
        <v>119</v>
      </c>
      <c r="X751" s="11" t="s">
        <v>119</v>
      </c>
      <c r="Y751" s="11" t="s">
        <v>134</v>
      </c>
    </row>
    <row r="752" spans="1:25" s="5" customFormat="1" x14ac:dyDescent="0.3">
      <c r="A752" s="4" t="s">
        <v>551</v>
      </c>
      <c r="B752" s="2" t="s">
        <v>119</v>
      </c>
      <c r="C752" s="4" t="s">
        <v>119</v>
      </c>
      <c r="D752" s="4" t="s">
        <v>119</v>
      </c>
      <c r="E752" s="1" t="s">
        <v>119</v>
      </c>
      <c r="F752" s="37" t="s">
        <v>119</v>
      </c>
      <c r="G752" s="37" t="s">
        <v>119</v>
      </c>
      <c r="H752" s="28" t="s">
        <v>119</v>
      </c>
      <c r="I752" s="28" t="s">
        <v>119</v>
      </c>
      <c r="J752" s="28" t="s">
        <v>119</v>
      </c>
      <c r="K752" s="28" t="s">
        <v>119</v>
      </c>
      <c r="L752" s="28" t="s">
        <v>119</v>
      </c>
      <c r="M752" s="28">
        <f>1+83+114+1+2</f>
        <v>201</v>
      </c>
      <c r="N752" s="1" t="s">
        <v>119</v>
      </c>
      <c r="O752" s="28" t="s">
        <v>119</v>
      </c>
      <c r="P752" s="28" t="s">
        <v>119</v>
      </c>
      <c r="Q752" s="106" t="s">
        <v>119</v>
      </c>
      <c r="R752" s="106" t="s">
        <v>119</v>
      </c>
      <c r="S752" s="106" t="s">
        <v>119</v>
      </c>
      <c r="T752" s="106" t="s">
        <v>119</v>
      </c>
      <c r="U752" s="106" t="s">
        <v>119</v>
      </c>
      <c r="V752" s="106" t="s">
        <v>119</v>
      </c>
      <c r="W752" t="s">
        <v>119</v>
      </c>
      <c r="X752" s="11" t="s">
        <v>134</v>
      </c>
      <c r="Y752" s="11" t="s">
        <v>134</v>
      </c>
    </row>
    <row r="753" spans="1:25" s="5" customFormat="1" x14ac:dyDescent="0.3">
      <c r="A753" s="4" t="s">
        <v>552</v>
      </c>
      <c r="B753" s="2" t="s">
        <v>119</v>
      </c>
      <c r="C753" s="4" t="s">
        <v>119</v>
      </c>
      <c r="D753" s="4" t="s">
        <v>119</v>
      </c>
      <c r="E753" s="1" t="s">
        <v>119</v>
      </c>
      <c r="F753" s="37" t="s">
        <v>119</v>
      </c>
      <c r="G753" s="37" t="s">
        <v>119</v>
      </c>
      <c r="H753" s="28" t="s">
        <v>119</v>
      </c>
      <c r="I753" s="28" t="s">
        <v>119</v>
      </c>
      <c r="J753" s="28" t="s">
        <v>119</v>
      </c>
      <c r="K753" s="28" t="s">
        <v>119</v>
      </c>
      <c r="L753" s="28" t="s">
        <v>119</v>
      </c>
      <c r="M753" s="28" t="s">
        <v>134</v>
      </c>
      <c r="N753" s="1" t="s">
        <v>119</v>
      </c>
      <c r="O753" s="28" t="s">
        <v>119</v>
      </c>
      <c r="P753" s="28" t="s">
        <v>119</v>
      </c>
      <c r="Q753" s="106" t="s">
        <v>119</v>
      </c>
      <c r="R753" s="106" t="s">
        <v>119</v>
      </c>
      <c r="S753" s="106" t="s">
        <v>119</v>
      </c>
      <c r="T753" s="106" t="s">
        <v>119</v>
      </c>
      <c r="U753" s="106" t="s">
        <v>119</v>
      </c>
      <c r="V753" s="106" t="s">
        <v>119</v>
      </c>
      <c r="W753" t="s">
        <v>119</v>
      </c>
      <c r="X753" s="11" t="s">
        <v>1265</v>
      </c>
      <c r="Y753" s="11" t="s">
        <v>1265</v>
      </c>
    </row>
    <row r="754" spans="1:25" x14ac:dyDescent="0.3">
      <c r="A754" s="4" t="s">
        <v>553</v>
      </c>
      <c r="B754" s="2" t="s">
        <v>119</v>
      </c>
      <c r="C754" s="4" t="s">
        <v>119</v>
      </c>
      <c r="D754" s="4" t="s">
        <v>119</v>
      </c>
      <c r="E754" s="1" t="s">
        <v>119</v>
      </c>
      <c r="F754" s="37" t="s">
        <v>119</v>
      </c>
      <c r="G754" s="37" t="s">
        <v>119</v>
      </c>
      <c r="H754" s="28" t="s">
        <v>119</v>
      </c>
      <c r="I754" s="28" t="s">
        <v>119</v>
      </c>
      <c r="J754" s="28" t="s">
        <v>119</v>
      </c>
      <c r="K754" s="28" t="s">
        <v>119</v>
      </c>
      <c r="L754" s="28" t="s">
        <v>119</v>
      </c>
      <c r="M754" s="28" t="s">
        <v>134</v>
      </c>
      <c r="N754" s="1" t="s">
        <v>119</v>
      </c>
      <c r="O754" s="28" t="s">
        <v>119</v>
      </c>
      <c r="P754" s="28" t="s">
        <v>119</v>
      </c>
      <c r="Q754" s="106" t="s">
        <v>119</v>
      </c>
      <c r="R754" s="106" t="s">
        <v>119</v>
      </c>
      <c r="S754" s="106" t="s">
        <v>119</v>
      </c>
      <c r="T754" s="106" t="s">
        <v>119</v>
      </c>
      <c r="U754" s="106" t="s">
        <v>119</v>
      </c>
      <c r="V754" s="106" t="s">
        <v>119</v>
      </c>
      <c r="W754" t="s">
        <v>119</v>
      </c>
      <c r="X754" s="11" t="s">
        <v>134</v>
      </c>
      <c r="Y754" s="11" t="s">
        <v>134</v>
      </c>
    </row>
    <row r="755" spans="1:25" x14ac:dyDescent="0.3">
      <c r="A755" s="4" t="s">
        <v>1278</v>
      </c>
      <c r="B755" s="2" t="s">
        <v>119</v>
      </c>
      <c r="C755" s="4" t="s">
        <v>119</v>
      </c>
      <c r="D755" s="4" t="s">
        <v>119</v>
      </c>
      <c r="E755" s="1" t="s">
        <v>119</v>
      </c>
      <c r="F755" s="37">
        <f>15+1+1+10+6</f>
        <v>33</v>
      </c>
      <c r="G755" s="37" t="s">
        <v>119</v>
      </c>
      <c r="H755" s="28" t="s">
        <v>119</v>
      </c>
      <c r="I755" s="28" t="s">
        <v>119</v>
      </c>
      <c r="J755" s="28" t="s">
        <v>119</v>
      </c>
      <c r="K755" s="28" t="s">
        <v>119</v>
      </c>
      <c r="L755" s="28" t="s">
        <v>119</v>
      </c>
      <c r="M755" s="28" t="s">
        <v>119</v>
      </c>
      <c r="N755" s="1" t="s">
        <v>119</v>
      </c>
      <c r="O755" s="28" t="s">
        <v>119</v>
      </c>
      <c r="P755" s="28" t="s">
        <v>119</v>
      </c>
      <c r="Q755" s="106" t="s">
        <v>119</v>
      </c>
      <c r="R755" s="106" t="s">
        <v>119</v>
      </c>
      <c r="S755" s="106" t="s">
        <v>119</v>
      </c>
      <c r="T755" s="106" t="s">
        <v>119</v>
      </c>
      <c r="U755" s="106" t="s">
        <v>119</v>
      </c>
      <c r="V755" s="106" t="s">
        <v>119</v>
      </c>
      <c r="W755" t="s">
        <v>119</v>
      </c>
      <c r="X755" s="11" t="s">
        <v>119</v>
      </c>
      <c r="Y755" s="11" t="s">
        <v>119</v>
      </c>
    </row>
    <row r="756" spans="1:25" x14ac:dyDescent="0.3">
      <c r="A756" s="1" t="s">
        <v>149</v>
      </c>
      <c r="B756" s="17" t="s">
        <v>119</v>
      </c>
      <c r="C756" s="4" t="s">
        <v>119</v>
      </c>
      <c r="D756" s="4" t="s">
        <v>119</v>
      </c>
      <c r="E756" s="1" t="s">
        <v>119</v>
      </c>
      <c r="F756" s="37">
        <v>1</v>
      </c>
      <c r="G756" s="37">
        <v>10</v>
      </c>
      <c r="H756" s="28">
        <v>9</v>
      </c>
      <c r="I756" s="28" t="s">
        <v>119</v>
      </c>
      <c r="J756" s="28" t="s">
        <v>119</v>
      </c>
      <c r="K756" s="28">
        <v>10</v>
      </c>
      <c r="L756" s="27" t="s">
        <v>119</v>
      </c>
      <c r="M756" s="27" t="s">
        <v>134</v>
      </c>
      <c r="N756" s="4">
        <v>1</v>
      </c>
      <c r="O756" s="28">
        <v>3</v>
      </c>
      <c r="P756" s="28">
        <v>8</v>
      </c>
      <c r="Q756" s="106" t="s">
        <v>119</v>
      </c>
      <c r="R756" s="106" t="s">
        <v>119</v>
      </c>
      <c r="S756" s="106" t="s">
        <v>119</v>
      </c>
      <c r="T756" s="106" t="s">
        <v>119</v>
      </c>
      <c r="U756" s="106" t="s">
        <v>119</v>
      </c>
      <c r="V756" s="106" t="s">
        <v>119</v>
      </c>
      <c r="W756" t="s">
        <v>119</v>
      </c>
      <c r="X756" s="11" t="s">
        <v>1265</v>
      </c>
      <c r="Y756" s="88" t="s">
        <v>1265</v>
      </c>
    </row>
    <row r="757" spans="1:25" x14ac:dyDescent="0.3">
      <c r="A757" s="4" t="s">
        <v>554</v>
      </c>
      <c r="B757" s="17" t="s">
        <v>119</v>
      </c>
      <c r="C757" s="4" t="s">
        <v>119</v>
      </c>
      <c r="D757" s="4" t="s">
        <v>119</v>
      </c>
      <c r="E757" s="1" t="s">
        <v>119</v>
      </c>
      <c r="F757" s="37" t="s">
        <v>119</v>
      </c>
      <c r="G757" s="37" t="s">
        <v>119</v>
      </c>
      <c r="H757" s="28" t="s">
        <v>119</v>
      </c>
      <c r="I757" s="28" t="s">
        <v>119</v>
      </c>
      <c r="J757" s="28" t="s">
        <v>119</v>
      </c>
      <c r="K757" s="28" t="s">
        <v>119</v>
      </c>
      <c r="L757" s="27" t="s">
        <v>119</v>
      </c>
      <c r="M757" s="27" t="s">
        <v>134</v>
      </c>
      <c r="N757" s="4" t="s">
        <v>119</v>
      </c>
      <c r="O757" s="28" t="s">
        <v>119</v>
      </c>
      <c r="P757" s="28" t="s">
        <v>119</v>
      </c>
      <c r="Q757" s="106" t="s">
        <v>119</v>
      </c>
      <c r="R757" s="106" t="s">
        <v>119</v>
      </c>
      <c r="S757" s="106" t="s">
        <v>119</v>
      </c>
      <c r="T757" s="106" t="s">
        <v>119</v>
      </c>
      <c r="U757" s="106" t="s">
        <v>119</v>
      </c>
      <c r="V757" s="106" t="s">
        <v>119</v>
      </c>
      <c r="W757" t="s">
        <v>119</v>
      </c>
      <c r="X757" s="11" t="s">
        <v>134</v>
      </c>
      <c r="Y757" s="88" t="s">
        <v>134</v>
      </c>
    </row>
    <row r="758" spans="1:25" s="51" customFormat="1" x14ac:dyDescent="0.3">
      <c r="A758" s="1" t="s">
        <v>176</v>
      </c>
      <c r="B758" s="2" t="s">
        <v>119</v>
      </c>
      <c r="C758" s="4" t="s">
        <v>119</v>
      </c>
      <c r="D758" s="4" t="s">
        <v>119</v>
      </c>
      <c r="E758" s="1" t="s">
        <v>119</v>
      </c>
      <c r="F758" s="37" t="s">
        <v>119</v>
      </c>
      <c r="G758" s="37" t="s">
        <v>119</v>
      </c>
      <c r="H758" s="28" t="s">
        <v>119</v>
      </c>
      <c r="I758" s="28">
        <v>2</v>
      </c>
      <c r="J758" s="28" t="s">
        <v>119</v>
      </c>
      <c r="K758" s="28" t="s">
        <v>119</v>
      </c>
      <c r="L758" s="27" t="s">
        <v>119</v>
      </c>
      <c r="M758" s="27">
        <v>2</v>
      </c>
      <c r="N758" s="4" t="s">
        <v>119</v>
      </c>
      <c r="O758" s="28" t="s">
        <v>119</v>
      </c>
      <c r="P758" s="28" t="s">
        <v>119</v>
      </c>
      <c r="Q758" s="106" t="s">
        <v>119</v>
      </c>
      <c r="R758" s="106" t="s">
        <v>119</v>
      </c>
      <c r="S758" s="106" t="s">
        <v>119</v>
      </c>
      <c r="T758" s="106" t="s">
        <v>119</v>
      </c>
      <c r="U758" s="106" t="s">
        <v>119</v>
      </c>
      <c r="V758" s="106" t="s">
        <v>119</v>
      </c>
      <c r="W758" t="s">
        <v>119</v>
      </c>
      <c r="X758" s="11" t="s">
        <v>134</v>
      </c>
      <c r="Y758" s="88" t="s">
        <v>134</v>
      </c>
    </row>
    <row r="759" spans="1:25" x14ac:dyDescent="0.3">
      <c r="A759" s="1" t="s">
        <v>236</v>
      </c>
      <c r="B759" s="2" t="s">
        <v>119</v>
      </c>
      <c r="C759" s="4" t="s">
        <v>119</v>
      </c>
      <c r="D759" s="4" t="s">
        <v>119</v>
      </c>
      <c r="E759" s="1" t="s">
        <v>134</v>
      </c>
      <c r="F759" s="37">
        <f>37+3+2+2</f>
        <v>44</v>
      </c>
      <c r="G759" s="37">
        <v>1</v>
      </c>
      <c r="H759" s="28" t="s">
        <v>119</v>
      </c>
      <c r="I759" s="28" t="s">
        <v>119</v>
      </c>
      <c r="J759" s="28">
        <v>15</v>
      </c>
      <c r="K759" s="28" t="s">
        <v>119</v>
      </c>
      <c r="L759" s="27" t="s">
        <v>119</v>
      </c>
      <c r="M759" s="27">
        <f>1+3+1+1</f>
        <v>6</v>
      </c>
      <c r="N759" s="4" t="s">
        <v>119</v>
      </c>
      <c r="O759" s="28" t="s">
        <v>119</v>
      </c>
      <c r="P759" s="28" t="s">
        <v>119</v>
      </c>
      <c r="Q759" s="106">
        <v>5</v>
      </c>
      <c r="R759" s="106" t="s">
        <v>119</v>
      </c>
      <c r="S759" s="106">
        <v>2</v>
      </c>
      <c r="T759" s="106">
        <v>5</v>
      </c>
      <c r="U759" s="106">
        <v>4</v>
      </c>
      <c r="V759" s="106" t="s">
        <v>119</v>
      </c>
      <c r="W759" t="s">
        <v>119</v>
      </c>
      <c r="X759" s="11" t="str">
        <f t="shared" si="11"/>
        <v>X</v>
      </c>
      <c r="Y759" s="88" t="s">
        <v>1265</v>
      </c>
    </row>
    <row r="760" spans="1:25" s="51" customFormat="1" x14ac:dyDescent="0.3">
      <c r="A760" s="4" t="s">
        <v>555</v>
      </c>
      <c r="B760" s="2" t="s">
        <v>119</v>
      </c>
      <c r="C760" s="4" t="s">
        <v>119</v>
      </c>
      <c r="D760" s="4" t="s">
        <v>119</v>
      </c>
      <c r="E760" s="1" t="s">
        <v>119</v>
      </c>
      <c r="F760" s="37" t="s">
        <v>119</v>
      </c>
      <c r="G760" s="37" t="s">
        <v>119</v>
      </c>
      <c r="H760" s="28" t="s">
        <v>119</v>
      </c>
      <c r="I760" s="28" t="s">
        <v>119</v>
      </c>
      <c r="J760" s="28" t="s">
        <v>119</v>
      </c>
      <c r="K760" s="28" t="s">
        <v>119</v>
      </c>
      <c r="L760" s="27" t="s">
        <v>119</v>
      </c>
      <c r="M760" s="27" t="s">
        <v>134</v>
      </c>
      <c r="N760" s="4" t="s">
        <v>119</v>
      </c>
      <c r="O760" s="28" t="s">
        <v>119</v>
      </c>
      <c r="P760" s="28" t="s">
        <v>119</v>
      </c>
      <c r="Q760" s="106" t="s">
        <v>119</v>
      </c>
      <c r="R760" s="106" t="s">
        <v>119</v>
      </c>
      <c r="S760" s="106" t="s">
        <v>119</v>
      </c>
      <c r="T760" s="106" t="s">
        <v>119</v>
      </c>
      <c r="U760" s="106" t="s">
        <v>119</v>
      </c>
      <c r="V760" s="106" t="s">
        <v>119</v>
      </c>
      <c r="W760" t="s">
        <v>119</v>
      </c>
      <c r="X760" s="11" t="s">
        <v>134</v>
      </c>
      <c r="Y760" s="88" t="s">
        <v>119</v>
      </c>
    </row>
    <row r="761" spans="1:25" s="88" customFormat="1" x14ac:dyDescent="0.3">
      <c r="A761" s="4" t="s">
        <v>556</v>
      </c>
      <c r="B761" s="2" t="s">
        <v>119</v>
      </c>
      <c r="C761" s="4" t="s">
        <v>119</v>
      </c>
      <c r="D761" s="4" t="s">
        <v>119</v>
      </c>
      <c r="E761" s="1" t="s">
        <v>119</v>
      </c>
      <c r="F761" s="37" t="s">
        <v>119</v>
      </c>
      <c r="G761" s="37" t="s">
        <v>119</v>
      </c>
      <c r="H761" s="28" t="s">
        <v>119</v>
      </c>
      <c r="I761" s="28" t="s">
        <v>119</v>
      </c>
      <c r="J761" s="28" t="s">
        <v>119</v>
      </c>
      <c r="K761" s="28" t="s">
        <v>119</v>
      </c>
      <c r="L761" s="27" t="s">
        <v>119</v>
      </c>
      <c r="M761" s="27" t="s">
        <v>134</v>
      </c>
      <c r="N761" s="4" t="s">
        <v>119</v>
      </c>
      <c r="O761" s="28" t="s">
        <v>119</v>
      </c>
      <c r="P761" s="28" t="s">
        <v>119</v>
      </c>
      <c r="Q761" s="106" t="s">
        <v>119</v>
      </c>
      <c r="R761" s="106" t="s">
        <v>119</v>
      </c>
      <c r="S761" s="106" t="s">
        <v>119</v>
      </c>
      <c r="T761" s="106" t="s">
        <v>119</v>
      </c>
      <c r="U761" s="106" t="s">
        <v>119</v>
      </c>
      <c r="V761" s="106" t="s">
        <v>119</v>
      </c>
      <c r="W761" t="s">
        <v>119</v>
      </c>
      <c r="X761" s="11" t="s">
        <v>134</v>
      </c>
      <c r="Y761" s="88" t="s">
        <v>134</v>
      </c>
    </row>
    <row r="762" spans="1:25" s="89" customFormat="1" x14ac:dyDescent="0.3">
      <c r="A762" s="4" t="s">
        <v>557</v>
      </c>
      <c r="B762" s="2" t="s">
        <v>119</v>
      </c>
      <c r="C762" s="4" t="s">
        <v>119</v>
      </c>
      <c r="D762" s="4" t="s">
        <v>119</v>
      </c>
      <c r="E762" s="1" t="s">
        <v>119</v>
      </c>
      <c r="F762" s="37" t="s">
        <v>119</v>
      </c>
      <c r="G762" s="37" t="s">
        <v>119</v>
      </c>
      <c r="H762" s="28" t="s">
        <v>119</v>
      </c>
      <c r="I762" s="28" t="s">
        <v>119</v>
      </c>
      <c r="J762" s="28" t="s">
        <v>119</v>
      </c>
      <c r="K762" s="28" t="s">
        <v>119</v>
      </c>
      <c r="L762" s="27" t="s">
        <v>119</v>
      </c>
      <c r="M762" s="27" t="s">
        <v>134</v>
      </c>
      <c r="N762" s="4" t="s">
        <v>119</v>
      </c>
      <c r="O762" s="28" t="s">
        <v>119</v>
      </c>
      <c r="P762" s="28" t="s">
        <v>119</v>
      </c>
      <c r="Q762" s="106" t="s">
        <v>119</v>
      </c>
      <c r="R762" s="106" t="s">
        <v>119</v>
      </c>
      <c r="S762" s="106" t="s">
        <v>119</v>
      </c>
      <c r="T762" s="106" t="s">
        <v>119</v>
      </c>
      <c r="U762" s="106" t="s">
        <v>119</v>
      </c>
      <c r="V762" s="106" t="s">
        <v>119</v>
      </c>
      <c r="W762" t="s">
        <v>119</v>
      </c>
      <c r="X762" s="11" t="s">
        <v>134</v>
      </c>
      <c r="Y762" s="88" t="s">
        <v>134</v>
      </c>
    </row>
    <row r="763" spans="1:25" x14ac:dyDescent="0.3">
      <c r="A763" s="1" t="s">
        <v>31</v>
      </c>
      <c r="B763" s="2">
        <v>0</v>
      </c>
      <c r="C763" s="4">
        <v>0</v>
      </c>
      <c r="D763" s="4">
        <v>0</v>
      </c>
      <c r="E763" s="1">
        <v>3</v>
      </c>
      <c r="F763" s="37" t="s">
        <v>119</v>
      </c>
      <c r="G763" s="37" t="s">
        <v>119</v>
      </c>
      <c r="H763" s="27">
        <v>1</v>
      </c>
      <c r="I763" s="28" t="s">
        <v>119</v>
      </c>
      <c r="J763" s="28">
        <v>6</v>
      </c>
      <c r="K763" s="28" t="s">
        <v>119</v>
      </c>
      <c r="L763" s="34" t="s">
        <v>119</v>
      </c>
      <c r="M763" s="34">
        <v>2</v>
      </c>
      <c r="N763" s="104" t="s">
        <v>119</v>
      </c>
      <c r="O763" s="28" t="s">
        <v>134</v>
      </c>
      <c r="P763" s="28">
        <v>1</v>
      </c>
      <c r="Q763" s="106" t="s">
        <v>119</v>
      </c>
      <c r="R763" s="106" t="s">
        <v>119</v>
      </c>
      <c r="S763" s="106" t="s">
        <v>119</v>
      </c>
      <c r="T763" s="106" t="s">
        <v>119</v>
      </c>
      <c r="U763" s="106" t="s">
        <v>119</v>
      </c>
      <c r="V763" s="106" t="s">
        <v>119</v>
      </c>
      <c r="W763" t="s">
        <v>119</v>
      </c>
      <c r="X763" s="11" t="s">
        <v>134</v>
      </c>
      <c r="Y763" s="88" t="s">
        <v>134</v>
      </c>
    </row>
    <row r="764" spans="1:25" x14ac:dyDescent="0.3">
      <c r="A764" s="4" t="s">
        <v>558</v>
      </c>
      <c r="B764" s="2" t="s">
        <v>119</v>
      </c>
      <c r="C764" s="4" t="s">
        <v>119</v>
      </c>
      <c r="D764" s="4" t="s">
        <v>119</v>
      </c>
      <c r="E764" s="1" t="s">
        <v>119</v>
      </c>
      <c r="F764" s="37" t="s">
        <v>119</v>
      </c>
      <c r="G764" s="37" t="s">
        <v>119</v>
      </c>
      <c r="H764" s="27" t="s">
        <v>119</v>
      </c>
      <c r="I764" s="28" t="s">
        <v>119</v>
      </c>
      <c r="J764" s="28" t="s">
        <v>119</v>
      </c>
      <c r="K764" s="28" t="s">
        <v>119</v>
      </c>
      <c r="L764" s="34" t="s">
        <v>119</v>
      </c>
      <c r="M764" s="34" t="s">
        <v>134</v>
      </c>
      <c r="N764" s="104" t="s">
        <v>119</v>
      </c>
      <c r="O764" s="28" t="s">
        <v>119</v>
      </c>
      <c r="P764" s="28" t="s">
        <v>119</v>
      </c>
      <c r="Q764" s="106" t="s">
        <v>119</v>
      </c>
      <c r="R764" s="106" t="s">
        <v>119</v>
      </c>
      <c r="S764" s="106" t="s">
        <v>119</v>
      </c>
      <c r="T764" s="106" t="s">
        <v>119</v>
      </c>
      <c r="U764" s="106" t="s">
        <v>119</v>
      </c>
      <c r="V764" s="106" t="s">
        <v>119</v>
      </c>
      <c r="W764" t="s">
        <v>119</v>
      </c>
      <c r="X764" s="11" t="s">
        <v>134</v>
      </c>
      <c r="Y764" s="88" t="s">
        <v>119</v>
      </c>
    </row>
    <row r="765" spans="1:25" x14ac:dyDescent="0.3">
      <c r="A765" s="4" t="s">
        <v>559</v>
      </c>
      <c r="B765" s="2" t="s">
        <v>119</v>
      </c>
      <c r="C765" s="4" t="s">
        <v>119</v>
      </c>
      <c r="D765" s="4" t="s">
        <v>119</v>
      </c>
      <c r="E765" s="1" t="s">
        <v>119</v>
      </c>
      <c r="F765" s="37" t="s">
        <v>119</v>
      </c>
      <c r="G765" s="37" t="s">
        <v>119</v>
      </c>
      <c r="H765" s="27" t="s">
        <v>119</v>
      </c>
      <c r="I765" s="28">
        <v>3</v>
      </c>
      <c r="J765" s="28" t="s">
        <v>119</v>
      </c>
      <c r="K765" s="28" t="s">
        <v>119</v>
      </c>
      <c r="L765" s="34" t="s">
        <v>119</v>
      </c>
      <c r="M765" s="34" t="s">
        <v>134</v>
      </c>
      <c r="N765" s="104" t="s">
        <v>119</v>
      </c>
      <c r="O765" s="28" t="s">
        <v>119</v>
      </c>
      <c r="P765" s="28" t="s">
        <v>119</v>
      </c>
      <c r="Q765" s="106" t="s">
        <v>119</v>
      </c>
      <c r="R765" s="106" t="s">
        <v>119</v>
      </c>
      <c r="S765" s="106" t="s">
        <v>119</v>
      </c>
      <c r="T765" s="106" t="s">
        <v>119</v>
      </c>
      <c r="U765" s="106" t="s">
        <v>119</v>
      </c>
      <c r="V765" s="106" t="s">
        <v>119</v>
      </c>
      <c r="W765" t="s">
        <v>119</v>
      </c>
      <c r="X765" s="11" t="s">
        <v>134</v>
      </c>
      <c r="Y765" s="88" t="s">
        <v>134</v>
      </c>
    </row>
    <row r="766" spans="1:25" s="11" customFormat="1" x14ac:dyDescent="0.3">
      <c r="A766" s="1" t="s">
        <v>29</v>
      </c>
      <c r="B766" s="2">
        <v>0</v>
      </c>
      <c r="C766" s="4">
        <v>0</v>
      </c>
      <c r="D766" s="4">
        <v>0</v>
      </c>
      <c r="E766" s="1">
        <v>1</v>
      </c>
      <c r="F766" s="37" t="s">
        <v>119</v>
      </c>
      <c r="G766" s="37" t="s">
        <v>119</v>
      </c>
      <c r="H766" s="28" t="s">
        <v>119</v>
      </c>
      <c r="I766" s="28" t="s">
        <v>119</v>
      </c>
      <c r="J766" s="28" t="s">
        <v>119</v>
      </c>
      <c r="K766" s="28" t="s">
        <v>119</v>
      </c>
      <c r="L766" s="28" t="s">
        <v>119</v>
      </c>
      <c r="M766" s="28" t="s">
        <v>119</v>
      </c>
      <c r="N766" s="1" t="s">
        <v>119</v>
      </c>
      <c r="O766" s="28" t="s">
        <v>119</v>
      </c>
      <c r="P766" s="28" t="s">
        <v>119</v>
      </c>
      <c r="Q766" s="106" t="s">
        <v>119</v>
      </c>
      <c r="R766" s="106" t="s">
        <v>119</v>
      </c>
      <c r="S766" s="106" t="s">
        <v>119</v>
      </c>
      <c r="T766" s="106" t="s">
        <v>119</v>
      </c>
      <c r="U766" s="106" t="s">
        <v>119</v>
      </c>
      <c r="V766" s="106" t="s">
        <v>119</v>
      </c>
      <c r="W766" t="s">
        <v>119</v>
      </c>
      <c r="X766" s="11" t="s">
        <v>134</v>
      </c>
      <c r="Y766" s="11" t="s">
        <v>134</v>
      </c>
    </row>
    <row r="767" spans="1:25" s="11" customFormat="1" x14ac:dyDescent="0.3">
      <c r="A767" s="4" t="s">
        <v>560</v>
      </c>
      <c r="B767" s="2" t="s">
        <v>119</v>
      </c>
      <c r="C767" s="4" t="s">
        <v>119</v>
      </c>
      <c r="D767" s="4" t="s">
        <v>119</v>
      </c>
      <c r="E767" s="1" t="s">
        <v>119</v>
      </c>
      <c r="F767" s="37" t="s">
        <v>119</v>
      </c>
      <c r="G767" s="37" t="s">
        <v>119</v>
      </c>
      <c r="H767" s="28" t="s">
        <v>119</v>
      </c>
      <c r="I767" s="28" t="s">
        <v>119</v>
      </c>
      <c r="J767" s="28" t="s">
        <v>119</v>
      </c>
      <c r="K767" s="28" t="s">
        <v>119</v>
      </c>
      <c r="L767" s="28" t="s">
        <v>119</v>
      </c>
      <c r="M767" s="28">
        <v>8</v>
      </c>
      <c r="N767" s="1" t="s">
        <v>119</v>
      </c>
      <c r="O767" s="28" t="s">
        <v>119</v>
      </c>
      <c r="P767" s="28" t="s">
        <v>119</v>
      </c>
      <c r="Q767" s="106" t="s">
        <v>119</v>
      </c>
      <c r="R767" s="106" t="s">
        <v>119</v>
      </c>
      <c r="S767" s="106" t="s">
        <v>119</v>
      </c>
      <c r="T767" s="106" t="s">
        <v>119</v>
      </c>
      <c r="U767" s="106" t="s">
        <v>119</v>
      </c>
      <c r="V767" s="106" t="s">
        <v>119</v>
      </c>
      <c r="W767" t="s">
        <v>119</v>
      </c>
      <c r="X767" s="11" t="s">
        <v>134</v>
      </c>
      <c r="Y767" s="11" t="s">
        <v>134</v>
      </c>
    </row>
    <row r="768" spans="1:25" s="11" customFormat="1" x14ac:dyDescent="0.3">
      <c r="A768" s="7" t="s">
        <v>1303</v>
      </c>
      <c r="B768" s="6" t="s">
        <v>119</v>
      </c>
      <c r="C768" s="7" t="s">
        <v>119</v>
      </c>
      <c r="D768" s="7" t="s">
        <v>119</v>
      </c>
      <c r="E768" s="10" t="s">
        <v>119</v>
      </c>
      <c r="F768" s="29">
        <v>1</v>
      </c>
      <c r="G768" s="29" t="s">
        <v>119</v>
      </c>
      <c r="H768" s="29" t="s">
        <v>119</v>
      </c>
      <c r="I768" s="29" t="s">
        <v>119</v>
      </c>
      <c r="J768" s="29" t="s">
        <v>119</v>
      </c>
      <c r="K768" s="29" t="s">
        <v>119</v>
      </c>
      <c r="L768" s="29" t="s">
        <v>119</v>
      </c>
      <c r="M768" s="29" t="s">
        <v>119</v>
      </c>
      <c r="N768" s="10" t="s">
        <v>119</v>
      </c>
      <c r="O768" s="29" t="s">
        <v>119</v>
      </c>
      <c r="P768" s="28" t="s">
        <v>119</v>
      </c>
      <c r="Q768" s="107" t="s">
        <v>119</v>
      </c>
      <c r="R768" s="107" t="s">
        <v>119</v>
      </c>
      <c r="S768" s="107" t="s">
        <v>119</v>
      </c>
      <c r="T768" s="107" t="s">
        <v>119</v>
      </c>
      <c r="U768" s="107" t="s">
        <v>119</v>
      </c>
      <c r="V768" s="107" t="s">
        <v>119</v>
      </c>
      <c r="W768" s="5" t="s">
        <v>119</v>
      </c>
      <c r="X768" s="5" t="s">
        <v>119</v>
      </c>
      <c r="Y768" s="5" t="s">
        <v>119</v>
      </c>
    </row>
    <row r="769" spans="1:25" s="11" customFormat="1" x14ac:dyDescent="0.3">
      <c r="A769" s="7" t="s">
        <v>983</v>
      </c>
      <c r="B769" s="6" t="s">
        <v>119</v>
      </c>
      <c r="C769" s="7" t="s">
        <v>119</v>
      </c>
      <c r="D769" s="7" t="s">
        <v>119</v>
      </c>
      <c r="E769" s="10" t="s">
        <v>119</v>
      </c>
      <c r="F769" s="29">
        <v>1</v>
      </c>
      <c r="G769" s="29" t="s">
        <v>119</v>
      </c>
      <c r="H769" s="29" t="s">
        <v>119</v>
      </c>
      <c r="I769" s="29" t="s">
        <v>119</v>
      </c>
      <c r="J769" s="29" t="s">
        <v>119</v>
      </c>
      <c r="K769" s="29" t="s">
        <v>119</v>
      </c>
      <c r="L769" s="29" t="s">
        <v>119</v>
      </c>
      <c r="M769" s="29" t="s">
        <v>119</v>
      </c>
      <c r="N769" s="10" t="s">
        <v>119</v>
      </c>
      <c r="O769" s="28" t="s">
        <v>119</v>
      </c>
      <c r="P769" s="28" t="s">
        <v>119</v>
      </c>
      <c r="Q769" s="107" t="s">
        <v>119</v>
      </c>
      <c r="R769" s="107" t="s">
        <v>119</v>
      </c>
      <c r="S769" s="107" t="s">
        <v>119</v>
      </c>
      <c r="T769" s="107" t="s">
        <v>119</v>
      </c>
      <c r="U769" s="106" t="s">
        <v>119</v>
      </c>
      <c r="V769" s="106" t="s">
        <v>119</v>
      </c>
      <c r="W769" t="s">
        <v>119</v>
      </c>
      <c r="X769" s="11" t="s">
        <v>119</v>
      </c>
      <c r="Y769" s="11" t="s">
        <v>119</v>
      </c>
    </row>
    <row r="770" spans="1:25" s="51" customFormat="1" x14ac:dyDescent="0.3">
      <c r="A770" s="4" t="s">
        <v>561</v>
      </c>
      <c r="B770" s="2" t="s">
        <v>119</v>
      </c>
      <c r="C770" s="4" t="s">
        <v>119</v>
      </c>
      <c r="D770" s="4" t="s">
        <v>119</v>
      </c>
      <c r="E770" s="1" t="s">
        <v>119</v>
      </c>
      <c r="F770" s="37" t="s">
        <v>119</v>
      </c>
      <c r="G770" s="37" t="s">
        <v>119</v>
      </c>
      <c r="H770" s="28" t="s">
        <v>119</v>
      </c>
      <c r="I770" s="28" t="s">
        <v>119</v>
      </c>
      <c r="J770" s="28" t="s">
        <v>119</v>
      </c>
      <c r="K770" s="28" t="s">
        <v>119</v>
      </c>
      <c r="L770" s="28" t="s">
        <v>119</v>
      </c>
      <c r="M770" s="28">
        <v>2</v>
      </c>
      <c r="N770" s="1" t="s">
        <v>119</v>
      </c>
      <c r="O770" s="28" t="s">
        <v>119</v>
      </c>
      <c r="P770" s="28" t="s">
        <v>119</v>
      </c>
      <c r="Q770" s="106" t="s">
        <v>119</v>
      </c>
      <c r="R770" s="106" t="s">
        <v>119</v>
      </c>
      <c r="S770" s="106" t="s">
        <v>119</v>
      </c>
      <c r="T770" s="106" t="s">
        <v>119</v>
      </c>
      <c r="U770" s="106" t="s">
        <v>119</v>
      </c>
      <c r="V770" s="106" t="s">
        <v>119</v>
      </c>
      <c r="W770" t="s">
        <v>119</v>
      </c>
      <c r="X770" s="11" t="s">
        <v>1265</v>
      </c>
      <c r="Y770" s="11" t="s">
        <v>1265</v>
      </c>
    </row>
    <row r="771" spans="1:25" s="11" customFormat="1" x14ac:dyDescent="0.3">
      <c r="A771" s="1" t="s">
        <v>237</v>
      </c>
      <c r="B771" s="2" t="s">
        <v>119</v>
      </c>
      <c r="C771" s="4" t="s">
        <v>119</v>
      </c>
      <c r="D771" s="4" t="s">
        <v>119</v>
      </c>
      <c r="E771" s="1" t="s">
        <v>119</v>
      </c>
      <c r="F771" s="37" t="s">
        <v>119</v>
      </c>
      <c r="G771" s="37" t="s">
        <v>119</v>
      </c>
      <c r="H771" s="27" t="s">
        <v>119</v>
      </c>
      <c r="I771" s="28" t="s">
        <v>119</v>
      </c>
      <c r="J771" s="28">
        <f>31+8+29+1+1+2+2+5+4+1+1+11+3+1+2+4+7+1</f>
        <v>114</v>
      </c>
      <c r="K771" s="28">
        <v>4</v>
      </c>
      <c r="L771" s="28" t="s">
        <v>119</v>
      </c>
      <c r="M771" s="28" t="s">
        <v>134</v>
      </c>
      <c r="N771" s="1" t="s">
        <v>119</v>
      </c>
      <c r="O771" s="28" t="s">
        <v>119</v>
      </c>
      <c r="P771" s="28" t="s">
        <v>119</v>
      </c>
      <c r="Q771" s="106" t="s">
        <v>119</v>
      </c>
      <c r="R771" s="106">
        <v>1</v>
      </c>
      <c r="S771" s="106" t="s">
        <v>119</v>
      </c>
      <c r="T771" s="106" t="s">
        <v>119</v>
      </c>
      <c r="U771" s="106">
        <v>1</v>
      </c>
      <c r="V771" s="106">
        <v>1</v>
      </c>
      <c r="W771" t="s">
        <v>119</v>
      </c>
      <c r="X771" s="11" t="str">
        <f t="shared" si="11"/>
        <v>X</v>
      </c>
      <c r="Y771" s="11" t="s">
        <v>134</v>
      </c>
    </row>
    <row r="772" spans="1:25" x14ac:dyDescent="0.3">
      <c r="A772" s="1" t="s">
        <v>32</v>
      </c>
      <c r="B772" s="2">
        <v>193</v>
      </c>
      <c r="C772" s="4">
        <v>22</v>
      </c>
      <c r="D772" s="4">
        <v>12</v>
      </c>
      <c r="E772" s="1">
        <v>5</v>
      </c>
      <c r="F772" s="37" t="s">
        <v>119</v>
      </c>
      <c r="G772" s="37">
        <v>1</v>
      </c>
      <c r="H772" s="27">
        <v>35</v>
      </c>
      <c r="I772" s="27">
        <f>5+2+1+2+1+1+2</f>
        <v>14</v>
      </c>
      <c r="J772" s="28" t="s">
        <v>119</v>
      </c>
      <c r="K772" s="29">
        <f>2+8+3+4+1</f>
        <v>18</v>
      </c>
      <c r="L772" s="28">
        <f>1+3+2+3+5</f>
        <v>14</v>
      </c>
      <c r="M772" s="28" t="s">
        <v>119</v>
      </c>
      <c r="N772" s="1">
        <v>9</v>
      </c>
      <c r="O772" s="28">
        <v>6</v>
      </c>
      <c r="P772" s="28">
        <v>19</v>
      </c>
      <c r="Q772" s="106" t="s">
        <v>119</v>
      </c>
      <c r="R772" s="106">
        <v>2</v>
      </c>
      <c r="S772" s="106" t="s">
        <v>119</v>
      </c>
      <c r="T772" s="106" t="s">
        <v>119</v>
      </c>
      <c r="U772" s="106" t="s">
        <v>119</v>
      </c>
      <c r="V772" s="106" t="s">
        <v>119</v>
      </c>
      <c r="W772" t="s">
        <v>119</v>
      </c>
      <c r="X772" s="11" t="str">
        <f t="shared" si="11"/>
        <v>X</v>
      </c>
      <c r="Y772" s="11" t="s">
        <v>1265</v>
      </c>
    </row>
    <row r="773" spans="1:25" x14ac:dyDescent="0.3">
      <c r="A773" s="1" t="s">
        <v>150</v>
      </c>
      <c r="B773" s="2" t="s">
        <v>119</v>
      </c>
      <c r="C773" s="4" t="s">
        <v>119</v>
      </c>
      <c r="D773" s="4" t="s">
        <v>119</v>
      </c>
      <c r="E773" s="1" t="s">
        <v>119</v>
      </c>
      <c r="F773" s="37" t="s">
        <v>119</v>
      </c>
      <c r="G773" s="37" t="s">
        <v>119</v>
      </c>
      <c r="H773" s="27">
        <v>1</v>
      </c>
      <c r="I773" s="28" t="s">
        <v>119</v>
      </c>
      <c r="J773" s="28" t="s">
        <v>119</v>
      </c>
      <c r="K773" s="29" t="s">
        <v>119</v>
      </c>
      <c r="L773" s="28" t="s">
        <v>119</v>
      </c>
      <c r="M773" s="28" t="s">
        <v>119</v>
      </c>
      <c r="N773" s="1" t="s">
        <v>119</v>
      </c>
      <c r="O773" s="28" t="s">
        <v>119</v>
      </c>
      <c r="P773" s="28">
        <v>1</v>
      </c>
      <c r="Q773" s="106" t="s">
        <v>119</v>
      </c>
      <c r="R773" s="106" t="s">
        <v>119</v>
      </c>
      <c r="S773" s="106" t="s">
        <v>119</v>
      </c>
      <c r="T773" s="106" t="s">
        <v>119</v>
      </c>
      <c r="U773" s="106" t="s">
        <v>119</v>
      </c>
      <c r="V773" s="106" t="s">
        <v>119</v>
      </c>
      <c r="W773" t="s">
        <v>119</v>
      </c>
      <c r="X773" s="11" t="s">
        <v>1265</v>
      </c>
      <c r="Y773" s="11" t="s">
        <v>1265</v>
      </c>
    </row>
    <row r="774" spans="1:25" x14ac:dyDescent="0.3">
      <c r="A774" s="42" t="s">
        <v>562</v>
      </c>
      <c r="B774" s="48"/>
      <c r="C774" s="49"/>
      <c r="D774" s="49"/>
      <c r="E774" s="49"/>
      <c r="F774" s="92"/>
      <c r="G774" s="92"/>
      <c r="H774" s="50"/>
      <c r="I774" s="50"/>
      <c r="J774" s="50"/>
      <c r="K774" s="87"/>
      <c r="L774" s="50"/>
      <c r="M774" s="50"/>
      <c r="N774" s="49"/>
      <c r="O774" s="50"/>
      <c r="P774" s="50"/>
      <c r="Q774" s="105"/>
      <c r="R774" s="105"/>
      <c r="S774" s="105"/>
      <c r="T774" s="105"/>
      <c r="U774" s="106" t="s">
        <v>119</v>
      </c>
      <c r="V774" s="106" t="s">
        <v>119</v>
      </c>
      <c r="W774" t="s">
        <v>119</v>
      </c>
      <c r="X774" s="11" t="str">
        <f t="shared" si="11"/>
        <v/>
      </c>
      <c r="Y774" s="84"/>
    </row>
    <row r="775" spans="1:25" x14ac:dyDescent="0.3">
      <c r="A775" s="4" t="s">
        <v>563</v>
      </c>
      <c r="B775" s="2" t="s">
        <v>119</v>
      </c>
      <c r="C775" s="4" t="s">
        <v>119</v>
      </c>
      <c r="D775" s="4" t="s">
        <v>119</v>
      </c>
      <c r="E775" s="1" t="s">
        <v>119</v>
      </c>
      <c r="F775" s="37" t="s">
        <v>119</v>
      </c>
      <c r="G775" s="37" t="s">
        <v>119</v>
      </c>
      <c r="H775" s="27" t="s">
        <v>119</v>
      </c>
      <c r="I775" s="28" t="s">
        <v>119</v>
      </c>
      <c r="J775" s="28" t="s">
        <v>119</v>
      </c>
      <c r="K775" s="29" t="s">
        <v>119</v>
      </c>
      <c r="L775" s="28" t="s">
        <v>119</v>
      </c>
      <c r="M775" s="28" t="s">
        <v>134</v>
      </c>
      <c r="N775" s="1" t="s">
        <v>119</v>
      </c>
      <c r="O775" s="28" t="s">
        <v>119</v>
      </c>
      <c r="P775" s="28" t="s">
        <v>119</v>
      </c>
      <c r="Q775" s="106" t="s">
        <v>119</v>
      </c>
      <c r="R775" s="106" t="s">
        <v>119</v>
      </c>
      <c r="S775" s="106" t="s">
        <v>119</v>
      </c>
      <c r="T775" s="106" t="s">
        <v>119</v>
      </c>
      <c r="U775" s="106" t="s">
        <v>119</v>
      </c>
      <c r="V775" s="106" t="s">
        <v>119</v>
      </c>
      <c r="W775" t="s">
        <v>119</v>
      </c>
      <c r="X775" s="11" t="s">
        <v>134</v>
      </c>
      <c r="Y775" s="11" t="s">
        <v>119</v>
      </c>
    </row>
    <row r="776" spans="1:25" x14ac:dyDescent="0.3">
      <c r="A776" s="70" t="s">
        <v>590</v>
      </c>
      <c r="B776" s="52"/>
      <c r="C776" s="53"/>
      <c r="D776" s="53"/>
      <c r="E776" s="53"/>
      <c r="F776" s="92"/>
      <c r="G776" s="92"/>
      <c r="H776" s="54"/>
      <c r="I776" s="54"/>
      <c r="J776" s="54"/>
      <c r="K776" s="54"/>
      <c r="L776" s="54"/>
      <c r="M776" s="54"/>
      <c r="N776" s="53"/>
      <c r="O776" s="54"/>
      <c r="P776" s="50"/>
      <c r="Q776" s="105"/>
      <c r="R776" s="105"/>
      <c r="S776" s="105"/>
      <c r="T776" s="105"/>
      <c r="U776" s="106" t="s">
        <v>119</v>
      </c>
      <c r="V776" s="106" t="s">
        <v>119</v>
      </c>
      <c r="W776" t="s">
        <v>119</v>
      </c>
      <c r="X776" s="11" t="str">
        <f t="shared" si="11"/>
        <v/>
      </c>
      <c r="Y776" s="84"/>
    </row>
    <row r="777" spans="1:25" x14ac:dyDescent="0.3">
      <c r="A777" s="74" t="s">
        <v>1123</v>
      </c>
      <c r="B777" s="19" t="s">
        <v>119</v>
      </c>
      <c r="C777" s="25" t="s">
        <v>119</v>
      </c>
      <c r="D777" s="25" t="s">
        <v>119</v>
      </c>
      <c r="E777" s="25" t="s">
        <v>119</v>
      </c>
      <c r="F777" s="37" t="s">
        <v>119</v>
      </c>
      <c r="G777" s="37" t="s">
        <v>119</v>
      </c>
      <c r="H777" s="32" t="s">
        <v>119</v>
      </c>
      <c r="I777" s="32" t="s">
        <v>119</v>
      </c>
      <c r="J777" s="32" t="s">
        <v>119</v>
      </c>
      <c r="K777" s="32" t="s">
        <v>119</v>
      </c>
      <c r="L777" s="32" t="s">
        <v>119</v>
      </c>
      <c r="M777" s="33" t="s">
        <v>134</v>
      </c>
      <c r="N777" s="25" t="s">
        <v>119</v>
      </c>
      <c r="O777" s="32" t="s">
        <v>119</v>
      </c>
      <c r="P777" s="28" t="s">
        <v>119</v>
      </c>
      <c r="Q777" s="106" t="s">
        <v>119</v>
      </c>
      <c r="R777" s="106" t="s">
        <v>119</v>
      </c>
      <c r="S777" s="106" t="s">
        <v>119</v>
      </c>
      <c r="T777" s="106" t="s">
        <v>119</v>
      </c>
      <c r="U777" s="106" t="s">
        <v>119</v>
      </c>
      <c r="V777" s="106" t="s">
        <v>119</v>
      </c>
      <c r="W777" t="s">
        <v>134</v>
      </c>
      <c r="X777" s="11" t="s">
        <v>119</v>
      </c>
      <c r="Y777" s="88" t="s">
        <v>119</v>
      </c>
    </row>
    <row r="778" spans="1:25" x14ac:dyDescent="0.3">
      <c r="A778" s="74" t="s">
        <v>1124</v>
      </c>
      <c r="B778" s="19" t="s">
        <v>119</v>
      </c>
      <c r="C778" s="25" t="s">
        <v>119</v>
      </c>
      <c r="D778" s="25" t="s">
        <v>119</v>
      </c>
      <c r="E778" s="25" t="s">
        <v>119</v>
      </c>
      <c r="F778" s="37" t="s">
        <v>119</v>
      </c>
      <c r="G778" s="37" t="s">
        <v>119</v>
      </c>
      <c r="H778" s="32" t="s">
        <v>119</v>
      </c>
      <c r="I778" s="32" t="s">
        <v>119</v>
      </c>
      <c r="J778" s="32" t="s">
        <v>119</v>
      </c>
      <c r="K778" s="32" t="s">
        <v>119</v>
      </c>
      <c r="L778" s="32" t="s">
        <v>119</v>
      </c>
      <c r="M778" s="33" t="s">
        <v>134</v>
      </c>
      <c r="N778" s="25" t="s">
        <v>119</v>
      </c>
      <c r="O778" s="32" t="s">
        <v>119</v>
      </c>
      <c r="P778" s="28" t="s">
        <v>119</v>
      </c>
      <c r="Q778" s="106" t="s">
        <v>119</v>
      </c>
      <c r="R778" s="106" t="s">
        <v>119</v>
      </c>
      <c r="S778" s="106" t="s">
        <v>119</v>
      </c>
      <c r="T778" s="106" t="s">
        <v>119</v>
      </c>
      <c r="U778" s="106" t="s">
        <v>119</v>
      </c>
      <c r="V778" s="106" t="s">
        <v>119</v>
      </c>
      <c r="W778" t="s">
        <v>134</v>
      </c>
      <c r="X778" s="11" t="s">
        <v>119</v>
      </c>
      <c r="Y778" s="88" t="s">
        <v>119</v>
      </c>
    </row>
    <row r="779" spans="1:25" x14ac:dyDescent="0.3">
      <c r="A779" s="74" t="s">
        <v>1125</v>
      </c>
      <c r="B779" s="19" t="s">
        <v>119</v>
      </c>
      <c r="C779" s="25" t="s">
        <v>119</v>
      </c>
      <c r="D779" s="25" t="s">
        <v>119</v>
      </c>
      <c r="E779" s="25" t="s">
        <v>119</v>
      </c>
      <c r="F779" s="37" t="s">
        <v>119</v>
      </c>
      <c r="G779" s="37" t="s">
        <v>119</v>
      </c>
      <c r="H779" s="32" t="s">
        <v>119</v>
      </c>
      <c r="I779" s="32" t="s">
        <v>119</v>
      </c>
      <c r="J779" s="32" t="s">
        <v>119</v>
      </c>
      <c r="K779" s="32" t="s">
        <v>119</v>
      </c>
      <c r="L779" s="32" t="s">
        <v>119</v>
      </c>
      <c r="M779" s="33" t="s">
        <v>134</v>
      </c>
      <c r="N779" s="25" t="s">
        <v>119</v>
      </c>
      <c r="O779" s="32" t="s">
        <v>119</v>
      </c>
      <c r="P779" s="28" t="s">
        <v>119</v>
      </c>
      <c r="Q779" s="106" t="s">
        <v>119</v>
      </c>
      <c r="R779" s="106" t="s">
        <v>119</v>
      </c>
      <c r="S779" s="106" t="s">
        <v>119</v>
      </c>
      <c r="T779" s="106" t="s">
        <v>119</v>
      </c>
      <c r="U779" s="106" t="s">
        <v>119</v>
      </c>
      <c r="V779" s="106" t="s">
        <v>119</v>
      </c>
      <c r="W779" t="s">
        <v>134</v>
      </c>
      <c r="X779" s="11" t="s">
        <v>119</v>
      </c>
      <c r="Y779" s="11" t="s">
        <v>119</v>
      </c>
    </row>
    <row r="780" spans="1:25" x14ac:dyDescent="0.3">
      <c r="A780" s="74" t="s">
        <v>1122</v>
      </c>
      <c r="B780" s="19" t="s">
        <v>119</v>
      </c>
      <c r="C780" s="25" t="s">
        <v>119</v>
      </c>
      <c r="D780" s="25" t="s">
        <v>119</v>
      </c>
      <c r="E780" s="25" t="s">
        <v>119</v>
      </c>
      <c r="F780" s="37" t="s">
        <v>119</v>
      </c>
      <c r="G780" s="37" t="s">
        <v>119</v>
      </c>
      <c r="H780" s="32" t="s">
        <v>119</v>
      </c>
      <c r="I780" s="32" t="s">
        <v>119</v>
      </c>
      <c r="J780" s="32" t="s">
        <v>119</v>
      </c>
      <c r="K780" s="32" t="s">
        <v>119</v>
      </c>
      <c r="L780" s="32" t="s">
        <v>119</v>
      </c>
      <c r="M780" s="33" t="s">
        <v>134</v>
      </c>
      <c r="N780" s="25" t="s">
        <v>119</v>
      </c>
      <c r="O780" s="32" t="s">
        <v>119</v>
      </c>
      <c r="P780" s="28" t="s">
        <v>119</v>
      </c>
      <c r="Q780" s="106" t="s">
        <v>119</v>
      </c>
      <c r="R780" s="106" t="s">
        <v>119</v>
      </c>
      <c r="S780" s="106" t="s">
        <v>119</v>
      </c>
      <c r="T780" s="106" t="s">
        <v>119</v>
      </c>
      <c r="U780" s="106" t="s">
        <v>119</v>
      </c>
      <c r="V780" s="106" t="s">
        <v>119</v>
      </c>
      <c r="W780" t="s">
        <v>134</v>
      </c>
      <c r="X780" s="11" t="s">
        <v>119</v>
      </c>
      <c r="Y780" s="11" t="s">
        <v>119</v>
      </c>
    </row>
    <row r="781" spans="1:25" x14ac:dyDescent="0.3">
      <c r="A781" s="74" t="s">
        <v>1121</v>
      </c>
      <c r="B781" s="19" t="s">
        <v>119</v>
      </c>
      <c r="C781" s="25" t="s">
        <v>119</v>
      </c>
      <c r="D781" s="25" t="s">
        <v>119</v>
      </c>
      <c r="E781" s="25" t="s">
        <v>119</v>
      </c>
      <c r="F781" s="37" t="s">
        <v>119</v>
      </c>
      <c r="G781" s="37" t="s">
        <v>119</v>
      </c>
      <c r="H781" s="32" t="s">
        <v>119</v>
      </c>
      <c r="I781" s="32" t="s">
        <v>119</v>
      </c>
      <c r="J781" s="32" t="s">
        <v>119</v>
      </c>
      <c r="K781" s="32" t="s">
        <v>119</v>
      </c>
      <c r="L781" s="32" t="s">
        <v>119</v>
      </c>
      <c r="M781" s="33" t="s">
        <v>134</v>
      </c>
      <c r="N781" s="25" t="s">
        <v>119</v>
      </c>
      <c r="O781" s="32" t="s">
        <v>119</v>
      </c>
      <c r="P781" s="28" t="s">
        <v>119</v>
      </c>
      <c r="Q781" s="106" t="s">
        <v>119</v>
      </c>
      <c r="R781" s="106" t="s">
        <v>119</v>
      </c>
      <c r="S781" s="106" t="s">
        <v>119</v>
      </c>
      <c r="T781" s="106" t="s">
        <v>119</v>
      </c>
      <c r="U781" s="106" t="s">
        <v>119</v>
      </c>
      <c r="V781" s="106" t="s">
        <v>119</v>
      </c>
      <c r="W781" t="s">
        <v>134</v>
      </c>
      <c r="X781" s="11" t="s">
        <v>119</v>
      </c>
      <c r="Y781" s="11" t="s">
        <v>119</v>
      </c>
    </row>
    <row r="782" spans="1:25" x14ac:dyDescent="0.3">
      <c r="A782" s="74" t="s">
        <v>1331</v>
      </c>
      <c r="B782" s="19" t="s">
        <v>119</v>
      </c>
      <c r="C782" s="25" t="s">
        <v>119</v>
      </c>
      <c r="D782" s="25" t="s">
        <v>119</v>
      </c>
      <c r="E782" s="25" t="s">
        <v>119</v>
      </c>
      <c r="F782" s="37" t="s">
        <v>119</v>
      </c>
      <c r="G782" s="37" t="s">
        <v>119</v>
      </c>
      <c r="H782" s="32" t="s">
        <v>119</v>
      </c>
      <c r="I782" s="32" t="s">
        <v>119</v>
      </c>
      <c r="J782" s="32" t="s">
        <v>119</v>
      </c>
      <c r="K782" s="32" t="s">
        <v>119</v>
      </c>
      <c r="L782" s="32" t="s">
        <v>119</v>
      </c>
      <c r="M782" s="33" t="s">
        <v>119</v>
      </c>
      <c r="N782" s="25" t="s">
        <v>119</v>
      </c>
      <c r="O782" s="32" t="s">
        <v>119</v>
      </c>
      <c r="P782" s="28">
        <v>6</v>
      </c>
      <c r="Q782" s="106" t="s">
        <v>119</v>
      </c>
      <c r="R782" s="106" t="s">
        <v>119</v>
      </c>
      <c r="S782" s="106" t="s">
        <v>119</v>
      </c>
      <c r="T782" s="106" t="s">
        <v>119</v>
      </c>
      <c r="U782" s="106" t="s">
        <v>119</v>
      </c>
      <c r="V782" s="106" t="s">
        <v>119</v>
      </c>
      <c r="W782" s="98" t="s">
        <v>134</v>
      </c>
      <c r="X782" s="11" t="s">
        <v>119</v>
      </c>
      <c r="Y782" s="11" t="s">
        <v>119</v>
      </c>
    </row>
    <row r="783" spans="1:25" x14ac:dyDescent="0.3">
      <c r="A783" s="74" t="s">
        <v>1120</v>
      </c>
      <c r="B783" s="19" t="s">
        <v>119</v>
      </c>
      <c r="C783" s="25" t="s">
        <v>119</v>
      </c>
      <c r="D783" s="25" t="s">
        <v>119</v>
      </c>
      <c r="E783" s="25" t="s">
        <v>119</v>
      </c>
      <c r="F783" s="37" t="s">
        <v>119</v>
      </c>
      <c r="G783" s="37" t="s">
        <v>119</v>
      </c>
      <c r="H783" s="32" t="s">
        <v>119</v>
      </c>
      <c r="I783" s="32" t="s">
        <v>119</v>
      </c>
      <c r="J783" s="32" t="s">
        <v>119</v>
      </c>
      <c r="K783" s="32" t="s">
        <v>119</v>
      </c>
      <c r="L783" s="32" t="s">
        <v>119</v>
      </c>
      <c r="M783" s="33" t="s">
        <v>134</v>
      </c>
      <c r="N783" s="25" t="s">
        <v>119</v>
      </c>
      <c r="O783" s="32" t="s">
        <v>119</v>
      </c>
      <c r="P783" s="28" t="s">
        <v>119</v>
      </c>
      <c r="Q783" s="106" t="s">
        <v>119</v>
      </c>
      <c r="R783" s="106" t="s">
        <v>119</v>
      </c>
      <c r="S783" s="106" t="s">
        <v>119</v>
      </c>
      <c r="T783" s="106" t="s">
        <v>119</v>
      </c>
      <c r="U783" s="106" t="s">
        <v>119</v>
      </c>
      <c r="V783" s="106" t="s">
        <v>119</v>
      </c>
      <c r="W783" t="s">
        <v>134</v>
      </c>
      <c r="X783" s="11" t="s">
        <v>119</v>
      </c>
      <c r="Y783" s="11" t="s">
        <v>119</v>
      </c>
    </row>
    <row r="784" spans="1:25" x14ac:dyDescent="0.3">
      <c r="A784" s="11" t="s">
        <v>591</v>
      </c>
      <c r="B784" s="18" t="s">
        <v>119</v>
      </c>
      <c r="C784" s="14" t="s">
        <v>119</v>
      </c>
      <c r="D784" s="14" t="s">
        <v>119</v>
      </c>
      <c r="E784" s="14" t="s">
        <v>119</v>
      </c>
      <c r="F784" s="37" t="s">
        <v>119</v>
      </c>
      <c r="G784" s="37" t="s">
        <v>119</v>
      </c>
      <c r="H784" s="31" t="s">
        <v>119</v>
      </c>
      <c r="I784" s="31" t="s">
        <v>119</v>
      </c>
      <c r="J784" s="31" t="s">
        <v>119</v>
      </c>
      <c r="K784" s="31" t="s">
        <v>119</v>
      </c>
      <c r="L784" s="31" t="s">
        <v>119</v>
      </c>
      <c r="M784" s="31" t="s">
        <v>134</v>
      </c>
      <c r="N784" s="14" t="s">
        <v>119</v>
      </c>
      <c r="O784" s="31" t="s">
        <v>119</v>
      </c>
      <c r="P784" s="28" t="s">
        <v>119</v>
      </c>
      <c r="Q784" s="106" t="s">
        <v>119</v>
      </c>
      <c r="R784" s="106" t="s">
        <v>119</v>
      </c>
      <c r="S784" s="106" t="s">
        <v>119</v>
      </c>
      <c r="T784" s="106" t="s">
        <v>119</v>
      </c>
      <c r="U784" s="106" t="s">
        <v>119</v>
      </c>
      <c r="V784" s="106" t="s">
        <v>119</v>
      </c>
      <c r="W784" t="s">
        <v>119</v>
      </c>
      <c r="X784" s="11" t="s">
        <v>134</v>
      </c>
      <c r="Y784" s="11" t="s">
        <v>119</v>
      </c>
    </row>
    <row r="785" spans="1:25" x14ac:dyDescent="0.3">
      <c r="A785" s="11" t="s">
        <v>1119</v>
      </c>
      <c r="B785" s="18" t="s">
        <v>119</v>
      </c>
      <c r="C785" s="14" t="s">
        <v>119</v>
      </c>
      <c r="D785" s="14" t="s">
        <v>119</v>
      </c>
      <c r="E785" s="14" t="s">
        <v>119</v>
      </c>
      <c r="F785" s="37" t="s">
        <v>119</v>
      </c>
      <c r="G785" s="37" t="s">
        <v>119</v>
      </c>
      <c r="H785" s="31" t="s">
        <v>119</v>
      </c>
      <c r="I785" s="31" t="s">
        <v>119</v>
      </c>
      <c r="J785" s="31" t="s">
        <v>119</v>
      </c>
      <c r="K785" s="31">
        <v>11</v>
      </c>
      <c r="L785" s="31" t="s">
        <v>119</v>
      </c>
      <c r="M785" s="31" t="s">
        <v>119</v>
      </c>
      <c r="N785" s="14" t="s">
        <v>119</v>
      </c>
      <c r="O785" s="31" t="s">
        <v>119</v>
      </c>
      <c r="P785" s="28" t="s">
        <v>119</v>
      </c>
      <c r="Q785" s="106" t="s">
        <v>119</v>
      </c>
      <c r="R785" s="106" t="s">
        <v>119</v>
      </c>
      <c r="S785" s="106" t="s">
        <v>119</v>
      </c>
      <c r="T785" s="106" t="s">
        <v>119</v>
      </c>
      <c r="U785" s="106" t="s">
        <v>119</v>
      </c>
      <c r="V785" s="106" t="s">
        <v>119</v>
      </c>
      <c r="W785" t="s">
        <v>134</v>
      </c>
      <c r="X785" s="11" t="s">
        <v>119</v>
      </c>
      <c r="Y785" s="11" t="s">
        <v>119</v>
      </c>
    </row>
    <row r="786" spans="1:25" x14ac:dyDescent="0.3">
      <c r="A786" s="5" t="s">
        <v>668</v>
      </c>
      <c r="B786" s="6" t="s">
        <v>119</v>
      </c>
      <c r="C786" s="10" t="s">
        <v>119</v>
      </c>
      <c r="D786" s="10" t="s">
        <v>119</v>
      </c>
      <c r="E786" s="10" t="s">
        <v>119</v>
      </c>
      <c r="F786" s="37" t="s">
        <v>119</v>
      </c>
      <c r="G786" s="37" t="s">
        <v>119</v>
      </c>
      <c r="H786" s="29" t="s">
        <v>119</v>
      </c>
      <c r="I786" s="29" t="s">
        <v>119</v>
      </c>
      <c r="J786" s="29" t="s">
        <v>119</v>
      </c>
      <c r="K786" s="29" t="s">
        <v>119</v>
      </c>
      <c r="L786" s="29" t="s">
        <v>119</v>
      </c>
      <c r="M786" s="29" t="s">
        <v>119</v>
      </c>
      <c r="N786" s="10">
        <v>3</v>
      </c>
      <c r="O786" s="29" t="s">
        <v>119</v>
      </c>
      <c r="P786" s="28" t="s">
        <v>119</v>
      </c>
      <c r="Q786" s="106" t="s">
        <v>119</v>
      </c>
      <c r="R786" s="106" t="s">
        <v>119</v>
      </c>
      <c r="S786" s="106" t="s">
        <v>119</v>
      </c>
      <c r="T786" s="106" t="s">
        <v>119</v>
      </c>
      <c r="U786" s="106" t="s">
        <v>119</v>
      </c>
      <c r="V786" s="106" t="s">
        <v>119</v>
      </c>
      <c r="W786" t="s">
        <v>119</v>
      </c>
      <c r="X786" s="11" t="s">
        <v>119</v>
      </c>
      <c r="Y786" s="11" t="s">
        <v>119</v>
      </c>
    </row>
    <row r="787" spans="1:25" x14ac:dyDescent="0.3">
      <c r="A787" s="74" t="s">
        <v>1332</v>
      </c>
      <c r="B787" s="19" t="s">
        <v>119</v>
      </c>
      <c r="C787" s="25" t="s">
        <v>119</v>
      </c>
      <c r="D787" s="25" t="s">
        <v>119</v>
      </c>
      <c r="E787" s="25" t="s">
        <v>119</v>
      </c>
      <c r="F787" s="32" t="s">
        <v>119</v>
      </c>
      <c r="G787" s="32" t="s">
        <v>119</v>
      </c>
      <c r="H787" s="32" t="s">
        <v>119</v>
      </c>
      <c r="I787" s="32" t="s">
        <v>119</v>
      </c>
      <c r="J787" s="32" t="s">
        <v>119</v>
      </c>
      <c r="K787" s="32" t="s">
        <v>119</v>
      </c>
      <c r="L787" s="32" t="s">
        <v>119</v>
      </c>
      <c r="M787" s="32" t="s">
        <v>119</v>
      </c>
      <c r="N787" s="25" t="s">
        <v>119</v>
      </c>
      <c r="O787" s="32" t="s">
        <v>119</v>
      </c>
      <c r="P787" s="32">
        <v>1</v>
      </c>
      <c r="Q787" s="128" t="s">
        <v>119</v>
      </c>
      <c r="R787" s="128" t="s">
        <v>119</v>
      </c>
      <c r="S787" s="128" t="s">
        <v>119</v>
      </c>
      <c r="T787" s="128" t="s">
        <v>119</v>
      </c>
      <c r="U787" s="128" t="s">
        <v>119</v>
      </c>
      <c r="V787" s="128" t="s">
        <v>119</v>
      </c>
      <c r="W787" s="74" t="s">
        <v>134</v>
      </c>
      <c r="X787" s="74" t="s">
        <v>119</v>
      </c>
      <c r="Y787" s="74" t="s">
        <v>119</v>
      </c>
    </row>
    <row r="788" spans="1:25" s="74" customFormat="1" x14ac:dyDescent="0.3">
      <c r="A788" s="63" t="s">
        <v>295</v>
      </c>
      <c r="B788" s="67"/>
      <c r="C788" s="68"/>
      <c r="D788" s="68"/>
      <c r="E788" s="68"/>
      <c r="F788" s="92"/>
      <c r="G788" s="92"/>
      <c r="H788" s="69"/>
      <c r="I788" s="69"/>
      <c r="J788" s="69"/>
      <c r="K788" s="50"/>
      <c r="L788" s="50"/>
      <c r="M788" s="50"/>
      <c r="N788" s="49"/>
      <c r="O788" s="50"/>
      <c r="P788" s="50"/>
      <c r="Q788" s="105"/>
      <c r="R788" s="105"/>
      <c r="S788" s="105"/>
      <c r="T788" s="105"/>
      <c r="U788" s="106" t="s">
        <v>119</v>
      </c>
      <c r="V788" s="106" t="s">
        <v>119</v>
      </c>
      <c r="W788" t="s">
        <v>119</v>
      </c>
      <c r="X788" s="11" t="str">
        <f t="shared" si="11"/>
        <v/>
      </c>
      <c r="Y788" s="84"/>
    </row>
    <row r="789" spans="1:25" x14ac:dyDescent="0.3">
      <c r="A789" s="44" t="s">
        <v>564</v>
      </c>
      <c r="B789" s="47" t="s">
        <v>119</v>
      </c>
      <c r="C789" s="12" t="s">
        <v>119</v>
      </c>
      <c r="D789" s="12" t="s">
        <v>119</v>
      </c>
      <c r="E789" s="12" t="s">
        <v>119</v>
      </c>
      <c r="F789" s="37" t="s">
        <v>119</v>
      </c>
      <c r="G789" s="37" t="s">
        <v>119</v>
      </c>
      <c r="H789" s="34" t="s">
        <v>119</v>
      </c>
      <c r="I789" s="34" t="s">
        <v>119</v>
      </c>
      <c r="J789" s="34" t="s">
        <v>119</v>
      </c>
      <c r="K789" s="34" t="s">
        <v>119</v>
      </c>
      <c r="L789" s="34" t="s">
        <v>119</v>
      </c>
      <c r="M789" s="34" t="s">
        <v>134</v>
      </c>
      <c r="N789" s="12" t="s">
        <v>119</v>
      </c>
      <c r="O789" s="34" t="s">
        <v>119</v>
      </c>
      <c r="P789" s="28" t="s">
        <v>119</v>
      </c>
      <c r="Q789" s="106" t="s">
        <v>119</v>
      </c>
      <c r="R789" s="106" t="s">
        <v>119</v>
      </c>
      <c r="S789" s="106" t="s">
        <v>119</v>
      </c>
      <c r="T789" s="106" t="s">
        <v>119</v>
      </c>
      <c r="U789" s="106" t="s">
        <v>119</v>
      </c>
      <c r="V789" s="106" t="s">
        <v>119</v>
      </c>
      <c r="W789" t="s">
        <v>119</v>
      </c>
      <c r="X789" s="11" t="s">
        <v>134</v>
      </c>
      <c r="Y789" s="11" t="s">
        <v>119</v>
      </c>
    </row>
    <row r="790" spans="1:25" x14ac:dyDescent="0.3">
      <c r="A790" s="20" t="s">
        <v>1142</v>
      </c>
      <c r="B790" s="56" t="s">
        <v>119</v>
      </c>
      <c r="C790" s="20" t="s">
        <v>119</v>
      </c>
      <c r="D790" s="20" t="s">
        <v>119</v>
      </c>
      <c r="E790" s="20" t="s">
        <v>119</v>
      </c>
      <c r="F790" s="37" t="s">
        <v>119</v>
      </c>
      <c r="G790" s="37" t="s">
        <v>119</v>
      </c>
      <c r="H790" s="45" t="s">
        <v>119</v>
      </c>
      <c r="I790" s="45" t="s">
        <v>119</v>
      </c>
      <c r="J790" s="45" t="s">
        <v>119</v>
      </c>
      <c r="K790" s="45" t="s">
        <v>119</v>
      </c>
      <c r="L790" s="45" t="s">
        <v>119</v>
      </c>
      <c r="M790" s="57">
        <v>1</v>
      </c>
      <c r="N790" s="20" t="s">
        <v>119</v>
      </c>
      <c r="O790" s="34" t="s">
        <v>119</v>
      </c>
      <c r="P790" s="28" t="s">
        <v>119</v>
      </c>
      <c r="Q790" s="106" t="s">
        <v>119</v>
      </c>
      <c r="R790" s="106" t="s">
        <v>119</v>
      </c>
      <c r="S790" s="106" t="s">
        <v>119</v>
      </c>
      <c r="T790" s="106" t="s">
        <v>119</v>
      </c>
      <c r="U790" s="106" t="s">
        <v>119</v>
      </c>
      <c r="V790" s="106" t="s">
        <v>119</v>
      </c>
      <c r="W790" t="s">
        <v>134</v>
      </c>
      <c r="X790" s="11" t="s">
        <v>119</v>
      </c>
      <c r="Y790" s="11" t="s">
        <v>119</v>
      </c>
    </row>
    <row r="791" spans="1:25" x14ac:dyDescent="0.3">
      <c r="A791" s="20" t="s">
        <v>1141</v>
      </c>
      <c r="B791" s="56" t="s">
        <v>119</v>
      </c>
      <c r="C791" s="20" t="s">
        <v>119</v>
      </c>
      <c r="D791" s="20" t="s">
        <v>119</v>
      </c>
      <c r="E791" s="20" t="s">
        <v>119</v>
      </c>
      <c r="F791" s="37" t="s">
        <v>119</v>
      </c>
      <c r="G791" s="37" t="s">
        <v>119</v>
      </c>
      <c r="H791" s="45" t="s">
        <v>119</v>
      </c>
      <c r="I791" s="45" t="s">
        <v>119</v>
      </c>
      <c r="J791" s="45" t="s">
        <v>119</v>
      </c>
      <c r="K791" s="45" t="s">
        <v>119</v>
      </c>
      <c r="L791" s="45" t="s">
        <v>119</v>
      </c>
      <c r="M791" s="57" t="s">
        <v>119</v>
      </c>
      <c r="N791" s="20" t="s">
        <v>119</v>
      </c>
      <c r="O791" s="45">
        <v>8</v>
      </c>
      <c r="P791" s="28" t="s">
        <v>119</v>
      </c>
      <c r="Q791" s="106" t="s">
        <v>119</v>
      </c>
      <c r="R791" s="106" t="s">
        <v>119</v>
      </c>
      <c r="S791" s="106" t="s">
        <v>119</v>
      </c>
      <c r="T791" s="106" t="s">
        <v>119</v>
      </c>
      <c r="U791" s="106" t="s">
        <v>119</v>
      </c>
      <c r="V791" s="106" t="s">
        <v>119</v>
      </c>
      <c r="W791" t="s">
        <v>134</v>
      </c>
      <c r="X791" s="11" t="s">
        <v>119</v>
      </c>
      <c r="Y791" s="11" t="s">
        <v>119</v>
      </c>
    </row>
    <row r="792" spans="1:25" x14ac:dyDescent="0.3">
      <c r="A792" s="7" t="s">
        <v>296</v>
      </c>
      <c r="B792" s="2" t="s">
        <v>119</v>
      </c>
      <c r="C792" s="1" t="s">
        <v>119</v>
      </c>
      <c r="D792" s="1" t="s">
        <v>119</v>
      </c>
      <c r="E792" s="1" t="s">
        <v>119</v>
      </c>
      <c r="F792" s="37" t="s">
        <v>119</v>
      </c>
      <c r="G792" s="37" t="s">
        <v>119</v>
      </c>
      <c r="H792" s="28" t="s">
        <v>119</v>
      </c>
      <c r="I792" s="28" t="s">
        <v>119</v>
      </c>
      <c r="J792" s="28" t="s">
        <v>119</v>
      </c>
      <c r="K792" s="28">
        <v>1</v>
      </c>
      <c r="L792" s="28" t="s">
        <v>119</v>
      </c>
      <c r="M792" s="28" t="s">
        <v>119</v>
      </c>
      <c r="N792" s="1" t="s">
        <v>119</v>
      </c>
      <c r="O792" s="34" t="s">
        <v>119</v>
      </c>
      <c r="P792" s="28" t="s">
        <v>119</v>
      </c>
      <c r="Q792" s="106" t="s">
        <v>119</v>
      </c>
      <c r="R792" s="106" t="s">
        <v>119</v>
      </c>
      <c r="S792" s="106" t="s">
        <v>119</v>
      </c>
      <c r="T792" s="106" t="s">
        <v>119</v>
      </c>
      <c r="U792" s="106" t="s">
        <v>119</v>
      </c>
      <c r="V792" s="106" t="s">
        <v>119</v>
      </c>
      <c r="W792" t="s">
        <v>119</v>
      </c>
      <c r="X792" s="11" t="s">
        <v>119</v>
      </c>
      <c r="Y792" s="11" t="s">
        <v>119</v>
      </c>
    </row>
    <row r="793" spans="1:25" s="11" customFormat="1" x14ac:dyDescent="0.3">
      <c r="A793" s="20" t="s">
        <v>1333</v>
      </c>
      <c r="B793" s="19" t="s">
        <v>119</v>
      </c>
      <c r="C793" s="25" t="s">
        <v>119</v>
      </c>
      <c r="D793" s="25" t="s">
        <v>119</v>
      </c>
      <c r="E793" s="25" t="s">
        <v>119</v>
      </c>
      <c r="F793" s="32" t="s">
        <v>119</v>
      </c>
      <c r="G793" s="32" t="s">
        <v>119</v>
      </c>
      <c r="H793" s="32" t="s">
        <v>119</v>
      </c>
      <c r="I793" s="32" t="s">
        <v>119</v>
      </c>
      <c r="J793" s="32" t="s">
        <v>119</v>
      </c>
      <c r="K793" s="32" t="s">
        <v>119</v>
      </c>
      <c r="L793" s="32" t="s">
        <v>119</v>
      </c>
      <c r="M793" s="32" t="s">
        <v>119</v>
      </c>
      <c r="N793" s="25" t="s">
        <v>119</v>
      </c>
      <c r="O793" s="45" t="s">
        <v>119</v>
      </c>
      <c r="P793" s="32">
        <v>1</v>
      </c>
      <c r="Q793" s="128" t="s">
        <v>119</v>
      </c>
      <c r="R793" s="128" t="s">
        <v>119</v>
      </c>
      <c r="S793" s="128" t="s">
        <v>119</v>
      </c>
      <c r="T793" s="128" t="s">
        <v>119</v>
      </c>
      <c r="U793" s="128" t="s">
        <v>119</v>
      </c>
      <c r="V793" s="128" t="s">
        <v>119</v>
      </c>
      <c r="W793" s="74" t="s">
        <v>134</v>
      </c>
      <c r="X793" s="74" t="s">
        <v>119</v>
      </c>
      <c r="Y793" s="74" t="s">
        <v>119</v>
      </c>
    </row>
    <row r="794" spans="1:25" s="11" customFormat="1" x14ac:dyDescent="0.3">
      <c r="A794" s="7" t="s">
        <v>728</v>
      </c>
      <c r="B794" s="2" t="s">
        <v>119</v>
      </c>
      <c r="C794" s="1" t="s">
        <v>119</v>
      </c>
      <c r="D794" s="1" t="s">
        <v>119</v>
      </c>
      <c r="E794" s="1" t="s">
        <v>119</v>
      </c>
      <c r="F794" s="37" t="s">
        <v>119</v>
      </c>
      <c r="G794" s="37" t="s">
        <v>119</v>
      </c>
      <c r="H794" s="28" t="s">
        <v>119</v>
      </c>
      <c r="I794" s="28">
        <v>3</v>
      </c>
      <c r="J794" s="28" t="s">
        <v>119</v>
      </c>
      <c r="K794" s="28" t="s">
        <v>119</v>
      </c>
      <c r="L794" s="28" t="s">
        <v>119</v>
      </c>
      <c r="M794" s="28" t="s">
        <v>119</v>
      </c>
      <c r="N794" s="1" t="s">
        <v>119</v>
      </c>
      <c r="O794" s="34" t="s">
        <v>119</v>
      </c>
      <c r="P794" s="28" t="s">
        <v>119</v>
      </c>
      <c r="Q794" s="106" t="s">
        <v>119</v>
      </c>
      <c r="R794" s="106" t="s">
        <v>119</v>
      </c>
      <c r="S794" s="106" t="s">
        <v>119</v>
      </c>
      <c r="T794" s="106" t="s">
        <v>119</v>
      </c>
      <c r="U794" s="106" t="s">
        <v>119</v>
      </c>
      <c r="V794" s="106" t="s">
        <v>119</v>
      </c>
      <c r="W794" t="s">
        <v>119</v>
      </c>
      <c r="X794" s="11" t="s">
        <v>119</v>
      </c>
      <c r="Y794" s="11" t="s">
        <v>119</v>
      </c>
    </row>
    <row r="795" spans="1:25" x14ac:dyDescent="0.3">
      <c r="A795" s="7" t="s">
        <v>298</v>
      </c>
      <c r="B795" s="2" t="s">
        <v>119</v>
      </c>
      <c r="C795" s="1" t="s">
        <v>119</v>
      </c>
      <c r="D795" s="1" t="s">
        <v>119</v>
      </c>
      <c r="E795" s="1" t="s">
        <v>119</v>
      </c>
      <c r="F795" s="37" t="s">
        <v>119</v>
      </c>
      <c r="G795" s="37" t="s">
        <v>119</v>
      </c>
      <c r="H795" s="28" t="s">
        <v>134</v>
      </c>
      <c r="I795" s="28" t="s">
        <v>119</v>
      </c>
      <c r="J795" s="28" t="s">
        <v>119</v>
      </c>
      <c r="K795" s="28" t="s">
        <v>119</v>
      </c>
      <c r="L795" s="28" t="s">
        <v>119</v>
      </c>
      <c r="M795" s="28" t="s">
        <v>119</v>
      </c>
      <c r="N795" s="1" t="s">
        <v>119</v>
      </c>
      <c r="O795" s="34" t="s">
        <v>119</v>
      </c>
      <c r="P795" s="28" t="s">
        <v>119</v>
      </c>
      <c r="Q795" s="106" t="s">
        <v>119</v>
      </c>
      <c r="R795" s="106" t="s">
        <v>119</v>
      </c>
      <c r="S795" s="106" t="s">
        <v>119</v>
      </c>
      <c r="T795" s="106" t="s">
        <v>119</v>
      </c>
      <c r="U795" s="106" t="s">
        <v>119</v>
      </c>
      <c r="V795" s="106" t="s">
        <v>119</v>
      </c>
      <c r="W795" t="s">
        <v>119</v>
      </c>
      <c r="X795" s="11" t="s">
        <v>119</v>
      </c>
      <c r="Y795" s="11" t="s">
        <v>119</v>
      </c>
    </row>
    <row r="796" spans="1:25" x14ac:dyDescent="0.3">
      <c r="A796" s="7" t="s">
        <v>299</v>
      </c>
      <c r="B796" s="2" t="s">
        <v>119</v>
      </c>
      <c r="C796" s="1" t="s">
        <v>119</v>
      </c>
      <c r="D796" s="1" t="s">
        <v>119</v>
      </c>
      <c r="E796" s="1" t="s">
        <v>119</v>
      </c>
      <c r="F796" s="37" t="s">
        <v>119</v>
      </c>
      <c r="G796" s="37" t="s">
        <v>119</v>
      </c>
      <c r="H796" s="28" t="s">
        <v>134</v>
      </c>
      <c r="I796" s="28" t="s">
        <v>119</v>
      </c>
      <c r="J796" s="28" t="s">
        <v>119</v>
      </c>
      <c r="K796" s="28" t="s">
        <v>119</v>
      </c>
      <c r="L796" s="28" t="s">
        <v>119</v>
      </c>
      <c r="M796" s="28" t="s">
        <v>119</v>
      </c>
      <c r="N796" s="1" t="s">
        <v>119</v>
      </c>
      <c r="O796" s="34" t="s">
        <v>119</v>
      </c>
      <c r="P796" s="28" t="s">
        <v>119</v>
      </c>
      <c r="Q796" s="106" t="s">
        <v>119</v>
      </c>
      <c r="R796" s="106" t="s">
        <v>119</v>
      </c>
      <c r="S796" s="106" t="s">
        <v>119</v>
      </c>
      <c r="T796" s="106" t="s">
        <v>119</v>
      </c>
      <c r="U796" s="106" t="s">
        <v>119</v>
      </c>
      <c r="V796" s="106" t="s">
        <v>119</v>
      </c>
      <c r="W796" t="s">
        <v>119</v>
      </c>
      <c r="X796" s="11" t="s">
        <v>119</v>
      </c>
      <c r="Y796" s="11" t="s">
        <v>119</v>
      </c>
    </row>
    <row r="797" spans="1:25" x14ac:dyDescent="0.3">
      <c r="A797" s="7" t="s">
        <v>697</v>
      </c>
      <c r="B797" s="2" t="s">
        <v>119</v>
      </c>
      <c r="C797" s="1" t="s">
        <v>119</v>
      </c>
      <c r="D797" s="1" t="s">
        <v>119</v>
      </c>
      <c r="E797" s="1" t="s">
        <v>119</v>
      </c>
      <c r="F797" s="37" t="s">
        <v>119</v>
      </c>
      <c r="G797" s="37" t="s">
        <v>134</v>
      </c>
      <c r="H797" s="28" t="s">
        <v>119</v>
      </c>
      <c r="I797" s="28" t="s">
        <v>119</v>
      </c>
      <c r="J797" s="28" t="s">
        <v>119</v>
      </c>
      <c r="K797" s="28" t="s">
        <v>119</v>
      </c>
      <c r="L797" s="28" t="s">
        <v>119</v>
      </c>
      <c r="M797" s="28" t="s">
        <v>119</v>
      </c>
      <c r="N797" s="1" t="s">
        <v>119</v>
      </c>
      <c r="O797" s="34" t="s">
        <v>119</v>
      </c>
      <c r="P797" s="28" t="s">
        <v>119</v>
      </c>
      <c r="Q797" s="106" t="s">
        <v>119</v>
      </c>
      <c r="R797" s="106" t="s">
        <v>119</v>
      </c>
      <c r="S797" s="106" t="s">
        <v>119</v>
      </c>
      <c r="T797" s="106" t="s">
        <v>119</v>
      </c>
      <c r="U797" s="106" t="s">
        <v>119</v>
      </c>
      <c r="V797" s="106" t="s">
        <v>119</v>
      </c>
      <c r="W797" t="s">
        <v>119</v>
      </c>
      <c r="X797" s="11" t="s">
        <v>119</v>
      </c>
      <c r="Y797" s="11" t="s">
        <v>119</v>
      </c>
    </row>
    <row r="798" spans="1:25" s="11" customFormat="1" x14ac:dyDescent="0.3">
      <c r="A798" s="7" t="s">
        <v>729</v>
      </c>
      <c r="B798" s="2" t="s">
        <v>119</v>
      </c>
      <c r="C798" s="1" t="s">
        <v>119</v>
      </c>
      <c r="D798" s="1" t="s">
        <v>119</v>
      </c>
      <c r="E798" s="1" t="s">
        <v>119</v>
      </c>
      <c r="F798" s="37" t="s">
        <v>119</v>
      </c>
      <c r="G798" s="37" t="s">
        <v>119</v>
      </c>
      <c r="H798" s="28" t="s">
        <v>119</v>
      </c>
      <c r="I798" s="28">
        <v>1</v>
      </c>
      <c r="J798" s="28" t="s">
        <v>119</v>
      </c>
      <c r="K798" s="28" t="s">
        <v>119</v>
      </c>
      <c r="L798" s="28" t="s">
        <v>119</v>
      </c>
      <c r="M798" s="28" t="s">
        <v>119</v>
      </c>
      <c r="N798" s="1" t="s">
        <v>119</v>
      </c>
      <c r="O798" s="34" t="s">
        <v>119</v>
      </c>
      <c r="P798" s="28" t="s">
        <v>119</v>
      </c>
      <c r="Q798" s="106" t="s">
        <v>119</v>
      </c>
      <c r="R798" s="106" t="s">
        <v>119</v>
      </c>
      <c r="S798" s="106" t="s">
        <v>119</v>
      </c>
      <c r="T798" s="106" t="s">
        <v>119</v>
      </c>
      <c r="U798" s="106" t="s">
        <v>119</v>
      </c>
      <c r="V798" s="106" t="s">
        <v>119</v>
      </c>
      <c r="W798" t="s">
        <v>119</v>
      </c>
      <c r="X798" s="11" t="s">
        <v>119</v>
      </c>
      <c r="Y798" s="11" t="s">
        <v>119</v>
      </c>
    </row>
    <row r="799" spans="1:25" s="11" customFormat="1" x14ac:dyDescent="0.3">
      <c r="A799" s="12" t="s">
        <v>565</v>
      </c>
      <c r="B799" s="18" t="s">
        <v>119</v>
      </c>
      <c r="C799" s="14" t="s">
        <v>119</v>
      </c>
      <c r="D799" s="14" t="s">
        <v>119</v>
      </c>
      <c r="E799" s="14" t="s">
        <v>119</v>
      </c>
      <c r="F799" s="37" t="s">
        <v>119</v>
      </c>
      <c r="G799" s="37" t="s">
        <v>119</v>
      </c>
      <c r="H799" s="31" t="s">
        <v>119</v>
      </c>
      <c r="I799" s="31" t="s">
        <v>119</v>
      </c>
      <c r="J799" s="31" t="s">
        <v>119</v>
      </c>
      <c r="K799" s="31" t="s">
        <v>119</v>
      </c>
      <c r="L799" s="31" t="s">
        <v>119</v>
      </c>
      <c r="M799" s="31">
        <v>4</v>
      </c>
      <c r="N799" s="14" t="s">
        <v>119</v>
      </c>
      <c r="O799" s="34" t="s">
        <v>119</v>
      </c>
      <c r="P799" s="28" t="s">
        <v>119</v>
      </c>
      <c r="Q799" s="106" t="s">
        <v>119</v>
      </c>
      <c r="R799" s="106" t="s">
        <v>119</v>
      </c>
      <c r="S799" s="106" t="s">
        <v>119</v>
      </c>
      <c r="T799" s="106" t="s">
        <v>119</v>
      </c>
      <c r="U799" s="106" t="s">
        <v>119</v>
      </c>
      <c r="V799" s="106" t="s">
        <v>119</v>
      </c>
      <c r="W799" t="s">
        <v>119</v>
      </c>
      <c r="X799" s="11" t="s">
        <v>119</v>
      </c>
      <c r="Y799" s="11" t="s">
        <v>134</v>
      </c>
    </row>
    <row r="800" spans="1:25" s="11" customFormat="1" x14ac:dyDescent="0.3">
      <c r="A800" s="12" t="s">
        <v>566</v>
      </c>
      <c r="B800" s="18" t="s">
        <v>119</v>
      </c>
      <c r="C800" s="14" t="s">
        <v>119</v>
      </c>
      <c r="D800" s="14" t="s">
        <v>119</v>
      </c>
      <c r="E800" s="14" t="s">
        <v>119</v>
      </c>
      <c r="F800" s="37" t="s">
        <v>119</v>
      </c>
      <c r="G800" s="37" t="s">
        <v>119</v>
      </c>
      <c r="H800" s="31" t="s">
        <v>119</v>
      </c>
      <c r="I800" s="31" t="s">
        <v>119</v>
      </c>
      <c r="J800" s="31" t="s">
        <v>119</v>
      </c>
      <c r="K800" s="31" t="s">
        <v>119</v>
      </c>
      <c r="L800" s="31" t="s">
        <v>119</v>
      </c>
      <c r="M800" s="31" t="s">
        <v>134</v>
      </c>
      <c r="N800" s="14" t="s">
        <v>119</v>
      </c>
      <c r="O800" s="34" t="s">
        <v>119</v>
      </c>
      <c r="P800" s="28" t="s">
        <v>119</v>
      </c>
      <c r="Q800" s="106" t="s">
        <v>119</v>
      </c>
      <c r="R800" s="106" t="s">
        <v>119</v>
      </c>
      <c r="S800" s="106" t="s">
        <v>119</v>
      </c>
      <c r="T800" s="106" t="s">
        <v>119</v>
      </c>
      <c r="U800" s="106" t="s">
        <v>119</v>
      </c>
      <c r="V800" s="106" t="s">
        <v>119</v>
      </c>
      <c r="W800" t="s">
        <v>119</v>
      </c>
      <c r="X800" s="11" t="s">
        <v>1265</v>
      </c>
      <c r="Y800" s="11" t="s">
        <v>1265</v>
      </c>
    </row>
    <row r="801" spans="1:25" x14ac:dyDescent="0.3">
      <c r="A801" s="7" t="s">
        <v>300</v>
      </c>
      <c r="B801" s="2" t="s">
        <v>119</v>
      </c>
      <c r="C801" s="1" t="s">
        <v>119</v>
      </c>
      <c r="D801" s="1" t="s">
        <v>119</v>
      </c>
      <c r="E801" s="1" t="s">
        <v>119</v>
      </c>
      <c r="F801" s="37" t="s">
        <v>119</v>
      </c>
      <c r="G801" s="37" t="s">
        <v>119</v>
      </c>
      <c r="H801" s="28" t="s">
        <v>134</v>
      </c>
      <c r="I801" s="28" t="s">
        <v>119</v>
      </c>
      <c r="J801" s="28" t="s">
        <v>119</v>
      </c>
      <c r="K801" s="28" t="s">
        <v>119</v>
      </c>
      <c r="L801" s="28" t="s">
        <v>119</v>
      </c>
      <c r="M801" s="28" t="s">
        <v>119</v>
      </c>
      <c r="N801" s="1" t="s">
        <v>119</v>
      </c>
      <c r="O801" s="34" t="s">
        <v>119</v>
      </c>
      <c r="P801" s="28" t="s">
        <v>119</v>
      </c>
      <c r="Q801" s="106" t="s">
        <v>119</v>
      </c>
      <c r="R801" s="106" t="s">
        <v>119</v>
      </c>
      <c r="S801" s="106" t="s">
        <v>119</v>
      </c>
      <c r="T801" s="106" t="s">
        <v>119</v>
      </c>
      <c r="U801" s="106" t="s">
        <v>119</v>
      </c>
      <c r="V801" s="106" t="s">
        <v>119</v>
      </c>
      <c r="W801" t="s">
        <v>119</v>
      </c>
      <c r="X801" s="11" t="s">
        <v>119</v>
      </c>
      <c r="Y801" s="11" t="s">
        <v>119</v>
      </c>
    </row>
    <row r="802" spans="1:25" x14ac:dyDescent="0.3">
      <c r="A802" s="12" t="s">
        <v>567</v>
      </c>
      <c r="B802" s="18" t="s">
        <v>119</v>
      </c>
      <c r="C802" s="14" t="s">
        <v>119</v>
      </c>
      <c r="D802" s="14" t="s">
        <v>119</v>
      </c>
      <c r="E802" s="14" t="s">
        <v>119</v>
      </c>
      <c r="F802" s="37" t="s">
        <v>119</v>
      </c>
      <c r="G802" s="37" t="s">
        <v>119</v>
      </c>
      <c r="H802" s="31" t="s">
        <v>119</v>
      </c>
      <c r="I802" s="31" t="s">
        <v>119</v>
      </c>
      <c r="J802" s="31" t="s">
        <v>119</v>
      </c>
      <c r="K802" s="31" t="s">
        <v>119</v>
      </c>
      <c r="L802" s="31" t="s">
        <v>119</v>
      </c>
      <c r="M802" s="31" t="s">
        <v>134</v>
      </c>
      <c r="N802" s="14" t="s">
        <v>119</v>
      </c>
      <c r="O802" s="34" t="s">
        <v>119</v>
      </c>
      <c r="P802" s="28" t="s">
        <v>119</v>
      </c>
      <c r="Q802" s="106" t="s">
        <v>119</v>
      </c>
      <c r="R802" s="106" t="s">
        <v>119</v>
      </c>
      <c r="S802" s="106" t="s">
        <v>119</v>
      </c>
      <c r="T802" s="106" t="s">
        <v>119</v>
      </c>
      <c r="U802" s="106" t="s">
        <v>119</v>
      </c>
      <c r="V802" s="106" t="s">
        <v>119</v>
      </c>
      <c r="W802" t="s">
        <v>119</v>
      </c>
      <c r="X802" s="11" t="s">
        <v>1265</v>
      </c>
      <c r="Y802" s="11" t="s">
        <v>1265</v>
      </c>
    </row>
    <row r="803" spans="1:25" s="64" customFormat="1" x14ac:dyDescent="0.3">
      <c r="A803" s="12" t="s">
        <v>1129</v>
      </c>
      <c r="B803" s="2" t="s">
        <v>119</v>
      </c>
      <c r="C803" s="1" t="s">
        <v>119</v>
      </c>
      <c r="D803" s="1" t="s">
        <v>119</v>
      </c>
      <c r="E803" s="1" t="s">
        <v>119</v>
      </c>
      <c r="F803" s="37" t="s">
        <v>119</v>
      </c>
      <c r="G803" s="37" t="s">
        <v>119</v>
      </c>
      <c r="H803" s="28" t="s">
        <v>119</v>
      </c>
      <c r="I803" s="28" t="s">
        <v>119</v>
      </c>
      <c r="J803" s="28" t="s">
        <v>119</v>
      </c>
      <c r="K803" s="28">
        <v>3</v>
      </c>
      <c r="L803" s="28" t="s">
        <v>119</v>
      </c>
      <c r="M803" s="28" t="s">
        <v>119</v>
      </c>
      <c r="N803" s="1" t="s">
        <v>119</v>
      </c>
      <c r="O803" s="34" t="s">
        <v>119</v>
      </c>
      <c r="P803" s="28" t="s">
        <v>119</v>
      </c>
      <c r="Q803" s="106" t="s">
        <v>119</v>
      </c>
      <c r="R803" s="106" t="s">
        <v>119</v>
      </c>
      <c r="S803" s="106" t="s">
        <v>119</v>
      </c>
      <c r="T803" s="106" t="s">
        <v>119</v>
      </c>
      <c r="U803" s="106" t="s">
        <v>119</v>
      </c>
      <c r="V803" s="106" t="s">
        <v>119</v>
      </c>
      <c r="W803" t="s">
        <v>134</v>
      </c>
      <c r="X803" s="11" t="s">
        <v>119</v>
      </c>
      <c r="Y803" s="11" t="s">
        <v>119</v>
      </c>
    </row>
    <row r="804" spans="1:25" s="64" customFormat="1" x14ac:dyDescent="0.3">
      <c r="A804" s="12" t="s">
        <v>568</v>
      </c>
      <c r="B804" s="2" t="s">
        <v>119</v>
      </c>
      <c r="C804" s="1" t="s">
        <v>119</v>
      </c>
      <c r="D804" s="1" t="s">
        <v>119</v>
      </c>
      <c r="E804" s="1" t="s">
        <v>119</v>
      </c>
      <c r="F804" s="37" t="s">
        <v>119</v>
      </c>
      <c r="G804" s="37" t="s">
        <v>119</v>
      </c>
      <c r="H804" s="28" t="s">
        <v>119</v>
      </c>
      <c r="I804" s="28" t="s">
        <v>119</v>
      </c>
      <c r="J804" s="28" t="s">
        <v>119</v>
      </c>
      <c r="K804" s="28" t="s">
        <v>119</v>
      </c>
      <c r="L804" s="28" t="s">
        <v>119</v>
      </c>
      <c r="M804" s="28" t="s">
        <v>134</v>
      </c>
      <c r="N804" s="1" t="s">
        <v>119</v>
      </c>
      <c r="O804" s="34" t="s">
        <v>119</v>
      </c>
      <c r="P804" s="28" t="s">
        <v>119</v>
      </c>
      <c r="Q804" s="106" t="s">
        <v>119</v>
      </c>
      <c r="R804" s="106" t="s">
        <v>119</v>
      </c>
      <c r="S804" s="106" t="s">
        <v>119</v>
      </c>
      <c r="T804" s="106" t="s">
        <v>119</v>
      </c>
      <c r="U804" s="106" t="s">
        <v>119</v>
      </c>
      <c r="V804" s="106" t="s">
        <v>119</v>
      </c>
      <c r="W804" t="s">
        <v>119</v>
      </c>
      <c r="X804" s="11" t="s">
        <v>134</v>
      </c>
      <c r="Y804" s="11" t="s">
        <v>119</v>
      </c>
    </row>
    <row r="805" spans="1:25" x14ac:dyDescent="0.3">
      <c r="A805" s="12" t="s">
        <v>302</v>
      </c>
      <c r="B805" s="2" t="s">
        <v>119</v>
      </c>
      <c r="C805" s="1" t="s">
        <v>119</v>
      </c>
      <c r="D805" s="1" t="s">
        <v>119</v>
      </c>
      <c r="E805" s="1" t="s">
        <v>119</v>
      </c>
      <c r="F805" s="37" t="s">
        <v>119</v>
      </c>
      <c r="G805" s="37" t="s">
        <v>119</v>
      </c>
      <c r="H805" s="28" t="s">
        <v>134</v>
      </c>
      <c r="I805" s="28" t="s">
        <v>119</v>
      </c>
      <c r="J805" s="28" t="s">
        <v>119</v>
      </c>
      <c r="K805" s="28" t="s">
        <v>119</v>
      </c>
      <c r="L805" s="28" t="s">
        <v>119</v>
      </c>
      <c r="M805" s="28" t="s">
        <v>119</v>
      </c>
      <c r="N805" s="1" t="s">
        <v>119</v>
      </c>
      <c r="O805" s="34" t="s">
        <v>119</v>
      </c>
      <c r="P805" s="28" t="s">
        <v>119</v>
      </c>
      <c r="Q805" s="106" t="s">
        <v>119</v>
      </c>
      <c r="R805" s="106" t="s">
        <v>119</v>
      </c>
      <c r="S805" s="106" t="s">
        <v>119</v>
      </c>
      <c r="T805" s="106" t="s">
        <v>119</v>
      </c>
      <c r="U805" s="106" t="s">
        <v>119</v>
      </c>
      <c r="V805" s="106" t="s">
        <v>119</v>
      </c>
      <c r="W805" t="s">
        <v>119</v>
      </c>
      <c r="X805" s="11" t="s">
        <v>134</v>
      </c>
      <c r="Y805" s="11" t="s">
        <v>134</v>
      </c>
    </row>
    <row r="806" spans="1:25" x14ac:dyDescent="0.3">
      <c r="A806" s="12" t="s">
        <v>569</v>
      </c>
      <c r="B806" s="2" t="s">
        <v>119</v>
      </c>
      <c r="C806" s="1" t="s">
        <v>119</v>
      </c>
      <c r="D806" s="1" t="s">
        <v>119</v>
      </c>
      <c r="E806" s="1" t="s">
        <v>119</v>
      </c>
      <c r="F806" s="37" t="s">
        <v>119</v>
      </c>
      <c r="G806" s="37" t="s">
        <v>119</v>
      </c>
      <c r="H806" s="28" t="s">
        <v>119</v>
      </c>
      <c r="I806" s="28" t="s">
        <v>119</v>
      </c>
      <c r="J806" s="28" t="s">
        <v>119</v>
      </c>
      <c r="K806" s="28" t="s">
        <v>119</v>
      </c>
      <c r="L806" s="28" t="s">
        <v>119</v>
      </c>
      <c r="M806" s="28">
        <v>1</v>
      </c>
      <c r="N806" s="1" t="s">
        <v>119</v>
      </c>
      <c r="O806" s="34" t="s">
        <v>119</v>
      </c>
      <c r="P806" s="28" t="s">
        <v>119</v>
      </c>
      <c r="Q806" s="106" t="s">
        <v>119</v>
      </c>
      <c r="R806" s="106" t="s">
        <v>119</v>
      </c>
      <c r="S806" s="106" t="s">
        <v>119</v>
      </c>
      <c r="T806" s="106" t="s">
        <v>119</v>
      </c>
      <c r="U806" s="106" t="s">
        <v>119</v>
      </c>
      <c r="V806" s="106" t="s">
        <v>119</v>
      </c>
      <c r="W806" t="s">
        <v>119</v>
      </c>
      <c r="X806" s="11" t="s">
        <v>134</v>
      </c>
      <c r="Y806" s="11" t="s">
        <v>134</v>
      </c>
    </row>
    <row r="807" spans="1:25" x14ac:dyDescent="0.3">
      <c r="A807" s="20" t="s">
        <v>1138</v>
      </c>
      <c r="B807" s="19" t="s">
        <v>119</v>
      </c>
      <c r="C807" s="25" t="s">
        <v>119</v>
      </c>
      <c r="D807" s="25" t="s">
        <v>119</v>
      </c>
      <c r="E807" s="25" t="s">
        <v>119</v>
      </c>
      <c r="F807" s="32" t="s">
        <v>119</v>
      </c>
      <c r="G807" s="32" t="s">
        <v>119</v>
      </c>
      <c r="H807" s="32" t="s">
        <v>119</v>
      </c>
      <c r="I807" s="32" t="s">
        <v>119</v>
      </c>
      <c r="J807" s="32" t="s">
        <v>119</v>
      </c>
      <c r="K807" s="32" t="s">
        <v>119</v>
      </c>
      <c r="L807" s="32" t="s">
        <v>119</v>
      </c>
      <c r="M807" s="32" t="s">
        <v>119</v>
      </c>
      <c r="N807" s="25" t="s">
        <v>119</v>
      </c>
      <c r="O807" s="45">
        <v>5</v>
      </c>
      <c r="P807" s="28" t="s">
        <v>119</v>
      </c>
      <c r="Q807" s="128" t="s">
        <v>119</v>
      </c>
      <c r="R807" s="128" t="s">
        <v>119</v>
      </c>
      <c r="S807" s="128" t="s">
        <v>119</v>
      </c>
      <c r="T807" s="128" t="s">
        <v>119</v>
      </c>
      <c r="U807" s="128" t="s">
        <v>119</v>
      </c>
      <c r="V807" s="128" t="s">
        <v>119</v>
      </c>
      <c r="W807" s="74" t="s">
        <v>134</v>
      </c>
      <c r="X807" s="11" t="s">
        <v>119</v>
      </c>
      <c r="Y807" s="11" t="s">
        <v>119</v>
      </c>
    </row>
    <row r="808" spans="1:25" s="64" customFormat="1" x14ac:dyDescent="0.3">
      <c r="A808" s="12" t="s">
        <v>570</v>
      </c>
      <c r="B808" s="2" t="s">
        <v>119</v>
      </c>
      <c r="C808" s="1" t="s">
        <v>119</v>
      </c>
      <c r="D808" s="1" t="s">
        <v>119</v>
      </c>
      <c r="E808" s="1" t="s">
        <v>119</v>
      </c>
      <c r="F808" s="37" t="s">
        <v>119</v>
      </c>
      <c r="G808" s="37" t="s">
        <v>119</v>
      </c>
      <c r="H808" s="28" t="s">
        <v>119</v>
      </c>
      <c r="I808" s="28" t="s">
        <v>119</v>
      </c>
      <c r="J808" s="28" t="s">
        <v>119</v>
      </c>
      <c r="K808" s="28" t="s">
        <v>119</v>
      </c>
      <c r="L808" s="28" t="s">
        <v>119</v>
      </c>
      <c r="M808" s="28" t="s">
        <v>134</v>
      </c>
      <c r="N808" s="1" t="s">
        <v>119</v>
      </c>
      <c r="O808" s="34" t="s">
        <v>119</v>
      </c>
      <c r="P808" s="28" t="s">
        <v>119</v>
      </c>
      <c r="Q808" s="106" t="s">
        <v>119</v>
      </c>
      <c r="R808" s="106" t="s">
        <v>119</v>
      </c>
      <c r="S808" s="106" t="s">
        <v>119</v>
      </c>
      <c r="T808" s="106" t="s">
        <v>119</v>
      </c>
      <c r="U808" s="106" t="s">
        <v>119</v>
      </c>
      <c r="V808" s="106" t="s">
        <v>119</v>
      </c>
      <c r="W808" t="s">
        <v>119</v>
      </c>
      <c r="X808" s="11" t="s">
        <v>134</v>
      </c>
      <c r="Y808" s="11" t="s">
        <v>119</v>
      </c>
    </row>
    <row r="809" spans="1:25" s="64" customFormat="1" x14ac:dyDescent="0.3">
      <c r="A809" s="12" t="s">
        <v>571</v>
      </c>
      <c r="B809" s="2" t="s">
        <v>119</v>
      </c>
      <c r="C809" s="1" t="s">
        <v>119</v>
      </c>
      <c r="D809" s="1" t="s">
        <v>119</v>
      </c>
      <c r="E809" s="1" t="s">
        <v>119</v>
      </c>
      <c r="F809" s="37" t="s">
        <v>119</v>
      </c>
      <c r="G809" s="37" t="s">
        <v>119</v>
      </c>
      <c r="H809" s="28" t="s">
        <v>119</v>
      </c>
      <c r="I809" s="28" t="s">
        <v>119</v>
      </c>
      <c r="J809" s="28" t="s">
        <v>119</v>
      </c>
      <c r="K809" s="28" t="s">
        <v>119</v>
      </c>
      <c r="L809" s="28" t="s">
        <v>119</v>
      </c>
      <c r="M809" s="28" t="s">
        <v>134</v>
      </c>
      <c r="N809" s="1" t="s">
        <v>119</v>
      </c>
      <c r="O809" s="34" t="s">
        <v>119</v>
      </c>
      <c r="P809" s="28" t="s">
        <v>119</v>
      </c>
      <c r="Q809" s="106" t="s">
        <v>119</v>
      </c>
      <c r="R809" s="106" t="s">
        <v>119</v>
      </c>
      <c r="S809" s="106" t="s">
        <v>119</v>
      </c>
      <c r="T809" s="106" t="s">
        <v>119</v>
      </c>
      <c r="U809" s="106" t="s">
        <v>119</v>
      </c>
      <c r="V809" s="106" t="s">
        <v>119</v>
      </c>
      <c r="W809" t="s">
        <v>119</v>
      </c>
      <c r="X809" s="11" t="s">
        <v>134</v>
      </c>
      <c r="Y809" s="11" t="s">
        <v>119</v>
      </c>
    </row>
    <row r="810" spans="1:25" s="64" customFormat="1" x14ac:dyDescent="0.3">
      <c r="A810" s="12" t="s">
        <v>572</v>
      </c>
      <c r="B810" s="2" t="s">
        <v>119</v>
      </c>
      <c r="C810" s="1" t="s">
        <v>119</v>
      </c>
      <c r="D810" s="1" t="s">
        <v>119</v>
      </c>
      <c r="E810" s="1" t="s">
        <v>119</v>
      </c>
      <c r="F810" s="37" t="s">
        <v>119</v>
      </c>
      <c r="G810" s="37" t="s">
        <v>119</v>
      </c>
      <c r="H810" s="28" t="s">
        <v>119</v>
      </c>
      <c r="I810" s="28" t="s">
        <v>119</v>
      </c>
      <c r="J810" s="28" t="s">
        <v>119</v>
      </c>
      <c r="K810" s="28" t="s">
        <v>119</v>
      </c>
      <c r="L810" s="28" t="s">
        <v>119</v>
      </c>
      <c r="M810" s="28">
        <v>3</v>
      </c>
      <c r="N810" s="1" t="s">
        <v>119</v>
      </c>
      <c r="O810" s="34" t="s">
        <v>119</v>
      </c>
      <c r="P810" s="28" t="s">
        <v>119</v>
      </c>
      <c r="Q810" s="106" t="s">
        <v>119</v>
      </c>
      <c r="R810" s="106" t="s">
        <v>119</v>
      </c>
      <c r="S810" s="106" t="s">
        <v>119</v>
      </c>
      <c r="T810" s="106" t="s">
        <v>119</v>
      </c>
      <c r="U810" s="106" t="s">
        <v>119</v>
      </c>
      <c r="V810" s="106" t="s">
        <v>119</v>
      </c>
      <c r="W810" t="s">
        <v>119</v>
      </c>
      <c r="X810" s="11" t="s">
        <v>134</v>
      </c>
      <c r="Y810" s="11" t="s">
        <v>119</v>
      </c>
    </row>
    <row r="811" spans="1:25" s="64" customFormat="1" x14ac:dyDescent="0.3">
      <c r="A811" s="12" t="s">
        <v>1130</v>
      </c>
      <c r="B811" s="2" t="s">
        <v>119</v>
      </c>
      <c r="C811" s="1" t="s">
        <v>119</v>
      </c>
      <c r="D811" s="1" t="s">
        <v>119</v>
      </c>
      <c r="E811" s="1" t="s">
        <v>119</v>
      </c>
      <c r="F811" s="37" t="s">
        <v>119</v>
      </c>
      <c r="G811" s="37" t="s">
        <v>119</v>
      </c>
      <c r="H811" s="28" t="s">
        <v>119</v>
      </c>
      <c r="I811" s="28" t="s">
        <v>119</v>
      </c>
      <c r="J811" s="28" t="s">
        <v>119</v>
      </c>
      <c r="K811" s="28">
        <v>1</v>
      </c>
      <c r="L811" s="28" t="s">
        <v>119</v>
      </c>
      <c r="M811" s="28" t="s">
        <v>119</v>
      </c>
      <c r="N811" s="1" t="s">
        <v>119</v>
      </c>
      <c r="O811" s="34" t="s">
        <v>119</v>
      </c>
      <c r="P811" s="28" t="s">
        <v>119</v>
      </c>
      <c r="Q811" s="106" t="s">
        <v>119</v>
      </c>
      <c r="R811" s="106" t="s">
        <v>119</v>
      </c>
      <c r="S811" s="106" t="s">
        <v>119</v>
      </c>
      <c r="T811" s="106" t="s">
        <v>119</v>
      </c>
      <c r="U811" s="106" t="s">
        <v>119</v>
      </c>
      <c r="V811" s="106" t="s">
        <v>119</v>
      </c>
      <c r="W811" t="s">
        <v>134</v>
      </c>
      <c r="X811" s="11" t="s">
        <v>119</v>
      </c>
      <c r="Y811" s="11" t="s">
        <v>119</v>
      </c>
    </row>
    <row r="812" spans="1:25" s="64" customFormat="1" x14ac:dyDescent="0.3">
      <c r="A812" s="12" t="s">
        <v>573</v>
      </c>
      <c r="B812" s="2" t="s">
        <v>119</v>
      </c>
      <c r="C812" s="1" t="s">
        <v>119</v>
      </c>
      <c r="D812" s="1" t="s">
        <v>119</v>
      </c>
      <c r="E812" s="1" t="s">
        <v>119</v>
      </c>
      <c r="F812" s="37" t="s">
        <v>119</v>
      </c>
      <c r="G812" s="37" t="s">
        <v>119</v>
      </c>
      <c r="H812" s="28" t="s">
        <v>119</v>
      </c>
      <c r="I812" s="28" t="s">
        <v>119</v>
      </c>
      <c r="J812" s="28" t="s">
        <v>119</v>
      </c>
      <c r="K812" s="28" t="s">
        <v>119</v>
      </c>
      <c r="L812" s="28" t="s">
        <v>119</v>
      </c>
      <c r="M812" s="28" t="s">
        <v>134</v>
      </c>
      <c r="N812" s="1" t="s">
        <v>119</v>
      </c>
      <c r="O812" s="34" t="s">
        <v>119</v>
      </c>
      <c r="P812" s="28" t="s">
        <v>119</v>
      </c>
      <c r="Q812" s="106" t="s">
        <v>119</v>
      </c>
      <c r="R812" s="106" t="s">
        <v>119</v>
      </c>
      <c r="S812" s="106" t="s">
        <v>119</v>
      </c>
      <c r="T812" s="106" t="s">
        <v>119</v>
      </c>
      <c r="U812" s="106" t="s">
        <v>119</v>
      </c>
      <c r="V812" s="106" t="s">
        <v>119</v>
      </c>
      <c r="W812" t="s">
        <v>119</v>
      </c>
      <c r="X812" s="11" t="s">
        <v>134</v>
      </c>
      <c r="Y812" s="11" t="s">
        <v>119</v>
      </c>
    </row>
    <row r="813" spans="1:25" s="64" customFormat="1" x14ac:dyDescent="0.3">
      <c r="A813" s="12" t="s">
        <v>1126</v>
      </c>
      <c r="B813" s="2" t="s">
        <v>119</v>
      </c>
      <c r="C813" s="1" t="s">
        <v>119</v>
      </c>
      <c r="D813" s="1" t="s">
        <v>119</v>
      </c>
      <c r="E813" s="1" t="s">
        <v>119</v>
      </c>
      <c r="F813" s="37" t="s">
        <v>119</v>
      </c>
      <c r="G813" s="37" t="s">
        <v>119</v>
      </c>
      <c r="H813" s="28" t="s">
        <v>119</v>
      </c>
      <c r="I813" s="28" t="s">
        <v>119</v>
      </c>
      <c r="J813" s="28" t="s">
        <v>119</v>
      </c>
      <c r="K813" s="28">
        <v>2</v>
      </c>
      <c r="L813" s="28" t="s">
        <v>119</v>
      </c>
      <c r="M813" s="28" t="s">
        <v>119</v>
      </c>
      <c r="N813" s="1" t="s">
        <v>119</v>
      </c>
      <c r="O813" s="34" t="s">
        <v>119</v>
      </c>
      <c r="P813" s="28" t="s">
        <v>119</v>
      </c>
      <c r="Q813" s="106" t="s">
        <v>119</v>
      </c>
      <c r="R813" s="106" t="s">
        <v>119</v>
      </c>
      <c r="S813" s="106" t="s">
        <v>119</v>
      </c>
      <c r="T813" s="106" t="s">
        <v>119</v>
      </c>
      <c r="U813" s="106" t="s">
        <v>119</v>
      </c>
      <c r="V813" s="106" t="s">
        <v>119</v>
      </c>
      <c r="W813" t="s">
        <v>134</v>
      </c>
      <c r="X813" s="11" t="s">
        <v>119</v>
      </c>
      <c r="Y813" s="11" t="s">
        <v>119</v>
      </c>
    </row>
    <row r="814" spans="1:25" s="64" customFormat="1" x14ac:dyDescent="0.3">
      <c r="A814" s="7" t="s">
        <v>301</v>
      </c>
      <c r="B814" s="2" t="s">
        <v>119</v>
      </c>
      <c r="C814" s="1" t="s">
        <v>119</v>
      </c>
      <c r="D814" s="1" t="s">
        <v>119</v>
      </c>
      <c r="E814" s="1" t="s">
        <v>119</v>
      </c>
      <c r="F814" s="37" t="s">
        <v>119</v>
      </c>
      <c r="G814" s="37" t="s">
        <v>119</v>
      </c>
      <c r="H814" s="28">
        <v>3</v>
      </c>
      <c r="I814" s="28" t="s">
        <v>119</v>
      </c>
      <c r="J814" s="28" t="s">
        <v>119</v>
      </c>
      <c r="K814" s="28" t="s">
        <v>119</v>
      </c>
      <c r="L814" s="28" t="s">
        <v>119</v>
      </c>
      <c r="M814" s="28" t="s">
        <v>119</v>
      </c>
      <c r="N814" s="1" t="s">
        <v>119</v>
      </c>
      <c r="O814" s="34">
        <v>1</v>
      </c>
      <c r="P814" s="28" t="s">
        <v>119</v>
      </c>
      <c r="Q814" s="106" t="s">
        <v>119</v>
      </c>
      <c r="R814" s="106" t="s">
        <v>119</v>
      </c>
      <c r="S814" s="106" t="s">
        <v>119</v>
      </c>
      <c r="T814" s="106" t="s">
        <v>119</v>
      </c>
      <c r="U814" s="106" t="s">
        <v>119</v>
      </c>
      <c r="V814" s="106" t="s">
        <v>119</v>
      </c>
      <c r="W814" t="s">
        <v>119</v>
      </c>
      <c r="X814" s="11" t="s">
        <v>119</v>
      </c>
      <c r="Y814" s="11" t="s">
        <v>119</v>
      </c>
    </row>
    <row r="815" spans="1:25" x14ac:dyDescent="0.3">
      <c r="A815" s="7" t="s">
        <v>730</v>
      </c>
      <c r="B815" s="2" t="s">
        <v>119</v>
      </c>
      <c r="C815" s="1" t="s">
        <v>119</v>
      </c>
      <c r="D815" s="1" t="s">
        <v>119</v>
      </c>
      <c r="E815" s="1" t="s">
        <v>119</v>
      </c>
      <c r="F815" s="37" t="s">
        <v>119</v>
      </c>
      <c r="G815" s="37" t="s">
        <v>119</v>
      </c>
      <c r="H815" s="28" t="s">
        <v>119</v>
      </c>
      <c r="I815" s="28">
        <v>1</v>
      </c>
      <c r="J815" s="28" t="s">
        <v>119</v>
      </c>
      <c r="K815" s="28" t="s">
        <v>119</v>
      </c>
      <c r="L815" s="28" t="s">
        <v>119</v>
      </c>
      <c r="M815" s="28" t="s">
        <v>119</v>
      </c>
      <c r="N815" s="1" t="s">
        <v>119</v>
      </c>
      <c r="O815" s="34" t="s">
        <v>119</v>
      </c>
      <c r="P815" s="28" t="s">
        <v>119</v>
      </c>
      <c r="Q815" s="106" t="s">
        <v>119</v>
      </c>
      <c r="R815" s="106" t="s">
        <v>119</v>
      </c>
      <c r="S815" s="106" t="s">
        <v>119</v>
      </c>
      <c r="T815" s="106" t="s">
        <v>119</v>
      </c>
      <c r="U815" s="106" t="s">
        <v>119</v>
      </c>
      <c r="V815" s="106" t="s">
        <v>119</v>
      </c>
      <c r="W815" t="s">
        <v>119</v>
      </c>
      <c r="X815" s="11" t="s">
        <v>119</v>
      </c>
      <c r="Y815" s="11" t="s">
        <v>119</v>
      </c>
    </row>
    <row r="816" spans="1:25" x14ac:dyDescent="0.3">
      <c r="A816" s="7" t="s">
        <v>321</v>
      </c>
      <c r="B816" s="2" t="s">
        <v>119</v>
      </c>
      <c r="C816" s="1" t="s">
        <v>119</v>
      </c>
      <c r="D816" s="1" t="s">
        <v>119</v>
      </c>
      <c r="E816" s="1" t="s">
        <v>119</v>
      </c>
      <c r="F816" s="37" t="s">
        <v>119</v>
      </c>
      <c r="G816" s="37" t="s">
        <v>119</v>
      </c>
      <c r="H816" s="28" t="s">
        <v>119</v>
      </c>
      <c r="I816" s="28" t="s">
        <v>119</v>
      </c>
      <c r="J816" s="28" t="s">
        <v>119</v>
      </c>
      <c r="K816" s="28">
        <v>2</v>
      </c>
      <c r="L816" s="28" t="s">
        <v>119</v>
      </c>
      <c r="M816" s="28" t="s">
        <v>119</v>
      </c>
      <c r="N816" s="1" t="s">
        <v>119</v>
      </c>
      <c r="O816" s="34" t="s">
        <v>119</v>
      </c>
      <c r="P816" s="28" t="s">
        <v>119</v>
      </c>
      <c r="Q816" s="106" t="s">
        <v>119</v>
      </c>
      <c r="R816" s="106" t="s">
        <v>119</v>
      </c>
      <c r="S816" s="106" t="s">
        <v>119</v>
      </c>
      <c r="T816" s="106" t="s">
        <v>119</v>
      </c>
      <c r="U816" s="106" t="s">
        <v>119</v>
      </c>
      <c r="V816" s="106" t="s">
        <v>119</v>
      </c>
      <c r="W816" t="s">
        <v>119</v>
      </c>
      <c r="X816" s="11" t="s">
        <v>119</v>
      </c>
      <c r="Y816" s="11" t="s">
        <v>119</v>
      </c>
    </row>
    <row r="817" spans="1:25" x14ac:dyDescent="0.3">
      <c r="A817" s="7" t="s">
        <v>303</v>
      </c>
      <c r="B817" s="2" t="s">
        <v>119</v>
      </c>
      <c r="C817" s="1" t="s">
        <v>119</v>
      </c>
      <c r="D817" s="1" t="s">
        <v>119</v>
      </c>
      <c r="E817" s="1" t="s">
        <v>119</v>
      </c>
      <c r="F817" s="37" t="s">
        <v>119</v>
      </c>
      <c r="G817" s="37" t="s">
        <v>119</v>
      </c>
      <c r="H817" s="119">
        <v>9</v>
      </c>
      <c r="I817" s="28" t="s">
        <v>119</v>
      </c>
      <c r="J817" s="28" t="s">
        <v>119</v>
      </c>
      <c r="K817" s="28" t="s">
        <v>119</v>
      </c>
      <c r="L817" s="28" t="s">
        <v>119</v>
      </c>
      <c r="M817" s="28" t="s">
        <v>119</v>
      </c>
      <c r="N817" s="1" t="s">
        <v>119</v>
      </c>
      <c r="O817" s="34" t="s">
        <v>119</v>
      </c>
      <c r="P817" s="28" t="s">
        <v>119</v>
      </c>
      <c r="Q817" s="106" t="s">
        <v>119</v>
      </c>
      <c r="R817" s="106" t="s">
        <v>119</v>
      </c>
      <c r="S817" s="106" t="s">
        <v>119</v>
      </c>
      <c r="T817" s="106" t="s">
        <v>119</v>
      </c>
      <c r="U817" s="106" t="s">
        <v>119</v>
      </c>
      <c r="V817" s="106" t="s">
        <v>119</v>
      </c>
      <c r="W817" t="s">
        <v>119</v>
      </c>
      <c r="X817" s="11" t="s">
        <v>119</v>
      </c>
      <c r="Y817" s="11" t="s">
        <v>119</v>
      </c>
    </row>
    <row r="818" spans="1:25" s="11" customFormat="1" x14ac:dyDescent="0.3">
      <c r="A818" s="7" t="s">
        <v>304</v>
      </c>
      <c r="B818" s="2" t="s">
        <v>119</v>
      </c>
      <c r="C818" s="1" t="s">
        <v>119</v>
      </c>
      <c r="D818" s="1" t="s">
        <v>119</v>
      </c>
      <c r="E818" s="1" t="s">
        <v>119</v>
      </c>
      <c r="F818" s="37" t="s">
        <v>119</v>
      </c>
      <c r="G818" s="37" t="s">
        <v>119</v>
      </c>
      <c r="H818" s="119">
        <v>4</v>
      </c>
      <c r="I818" s="28" t="s">
        <v>119</v>
      </c>
      <c r="J818" s="28" t="s">
        <v>119</v>
      </c>
      <c r="K818" s="28" t="s">
        <v>119</v>
      </c>
      <c r="L818" s="28" t="s">
        <v>119</v>
      </c>
      <c r="M818" s="28" t="s">
        <v>119</v>
      </c>
      <c r="N818" s="1" t="s">
        <v>119</v>
      </c>
      <c r="O818" s="34" t="s">
        <v>119</v>
      </c>
      <c r="P818" s="28" t="s">
        <v>119</v>
      </c>
      <c r="Q818" s="106" t="s">
        <v>119</v>
      </c>
      <c r="R818" s="106" t="s">
        <v>119</v>
      </c>
      <c r="S818" s="106" t="s">
        <v>119</v>
      </c>
      <c r="T818" s="106" t="s">
        <v>119</v>
      </c>
      <c r="U818" s="106" t="s">
        <v>119</v>
      </c>
      <c r="V818" s="106" t="s">
        <v>119</v>
      </c>
      <c r="W818" t="s">
        <v>119</v>
      </c>
      <c r="X818" s="11" t="s">
        <v>119</v>
      </c>
      <c r="Y818" s="11" t="s">
        <v>119</v>
      </c>
    </row>
    <row r="819" spans="1:25" s="74" customFormat="1" x14ac:dyDescent="0.3">
      <c r="A819" s="7" t="s">
        <v>305</v>
      </c>
      <c r="B819" s="2" t="s">
        <v>119</v>
      </c>
      <c r="C819" s="1" t="s">
        <v>119</v>
      </c>
      <c r="D819" s="1" t="s">
        <v>119</v>
      </c>
      <c r="E819" s="1" t="s">
        <v>119</v>
      </c>
      <c r="F819" s="37" t="s">
        <v>119</v>
      </c>
      <c r="G819" s="37" t="s">
        <v>119</v>
      </c>
      <c r="H819" s="119" t="s">
        <v>134</v>
      </c>
      <c r="I819" s="28" t="s">
        <v>119</v>
      </c>
      <c r="J819" s="28" t="s">
        <v>119</v>
      </c>
      <c r="K819" s="28" t="s">
        <v>119</v>
      </c>
      <c r="L819" s="28" t="s">
        <v>119</v>
      </c>
      <c r="M819" s="28" t="s">
        <v>119</v>
      </c>
      <c r="N819" s="1" t="s">
        <v>119</v>
      </c>
      <c r="O819" s="34" t="s">
        <v>119</v>
      </c>
      <c r="P819" s="28" t="s">
        <v>119</v>
      </c>
      <c r="Q819" s="106" t="s">
        <v>119</v>
      </c>
      <c r="R819" s="106" t="s">
        <v>119</v>
      </c>
      <c r="S819" s="106" t="s">
        <v>119</v>
      </c>
      <c r="T819" s="106" t="s">
        <v>119</v>
      </c>
      <c r="U819" s="106" t="s">
        <v>119</v>
      </c>
      <c r="V819" s="106" t="s">
        <v>119</v>
      </c>
      <c r="W819" t="s">
        <v>119</v>
      </c>
      <c r="X819" s="11" t="s">
        <v>119</v>
      </c>
      <c r="Y819" s="11" t="s">
        <v>119</v>
      </c>
    </row>
    <row r="820" spans="1:25" s="5" customFormat="1" x14ac:dyDescent="0.3">
      <c r="A820" s="7" t="s">
        <v>306</v>
      </c>
      <c r="B820" s="2" t="s">
        <v>119</v>
      </c>
      <c r="C820" s="1" t="s">
        <v>119</v>
      </c>
      <c r="D820" s="1" t="s">
        <v>119</v>
      </c>
      <c r="E820" s="1" t="s">
        <v>119</v>
      </c>
      <c r="F820" s="37" t="s">
        <v>119</v>
      </c>
      <c r="G820" s="37" t="s">
        <v>119</v>
      </c>
      <c r="H820" s="119">
        <v>3</v>
      </c>
      <c r="I820" s="28" t="s">
        <v>119</v>
      </c>
      <c r="J820" s="28" t="s">
        <v>119</v>
      </c>
      <c r="K820" s="28" t="s">
        <v>119</v>
      </c>
      <c r="L820" s="28" t="s">
        <v>119</v>
      </c>
      <c r="M820" s="28" t="s">
        <v>119</v>
      </c>
      <c r="N820" s="1" t="s">
        <v>119</v>
      </c>
      <c r="O820" s="34" t="s">
        <v>119</v>
      </c>
      <c r="P820" s="28" t="s">
        <v>119</v>
      </c>
      <c r="Q820" s="106" t="s">
        <v>119</v>
      </c>
      <c r="R820" s="106" t="s">
        <v>119</v>
      </c>
      <c r="S820" s="106" t="s">
        <v>119</v>
      </c>
      <c r="T820" s="106" t="s">
        <v>119</v>
      </c>
      <c r="U820" s="106" t="s">
        <v>119</v>
      </c>
      <c r="V820" s="106" t="s">
        <v>119</v>
      </c>
      <c r="W820" t="s">
        <v>119</v>
      </c>
      <c r="X820" s="11" t="s">
        <v>119</v>
      </c>
      <c r="Y820" s="11" t="s">
        <v>119</v>
      </c>
    </row>
    <row r="821" spans="1:25" s="11" customFormat="1" x14ac:dyDescent="0.3">
      <c r="A821" s="12" t="s">
        <v>574</v>
      </c>
      <c r="B821" s="18" t="s">
        <v>119</v>
      </c>
      <c r="C821" s="14" t="s">
        <v>119</v>
      </c>
      <c r="D821" s="14" t="s">
        <v>119</v>
      </c>
      <c r="E821" s="14" t="s">
        <v>119</v>
      </c>
      <c r="F821" s="37" t="s">
        <v>119</v>
      </c>
      <c r="G821" s="37" t="s">
        <v>119</v>
      </c>
      <c r="H821" s="31" t="s">
        <v>119</v>
      </c>
      <c r="I821" s="31" t="s">
        <v>119</v>
      </c>
      <c r="J821" s="31" t="s">
        <v>119</v>
      </c>
      <c r="K821" s="31" t="s">
        <v>119</v>
      </c>
      <c r="L821" s="31" t="s">
        <v>119</v>
      </c>
      <c r="M821" s="31" t="s">
        <v>134</v>
      </c>
      <c r="N821" s="14" t="s">
        <v>119</v>
      </c>
      <c r="O821" s="34" t="s">
        <v>119</v>
      </c>
      <c r="P821" s="28" t="s">
        <v>119</v>
      </c>
      <c r="Q821" s="106" t="s">
        <v>119</v>
      </c>
      <c r="R821" s="106" t="s">
        <v>119</v>
      </c>
      <c r="S821" s="106" t="s">
        <v>119</v>
      </c>
      <c r="T821" s="106" t="s">
        <v>119</v>
      </c>
      <c r="U821" s="106" t="s">
        <v>119</v>
      </c>
      <c r="V821" s="106" t="s">
        <v>119</v>
      </c>
      <c r="W821" t="s">
        <v>119</v>
      </c>
      <c r="X821" s="11" t="s">
        <v>134</v>
      </c>
      <c r="Y821" s="11" t="s">
        <v>134</v>
      </c>
    </row>
    <row r="822" spans="1:25" s="74" customFormat="1" x14ac:dyDescent="0.3">
      <c r="A822" s="12" t="s">
        <v>575</v>
      </c>
      <c r="B822" s="18" t="s">
        <v>119</v>
      </c>
      <c r="C822" s="14" t="s">
        <v>119</v>
      </c>
      <c r="D822" s="14" t="s">
        <v>119</v>
      </c>
      <c r="E822" s="14" t="s">
        <v>119</v>
      </c>
      <c r="F822" s="37" t="s">
        <v>119</v>
      </c>
      <c r="G822" s="37" t="s">
        <v>119</v>
      </c>
      <c r="H822" s="31" t="s">
        <v>119</v>
      </c>
      <c r="I822" s="31" t="s">
        <v>119</v>
      </c>
      <c r="J822" s="31" t="s">
        <v>119</v>
      </c>
      <c r="K822" s="31" t="s">
        <v>119</v>
      </c>
      <c r="L822" s="31" t="s">
        <v>119</v>
      </c>
      <c r="M822" s="31" t="s">
        <v>134</v>
      </c>
      <c r="N822" s="14" t="s">
        <v>119</v>
      </c>
      <c r="O822" s="34" t="s">
        <v>119</v>
      </c>
      <c r="P822" s="28" t="s">
        <v>119</v>
      </c>
      <c r="Q822" s="106" t="s">
        <v>119</v>
      </c>
      <c r="R822" s="106" t="s">
        <v>119</v>
      </c>
      <c r="S822" s="106" t="s">
        <v>119</v>
      </c>
      <c r="T822" s="106" t="s">
        <v>119</v>
      </c>
      <c r="U822" s="106" t="s">
        <v>119</v>
      </c>
      <c r="V822" s="106" t="s">
        <v>119</v>
      </c>
      <c r="W822" t="s">
        <v>119</v>
      </c>
      <c r="X822" s="11" t="s">
        <v>134</v>
      </c>
      <c r="Y822" s="88" t="s">
        <v>119</v>
      </c>
    </row>
    <row r="823" spans="1:25" s="5" customFormat="1" x14ac:dyDescent="0.3">
      <c r="A823" s="12" t="s">
        <v>1186</v>
      </c>
      <c r="B823" s="18" t="s">
        <v>119</v>
      </c>
      <c r="C823" s="18" t="s">
        <v>119</v>
      </c>
      <c r="D823" s="18" t="s">
        <v>119</v>
      </c>
      <c r="E823" s="18" t="s">
        <v>119</v>
      </c>
      <c r="F823" s="18" t="s">
        <v>119</v>
      </c>
      <c r="G823" s="18" t="s">
        <v>119</v>
      </c>
      <c r="H823" s="18" t="s">
        <v>119</v>
      </c>
      <c r="I823" s="18" t="s">
        <v>119</v>
      </c>
      <c r="J823" s="31" t="s">
        <v>134</v>
      </c>
      <c r="K823" s="31" t="s">
        <v>119</v>
      </c>
      <c r="L823" s="31" t="s">
        <v>119</v>
      </c>
      <c r="M823" s="31" t="s">
        <v>119</v>
      </c>
      <c r="N823" s="31" t="s">
        <v>119</v>
      </c>
      <c r="O823" s="31" t="s">
        <v>119</v>
      </c>
      <c r="P823" s="28" t="s">
        <v>119</v>
      </c>
      <c r="Q823" s="106" t="s">
        <v>119</v>
      </c>
      <c r="R823" s="106" t="s">
        <v>119</v>
      </c>
      <c r="S823" s="106" t="s">
        <v>119</v>
      </c>
      <c r="T823" s="106" t="s">
        <v>119</v>
      </c>
      <c r="U823" s="106" t="s">
        <v>119</v>
      </c>
      <c r="V823" s="106" t="s">
        <v>119</v>
      </c>
      <c r="W823" s="98" t="s">
        <v>134</v>
      </c>
      <c r="X823" s="11" t="s">
        <v>119</v>
      </c>
      <c r="Y823" s="88" t="s">
        <v>119</v>
      </c>
    </row>
    <row r="824" spans="1:25" s="5" customFormat="1" x14ac:dyDescent="0.3">
      <c r="A824" s="7" t="s">
        <v>307</v>
      </c>
      <c r="B824" s="2" t="s">
        <v>119</v>
      </c>
      <c r="C824" s="1" t="s">
        <v>119</v>
      </c>
      <c r="D824" s="1" t="s">
        <v>119</v>
      </c>
      <c r="E824" s="1" t="s">
        <v>119</v>
      </c>
      <c r="F824" s="37" t="s">
        <v>119</v>
      </c>
      <c r="G824" s="37" t="s">
        <v>119</v>
      </c>
      <c r="H824" s="28" t="s">
        <v>134</v>
      </c>
      <c r="I824" s="28" t="s">
        <v>119</v>
      </c>
      <c r="J824" s="28" t="s">
        <v>119</v>
      </c>
      <c r="K824" s="28" t="s">
        <v>119</v>
      </c>
      <c r="L824" s="28" t="s">
        <v>119</v>
      </c>
      <c r="M824" s="28" t="s">
        <v>119</v>
      </c>
      <c r="N824" s="1" t="s">
        <v>119</v>
      </c>
      <c r="O824" s="34" t="s">
        <v>119</v>
      </c>
      <c r="P824" s="28" t="s">
        <v>119</v>
      </c>
      <c r="Q824" s="106" t="s">
        <v>119</v>
      </c>
      <c r="R824" s="106" t="s">
        <v>119</v>
      </c>
      <c r="S824" s="106" t="s">
        <v>119</v>
      </c>
      <c r="T824" s="106" t="s">
        <v>119</v>
      </c>
      <c r="U824" s="106" t="s">
        <v>119</v>
      </c>
      <c r="V824" s="106" t="s">
        <v>119</v>
      </c>
      <c r="W824" t="s">
        <v>119</v>
      </c>
      <c r="X824" s="11" t="s">
        <v>119</v>
      </c>
      <c r="Y824" s="11" t="s">
        <v>119</v>
      </c>
    </row>
    <row r="825" spans="1:25" s="5" customFormat="1" x14ac:dyDescent="0.3">
      <c r="A825" s="7" t="s">
        <v>576</v>
      </c>
      <c r="B825" s="2" t="s">
        <v>119</v>
      </c>
      <c r="C825" s="1" t="s">
        <v>119</v>
      </c>
      <c r="D825" s="1" t="s">
        <v>119</v>
      </c>
      <c r="E825" s="1" t="s">
        <v>119</v>
      </c>
      <c r="F825" s="37" t="s">
        <v>119</v>
      </c>
      <c r="G825" s="37" t="s">
        <v>119</v>
      </c>
      <c r="H825" s="28" t="s">
        <v>119</v>
      </c>
      <c r="I825" s="28" t="s">
        <v>119</v>
      </c>
      <c r="J825" s="28" t="s">
        <v>119</v>
      </c>
      <c r="K825" s="28" t="s">
        <v>119</v>
      </c>
      <c r="L825" s="28" t="s">
        <v>119</v>
      </c>
      <c r="M825" s="28">
        <v>4</v>
      </c>
      <c r="N825" s="1" t="s">
        <v>119</v>
      </c>
      <c r="O825" s="34" t="s">
        <v>119</v>
      </c>
      <c r="P825" s="28" t="s">
        <v>119</v>
      </c>
      <c r="Q825" s="106" t="s">
        <v>119</v>
      </c>
      <c r="R825" s="106" t="s">
        <v>119</v>
      </c>
      <c r="S825" s="106" t="s">
        <v>119</v>
      </c>
      <c r="T825" s="106" t="s">
        <v>119</v>
      </c>
      <c r="U825" s="106" t="s">
        <v>119</v>
      </c>
      <c r="V825" s="106" t="s">
        <v>119</v>
      </c>
      <c r="W825" t="s">
        <v>119</v>
      </c>
      <c r="X825" s="11" t="s">
        <v>119</v>
      </c>
      <c r="Y825" s="11" t="s">
        <v>119</v>
      </c>
    </row>
    <row r="826" spans="1:25" s="5" customFormat="1" x14ac:dyDescent="0.3">
      <c r="A826" s="12" t="s">
        <v>577</v>
      </c>
      <c r="B826" s="18" t="s">
        <v>119</v>
      </c>
      <c r="C826" s="14" t="s">
        <v>119</v>
      </c>
      <c r="D826" s="14" t="s">
        <v>119</v>
      </c>
      <c r="E826" s="14" t="s">
        <v>119</v>
      </c>
      <c r="F826" s="37" t="s">
        <v>119</v>
      </c>
      <c r="G826" s="37" t="s">
        <v>119</v>
      </c>
      <c r="H826" s="31" t="s">
        <v>119</v>
      </c>
      <c r="I826" s="31" t="s">
        <v>119</v>
      </c>
      <c r="J826" s="31" t="s">
        <v>119</v>
      </c>
      <c r="K826" s="31" t="s">
        <v>119</v>
      </c>
      <c r="L826" s="31" t="s">
        <v>119</v>
      </c>
      <c r="M826" s="31">
        <v>13</v>
      </c>
      <c r="N826" s="14" t="s">
        <v>119</v>
      </c>
      <c r="O826" s="34" t="s">
        <v>119</v>
      </c>
      <c r="P826" s="28" t="s">
        <v>119</v>
      </c>
      <c r="Q826" s="106" t="s">
        <v>119</v>
      </c>
      <c r="R826" s="106" t="s">
        <v>119</v>
      </c>
      <c r="S826" s="106" t="s">
        <v>119</v>
      </c>
      <c r="T826" s="106" t="s">
        <v>119</v>
      </c>
      <c r="U826" s="106" t="s">
        <v>119</v>
      </c>
      <c r="V826" s="106" t="s">
        <v>119</v>
      </c>
      <c r="W826" t="s">
        <v>119</v>
      </c>
      <c r="X826" s="11" t="s">
        <v>134</v>
      </c>
      <c r="Y826" s="11" t="s">
        <v>134</v>
      </c>
    </row>
    <row r="827" spans="1:25" s="5" customFormat="1" x14ac:dyDescent="0.3">
      <c r="A827" s="12" t="s">
        <v>578</v>
      </c>
      <c r="B827" s="18" t="s">
        <v>119</v>
      </c>
      <c r="C827" s="14" t="s">
        <v>119</v>
      </c>
      <c r="D827" s="14" t="s">
        <v>119</v>
      </c>
      <c r="E827" s="14" t="s">
        <v>119</v>
      </c>
      <c r="F827" s="37" t="s">
        <v>119</v>
      </c>
      <c r="G827" s="37" t="s">
        <v>119</v>
      </c>
      <c r="H827" s="31" t="s">
        <v>119</v>
      </c>
      <c r="I827" s="31" t="s">
        <v>119</v>
      </c>
      <c r="J827" s="31" t="s">
        <v>119</v>
      </c>
      <c r="K827" s="31" t="s">
        <v>119</v>
      </c>
      <c r="L827" s="31" t="s">
        <v>119</v>
      </c>
      <c r="M827" s="31">
        <v>2</v>
      </c>
      <c r="N827" s="14" t="s">
        <v>119</v>
      </c>
      <c r="O827" s="34" t="s">
        <v>119</v>
      </c>
      <c r="P827" s="28" t="s">
        <v>119</v>
      </c>
      <c r="Q827" s="106" t="s">
        <v>119</v>
      </c>
      <c r="R827" s="106" t="s">
        <v>119</v>
      </c>
      <c r="S827" s="106" t="s">
        <v>119</v>
      </c>
      <c r="T827" s="106" t="s">
        <v>119</v>
      </c>
      <c r="U827" s="106" t="s">
        <v>119</v>
      </c>
      <c r="V827" s="106" t="s">
        <v>119</v>
      </c>
      <c r="W827" t="s">
        <v>119</v>
      </c>
      <c r="X827" s="11" t="s">
        <v>134</v>
      </c>
      <c r="Y827" s="88" t="s">
        <v>119</v>
      </c>
    </row>
    <row r="828" spans="1:25" s="88" customFormat="1" x14ac:dyDescent="0.3">
      <c r="A828" s="12" t="s">
        <v>731</v>
      </c>
      <c r="B828" s="18" t="s">
        <v>119</v>
      </c>
      <c r="C828" s="14" t="s">
        <v>119</v>
      </c>
      <c r="D828" s="14" t="s">
        <v>119</v>
      </c>
      <c r="E828" s="14" t="s">
        <v>119</v>
      </c>
      <c r="F828" s="37" t="s">
        <v>119</v>
      </c>
      <c r="G828" s="37" t="s">
        <v>119</v>
      </c>
      <c r="H828" s="31" t="s">
        <v>119</v>
      </c>
      <c r="I828" s="31">
        <v>2</v>
      </c>
      <c r="J828" s="31" t="s">
        <v>119</v>
      </c>
      <c r="K828" s="31" t="s">
        <v>119</v>
      </c>
      <c r="L828" s="31" t="s">
        <v>119</v>
      </c>
      <c r="M828" s="31" t="s">
        <v>119</v>
      </c>
      <c r="N828" s="14" t="s">
        <v>119</v>
      </c>
      <c r="O828" s="34" t="s">
        <v>119</v>
      </c>
      <c r="P828" s="28" t="s">
        <v>119</v>
      </c>
      <c r="Q828" s="106" t="s">
        <v>119</v>
      </c>
      <c r="R828" s="106" t="s">
        <v>119</v>
      </c>
      <c r="S828" s="106" t="s">
        <v>119</v>
      </c>
      <c r="T828" s="106" t="s">
        <v>119</v>
      </c>
      <c r="U828" s="106" t="s">
        <v>119</v>
      </c>
      <c r="V828" s="106" t="s">
        <v>119</v>
      </c>
      <c r="W828" t="s">
        <v>119</v>
      </c>
      <c r="X828" s="11" t="s">
        <v>119</v>
      </c>
      <c r="Y828" s="88" t="s">
        <v>134</v>
      </c>
    </row>
    <row r="829" spans="1:25" s="74" customFormat="1" x14ac:dyDescent="0.3">
      <c r="A829" s="12" t="s">
        <v>579</v>
      </c>
      <c r="B829" s="18" t="s">
        <v>119</v>
      </c>
      <c r="C829" s="14" t="s">
        <v>119</v>
      </c>
      <c r="D829" s="14" t="s">
        <v>119</v>
      </c>
      <c r="E829" s="14" t="s">
        <v>119</v>
      </c>
      <c r="F829" s="37" t="s">
        <v>119</v>
      </c>
      <c r="G829" s="37" t="s">
        <v>119</v>
      </c>
      <c r="H829" s="31" t="s">
        <v>119</v>
      </c>
      <c r="I829" s="31" t="s">
        <v>119</v>
      </c>
      <c r="J829" s="31" t="s">
        <v>119</v>
      </c>
      <c r="K829" s="31" t="s">
        <v>119</v>
      </c>
      <c r="L829" s="31" t="s">
        <v>119</v>
      </c>
      <c r="M829" s="31">
        <v>1</v>
      </c>
      <c r="N829" s="14" t="s">
        <v>119</v>
      </c>
      <c r="O829" s="34" t="s">
        <v>119</v>
      </c>
      <c r="P829" s="28" t="s">
        <v>119</v>
      </c>
      <c r="Q829" s="106" t="s">
        <v>119</v>
      </c>
      <c r="R829" s="106" t="s">
        <v>119</v>
      </c>
      <c r="S829" s="106" t="s">
        <v>119</v>
      </c>
      <c r="T829" s="106" t="s">
        <v>119</v>
      </c>
      <c r="U829" s="106" t="s">
        <v>119</v>
      </c>
      <c r="V829" s="106" t="s">
        <v>119</v>
      </c>
      <c r="W829" t="s">
        <v>119</v>
      </c>
      <c r="X829" s="11" t="s">
        <v>134</v>
      </c>
      <c r="Y829" s="88" t="s">
        <v>119</v>
      </c>
    </row>
    <row r="830" spans="1:25" s="74" customFormat="1" x14ac:dyDescent="0.3">
      <c r="A830" s="12" t="s">
        <v>669</v>
      </c>
      <c r="B830" s="18" t="s">
        <v>119</v>
      </c>
      <c r="C830" s="14" t="s">
        <v>119</v>
      </c>
      <c r="D830" s="14" t="s">
        <v>119</v>
      </c>
      <c r="E830" s="14" t="s">
        <v>119</v>
      </c>
      <c r="F830" s="37" t="s">
        <v>119</v>
      </c>
      <c r="G830" s="37" t="s">
        <v>119</v>
      </c>
      <c r="H830" s="31" t="s">
        <v>119</v>
      </c>
      <c r="I830" s="31" t="s">
        <v>119</v>
      </c>
      <c r="J830" s="31" t="s">
        <v>119</v>
      </c>
      <c r="K830" s="31" t="s">
        <v>119</v>
      </c>
      <c r="L830" s="31" t="s">
        <v>119</v>
      </c>
      <c r="M830" s="31" t="s">
        <v>119</v>
      </c>
      <c r="N830" s="14">
        <f>3+1+1+1+1+2+3+1</f>
        <v>13</v>
      </c>
      <c r="O830" s="34" t="s">
        <v>119</v>
      </c>
      <c r="P830" s="28" t="s">
        <v>119</v>
      </c>
      <c r="Q830" s="106" t="s">
        <v>119</v>
      </c>
      <c r="R830" s="106" t="s">
        <v>119</v>
      </c>
      <c r="S830" s="106" t="s">
        <v>119</v>
      </c>
      <c r="T830" s="106" t="s">
        <v>119</v>
      </c>
      <c r="U830" s="106" t="s">
        <v>119</v>
      </c>
      <c r="V830" s="106" t="s">
        <v>119</v>
      </c>
      <c r="W830" t="s">
        <v>119</v>
      </c>
      <c r="X830" s="11" t="s">
        <v>119</v>
      </c>
      <c r="Y830" s="88" t="s">
        <v>134</v>
      </c>
    </row>
    <row r="831" spans="1:25" s="74" customFormat="1" x14ac:dyDescent="0.3">
      <c r="A831" s="12" t="s">
        <v>698</v>
      </c>
      <c r="B831" s="18" t="s">
        <v>119</v>
      </c>
      <c r="C831" s="14" t="s">
        <v>119</v>
      </c>
      <c r="D831" s="14" t="s">
        <v>119</v>
      </c>
      <c r="E831" s="14" t="s">
        <v>119</v>
      </c>
      <c r="F831" s="37" t="s">
        <v>119</v>
      </c>
      <c r="G831" s="37" t="s">
        <v>134</v>
      </c>
      <c r="H831" s="31">
        <v>2</v>
      </c>
      <c r="I831" s="31" t="s">
        <v>119</v>
      </c>
      <c r="J831" s="31" t="s">
        <v>119</v>
      </c>
      <c r="K831" s="31" t="s">
        <v>119</v>
      </c>
      <c r="L831" s="31" t="s">
        <v>119</v>
      </c>
      <c r="M831" s="31" t="s">
        <v>119</v>
      </c>
      <c r="N831" s="14" t="s">
        <v>119</v>
      </c>
      <c r="O831" s="34" t="s">
        <v>119</v>
      </c>
      <c r="P831" s="28" t="s">
        <v>119</v>
      </c>
      <c r="Q831" s="106" t="s">
        <v>119</v>
      </c>
      <c r="R831" s="106" t="s">
        <v>119</v>
      </c>
      <c r="S831" s="106" t="s">
        <v>119</v>
      </c>
      <c r="T831" s="106" t="s">
        <v>119</v>
      </c>
      <c r="U831" s="106" t="s">
        <v>119</v>
      </c>
      <c r="V831" s="106" t="s">
        <v>119</v>
      </c>
      <c r="W831" t="s">
        <v>119</v>
      </c>
      <c r="X831" s="11" t="s">
        <v>134</v>
      </c>
      <c r="Y831" s="88" t="s">
        <v>119</v>
      </c>
    </row>
    <row r="832" spans="1:25" s="74" customFormat="1" x14ac:dyDescent="0.3">
      <c r="A832" s="7" t="s">
        <v>308</v>
      </c>
      <c r="B832" s="2" t="s">
        <v>119</v>
      </c>
      <c r="C832" s="1" t="s">
        <v>119</v>
      </c>
      <c r="D832" s="1" t="s">
        <v>119</v>
      </c>
      <c r="E832" s="1" t="s">
        <v>119</v>
      </c>
      <c r="F832" s="37">
        <v>1</v>
      </c>
      <c r="G832" s="37" t="s">
        <v>119</v>
      </c>
      <c r="H832" s="28" t="s">
        <v>134</v>
      </c>
      <c r="I832" s="28" t="s">
        <v>119</v>
      </c>
      <c r="J832" s="28" t="s">
        <v>119</v>
      </c>
      <c r="K832" s="28" t="s">
        <v>119</v>
      </c>
      <c r="L832" s="28" t="s">
        <v>119</v>
      </c>
      <c r="M832" s="28" t="s">
        <v>119</v>
      </c>
      <c r="N832" s="1" t="s">
        <v>119</v>
      </c>
      <c r="O832" s="34" t="s">
        <v>119</v>
      </c>
      <c r="P832" s="28" t="s">
        <v>119</v>
      </c>
      <c r="Q832" s="106" t="s">
        <v>119</v>
      </c>
      <c r="R832" s="106" t="s">
        <v>119</v>
      </c>
      <c r="S832" s="106" t="s">
        <v>119</v>
      </c>
      <c r="T832" s="106" t="s">
        <v>119</v>
      </c>
      <c r="U832" s="106" t="s">
        <v>119</v>
      </c>
      <c r="V832" s="106" t="s">
        <v>119</v>
      </c>
      <c r="W832" t="s">
        <v>119</v>
      </c>
      <c r="X832" s="11" t="s">
        <v>119</v>
      </c>
      <c r="Y832" s="88" t="s">
        <v>119</v>
      </c>
    </row>
    <row r="833" spans="1:25" s="74" customFormat="1" x14ac:dyDescent="0.3">
      <c r="A833" s="7" t="s">
        <v>309</v>
      </c>
      <c r="B833" s="2" t="s">
        <v>119</v>
      </c>
      <c r="C833" s="1" t="s">
        <v>119</v>
      </c>
      <c r="D833" s="1" t="s">
        <v>119</v>
      </c>
      <c r="E833" s="1" t="s">
        <v>119</v>
      </c>
      <c r="F833" s="37" t="s">
        <v>119</v>
      </c>
      <c r="G833" s="37" t="s">
        <v>119</v>
      </c>
      <c r="H833" s="28" t="s">
        <v>119</v>
      </c>
      <c r="I833" s="28" t="s">
        <v>119</v>
      </c>
      <c r="J833" s="28">
        <v>5</v>
      </c>
      <c r="K833" s="28" t="s">
        <v>119</v>
      </c>
      <c r="L833" s="28" t="s">
        <v>119</v>
      </c>
      <c r="M833" s="28" t="s">
        <v>119</v>
      </c>
      <c r="N833" s="1" t="s">
        <v>119</v>
      </c>
      <c r="O833" s="34" t="s">
        <v>119</v>
      </c>
      <c r="P833" s="28" t="s">
        <v>119</v>
      </c>
      <c r="Q833" s="106" t="s">
        <v>119</v>
      </c>
      <c r="R833" s="106" t="s">
        <v>119</v>
      </c>
      <c r="S833" s="106" t="s">
        <v>119</v>
      </c>
      <c r="T833" s="106" t="s">
        <v>119</v>
      </c>
      <c r="U833" s="106" t="s">
        <v>119</v>
      </c>
      <c r="V833" s="106" t="s">
        <v>119</v>
      </c>
      <c r="W833" t="s">
        <v>119</v>
      </c>
      <c r="X833" s="11" t="s">
        <v>119</v>
      </c>
      <c r="Y833" s="88" t="s">
        <v>119</v>
      </c>
    </row>
    <row r="834" spans="1:25" s="74" customFormat="1" x14ac:dyDescent="0.3">
      <c r="A834" s="7" t="s">
        <v>1334</v>
      </c>
      <c r="B834" s="6" t="s">
        <v>119</v>
      </c>
      <c r="C834" s="10" t="s">
        <v>119</v>
      </c>
      <c r="D834" s="10" t="s">
        <v>119</v>
      </c>
      <c r="E834" s="10" t="s">
        <v>119</v>
      </c>
      <c r="F834" s="29" t="s">
        <v>119</v>
      </c>
      <c r="G834" s="29" t="s">
        <v>119</v>
      </c>
      <c r="H834" s="29" t="s">
        <v>119</v>
      </c>
      <c r="I834" s="29" t="s">
        <v>119</v>
      </c>
      <c r="J834" s="29" t="s">
        <v>119</v>
      </c>
      <c r="K834" s="29" t="s">
        <v>119</v>
      </c>
      <c r="L834" s="29" t="s">
        <v>119</v>
      </c>
      <c r="M834" s="29" t="s">
        <v>119</v>
      </c>
      <c r="N834" s="10" t="s">
        <v>119</v>
      </c>
      <c r="O834" s="30" t="s">
        <v>119</v>
      </c>
      <c r="P834" s="29">
        <v>2</v>
      </c>
      <c r="Q834" s="107" t="s">
        <v>119</v>
      </c>
      <c r="R834" s="107" t="s">
        <v>119</v>
      </c>
      <c r="S834" s="107" t="s">
        <v>119</v>
      </c>
      <c r="T834" s="107" t="s">
        <v>119</v>
      </c>
      <c r="U834" s="107" t="s">
        <v>119</v>
      </c>
      <c r="V834" s="107" t="s">
        <v>119</v>
      </c>
      <c r="W834" s="5" t="s">
        <v>119</v>
      </c>
      <c r="X834" s="5" t="s">
        <v>119</v>
      </c>
      <c r="Y834" s="97" t="s">
        <v>119</v>
      </c>
    </row>
    <row r="835" spans="1:25" s="74" customFormat="1" x14ac:dyDescent="0.3">
      <c r="A835" s="11" t="s">
        <v>297</v>
      </c>
      <c r="B835" s="2" t="s">
        <v>119</v>
      </c>
      <c r="C835" s="1" t="s">
        <v>119</v>
      </c>
      <c r="D835" s="1" t="s">
        <v>119</v>
      </c>
      <c r="E835" s="1" t="s">
        <v>119</v>
      </c>
      <c r="F835" s="37" t="s">
        <v>119</v>
      </c>
      <c r="G835" s="37" t="s">
        <v>119</v>
      </c>
      <c r="H835" s="28" t="s">
        <v>119</v>
      </c>
      <c r="I835" s="28" t="s">
        <v>119</v>
      </c>
      <c r="J835" s="28">
        <v>1</v>
      </c>
      <c r="K835" s="28">
        <v>7</v>
      </c>
      <c r="L835" s="27" t="s">
        <v>119</v>
      </c>
      <c r="M835" s="27" t="s">
        <v>119</v>
      </c>
      <c r="N835" s="4" t="s">
        <v>119</v>
      </c>
      <c r="O835" s="34" t="s">
        <v>119</v>
      </c>
      <c r="P835" s="28" t="s">
        <v>119</v>
      </c>
      <c r="Q835" s="106" t="s">
        <v>119</v>
      </c>
      <c r="R835" s="106" t="s">
        <v>119</v>
      </c>
      <c r="S835" s="106" t="s">
        <v>119</v>
      </c>
      <c r="T835" s="106" t="s">
        <v>119</v>
      </c>
      <c r="U835" s="106" t="s">
        <v>119</v>
      </c>
      <c r="V835" s="106" t="s">
        <v>119</v>
      </c>
      <c r="W835" t="s">
        <v>119</v>
      </c>
      <c r="X835" s="11" t="s">
        <v>119</v>
      </c>
      <c r="Y835" s="11" t="s">
        <v>134</v>
      </c>
    </row>
    <row r="836" spans="1:25" s="5" customFormat="1" x14ac:dyDescent="0.3">
      <c r="A836" s="74" t="s">
        <v>1335</v>
      </c>
      <c r="B836" s="19" t="s">
        <v>119</v>
      </c>
      <c r="C836" s="25" t="s">
        <v>119</v>
      </c>
      <c r="D836" s="25" t="s">
        <v>119</v>
      </c>
      <c r="E836" s="25" t="s">
        <v>119</v>
      </c>
      <c r="F836" s="32" t="s">
        <v>119</v>
      </c>
      <c r="G836" s="32" t="s">
        <v>119</v>
      </c>
      <c r="H836" s="32" t="s">
        <v>119</v>
      </c>
      <c r="I836" s="32" t="s">
        <v>119</v>
      </c>
      <c r="J836" s="32" t="s">
        <v>119</v>
      </c>
      <c r="K836" s="32" t="s">
        <v>119</v>
      </c>
      <c r="L836" s="45" t="s">
        <v>119</v>
      </c>
      <c r="M836" s="45" t="s">
        <v>119</v>
      </c>
      <c r="N836" s="20" t="s">
        <v>119</v>
      </c>
      <c r="O836" s="45" t="s">
        <v>119</v>
      </c>
      <c r="P836" s="32">
        <v>5</v>
      </c>
      <c r="Q836" s="128" t="s">
        <v>119</v>
      </c>
      <c r="R836" s="128" t="s">
        <v>119</v>
      </c>
      <c r="S836" s="128" t="s">
        <v>119</v>
      </c>
      <c r="T836" s="128" t="s">
        <v>119</v>
      </c>
      <c r="U836" s="128" t="s">
        <v>119</v>
      </c>
      <c r="V836" s="128" t="s">
        <v>119</v>
      </c>
      <c r="W836" s="74" t="s">
        <v>134</v>
      </c>
      <c r="X836" s="74" t="s">
        <v>119</v>
      </c>
      <c r="Y836" s="74" t="s">
        <v>119</v>
      </c>
    </row>
    <row r="837" spans="1:25" s="5" customFormat="1" x14ac:dyDescent="0.3">
      <c r="A837" s="5" t="s">
        <v>699</v>
      </c>
      <c r="B837" s="2" t="s">
        <v>119</v>
      </c>
      <c r="C837" s="1" t="s">
        <v>119</v>
      </c>
      <c r="D837" s="1" t="s">
        <v>119</v>
      </c>
      <c r="E837" s="1" t="s">
        <v>119</v>
      </c>
      <c r="F837" s="37" t="s">
        <v>119</v>
      </c>
      <c r="G837" s="37" t="s">
        <v>119</v>
      </c>
      <c r="H837" s="28">
        <v>7</v>
      </c>
      <c r="I837" s="28" t="s">
        <v>119</v>
      </c>
      <c r="J837" s="28" t="s">
        <v>119</v>
      </c>
      <c r="K837" s="28" t="s">
        <v>119</v>
      </c>
      <c r="L837" s="28" t="s">
        <v>119</v>
      </c>
      <c r="M837" s="28" t="s">
        <v>119</v>
      </c>
      <c r="N837" s="1" t="s">
        <v>119</v>
      </c>
      <c r="O837" s="34" t="s">
        <v>119</v>
      </c>
      <c r="P837" s="28" t="s">
        <v>119</v>
      </c>
      <c r="Q837" s="106" t="s">
        <v>119</v>
      </c>
      <c r="R837" s="106" t="s">
        <v>119</v>
      </c>
      <c r="S837" s="106" t="s">
        <v>119</v>
      </c>
      <c r="T837" s="106" t="s">
        <v>119</v>
      </c>
      <c r="U837" s="106" t="s">
        <v>119</v>
      </c>
      <c r="V837" s="106" t="s">
        <v>119</v>
      </c>
      <c r="W837" t="s">
        <v>119</v>
      </c>
      <c r="X837" s="11" t="s">
        <v>119</v>
      </c>
      <c r="Y837" s="11" t="s">
        <v>119</v>
      </c>
    </row>
    <row r="838" spans="1:25" s="74" customFormat="1" x14ac:dyDescent="0.3">
      <c r="A838" s="5" t="s">
        <v>700</v>
      </c>
      <c r="B838" s="2" t="s">
        <v>119</v>
      </c>
      <c r="C838" s="1" t="s">
        <v>119</v>
      </c>
      <c r="D838" s="1" t="s">
        <v>119</v>
      </c>
      <c r="E838" s="1" t="s">
        <v>119</v>
      </c>
      <c r="F838" s="37" t="s">
        <v>119</v>
      </c>
      <c r="G838" s="37">
        <v>1</v>
      </c>
      <c r="H838" s="28" t="s">
        <v>119</v>
      </c>
      <c r="I838" s="28" t="s">
        <v>119</v>
      </c>
      <c r="J838" s="28" t="s">
        <v>119</v>
      </c>
      <c r="K838" s="28" t="s">
        <v>119</v>
      </c>
      <c r="L838" s="28" t="s">
        <v>119</v>
      </c>
      <c r="M838" s="28" t="s">
        <v>119</v>
      </c>
      <c r="N838" s="1" t="s">
        <v>119</v>
      </c>
      <c r="O838" s="34" t="s">
        <v>119</v>
      </c>
      <c r="P838" s="28" t="s">
        <v>119</v>
      </c>
      <c r="Q838" s="106" t="s">
        <v>119</v>
      </c>
      <c r="R838" s="106" t="s">
        <v>119</v>
      </c>
      <c r="S838" s="106" t="s">
        <v>119</v>
      </c>
      <c r="T838" s="106" t="s">
        <v>119</v>
      </c>
      <c r="U838" s="106" t="s">
        <v>119</v>
      </c>
      <c r="V838" s="106" t="s">
        <v>119</v>
      </c>
      <c r="W838" t="s">
        <v>119</v>
      </c>
      <c r="X838" s="11" t="s">
        <v>119</v>
      </c>
      <c r="Y838" s="11" t="s">
        <v>119</v>
      </c>
    </row>
    <row r="839" spans="1:25" s="74" customFormat="1" x14ac:dyDescent="0.3">
      <c r="A839" s="11" t="s">
        <v>1187</v>
      </c>
      <c r="B839" s="19" t="s">
        <v>119</v>
      </c>
      <c r="C839" s="19" t="s">
        <v>119</v>
      </c>
      <c r="D839" s="19" t="s">
        <v>119</v>
      </c>
      <c r="E839" s="19" t="s">
        <v>119</v>
      </c>
      <c r="F839" s="19" t="s">
        <v>119</v>
      </c>
      <c r="G839" s="19" t="s">
        <v>119</v>
      </c>
      <c r="H839" s="19" t="s">
        <v>119</v>
      </c>
      <c r="I839" s="19" t="s">
        <v>119</v>
      </c>
      <c r="J839" s="31" t="s">
        <v>134</v>
      </c>
      <c r="K839" s="32" t="s">
        <v>119</v>
      </c>
      <c r="L839" s="32" t="s">
        <v>119</v>
      </c>
      <c r="M839" s="32" t="s">
        <v>119</v>
      </c>
      <c r="N839" s="32" t="s">
        <v>119</v>
      </c>
      <c r="O839" s="32" t="s">
        <v>119</v>
      </c>
      <c r="P839" s="28" t="s">
        <v>119</v>
      </c>
      <c r="Q839" s="106" t="s">
        <v>119</v>
      </c>
      <c r="R839" s="106" t="s">
        <v>119</v>
      </c>
      <c r="S839" s="106" t="s">
        <v>119</v>
      </c>
      <c r="T839" s="106" t="s">
        <v>119</v>
      </c>
      <c r="U839" s="106" t="s">
        <v>119</v>
      </c>
      <c r="V839" s="106" t="s">
        <v>119</v>
      </c>
      <c r="W839" s="11" t="s">
        <v>134</v>
      </c>
      <c r="X839" s="11" t="s">
        <v>119</v>
      </c>
      <c r="Y839" s="11" t="s">
        <v>119</v>
      </c>
    </row>
    <row r="840" spans="1:25" s="11" customFormat="1" x14ac:dyDescent="0.3">
      <c r="A840" s="74" t="s">
        <v>1139</v>
      </c>
      <c r="B840" s="19" t="s">
        <v>119</v>
      </c>
      <c r="C840" s="25" t="s">
        <v>119</v>
      </c>
      <c r="D840" s="25" t="s">
        <v>119</v>
      </c>
      <c r="E840" s="25" t="s">
        <v>119</v>
      </c>
      <c r="F840" s="32" t="s">
        <v>119</v>
      </c>
      <c r="G840" s="32" t="s">
        <v>119</v>
      </c>
      <c r="H840" s="32" t="s">
        <v>119</v>
      </c>
      <c r="I840" s="32" t="s">
        <v>119</v>
      </c>
      <c r="J840" s="32" t="s">
        <v>119</v>
      </c>
      <c r="K840" s="32" t="s">
        <v>119</v>
      </c>
      <c r="L840" s="32" t="s">
        <v>119</v>
      </c>
      <c r="M840" s="32" t="s">
        <v>119</v>
      </c>
      <c r="N840" s="25" t="s">
        <v>119</v>
      </c>
      <c r="O840" s="45">
        <v>13</v>
      </c>
      <c r="P840" s="28" t="s">
        <v>119</v>
      </c>
      <c r="Q840" s="128" t="s">
        <v>119</v>
      </c>
      <c r="R840" s="128" t="s">
        <v>119</v>
      </c>
      <c r="S840" s="128" t="s">
        <v>119</v>
      </c>
      <c r="T840" s="128" t="s">
        <v>119</v>
      </c>
      <c r="U840" s="128" t="s">
        <v>119</v>
      </c>
      <c r="V840" s="128" t="s">
        <v>119</v>
      </c>
      <c r="W840" s="74" t="s">
        <v>134</v>
      </c>
      <c r="X840" s="11" t="s">
        <v>119</v>
      </c>
      <c r="Y840" s="11" t="s">
        <v>119</v>
      </c>
    </row>
    <row r="841" spans="1:25" s="51" customFormat="1" x14ac:dyDescent="0.3">
      <c r="A841" s="11" t="s">
        <v>1188</v>
      </c>
      <c r="B841" s="2" t="s">
        <v>119</v>
      </c>
      <c r="C841" s="1" t="s">
        <v>119</v>
      </c>
      <c r="D841" s="1" t="s">
        <v>119</v>
      </c>
      <c r="E841" s="1" t="s">
        <v>119</v>
      </c>
      <c r="F841" s="37" t="s">
        <v>119</v>
      </c>
      <c r="G841" s="37" t="s">
        <v>119</v>
      </c>
      <c r="H841" s="28" t="s">
        <v>119</v>
      </c>
      <c r="I841" s="28" t="s">
        <v>119</v>
      </c>
      <c r="J841" s="28">
        <v>1</v>
      </c>
      <c r="K841" s="28" t="s">
        <v>119</v>
      </c>
      <c r="L841" s="28" t="s">
        <v>119</v>
      </c>
      <c r="M841" s="28" t="s">
        <v>119</v>
      </c>
      <c r="N841" s="1" t="s">
        <v>119</v>
      </c>
      <c r="O841" s="34" t="s">
        <v>119</v>
      </c>
      <c r="P841" s="28" t="s">
        <v>119</v>
      </c>
      <c r="Q841" s="106" t="s">
        <v>119</v>
      </c>
      <c r="R841" s="106" t="s">
        <v>119</v>
      </c>
      <c r="S841" s="106" t="s">
        <v>119</v>
      </c>
      <c r="T841" s="106" t="s">
        <v>119</v>
      </c>
      <c r="U841" s="106" t="s">
        <v>119</v>
      </c>
      <c r="V841" s="106" t="s">
        <v>119</v>
      </c>
      <c r="W841" t="s">
        <v>134</v>
      </c>
      <c r="X841" s="11" t="s">
        <v>119</v>
      </c>
      <c r="Y841" s="11" t="s">
        <v>119</v>
      </c>
    </row>
    <row r="842" spans="1:25" x14ac:dyDescent="0.3">
      <c r="A842" s="11" t="s">
        <v>580</v>
      </c>
      <c r="B842" s="2" t="s">
        <v>119</v>
      </c>
      <c r="C842" s="1" t="s">
        <v>119</v>
      </c>
      <c r="D842" s="1" t="s">
        <v>119</v>
      </c>
      <c r="E842" s="1" t="s">
        <v>119</v>
      </c>
      <c r="F842" s="37" t="s">
        <v>119</v>
      </c>
      <c r="G842" s="37" t="s">
        <v>119</v>
      </c>
      <c r="H842" s="28" t="s">
        <v>119</v>
      </c>
      <c r="I842" s="28" t="s">
        <v>119</v>
      </c>
      <c r="J842" s="28" t="s">
        <v>119</v>
      </c>
      <c r="K842" s="28" t="s">
        <v>119</v>
      </c>
      <c r="L842" s="28" t="s">
        <v>119</v>
      </c>
      <c r="M842" s="28">
        <v>1</v>
      </c>
      <c r="N842" s="1" t="s">
        <v>119</v>
      </c>
      <c r="O842" s="34" t="s">
        <v>119</v>
      </c>
      <c r="P842" s="28" t="s">
        <v>119</v>
      </c>
      <c r="Q842" s="106" t="s">
        <v>119</v>
      </c>
      <c r="R842" s="106" t="s">
        <v>119</v>
      </c>
      <c r="S842" s="106" t="s">
        <v>119</v>
      </c>
      <c r="T842" s="106" t="s">
        <v>119</v>
      </c>
      <c r="U842" s="106" t="s">
        <v>119</v>
      </c>
      <c r="V842" s="106" t="s">
        <v>119</v>
      </c>
      <c r="W842" t="s">
        <v>119</v>
      </c>
      <c r="X842" s="11" t="s">
        <v>134</v>
      </c>
      <c r="Y842" s="11" t="s">
        <v>119</v>
      </c>
    </row>
    <row r="843" spans="1:25" x14ac:dyDescent="0.3">
      <c r="A843" s="11" t="s">
        <v>1127</v>
      </c>
      <c r="B843" s="2" t="s">
        <v>119</v>
      </c>
      <c r="C843" s="1" t="s">
        <v>119</v>
      </c>
      <c r="D843" s="1" t="s">
        <v>119</v>
      </c>
      <c r="E843" s="1" t="s">
        <v>119</v>
      </c>
      <c r="F843" s="37" t="s">
        <v>119</v>
      </c>
      <c r="G843" s="37" t="s">
        <v>119</v>
      </c>
      <c r="H843" s="28" t="s">
        <v>119</v>
      </c>
      <c r="I843" s="28" t="s">
        <v>119</v>
      </c>
      <c r="J843" s="28" t="s">
        <v>119</v>
      </c>
      <c r="K843" s="28">
        <v>2</v>
      </c>
      <c r="L843" s="27" t="s">
        <v>119</v>
      </c>
      <c r="M843" s="27" t="s">
        <v>119</v>
      </c>
      <c r="N843" s="1" t="s">
        <v>119</v>
      </c>
      <c r="O843" s="34" t="s">
        <v>119</v>
      </c>
      <c r="P843" s="28" t="s">
        <v>119</v>
      </c>
      <c r="Q843" s="106" t="s">
        <v>119</v>
      </c>
      <c r="R843" s="106" t="s">
        <v>119</v>
      </c>
      <c r="S843" s="106" t="s">
        <v>119</v>
      </c>
      <c r="T843" s="106" t="s">
        <v>119</v>
      </c>
      <c r="U843" s="106" t="s">
        <v>119</v>
      </c>
      <c r="V843" s="106" t="s">
        <v>119</v>
      </c>
      <c r="W843" t="s">
        <v>134</v>
      </c>
      <c r="X843" s="11" t="s">
        <v>119</v>
      </c>
      <c r="Y843" s="11" t="s">
        <v>119</v>
      </c>
    </row>
    <row r="844" spans="1:25" s="51" customFormat="1" x14ac:dyDescent="0.3">
      <c r="A844" s="11" t="s">
        <v>581</v>
      </c>
      <c r="B844" s="2" t="s">
        <v>119</v>
      </c>
      <c r="C844" s="1" t="s">
        <v>119</v>
      </c>
      <c r="D844" s="1" t="s">
        <v>119</v>
      </c>
      <c r="E844" s="1" t="s">
        <v>119</v>
      </c>
      <c r="F844" s="37" t="s">
        <v>119</v>
      </c>
      <c r="G844" s="37" t="s">
        <v>119</v>
      </c>
      <c r="H844" s="28" t="s">
        <v>119</v>
      </c>
      <c r="I844" s="28" t="s">
        <v>119</v>
      </c>
      <c r="J844" s="28" t="s">
        <v>119</v>
      </c>
      <c r="K844" s="28" t="s">
        <v>119</v>
      </c>
      <c r="L844" s="27" t="s">
        <v>119</v>
      </c>
      <c r="M844" s="27" t="s">
        <v>134</v>
      </c>
      <c r="N844" s="1" t="s">
        <v>119</v>
      </c>
      <c r="O844" s="34" t="s">
        <v>119</v>
      </c>
      <c r="P844" s="28" t="s">
        <v>119</v>
      </c>
      <c r="Q844" s="106" t="s">
        <v>119</v>
      </c>
      <c r="R844" s="106" t="s">
        <v>119</v>
      </c>
      <c r="S844" s="106" t="s">
        <v>119</v>
      </c>
      <c r="T844" s="106" t="s">
        <v>119</v>
      </c>
      <c r="U844" s="106" t="s">
        <v>119</v>
      </c>
      <c r="V844" s="106" t="s">
        <v>119</v>
      </c>
      <c r="W844" t="s">
        <v>119</v>
      </c>
      <c r="X844" s="11" t="s">
        <v>134</v>
      </c>
      <c r="Y844" s="11" t="s">
        <v>119</v>
      </c>
    </row>
    <row r="845" spans="1:25" s="88" customFormat="1" x14ac:dyDescent="0.3">
      <c r="A845" s="11" t="s">
        <v>1189</v>
      </c>
      <c r="B845" s="2" t="s">
        <v>119</v>
      </c>
      <c r="C845" s="2" t="s">
        <v>119</v>
      </c>
      <c r="D845" s="2" t="s">
        <v>119</v>
      </c>
      <c r="E845" s="2" t="s">
        <v>119</v>
      </c>
      <c r="F845" s="2" t="s">
        <v>119</v>
      </c>
      <c r="G845" s="2" t="s">
        <v>119</v>
      </c>
      <c r="H845" s="2" t="s">
        <v>119</v>
      </c>
      <c r="I845" s="2" t="s">
        <v>119</v>
      </c>
      <c r="J845" s="28" t="s">
        <v>134</v>
      </c>
      <c r="K845" s="28" t="s">
        <v>119</v>
      </c>
      <c r="L845" s="28" t="s">
        <v>119</v>
      </c>
      <c r="M845" s="28" t="s">
        <v>119</v>
      </c>
      <c r="N845" s="28" t="s">
        <v>119</v>
      </c>
      <c r="O845" s="28" t="s">
        <v>119</v>
      </c>
      <c r="P845" s="28" t="s">
        <v>119</v>
      </c>
      <c r="Q845" s="106" t="s">
        <v>119</v>
      </c>
      <c r="R845" s="106" t="s">
        <v>119</v>
      </c>
      <c r="S845" s="106" t="s">
        <v>119</v>
      </c>
      <c r="T845" s="106" t="s">
        <v>119</v>
      </c>
      <c r="U845" s="106" t="s">
        <v>119</v>
      </c>
      <c r="V845" s="106" t="s">
        <v>119</v>
      </c>
      <c r="W845" t="s">
        <v>134</v>
      </c>
      <c r="X845" s="11" t="s">
        <v>119</v>
      </c>
      <c r="Y845" s="11" t="s">
        <v>119</v>
      </c>
    </row>
    <row r="846" spans="1:25" x14ac:dyDescent="0.3">
      <c r="A846" s="11" t="s">
        <v>582</v>
      </c>
      <c r="B846" s="2" t="s">
        <v>119</v>
      </c>
      <c r="C846" s="1" t="s">
        <v>119</v>
      </c>
      <c r="D846" s="1" t="s">
        <v>119</v>
      </c>
      <c r="E846" s="1" t="s">
        <v>119</v>
      </c>
      <c r="F846" s="37" t="s">
        <v>119</v>
      </c>
      <c r="G846" s="37" t="s">
        <v>119</v>
      </c>
      <c r="H846" s="28" t="s">
        <v>119</v>
      </c>
      <c r="I846" s="28" t="s">
        <v>119</v>
      </c>
      <c r="J846" s="28" t="s">
        <v>119</v>
      </c>
      <c r="K846" s="28" t="s">
        <v>119</v>
      </c>
      <c r="L846" s="27" t="s">
        <v>119</v>
      </c>
      <c r="M846" s="27" t="s">
        <v>134</v>
      </c>
      <c r="N846" s="1" t="s">
        <v>119</v>
      </c>
      <c r="O846" s="34" t="s">
        <v>119</v>
      </c>
      <c r="P846" s="28" t="s">
        <v>119</v>
      </c>
      <c r="Q846" s="106" t="s">
        <v>119</v>
      </c>
      <c r="R846" s="106" t="s">
        <v>119</v>
      </c>
      <c r="S846" s="106" t="s">
        <v>119</v>
      </c>
      <c r="T846" s="106" t="s">
        <v>119</v>
      </c>
      <c r="U846" s="106" t="s">
        <v>119</v>
      </c>
      <c r="V846" s="106" t="s">
        <v>119</v>
      </c>
      <c r="W846" t="s">
        <v>119</v>
      </c>
      <c r="X846" s="11" t="s">
        <v>134</v>
      </c>
      <c r="Y846" s="11" t="s">
        <v>119</v>
      </c>
    </row>
    <row r="847" spans="1:25" x14ac:dyDescent="0.3">
      <c r="A847" s="11" t="s">
        <v>1336</v>
      </c>
      <c r="B847" s="2" t="s">
        <v>119</v>
      </c>
      <c r="C847" s="1" t="s">
        <v>119</v>
      </c>
      <c r="D847" s="1" t="s">
        <v>119</v>
      </c>
      <c r="E847" s="1" t="s">
        <v>119</v>
      </c>
      <c r="F847" s="9" t="s">
        <v>119</v>
      </c>
      <c r="G847" s="9" t="s">
        <v>119</v>
      </c>
      <c r="H847" s="2" t="s">
        <v>119</v>
      </c>
      <c r="I847" s="2" t="s">
        <v>119</v>
      </c>
      <c r="J847" s="28" t="s">
        <v>119</v>
      </c>
      <c r="K847" s="28" t="s">
        <v>119</v>
      </c>
      <c r="L847" s="27" t="s">
        <v>119</v>
      </c>
      <c r="M847" s="27" t="s">
        <v>119</v>
      </c>
      <c r="N847" s="1" t="s">
        <v>119</v>
      </c>
      <c r="O847" s="34" t="s">
        <v>119</v>
      </c>
      <c r="P847" s="28">
        <v>1</v>
      </c>
      <c r="Q847" s="106" t="s">
        <v>119</v>
      </c>
      <c r="R847" s="106" t="s">
        <v>119</v>
      </c>
      <c r="S847" s="106" t="s">
        <v>119</v>
      </c>
      <c r="T847" s="106" t="s">
        <v>119</v>
      </c>
      <c r="U847" s="106" t="s">
        <v>119</v>
      </c>
      <c r="V847" s="106" t="s">
        <v>119</v>
      </c>
      <c r="W847" t="s">
        <v>119</v>
      </c>
      <c r="X847" s="11" t="s">
        <v>119</v>
      </c>
      <c r="Y847" s="11" t="s">
        <v>119</v>
      </c>
    </row>
    <row r="848" spans="1:25" x14ac:dyDescent="0.3">
      <c r="A848" s="11" t="s">
        <v>1337</v>
      </c>
      <c r="B848" s="2" t="s">
        <v>119</v>
      </c>
      <c r="C848" s="2" t="s">
        <v>119</v>
      </c>
      <c r="D848" s="2" t="s">
        <v>119</v>
      </c>
      <c r="E848" s="2" t="s">
        <v>119</v>
      </c>
      <c r="F848" s="2" t="s">
        <v>119</v>
      </c>
      <c r="G848" s="2" t="s">
        <v>119</v>
      </c>
      <c r="H848" s="2" t="s">
        <v>119</v>
      </c>
      <c r="I848" s="2" t="s">
        <v>119</v>
      </c>
      <c r="J848" s="28" t="s">
        <v>134</v>
      </c>
      <c r="K848" s="28" t="s">
        <v>119</v>
      </c>
      <c r="L848" s="28" t="s">
        <v>119</v>
      </c>
      <c r="M848" s="28" t="s">
        <v>119</v>
      </c>
      <c r="N848" s="28" t="s">
        <v>119</v>
      </c>
      <c r="O848" s="28" t="s">
        <v>119</v>
      </c>
      <c r="P848" s="28" t="s">
        <v>119</v>
      </c>
      <c r="Q848" s="106" t="s">
        <v>119</v>
      </c>
      <c r="R848" s="106" t="s">
        <v>119</v>
      </c>
      <c r="S848" s="106" t="s">
        <v>119</v>
      </c>
      <c r="T848" s="106" t="s">
        <v>119</v>
      </c>
      <c r="U848" s="106" t="s">
        <v>119</v>
      </c>
      <c r="V848" s="106" t="s">
        <v>119</v>
      </c>
      <c r="W848" t="s">
        <v>134</v>
      </c>
      <c r="X848" s="11" t="s">
        <v>119</v>
      </c>
      <c r="Y848" s="11" t="s">
        <v>119</v>
      </c>
    </row>
    <row r="849" spans="1:25" x14ac:dyDescent="0.3">
      <c r="A849" s="11" t="s">
        <v>583</v>
      </c>
      <c r="B849" s="2" t="s">
        <v>119</v>
      </c>
      <c r="C849" s="1" t="s">
        <v>119</v>
      </c>
      <c r="D849" s="1" t="s">
        <v>119</v>
      </c>
      <c r="E849" s="1" t="s">
        <v>119</v>
      </c>
      <c r="F849" s="37" t="s">
        <v>119</v>
      </c>
      <c r="G849" s="37" t="s">
        <v>119</v>
      </c>
      <c r="H849" s="28" t="s">
        <v>119</v>
      </c>
      <c r="I849" s="28" t="s">
        <v>119</v>
      </c>
      <c r="J849" s="28" t="s">
        <v>119</v>
      </c>
      <c r="K849" s="28" t="s">
        <v>119</v>
      </c>
      <c r="L849" s="27" t="s">
        <v>119</v>
      </c>
      <c r="M849" s="27">
        <f>1+2+7+1+1</f>
        <v>12</v>
      </c>
      <c r="N849" s="1" t="s">
        <v>119</v>
      </c>
      <c r="O849" s="34" t="s">
        <v>119</v>
      </c>
      <c r="P849" s="28" t="s">
        <v>119</v>
      </c>
      <c r="Q849" s="106" t="s">
        <v>119</v>
      </c>
      <c r="R849" s="106" t="s">
        <v>119</v>
      </c>
      <c r="S849" s="106" t="s">
        <v>119</v>
      </c>
      <c r="T849" s="106" t="s">
        <v>119</v>
      </c>
      <c r="U849" s="106" t="s">
        <v>119</v>
      </c>
      <c r="V849" s="106" t="s">
        <v>119</v>
      </c>
      <c r="W849" t="s">
        <v>119</v>
      </c>
      <c r="X849" s="11" t="s">
        <v>134</v>
      </c>
      <c r="Y849" s="11" t="s">
        <v>119</v>
      </c>
    </row>
    <row r="850" spans="1:25" x14ac:dyDescent="0.3">
      <c r="A850" s="11" t="s">
        <v>1190</v>
      </c>
      <c r="B850" s="2" t="s">
        <v>119</v>
      </c>
      <c r="C850" s="1" t="s">
        <v>119</v>
      </c>
      <c r="D850" s="1" t="s">
        <v>119</v>
      </c>
      <c r="E850" s="1" t="s">
        <v>119</v>
      </c>
      <c r="F850" s="37" t="s">
        <v>119</v>
      </c>
      <c r="G850" s="37" t="s">
        <v>119</v>
      </c>
      <c r="H850" s="28" t="s">
        <v>119</v>
      </c>
      <c r="I850" s="28" t="s">
        <v>119</v>
      </c>
      <c r="J850" s="28">
        <v>19</v>
      </c>
      <c r="K850" s="28" t="s">
        <v>119</v>
      </c>
      <c r="L850" s="28" t="s">
        <v>119</v>
      </c>
      <c r="M850" s="28" t="s">
        <v>119</v>
      </c>
      <c r="N850" s="1" t="s">
        <v>119</v>
      </c>
      <c r="O850" s="34" t="s">
        <v>119</v>
      </c>
      <c r="P850" s="28" t="s">
        <v>119</v>
      </c>
      <c r="Q850" s="106" t="s">
        <v>119</v>
      </c>
      <c r="R850" s="106" t="s">
        <v>119</v>
      </c>
      <c r="S850" s="106" t="s">
        <v>119</v>
      </c>
      <c r="T850" s="106" t="s">
        <v>119</v>
      </c>
      <c r="U850" s="106" t="s">
        <v>119</v>
      </c>
      <c r="V850" s="106" t="s">
        <v>119</v>
      </c>
      <c r="W850" t="s">
        <v>134</v>
      </c>
      <c r="X850" s="11" t="s">
        <v>119</v>
      </c>
      <c r="Y850" s="88" t="s">
        <v>119</v>
      </c>
    </row>
    <row r="851" spans="1:25" x14ac:dyDescent="0.3">
      <c r="A851" s="11" t="s">
        <v>584</v>
      </c>
      <c r="B851" s="2" t="s">
        <v>119</v>
      </c>
      <c r="C851" s="1" t="s">
        <v>119</v>
      </c>
      <c r="D851" s="1" t="s">
        <v>119</v>
      </c>
      <c r="E851" s="1" t="s">
        <v>119</v>
      </c>
      <c r="F851" s="37" t="s">
        <v>119</v>
      </c>
      <c r="G851" s="37" t="s">
        <v>119</v>
      </c>
      <c r="H851" s="28" t="s">
        <v>119</v>
      </c>
      <c r="I851" s="28" t="s">
        <v>119</v>
      </c>
      <c r="J851" s="28" t="s">
        <v>119</v>
      </c>
      <c r="K851" s="28" t="s">
        <v>119</v>
      </c>
      <c r="L851" s="28" t="s">
        <v>119</v>
      </c>
      <c r="M851" s="28" t="s">
        <v>134</v>
      </c>
      <c r="N851" s="1" t="s">
        <v>119</v>
      </c>
      <c r="O851" s="34" t="s">
        <v>119</v>
      </c>
      <c r="P851" s="28" t="s">
        <v>119</v>
      </c>
      <c r="Q851" s="106" t="s">
        <v>119</v>
      </c>
      <c r="R851" s="106" t="s">
        <v>119</v>
      </c>
      <c r="S851" s="106" t="s">
        <v>119</v>
      </c>
      <c r="T851" s="106" t="s">
        <v>119</v>
      </c>
      <c r="U851" s="106" t="s">
        <v>119</v>
      </c>
      <c r="V851" s="106" t="s">
        <v>119</v>
      </c>
      <c r="W851" t="s">
        <v>119</v>
      </c>
      <c r="X851" s="11" t="s">
        <v>134</v>
      </c>
      <c r="Y851" s="11" t="s">
        <v>119</v>
      </c>
    </row>
    <row r="852" spans="1:25" s="5" customFormat="1" x14ac:dyDescent="0.3">
      <c r="A852" s="11" t="s">
        <v>1338</v>
      </c>
      <c r="B852" s="2" t="s">
        <v>119</v>
      </c>
      <c r="C852" s="2" t="s">
        <v>119</v>
      </c>
      <c r="D852" s="2" t="s">
        <v>119</v>
      </c>
      <c r="E852" s="2" t="s">
        <v>119</v>
      </c>
      <c r="F852" s="2" t="s">
        <v>119</v>
      </c>
      <c r="G852" s="2" t="s">
        <v>119</v>
      </c>
      <c r="H852" s="2" t="s">
        <v>119</v>
      </c>
      <c r="I852" s="2" t="s">
        <v>119</v>
      </c>
      <c r="J852" s="28" t="s">
        <v>134</v>
      </c>
      <c r="K852" s="28" t="s">
        <v>119</v>
      </c>
      <c r="L852" s="28" t="s">
        <v>119</v>
      </c>
      <c r="M852" s="28" t="s">
        <v>119</v>
      </c>
      <c r="N852" s="28" t="s">
        <v>119</v>
      </c>
      <c r="O852" s="28" t="s">
        <v>119</v>
      </c>
      <c r="P852" s="28" t="s">
        <v>119</v>
      </c>
      <c r="Q852" s="106" t="s">
        <v>119</v>
      </c>
      <c r="R852" s="106" t="s">
        <v>119</v>
      </c>
      <c r="S852" s="106" t="s">
        <v>119</v>
      </c>
      <c r="T852" s="106" t="s">
        <v>119</v>
      </c>
      <c r="U852" s="106" t="s">
        <v>119</v>
      </c>
      <c r="V852" s="106" t="s">
        <v>119</v>
      </c>
      <c r="W852" t="s">
        <v>134</v>
      </c>
      <c r="X852" s="11" t="s">
        <v>119</v>
      </c>
      <c r="Y852" s="11" t="s">
        <v>119</v>
      </c>
    </row>
    <row r="853" spans="1:25" s="11" customFormat="1" x14ac:dyDescent="0.3">
      <c r="A853" s="74" t="s">
        <v>1339</v>
      </c>
      <c r="B853" s="19" t="s">
        <v>119</v>
      </c>
      <c r="C853" s="25" t="s">
        <v>119</v>
      </c>
      <c r="D853" s="25" t="s">
        <v>119</v>
      </c>
      <c r="E853" s="25" t="s">
        <v>119</v>
      </c>
      <c r="F853" s="32" t="s">
        <v>119</v>
      </c>
      <c r="G853" s="32" t="s">
        <v>119</v>
      </c>
      <c r="H853" s="32" t="s">
        <v>119</v>
      </c>
      <c r="I853" s="32" t="s">
        <v>119</v>
      </c>
      <c r="J853" s="32" t="s">
        <v>119</v>
      </c>
      <c r="K853" s="32" t="s">
        <v>119</v>
      </c>
      <c r="L853" s="32" t="s">
        <v>119</v>
      </c>
      <c r="M853" s="32" t="s">
        <v>119</v>
      </c>
      <c r="N853" s="25" t="s">
        <v>119</v>
      </c>
      <c r="O853" s="45">
        <v>4</v>
      </c>
      <c r="P853" s="28" t="s">
        <v>119</v>
      </c>
      <c r="Q853" s="128" t="s">
        <v>119</v>
      </c>
      <c r="R853" s="128" t="s">
        <v>119</v>
      </c>
      <c r="S853" s="128" t="s">
        <v>119</v>
      </c>
      <c r="T853" s="128" t="s">
        <v>119</v>
      </c>
      <c r="U853" s="128" t="s">
        <v>119</v>
      </c>
      <c r="V853" s="128" t="s">
        <v>119</v>
      </c>
      <c r="W853" s="74" t="s">
        <v>134</v>
      </c>
      <c r="X853" s="11" t="s">
        <v>119</v>
      </c>
      <c r="Y853" s="11" t="s">
        <v>119</v>
      </c>
    </row>
    <row r="854" spans="1:25" x14ac:dyDescent="0.3">
      <c r="A854" s="74" t="s">
        <v>1340</v>
      </c>
      <c r="B854" s="19" t="s">
        <v>119</v>
      </c>
      <c r="C854" s="25" t="s">
        <v>119</v>
      </c>
      <c r="D854" s="25" t="s">
        <v>119</v>
      </c>
      <c r="E854" s="25" t="s">
        <v>119</v>
      </c>
      <c r="F854" s="37" t="s">
        <v>119</v>
      </c>
      <c r="G854" s="32" t="s">
        <v>119</v>
      </c>
      <c r="H854" s="32" t="s">
        <v>119</v>
      </c>
      <c r="I854" s="33">
        <f>1+1+2+2+1+1+1+1+1</f>
        <v>11</v>
      </c>
      <c r="J854" s="32" t="s">
        <v>119</v>
      </c>
      <c r="K854" s="32" t="s">
        <v>119</v>
      </c>
      <c r="L854" s="32" t="s">
        <v>119</v>
      </c>
      <c r="M854" s="32" t="s">
        <v>119</v>
      </c>
      <c r="N854" s="25" t="s">
        <v>119</v>
      </c>
      <c r="O854" s="34" t="s">
        <v>119</v>
      </c>
      <c r="P854" s="28" t="s">
        <v>119</v>
      </c>
      <c r="Q854" s="106" t="s">
        <v>119</v>
      </c>
      <c r="R854" s="106" t="s">
        <v>119</v>
      </c>
      <c r="S854" s="106" t="s">
        <v>119</v>
      </c>
      <c r="T854" s="106" t="s">
        <v>119</v>
      </c>
      <c r="U854" s="106" t="s">
        <v>119</v>
      </c>
      <c r="V854" s="106" t="s">
        <v>119</v>
      </c>
      <c r="W854" t="s">
        <v>134</v>
      </c>
      <c r="X854" s="11" t="s">
        <v>119</v>
      </c>
      <c r="Y854" s="11" t="s">
        <v>119</v>
      </c>
    </row>
    <row r="855" spans="1:25" x14ac:dyDescent="0.3">
      <c r="A855" s="5" t="s">
        <v>585</v>
      </c>
      <c r="B855" s="6" t="s">
        <v>119</v>
      </c>
      <c r="C855" s="10" t="s">
        <v>119</v>
      </c>
      <c r="D855" s="10" t="s">
        <v>119</v>
      </c>
      <c r="E855" s="10" t="s">
        <v>119</v>
      </c>
      <c r="F855" s="37" t="s">
        <v>119</v>
      </c>
      <c r="G855" s="37" t="s">
        <v>119</v>
      </c>
      <c r="H855" s="29" t="s">
        <v>119</v>
      </c>
      <c r="I855" s="29" t="s">
        <v>119</v>
      </c>
      <c r="J855" s="29">
        <v>2</v>
      </c>
      <c r="K855" s="29" t="s">
        <v>119</v>
      </c>
      <c r="L855" s="29">
        <v>1</v>
      </c>
      <c r="M855" s="29" t="s">
        <v>119</v>
      </c>
      <c r="N855" s="1" t="s">
        <v>119</v>
      </c>
      <c r="O855" s="34" t="s">
        <v>119</v>
      </c>
      <c r="P855" s="28" t="s">
        <v>119</v>
      </c>
      <c r="Q855" s="106" t="s">
        <v>119</v>
      </c>
      <c r="R855" s="106" t="s">
        <v>119</v>
      </c>
      <c r="S855" s="106" t="s">
        <v>119</v>
      </c>
      <c r="T855" s="106" t="s">
        <v>119</v>
      </c>
      <c r="U855" s="106" t="s">
        <v>119</v>
      </c>
      <c r="V855" s="106" t="s">
        <v>119</v>
      </c>
      <c r="W855" t="s">
        <v>119</v>
      </c>
      <c r="X855" s="11" t="s">
        <v>119</v>
      </c>
      <c r="Y855" s="11" t="s">
        <v>119</v>
      </c>
    </row>
    <row r="856" spans="1:25" x14ac:dyDescent="0.3">
      <c r="A856" s="11" t="s">
        <v>586</v>
      </c>
      <c r="B856" s="18" t="s">
        <v>119</v>
      </c>
      <c r="C856" s="14" t="s">
        <v>119</v>
      </c>
      <c r="D856" s="14" t="s">
        <v>119</v>
      </c>
      <c r="E856" s="14" t="s">
        <v>119</v>
      </c>
      <c r="F856" s="37" t="s">
        <v>119</v>
      </c>
      <c r="G856" s="37" t="s">
        <v>119</v>
      </c>
      <c r="H856" s="31" t="s">
        <v>119</v>
      </c>
      <c r="I856" s="31">
        <v>4</v>
      </c>
      <c r="J856" s="31" t="s">
        <v>119</v>
      </c>
      <c r="K856" s="31" t="s">
        <v>119</v>
      </c>
      <c r="L856" s="31" t="s">
        <v>119</v>
      </c>
      <c r="M856" s="31">
        <v>1</v>
      </c>
      <c r="N856" s="1" t="s">
        <v>119</v>
      </c>
      <c r="O856" s="34" t="s">
        <v>119</v>
      </c>
      <c r="P856" s="28" t="s">
        <v>119</v>
      </c>
      <c r="Q856" s="106" t="s">
        <v>119</v>
      </c>
      <c r="R856" s="106" t="s">
        <v>119</v>
      </c>
      <c r="S856" s="106" t="s">
        <v>119</v>
      </c>
      <c r="T856" s="106" t="s">
        <v>119</v>
      </c>
      <c r="U856" s="106" t="s">
        <v>119</v>
      </c>
      <c r="V856" s="106" t="s">
        <v>119</v>
      </c>
      <c r="W856" t="s">
        <v>119</v>
      </c>
      <c r="X856" s="11" t="s">
        <v>134</v>
      </c>
      <c r="Y856" s="11" t="s">
        <v>119</v>
      </c>
    </row>
    <row r="857" spans="1:25" x14ac:dyDescent="0.3">
      <c r="A857" s="74" t="s">
        <v>1237</v>
      </c>
      <c r="B857" s="19" t="s">
        <v>119</v>
      </c>
      <c r="C857" s="25" t="s">
        <v>119</v>
      </c>
      <c r="D857" s="25" t="s">
        <v>119</v>
      </c>
      <c r="E857" s="25" t="s">
        <v>119</v>
      </c>
      <c r="F857" s="37" t="s">
        <v>119</v>
      </c>
      <c r="G857" s="37" t="s">
        <v>119</v>
      </c>
      <c r="H857" s="32" t="s">
        <v>119</v>
      </c>
      <c r="I857" s="32" t="s">
        <v>119</v>
      </c>
      <c r="J857" s="32" t="s">
        <v>119</v>
      </c>
      <c r="K857" s="32" t="s">
        <v>119</v>
      </c>
      <c r="L857" s="32" t="s">
        <v>119</v>
      </c>
      <c r="M857" s="32" t="s">
        <v>134</v>
      </c>
      <c r="N857" s="1" t="s">
        <v>119</v>
      </c>
      <c r="O857" s="34" t="s">
        <v>119</v>
      </c>
      <c r="P857" s="28" t="s">
        <v>119</v>
      </c>
      <c r="Q857" s="106" t="s">
        <v>119</v>
      </c>
      <c r="R857" s="106" t="s">
        <v>119</v>
      </c>
      <c r="S857" s="106" t="s">
        <v>119</v>
      </c>
      <c r="T857" s="106" t="s">
        <v>119</v>
      </c>
      <c r="U857" s="106" t="s">
        <v>119</v>
      </c>
      <c r="V857" s="106" t="s">
        <v>119</v>
      </c>
      <c r="W857" t="s">
        <v>134</v>
      </c>
      <c r="X857" s="11" t="s">
        <v>119</v>
      </c>
      <c r="Y857" s="11" t="s">
        <v>119</v>
      </c>
    </row>
    <row r="858" spans="1:25" x14ac:dyDescent="0.3">
      <c r="A858" s="5" t="s">
        <v>732</v>
      </c>
      <c r="B858" s="6" t="s">
        <v>119</v>
      </c>
      <c r="C858" s="10" t="s">
        <v>119</v>
      </c>
      <c r="D858" s="10" t="s">
        <v>119</v>
      </c>
      <c r="E858" s="10" t="s">
        <v>119</v>
      </c>
      <c r="F858" s="37" t="s">
        <v>119</v>
      </c>
      <c r="G858" s="29" t="s">
        <v>119</v>
      </c>
      <c r="H858" s="29" t="s">
        <v>119</v>
      </c>
      <c r="I858" s="29">
        <v>2</v>
      </c>
      <c r="J858" s="29" t="s">
        <v>119</v>
      </c>
      <c r="K858" s="29" t="s">
        <v>119</v>
      </c>
      <c r="L858" s="29" t="s">
        <v>119</v>
      </c>
      <c r="M858" s="29" t="s">
        <v>119</v>
      </c>
      <c r="N858" s="10" t="s">
        <v>119</v>
      </c>
      <c r="O858" s="34" t="s">
        <v>119</v>
      </c>
      <c r="P858" s="28" t="s">
        <v>119</v>
      </c>
      <c r="Q858" s="106" t="s">
        <v>119</v>
      </c>
      <c r="R858" s="106" t="s">
        <v>119</v>
      </c>
      <c r="S858" s="106" t="s">
        <v>119</v>
      </c>
      <c r="T858" s="106" t="s">
        <v>119</v>
      </c>
      <c r="U858" s="106" t="s">
        <v>119</v>
      </c>
      <c r="V858" s="106" t="s">
        <v>119</v>
      </c>
      <c r="W858" t="s">
        <v>119</v>
      </c>
      <c r="X858" s="11" t="s">
        <v>119</v>
      </c>
      <c r="Y858" s="11" t="s">
        <v>119</v>
      </c>
    </row>
    <row r="859" spans="1:25" x14ac:dyDescent="0.3">
      <c r="A859" s="5" t="s">
        <v>733</v>
      </c>
      <c r="B859" s="6" t="s">
        <v>119</v>
      </c>
      <c r="C859" s="10" t="s">
        <v>119</v>
      </c>
      <c r="D859" s="10" t="s">
        <v>119</v>
      </c>
      <c r="E859" s="10" t="s">
        <v>119</v>
      </c>
      <c r="F859" s="37" t="s">
        <v>119</v>
      </c>
      <c r="G859" s="29" t="s">
        <v>119</v>
      </c>
      <c r="H859" s="29" t="s">
        <v>119</v>
      </c>
      <c r="I859" s="29">
        <v>1</v>
      </c>
      <c r="J859" s="29" t="s">
        <v>119</v>
      </c>
      <c r="K859" s="29" t="s">
        <v>119</v>
      </c>
      <c r="L859" s="29" t="s">
        <v>119</v>
      </c>
      <c r="M859" s="29" t="s">
        <v>119</v>
      </c>
      <c r="N859" s="10" t="s">
        <v>119</v>
      </c>
      <c r="O859" s="34" t="s">
        <v>119</v>
      </c>
      <c r="P859" s="28" t="s">
        <v>119</v>
      </c>
      <c r="Q859" s="106" t="s">
        <v>119</v>
      </c>
      <c r="R859" s="106" t="s">
        <v>119</v>
      </c>
      <c r="S859" s="106" t="s">
        <v>119</v>
      </c>
      <c r="T859" s="106" t="s">
        <v>119</v>
      </c>
      <c r="U859" s="106" t="s">
        <v>119</v>
      </c>
      <c r="V859" s="106" t="s">
        <v>119</v>
      </c>
      <c r="W859" t="s">
        <v>119</v>
      </c>
      <c r="X859" s="11" t="s">
        <v>119</v>
      </c>
      <c r="Y859" s="11" t="s">
        <v>119</v>
      </c>
    </row>
    <row r="860" spans="1:25" x14ac:dyDescent="0.3">
      <c r="A860" s="5" t="s">
        <v>587</v>
      </c>
      <c r="B860" s="6" t="s">
        <v>119</v>
      </c>
      <c r="C860" s="10" t="s">
        <v>119</v>
      </c>
      <c r="D860" s="10" t="s">
        <v>119</v>
      </c>
      <c r="E860" s="10" t="s">
        <v>119</v>
      </c>
      <c r="F860" s="37" t="s">
        <v>119</v>
      </c>
      <c r="G860" s="37" t="s">
        <v>119</v>
      </c>
      <c r="H860" s="29" t="s">
        <v>134</v>
      </c>
      <c r="I860" s="29" t="s">
        <v>119</v>
      </c>
      <c r="J860" s="29" t="s">
        <v>119</v>
      </c>
      <c r="K860" s="30" t="s">
        <v>119</v>
      </c>
      <c r="L860" s="29" t="s">
        <v>119</v>
      </c>
      <c r="M860" s="29" t="s">
        <v>119</v>
      </c>
      <c r="N860" s="1" t="s">
        <v>119</v>
      </c>
      <c r="O860" s="34" t="s">
        <v>119</v>
      </c>
      <c r="P860" s="28" t="s">
        <v>119</v>
      </c>
      <c r="Q860" s="106" t="s">
        <v>119</v>
      </c>
      <c r="R860" s="106" t="s">
        <v>119</v>
      </c>
      <c r="S860" s="106" t="s">
        <v>119</v>
      </c>
      <c r="T860" s="106" t="s">
        <v>119</v>
      </c>
      <c r="U860" s="106" t="s">
        <v>119</v>
      </c>
      <c r="V860" s="106" t="s">
        <v>119</v>
      </c>
      <c r="W860" t="s">
        <v>119</v>
      </c>
      <c r="X860" s="11" t="s">
        <v>119</v>
      </c>
      <c r="Y860" s="11" t="s">
        <v>119</v>
      </c>
    </row>
    <row r="861" spans="1:25" s="5" customFormat="1" x14ac:dyDescent="0.3">
      <c r="A861" s="5" t="s">
        <v>588</v>
      </c>
      <c r="B861" s="6" t="s">
        <v>119</v>
      </c>
      <c r="C861" s="10" t="s">
        <v>119</v>
      </c>
      <c r="D861" s="10" t="s">
        <v>119</v>
      </c>
      <c r="E861" s="10" t="s">
        <v>119</v>
      </c>
      <c r="F861" s="37" t="s">
        <v>119</v>
      </c>
      <c r="G861" s="37" t="s">
        <v>119</v>
      </c>
      <c r="H861" s="29" t="s">
        <v>134</v>
      </c>
      <c r="I861" s="29" t="s">
        <v>119</v>
      </c>
      <c r="J861" s="29" t="s">
        <v>119</v>
      </c>
      <c r="K861" s="29" t="s">
        <v>119</v>
      </c>
      <c r="L861" s="29" t="s">
        <v>119</v>
      </c>
      <c r="M861" s="29" t="s">
        <v>119</v>
      </c>
      <c r="N861" s="1" t="s">
        <v>119</v>
      </c>
      <c r="O861" s="34" t="s">
        <v>119</v>
      </c>
      <c r="P861" s="28" t="s">
        <v>119</v>
      </c>
      <c r="Q861" s="106" t="s">
        <v>119</v>
      </c>
      <c r="R861" s="106" t="s">
        <v>119</v>
      </c>
      <c r="S861" s="106" t="s">
        <v>119</v>
      </c>
      <c r="T861" s="106" t="s">
        <v>119</v>
      </c>
      <c r="U861" s="106" t="s">
        <v>119</v>
      </c>
      <c r="V861" s="106" t="s">
        <v>119</v>
      </c>
      <c r="W861" t="s">
        <v>119</v>
      </c>
      <c r="X861" s="11" t="s">
        <v>119</v>
      </c>
      <c r="Y861" s="11" t="s">
        <v>119</v>
      </c>
    </row>
    <row r="862" spans="1:25" x14ac:dyDescent="0.3">
      <c r="A862" s="5" t="s">
        <v>589</v>
      </c>
      <c r="B862" s="6" t="s">
        <v>119</v>
      </c>
      <c r="C862" s="10" t="s">
        <v>119</v>
      </c>
      <c r="D862" s="10" t="s">
        <v>119</v>
      </c>
      <c r="E862" s="10" t="s">
        <v>119</v>
      </c>
      <c r="F862" s="37" t="s">
        <v>119</v>
      </c>
      <c r="G862" s="37" t="s">
        <v>119</v>
      </c>
      <c r="H862" s="29">
        <v>1</v>
      </c>
      <c r="I862" s="29" t="s">
        <v>119</v>
      </c>
      <c r="J862" s="29" t="s">
        <v>119</v>
      </c>
      <c r="K862" s="29" t="s">
        <v>119</v>
      </c>
      <c r="L862" s="29" t="s">
        <v>119</v>
      </c>
      <c r="M862" s="29" t="s">
        <v>119</v>
      </c>
      <c r="N862" s="1" t="s">
        <v>119</v>
      </c>
      <c r="O862" s="34" t="s">
        <v>119</v>
      </c>
      <c r="P862" s="28" t="s">
        <v>119</v>
      </c>
      <c r="Q862" s="106" t="s">
        <v>119</v>
      </c>
      <c r="R862" s="106" t="s">
        <v>119</v>
      </c>
      <c r="S862" s="106" t="s">
        <v>119</v>
      </c>
      <c r="T862" s="106" t="s">
        <v>119</v>
      </c>
      <c r="U862" s="106" t="s">
        <v>119</v>
      </c>
      <c r="V862" s="106" t="s">
        <v>119</v>
      </c>
      <c r="W862" t="s">
        <v>119</v>
      </c>
      <c r="X862" s="11" t="s">
        <v>119</v>
      </c>
      <c r="Y862" s="11" t="s">
        <v>119</v>
      </c>
    </row>
    <row r="863" spans="1:25" x14ac:dyDescent="0.3">
      <c r="A863" s="70" t="s">
        <v>312</v>
      </c>
      <c r="B863" s="48"/>
      <c r="C863" s="49"/>
      <c r="D863" s="49"/>
      <c r="E863" s="49"/>
      <c r="F863" s="92"/>
      <c r="G863" s="92"/>
      <c r="H863" s="50"/>
      <c r="I863" s="50"/>
      <c r="J863" s="50"/>
      <c r="K863" s="50"/>
      <c r="L863" s="50"/>
      <c r="M863" s="50"/>
      <c r="N863" s="49"/>
      <c r="O863" s="50"/>
      <c r="P863" s="50"/>
      <c r="Q863" s="105"/>
      <c r="R863" s="105"/>
      <c r="S863" s="105"/>
      <c r="T863" s="105"/>
      <c r="U863" s="105"/>
      <c r="V863" s="105"/>
      <c r="W863" t="s">
        <v>119</v>
      </c>
      <c r="X863" s="11" t="str">
        <f t="shared" ref="X863:X866" si="12">IF(SUM(Q863:V863)&gt;=1,"X","")</f>
        <v/>
      </c>
      <c r="Y863" s="84"/>
    </row>
    <row r="864" spans="1:25" x14ac:dyDescent="0.3">
      <c r="A864" s="21" t="s">
        <v>1244</v>
      </c>
      <c r="B864" s="22">
        <v>7</v>
      </c>
      <c r="C864" s="24">
        <v>0</v>
      </c>
      <c r="D864" s="24">
        <v>0</v>
      </c>
      <c r="E864" s="24">
        <v>0</v>
      </c>
      <c r="F864" s="37" t="s">
        <v>119</v>
      </c>
      <c r="G864" s="37" t="s">
        <v>119</v>
      </c>
      <c r="H864" s="28" t="s">
        <v>119</v>
      </c>
      <c r="I864" s="28" t="s">
        <v>119</v>
      </c>
      <c r="J864" s="28" t="s">
        <v>119</v>
      </c>
      <c r="K864" s="32" t="s">
        <v>119</v>
      </c>
      <c r="L864" s="28" t="s">
        <v>119</v>
      </c>
      <c r="M864" s="28" t="s">
        <v>119</v>
      </c>
      <c r="N864" s="1" t="s">
        <v>119</v>
      </c>
      <c r="O864" s="28" t="s">
        <v>119</v>
      </c>
      <c r="P864" s="28" t="s">
        <v>119</v>
      </c>
      <c r="Q864" s="106" t="s">
        <v>119</v>
      </c>
      <c r="R864" s="106" t="s">
        <v>119</v>
      </c>
      <c r="S864" s="106" t="s">
        <v>119</v>
      </c>
      <c r="T864" s="106" t="s">
        <v>119</v>
      </c>
      <c r="U864" s="106" t="s">
        <v>119</v>
      </c>
      <c r="V864" s="106" t="s">
        <v>119</v>
      </c>
      <c r="W864" t="s">
        <v>134</v>
      </c>
      <c r="X864" s="11" t="s">
        <v>119</v>
      </c>
      <c r="Y864" s="11" t="s">
        <v>119</v>
      </c>
    </row>
    <row r="865" spans="1:25" x14ac:dyDescent="0.3">
      <c r="A865" s="3" t="s">
        <v>152</v>
      </c>
      <c r="B865" s="17" t="s">
        <v>119</v>
      </c>
      <c r="C865" s="1" t="s">
        <v>119</v>
      </c>
      <c r="D865" s="1" t="s">
        <v>119</v>
      </c>
      <c r="E865" s="1" t="s">
        <v>119</v>
      </c>
      <c r="F865" s="37" t="s">
        <v>119</v>
      </c>
      <c r="G865" s="37" t="s">
        <v>119</v>
      </c>
      <c r="H865" s="28">
        <v>2</v>
      </c>
      <c r="I865" s="28" t="s">
        <v>119</v>
      </c>
      <c r="J865" s="28" t="s">
        <v>119</v>
      </c>
      <c r="K865" s="32" t="s">
        <v>119</v>
      </c>
      <c r="L865" s="28" t="s">
        <v>119</v>
      </c>
      <c r="M865" s="28" t="s">
        <v>119</v>
      </c>
      <c r="N865" s="1" t="s">
        <v>119</v>
      </c>
      <c r="O865" s="28" t="s">
        <v>119</v>
      </c>
      <c r="P865" s="28" t="s">
        <v>119</v>
      </c>
      <c r="Q865" s="106" t="s">
        <v>119</v>
      </c>
      <c r="R865" s="106" t="s">
        <v>119</v>
      </c>
      <c r="S865" s="106" t="s">
        <v>119</v>
      </c>
      <c r="T865" s="106" t="s">
        <v>119</v>
      </c>
      <c r="U865" s="106" t="s">
        <v>119</v>
      </c>
      <c r="V865" s="106" t="s">
        <v>119</v>
      </c>
      <c r="W865" t="s">
        <v>119</v>
      </c>
      <c r="X865" s="11" t="s">
        <v>134</v>
      </c>
      <c r="Y865" s="11" t="s">
        <v>134</v>
      </c>
    </row>
    <row r="866" spans="1:25" s="74" customFormat="1" x14ac:dyDescent="0.3">
      <c r="A866" s="70" t="s">
        <v>313</v>
      </c>
      <c r="B866" s="48"/>
      <c r="C866" s="49"/>
      <c r="D866" s="49"/>
      <c r="E866" s="49"/>
      <c r="F866" s="92"/>
      <c r="G866" s="92"/>
      <c r="H866" s="50"/>
      <c r="I866" s="50"/>
      <c r="J866" s="50"/>
      <c r="K866" s="72"/>
      <c r="L866" s="50"/>
      <c r="M866" s="50"/>
      <c r="N866" s="49"/>
      <c r="O866" s="50"/>
      <c r="P866" s="50"/>
      <c r="Q866" s="105"/>
      <c r="R866" s="105"/>
      <c r="S866" s="105"/>
      <c r="T866" s="105"/>
      <c r="U866" s="105"/>
      <c r="V866" s="105"/>
      <c r="W866" t="s">
        <v>119</v>
      </c>
      <c r="X866" s="11" t="str">
        <f t="shared" si="12"/>
        <v/>
      </c>
      <c r="Y866" s="84"/>
    </row>
    <row r="867" spans="1:25" x14ac:dyDescent="0.3">
      <c r="A867" s="88" t="s">
        <v>1103</v>
      </c>
      <c r="B867" s="47" t="s">
        <v>119</v>
      </c>
      <c r="C867" s="12" t="s">
        <v>119</v>
      </c>
      <c r="D867" s="12" t="s">
        <v>119</v>
      </c>
      <c r="E867" s="12" t="s">
        <v>119</v>
      </c>
      <c r="F867" s="34" t="s">
        <v>119</v>
      </c>
      <c r="G867" s="34" t="s">
        <v>119</v>
      </c>
      <c r="H867" s="34" t="s">
        <v>119</v>
      </c>
      <c r="I867" s="34" t="s">
        <v>119</v>
      </c>
      <c r="J867" s="34" t="s">
        <v>119</v>
      </c>
      <c r="K867" s="34">
        <v>1</v>
      </c>
      <c r="L867" s="34" t="s">
        <v>119</v>
      </c>
      <c r="M867" s="34" t="s">
        <v>119</v>
      </c>
      <c r="N867" s="12" t="s">
        <v>119</v>
      </c>
      <c r="O867" s="34" t="s">
        <v>119</v>
      </c>
      <c r="P867" s="28" t="s">
        <v>119</v>
      </c>
      <c r="Q867" s="108" t="s">
        <v>119</v>
      </c>
      <c r="R867" s="108" t="s">
        <v>119</v>
      </c>
      <c r="S867" s="108" t="s">
        <v>119</v>
      </c>
      <c r="T867" s="108" t="s">
        <v>119</v>
      </c>
      <c r="U867" s="108" t="s">
        <v>119</v>
      </c>
      <c r="V867" s="108" t="s">
        <v>119</v>
      </c>
      <c r="W867" s="88" t="s">
        <v>119</v>
      </c>
      <c r="X867" s="11" t="s">
        <v>119</v>
      </c>
      <c r="Y867" s="88" t="s">
        <v>119</v>
      </c>
    </row>
    <row r="868" spans="1:25" x14ac:dyDescent="0.3">
      <c r="A868" s="13" t="s">
        <v>180</v>
      </c>
      <c r="B868" s="18" t="s">
        <v>119</v>
      </c>
      <c r="C868" s="12" t="s">
        <v>119</v>
      </c>
      <c r="D868" s="12" t="s">
        <v>119</v>
      </c>
      <c r="E868" s="14" t="s">
        <v>119</v>
      </c>
      <c r="F868" s="37" t="s">
        <v>119</v>
      </c>
      <c r="G868" s="37" t="s">
        <v>119</v>
      </c>
      <c r="H868" s="31" t="s">
        <v>119</v>
      </c>
      <c r="I868" s="31">
        <v>1</v>
      </c>
      <c r="J868" s="31">
        <v>6</v>
      </c>
      <c r="K868" s="31" t="s">
        <v>119</v>
      </c>
      <c r="L868" s="28" t="s">
        <v>119</v>
      </c>
      <c r="M868" s="28">
        <v>43</v>
      </c>
      <c r="N868" s="1" t="s">
        <v>119</v>
      </c>
      <c r="O868" s="34" t="s">
        <v>119</v>
      </c>
      <c r="P868" s="28" t="s">
        <v>119</v>
      </c>
      <c r="Q868" s="106" t="s">
        <v>119</v>
      </c>
      <c r="R868" s="106" t="s">
        <v>119</v>
      </c>
      <c r="S868" s="106" t="s">
        <v>119</v>
      </c>
      <c r="T868" s="106" t="s">
        <v>119</v>
      </c>
      <c r="U868" s="106" t="s">
        <v>119</v>
      </c>
      <c r="V868" s="106" t="s">
        <v>119</v>
      </c>
      <c r="W868" t="s">
        <v>119</v>
      </c>
      <c r="X868" s="11" t="s">
        <v>119</v>
      </c>
      <c r="Y868" s="11" t="s">
        <v>119</v>
      </c>
    </row>
    <row r="869" spans="1:25" x14ac:dyDescent="0.3">
      <c r="A869" s="13" t="s">
        <v>1112</v>
      </c>
      <c r="B869" s="18" t="s">
        <v>119</v>
      </c>
      <c r="C869" s="12" t="s">
        <v>119</v>
      </c>
      <c r="D869" s="12" t="s">
        <v>119</v>
      </c>
      <c r="E869" s="14" t="s">
        <v>119</v>
      </c>
      <c r="F869" s="37" t="s">
        <v>119</v>
      </c>
      <c r="G869" s="37" t="s">
        <v>119</v>
      </c>
      <c r="H869" s="31" t="s">
        <v>119</v>
      </c>
      <c r="I869" s="31" t="s">
        <v>119</v>
      </c>
      <c r="J869" s="31" t="s">
        <v>119</v>
      </c>
      <c r="K869" s="13" t="s">
        <v>119</v>
      </c>
      <c r="L869" s="28" t="s">
        <v>119</v>
      </c>
      <c r="M869" s="28">
        <v>2</v>
      </c>
      <c r="N869" s="1" t="s">
        <v>119</v>
      </c>
      <c r="O869" s="34" t="s">
        <v>119</v>
      </c>
      <c r="P869" s="28" t="s">
        <v>119</v>
      </c>
      <c r="Q869" s="106" t="s">
        <v>119</v>
      </c>
      <c r="R869" s="106" t="s">
        <v>119</v>
      </c>
      <c r="S869" s="106" t="s">
        <v>119</v>
      </c>
      <c r="T869" s="106" t="s">
        <v>119</v>
      </c>
      <c r="U869" s="106" t="s">
        <v>119</v>
      </c>
      <c r="V869" s="106" t="s">
        <v>119</v>
      </c>
      <c r="W869" t="s">
        <v>119</v>
      </c>
      <c r="X869" s="11" t="s">
        <v>119</v>
      </c>
      <c r="Y869" s="11" t="s">
        <v>134</v>
      </c>
    </row>
    <row r="870" spans="1:25" x14ac:dyDescent="0.3">
      <c r="A870" s="13" t="s">
        <v>1104</v>
      </c>
      <c r="B870" s="18" t="s">
        <v>119</v>
      </c>
      <c r="C870" s="12" t="s">
        <v>119</v>
      </c>
      <c r="D870" s="12" t="s">
        <v>119</v>
      </c>
      <c r="E870" s="14" t="s">
        <v>119</v>
      </c>
      <c r="F870" s="37" t="s">
        <v>119</v>
      </c>
      <c r="G870" s="37" t="s">
        <v>119</v>
      </c>
      <c r="H870" s="31" t="s">
        <v>119</v>
      </c>
      <c r="I870" s="31" t="s">
        <v>119</v>
      </c>
      <c r="J870" s="31" t="s">
        <v>119</v>
      </c>
      <c r="K870" s="13">
        <v>1</v>
      </c>
      <c r="L870" s="28" t="s">
        <v>119</v>
      </c>
      <c r="M870" s="28" t="s">
        <v>119</v>
      </c>
      <c r="N870" s="1" t="s">
        <v>119</v>
      </c>
      <c r="O870" s="34" t="s">
        <v>119</v>
      </c>
      <c r="P870" s="28" t="s">
        <v>119</v>
      </c>
      <c r="Q870" s="106" t="s">
        <v>119</v>
      </c>
      <c r="R870" s="106" t="s">
        <v>119</v>
      </c>
      <c r="S870" s="106" t="s">
        <v>119</v>
      </c>
      <c r="T870" s="106" t="s">
        <v>119</v>
      </c>
      <c r="U870" s="106" t="s">
        <v>119</v>
      </c>
      <c r="V870" s="106" t="s">
        <v>119</v>
      </c>
      <c r="W870" t="s">
        <v>119</v>
      </c>
      <c r="X870" s="11" t="s">
        <v>119</v>
      </c>
      <c r="Y870" s="11" t="s">
        <v>134</v>
      </c>
    </row>
    <row r="871" spans="1:25" x14ac:dyDescent="0.3">
      <c r="A871" s="13" t="s">
        <v>332</v>
      </c>
      <c r="B871" s="18" t="s">
        <v>119</v>
      </c>
      <c r="C871" s="12" t="s">
        <v>119</v>
      </c>
      <c r="D871" s="12" t="s">
        <v>119</v>
      </c>
      <c r="E871" s="14" t="s">
        <v>119</v>
      </c>
      <c r="F871" s="37" t="s">
        <v>119</v>
      </c>
      <c r="G871" s="37" t="s">
        <v>119</v>
      </c>
      <c r="H871" s="31" t="s">
        <v>119</v>
      </c>
      <c r="I871" s="31" t="s">
        <v>119</v>
      </c>
      <c r="J871" s="31" t="s">
        <v>119</v>
      </c>
      <c r="K871" s="13" t="s">
        <v>119</v>
      </c>
      <c r="L871" s="28">
        <v>3</v>
      </c>
      <c r="M871" s="28" t="s">
        <v>119</v>
      </c>
      <c r="N871" s="1" t="s">
        <v>119</v>
      </c>
      <c r="O871" s="34" t="s">
        <v>119</v>
      </c>
      <c r="P871" s="28" t="s">
        <v>119</v>
      </c>
      <c r="Q871" s="106" t="s">
        <v>119</v>
      </c>
      <c r="R871" s="106" t="s">
        <v>119</v>
      </c>
      <c r="S871" s="106" t="s">
        <v>119</v>
      </c>
      <c r="T871" s="106" t="s">
        <v>119</v>
      </c>
      <c r="U871" s="106" t="s">
        <v>119</v>
      </c>
      <c r="V871" s="106" t="s">
        <v>119</v>
      </c>
      <c r="W871" t="s">
        <v>119</v>
      </c>
      <c r="X871" s="11" t="s">
        <v>134</v>
      </c>
      <c r="Y871" s="11" t="s">
        <v>134</v>
      </c>
    </row>
    <row r="872" spans="1:25" s="5" customFormat="1" x14ac:dyDescent="0.3">
      <c r="A872" s="3" t="s">
        <v>187</v>
      </c>
      <c r="B872" s="17" t="s">
        <v>119</v>
      </c>
      <c r="C872" s="4" t="s">
        <v>119</v>
      </c>
      <c r="D872" s="4" t="s">
        <v>119</v>
      </c>
      <c r="E872" s="1" t="s">
        <v>119</v>
      </c>
      <c r="F872" s="37" t="s">
        <v>119</v>
      </c>
      <c r="G872" s="37" t="s">
        <v>119</v>
      </c>
      <c r="H872" s="28">
        <v>1</v>
      </c>
      <c r="I872" s="28" t="s">
        <v>119</v>
      </c>
      <c r="J872" s="28" t="s">
        <v>119</v>
      </c>
      <c r="K872" s="3" t="s">
        <v>119</v>
      </c>
      <c r="L872" s="28" t="s">
        <v>119</v>
      </c>
      <c r="M872" s="28" t="s">
        <v>119</v>
      </c>
      <c r="N872" s="1" t="s">
        <v>119</v>
      </c>
      <c r="O872" s="34" t="s">
        <v>119</v>
      </c>
      <c r="P872" s="28" t="s">
        <v>119</v>
      </c>
      <c r="Q872" s="106" t="s">
        <v>119</v>
      </c>
      <c r="R872" s="106" t="s">
        <v>119</v>
      </c>
      <c r="S872" s="106" t="s">
        <v>119</v>
      </c>
      <c r="T872" s="106" t="s">
        <v>119</v>
      </c>
      <c r="U872" s="106" t="s">
        <v>119</v>
      </c>
      <c r="V872" s="106" t="s">
        <v>119</v>
      </c>
      <c r="W872" t="s">
        <v>119</v>
      </c>
      <c r="X872" s="11" t="s">
        <v>134</v>
      </c>
      <c r="Y872" s="11" t="s">
        <v>134</v>
      </c>
    </row>
    <row r="873" spans="1:25" s="5" customFormat="1" x14ac:dyDescent="0.3">
      <c r="A873" s="3" t="s">
        <v>592</v>
      </c>
      <c r="B873" s="17" t="s">
        <v>119</v>
      </c>
      <c r="C873" s="4" t="s">
        <v>119</v>
      </c>
      <c r="D873" s="4" t="s">
        <v>119</v>
      </c>
      <c r="E873" s="1" t="s">
        <v>119</v>
      </c>
      <c r="F873" s="37" t="s">
        <v>119</v>
      </c>
      <c r="G873" s="37" t="s">
        <v>119</v>
      </c>
      <c r="H873" s="28" t="s">
        <v>119</v>
      </c>
      <c r="I873" s="28" t="s">
        <v>119</v>
      </c>
      <c r="J873" s="28" t="s">
        <v>119</v>
      </c>
      <c r="K873" s="3" t="s">
        <v>119</v>
      </c>
      <c r="L873" s="28" t="s">
        <v>119</v>
      </c>
      <c r="M873" s="28">
        <v>3</v>
      </c>
      <c r="N873" s="1" t="s">
        <v>119</v>
      </c>
      <c r="O873" s="34" t="s">
        <v>119</v>
      </c>
      <c r="P873" s="28" t="s">
        <v>119</v>
      </c>
      <c r="Q873" s="106" t="s">
        <v>119</v>
      </c>
      <c r="R873" s="106" t="s">
        <v>119</v>
      </c>
      <c r="S873" s="106" t="s">
        <v>119</v>
      </c>
      <c r="T873" s="106" t="s">
        <v>119</v>
      </c>
      <c r="U873" s="106" t="s">
        <v>119</v>
      </c>
      <c r="V873" s="106" t="s">
        <v>119</v>
      </c>
      <c r="W873" t="s">
        <v>119</v>
      </c>
      <c r="X873" s="11" t="s">
        <v>134</v>
      </c>
      <c r="Y873" s="11" t="s">
        <v>134</v>
      </c>
    </row>
    <row r="874" spans="1:25" s="11" customFormat="1" x14ac:dyDescent="0.3">
      <c r="A874" s="8" t="s">
        <v>314</v>
      </c>
      <c r="B874" s="95" t="s">
        <v>119</v>
      </c>
      <c r="C874" s="7" t="s">
        <v>119</v>
      </c>
      <c r="D874" s="7" t="s">
        <v>119</v>
      </c>
      <c r="E874" s="10" t="s">
        <v>119</v>
      </c>
      <c r="F874" s="37" t="s">
        <v>119</v>
      </c>
      <c r="G874" s="29" t="s">
        <v>119</v>
      </c>
      <c r="H874" s="29" t="s">
        <v>119</v>
      </c>
      <c r="I874" s="29" t="s">
        <v>119</v>
      </c>
      <c r="J874" s="29" t="s">
        <v>119</v>
      </c>
      <c r="K874" s="29">
        <v>1</v>
      </c>
      <c r="L874" s="29" t="s">
        <v>119</v>
      </c>
      <c r="M874" s="29" t="s">
        <v>119</v>
      </c>
      <c r="N874" s="10" t="s">
        <v>119</v>
      </c>
      <c r="O874" s="34" t="s">
        <v>119</v>
      </c>
      <c r="P874" s="28" t="s">
        <v>119</v>
      </c>
      <c r="Q874" s="107" t="s">
        <v>119</v>
      </c>
      <c r="R874" s="107" t="s">
        <v>119</v>
      </c>
      <c r="S874" s="107">
        <v>1</v>
      </c>
      <c r="T874" s="107" t="s">
        <v>119</v>
      </c>
      <c r="U874" s="106" t="s">
        <v>119</v>
      </c>
      <c r="V874" s="106" t="s">
        <v>119</v>
      </c>
      <c r="W874" t="s">
        <v>119</v>
      </c>
      <c r="X874" s="11" t="str">
        <f t="shared" ref="X874:X923" si="13">IF(SUM(Q874:V874)&gt;=1,"X","")</f>
        <v>X</v>
      </c>
      <c r="Y874" s="11" t="s">
        <v>119</v>
      </c>
    </row>
    <row r="875" spans="1:25" x14ac:dyDescent="0.3">
      <c r="A875" s="13" t="s">
        <v>998</v>
      </c>
      <c r="B875" s="26" t="s">
        <v>119</v>
      </c>
      <c r="C875" s="12" t="s">
        <v>119</v>
      </c>
      <c r="D875" s="12" t="s">
        <v>119</v>
      </c>
      <c r="E875" s="14" t="s">
        <v>119</v>
      </c>
      <c r="F875" s="31" t="s">
        <v>119</v>
      </c>
      <c r="G875" s="31" t="s">
        <v>119</v>
      </c>
      <c r="H875" s="31" t="s">
        <v>119</v>
      </c>
      <c r="I875" s="31" t="s">
        <v>119</v>
      </c>
      <c r="J875" s="31" t="s">
        <v>119</v>
      </c>
      <c r="K875" s="31" t="s">
        <v>119</v>
      </c>
      <c r="L875" s="31" t="s">
        <v>119</v>
      </c>
      <c r="M875" s="31" t="s">
        <v>119</v>
      </c>
      <c r="N875" s="14" t="s">
        <v>119</v>
      </c>
      <c r="O875" s="34" t="s">
        <v>119</v>
      </c>
      <c r="P875" s="28" t="s">
        <v>119</v>
      </c>
      <c r="Q875" s="108" t="s">
        <v>119</v>
      </c>
      <c r="R875" s="108" t="s">
        <v>119</v>
      </c>
      <c r="S875" s="108" t="s">
        <v>119</v>
      </c>
      <c r="T875" s="108">
        <v>3</v>
      </c>
      <c r="U875" s="108" t="s">
        <v>119</v>
      </c>
      <c r="V875" s="108" t="s">
        <v>119</v>
      </c>
      <c r="W875" t="s">
        <v>119</v>
      </c>
      <c r="X875" s="11" t="str">
        <f t="shared" si="13"/>
        <v>X</v>
      </c>
      <c r="Y875" s="11" t="s">
        <v>134</v>
      </c>
    </row>
    <row r="876" spans="1:25" x14ac:dyDescent="0.3">
      <c r="A876" s="3" t="s">
        <v>593</v>
      </c>
      <c r="B876" s="17" t="s">
        <v>119</v>
      </c>
      <c r="C876" s="4" t="s">
        <v>119</v>
      </c>
      <c r="D876" s="4" t="s">
        <v>119</v>
      </c>
      <c r="E876" s="1" t="s">
        <v>119</v>
      </c>
      <c r="F876" s="37" t="s">
        <v>119</v>
      </c>
      <c r="G876" s="37" t="s">
        <v>119</v>
      </c>
      <c r="H876" s="28" t="s">
        <v>119</v>
      </c>
      <c r="I876" s="28" t="s">
        <v>119</v>
      </c>
      <c r="J876" s="28" t="s">
        <v>119</v>
      </c>
      <c r="K876" s="28" t="s">
        <v>119</v>
      </c>
      <c r="L876" s="28" t="s">
        <v>119</v>
      </c>
      <c r="M876" s="28">
        <v>3</v>
      </c>
      <c r="N876" s="1" t="s">
        <v>119</v>
      </c>
      <c r="O876" s="34" t="s">
        <v>119</v>
      </c>
      <c r="P876" s="28" t="s">
        <v>119</v>
      </c>
      <c r="Q876" s="106" t="s">
        <v>119</v>
      </c>
      <c r="R876" s="106" t="s">
        <v>119</v>
      </c>
      <c r="S876" s="106" t="s">
        <v>119</v>
      </c>
      <c r="T876" s="106" t="s">
        <v>119</v>
      </c>
      <c r="U876" s="106" t="s">
        <v>119</v>
      </c>
      <c r="V876" s="106" t="s">
        <v>119</v>
      </c>
      <c r="W876" t="s">
        <v>119</v>
      </c>
      <c r="X876" s="11" t="s">
        <v>134</v>
      </c>
      <c r="Y876" s="11" t="s">
        <v>134</v>
      </c>
    </row>
    <row r="877" spans="1:25" x14ac:dyDescent="0.3">
      <c r="A877" s="3" t="s">
        <v>185</v>
      </c>
      <c r="B877" s="2" t="s">
        <v>119</v>
      </c>
      <c r="C877" s="4" t="s">
        <v>119</v>
      </c>
      <c r="D877" s="4" t="s">
        <v>119</v>
      </c>
      <c r="E877" s="1" t="s">
        <v>119</v>
      </c>
      <c r="F877" s="37" t="s">
        <v>119</v>
      </c>
      <c r="G877" s="37" t="s">
        <v>119</v>
      </c>
      <c r="H877" s="28" t="s">
        <v>119</v>
      </c>
      <c r="I877" s="28">
        <v>1</v>
      </c>
      <c r="J877" s="28">
        <v>7</v>
      </c>
      <c r="K877" s="28" t="s">
        <v>119</v>
      </c>
      <c r="L877" s="28" t="s">
        <v>119</v>
      </c>
      <c r="M877" s="27" t="s">
        <v>134</v>
      </c>
      <c r="N877" s="4" t="s">
        <v>119</v>
      </c>
      <c r="O877" s="34" t="s">
        <v>119</v>
      </c>
      <c r="P877" s="28">
        <v>1</v>
      </c>
      <c r="Q877" s="106" t="s">
        <v>119</v>
      </c>
      <c r="R877" s="106" t="s">
        <v>119</v>
      </c>
      <c r="S877" s="106" t="s">
        <v>119</v>
      </c>
      <c r="T877" s="106" t="s">
        <v>119</v>
      </c>
      <c r="U877" s="106" t="s">
        <v>119</v>
      </c>
      <c r="V877" s="106" t="s">
        <v>119</v>
      </c>
      <c r="W877" t="s">
        <v>119</v>
      </c>
      <c r="X877" s="11" t="s">
        <v>134</v>
      </c>
      <c r="Y877" s="11" t="s">
        <v>134</v>
      </c>
    </row>
    <row r="878" spans="1:25" x14ac:dyDescent="0.3">
      <c r="A878" s="3" t="s">
        <v>186</v>
      </c>
      <c r="B878" s="2" t="s">
        <v>119</v>
      </c>
      <c r="C878" s="1" t="s">
        <v>119</v>
      </c>
      <c r="D878" s="4" t="s">
        <v>119</v>
      </c>
      <c r="E878" s="1" t="s">
        <v>119</v>
      </c>
      <c r="F878" s="37" t="s">
        <v>119</v>
      </c>
      <c r="G878" s="37" t="s">
        <v>119</v>
      </c>
      <c r="H878" s="28" t="s">
        <v>119</v>
      </c>
      <c r="I878" s="28">
        <f>2+1+2+1+1</f>
        <v>7</v>
      </c>
      <c r="J878" s="28" t="s">
        <v>119</v>
      </c>
      <c r="K878" s="28" t="s">
        <v>119</v>
      </c>
      <c r="L878" s="28" t="s">
        <v>119</v>
      </c>
      <c r="M878" s="28" t="s">
        <v>134</v>
      </c>
      <c r="N878" s="1" t="s">
        <v>119</v>
      </c>
      <c r="O878" s="34" t="s">
        <v>119</v>
      </c>
      <c r="P878" s="28">
        <v>2</v>
      </c>
      <c r="Q878" s="106" t="s">
        <v>119</v>
      </c>
      <c r="R878" s="106" t="s">
        <v>119</v>
      </c>
      <c r="S878" s="106" t="s">
        <v>119</v>
      </c>
      <c r="T878" s="106" t="s">
        <v>119</v>
      </c>
      <c r="U878" s="106" t="s">
        <v>119</v>
      </c>
      <c r="V878" s="106" t="s">
        <v>119</v>
      </c>
      <c r="W878" t="s">
        <v>119</v>
      </c>
      <c r="X878" s="11" t="s">
        <v>134</v>
      </c>
      <c r="Y878" s="11" t="s">
        <v>134</v>
      </c>
    </row>
    <row r="879" spans="1:25" x14ac:dyDescent="0.3">
      <c r="A879" s="3" t="s">
        <v>1191</v>
      </c>
      <c r="B879" s="2" t="s">
        <v>119</v>
      </c>
      <c r="C879" s="1" t="s">
        <v>119</v>
      </c>
      <c r="D879" s="4" t="s">
        <v>119</v>
      </c>
      <c r="E879" s="1" t="s">
        <v>119</v>
      </c>
      <c r="F879" s="37" t="s">
        <v>119</v>
      </c>
      <c r="G879" s="37" t="s">
        <v>119</v>
      </c>
      <c r="H879" s="28" t="s">
        <v>119</v>
      </c>
      <c r="I879" s="28" t="s">
        <v>119</v>
      </c>
      <c r="J879" s="28">
        <v>14</v>
      </c>
      <c r="K879" s="28" t="s">
        <v>119</v>
      </c>
      <c r="L879" s="28" t="s">
        <v>119</v>
      </c>
      <c r="M879" s="28" t="s">
        <v>119</v>
      </c>
      <c r="N879" s="1" t="s">
        <v>119</v>
      </c>
      <c r="O879" s="34" t="s">
        <v>119</v>
      </c>
      <c r="P879" s="28" t="s">
        <v>119</v>
      </c>
      <c r="Q879" s="106" t="s">
        <v>119</v>
      </c>
      <c r="R879" s="106" t="s">
        <v>119</v>
      </c>
      <c r="S879" s="106" t="s">
        <v>119</v>
      </c>
      <c r="T879" s="106" t="s">
        <v>119</v>
      </c>
      <c r="U879" s="106" t="s">
        <v>119</v>
      </c>
      <c r="V879" s="106" t="s">
        <v>119</v>
      </c>
      <c r="W879" t="s">
        <v>134</v>
      </c>
      <c r="X879" s="11" t="s">
        <v>119</v>
      </c>
      <c r="Y879" s="11" t="s">
        <v>119</v>
      </c>
    </row>
    <row r="880" spans="1:25" x14ac:dyDescent="0.3">
      <c r="A880" s="3" t="s">
        <v>594</v>
      </c>
      <c r="B880" s="2" t="s">
        <v>119</v>
      </c>
      <c r="C880" s="1" t="s">
        <v>119</v>
      </c>
      <c r="D880" s="4" t="s">
        <v>119</v>
      </c>
      <c r="E880" s="1" t="s">
        <v>119</v>
      </c>
      <c r="F880" s="37" t="s">
        <v>119</v>
      </c>
      <c r="G880" s="37" t="s">
        <v>119</v>
      </c>
      <c r="H880" s="28" t="s">
        <v>119</v>
      </c>
      <c r="I880" s="28" t="s">
        <v>119</v>
      </c>
      <c r="J880" s="28" t="s">
        <v>119</v>
      </c>
      <c r="K880" s="28" t="s">
        <v>119</v>
      </c>
      <c r="L880" s="28" t="s">
        <v>119</v>
      </c>
      <c r="M880" s="28" t="s">
        <v>134</v>
      </c>
      <c r="N880" s="1" t="s">
        <v>119</v>
      </c>
      <c r="O880" s="34" t="s">
        <v>119</v>
      </c>
      <c r="P880" s="28" t="s">
        <v>119</v>
      </c>
      <c r="Q880" s="106" t="s">
        <v>119</v>
      </c>
      <c r="R880" s="106" t="s">
        <v>119</v>
      </c>
      <c r="S880" s="106" t="s">
        <v>119</v>
      </c>
      <c r="T880" s="106" t="s">
        <v>119</v>
      </c>
      <c r="U880" s="106" t="s">
        <v>119</v>
      </c>
      <c r="V880" s="106" t="s">
        <v>119</v>
      </c>
      <c r="W880" t="s">
        <v>119</v>
      </c>
      <c r="X880" s="11" t="s">
        <v>119</v>
      </c>
      <c r="Y880" s="11" t="s">
        <v>119</v>
      </c>
    </row>
    <row r="881" spans="1:25" s="5" customFormat="1" x14ac:dyDescent="0.3">
      <c r="A881" s="3" t="s">
        <v>188</v>
      </c>
      <c r="B881" s="2" t="s">
        <v>119</v>
      </c>
      <c r="C881" s="1" t="s">
        <v>119</v>
      </c>
      <c r="D881" s="4" t="s">
        <v>119</v>
      </c>
      <c r="E881" s="1" t="s">
        <v>119</v>
      </c>
      <c r="F881" s="37" t="s">
        <v>119</v>
      </c>
      <c r="G881" s="37" t="s">
        <v>119</v>
      </c>
      <c r="H881" s="28">
        <v>25</v>
      </c>
      <c r="I881" s="28">
        <v>2</v>
      </c>
      <c r="J881" s="28">
        <v>12</v>
      </c>
      <c r="K881" s="28" t="s">
        <v>119</v>
      </c>
      <c r="L881" s="28" t="s">
        <v>119</v>
      </c>
      <c r="M881" s="28" t="s">
        <v>134</v>
      </c>
      <c r="N881" s="1" t="s">
        <v>119</v>
      </c>
      <c r="O881" s="34" t="s">
        <v>119</v>
      </c>
      <c r="P881" s="28">
        <v>1</v>
      </c>
      <c r="Q881" s="106" t="s">
        <v>119</v>
      </c>
      <c r="R881" s="106" t="s">
        <v>119</v>
      </c>
      <c r="S881" s="106" t="s">
        <v>119</v>
      </c>
      <c r="T881" s="106">
        <v>1</v>
      </c>
      <c r="U881" s="106" t="s">
        <v>119</v>
      </c>
      <c r="V881" s="106" t="s">
        <v>119</v>
      </c>
      <c r="W881" t="s">
        <v>119</v>
      </c>
      <c r="X881" s="11" t="str">
        <f t="shared" si="13"/>
        <v>X</v>
      </c>
      <c r="Y881" s="11" t="s">
        <v>134</v>
      </c>
    </row>
    <row r="882" spans="1:25" x14ac:dyDescent="0.3">
      <c r="A882" s="3" t="s">
        <v>1132</v>
      </c>
      <c r="B882" s="2" t="s">
        <v>119</v>
      </c>
      <c r="C882" s="1" t="s">
        <v>119</v>
      </c>
      <c r="D882" s="4" t="s">
        <v>119</v>
      </c>
      <c r="E882" s="1" t="s">
        <v>119</v>
      </c>
      <c r="F882" s="37" t="s">
        <v>119</v>
      </c>
      <c r="G882" s="37" t="s">
        <v>119</v>
      </c>
      <c r="H882" s="28" t="s">
        <v>119</v>
      </c>
      <c r="I882" s="28" t="s">
        <v>119</v>
      </c>
      <c r="J882" s="28" t="s">
        <v>119</v>
      </c>
      <c r="K882" s="28">
        <f>1+2+1+1+1</f>
        <v>6</v>
      </c>
      <c r="L882" s="28" t="s">
        <v>119</v>
      </c>
      <c r="M882" s="28" t="s">
        <v>119</v>
      </c>
      <c r="N882" s="1" t="s">
        <v>119</v>
      </c>
      <c r="O882" s="34">
        <v>4</v>
      </c>
      <c r="P882" s="28" t="s">
        <v>119</v>
      </c>
      <c r="Q882" s="106" t="s">
        <v>119</v>
      </c>
      <c r="R882" s="106" t="s">
        <v>119</v>
      </c>
      <c r="S882" s="106" t="s">
        <v>119</v>
      </c>
      <c r="T882" s="106" t="s">
        <v>119</v>
      </c>
      <c r="U882" s="106" t="s">
        <v>119</v>
      </c>
      <c r="V882" s="106" t="s">
        <v>119</v>
      </c>
      <c r="W882" t="s">
        <v>134</v>
      </c>
      <c r="X882" s="11" t="s">
        <v>119</v>
      </c>
      <c r="Y882" s="11" t="s">
        <v>119</v>
      </c>
    </row>
    <row r="883" spans="1:25" x14ac:dyDescent="0.3">
      <c r="A883" s="8" t="s">
        <v>1304</v>
      </c>
      <c r="B883" s="6" t="s">
        <v>119</v>
      </c>
      <c r="C883" s="10" t="s">
        <v>119</v>
      </c>
      <c r="D883" s="7" t="s">
        <v>119</v>
      </c>
      <c r="E883" s="10" t="s">
        <v>119</v>
      </c>
      <c r="F883" s="29">
        <v>1</v>
      </c>
      <c r="G883" s="29" t="s">
        <v>119</v>
      </c>
      <c r="H883" s="29" t="s">
        <v>119</v>
      </c>
      <c r="I883" s="29" t="s">
        <v>119</v>
      </c>
      <c r="J883" s="29" t="s">
        <v>119</v>
      </c>
      <c r="K883" s="29" t="s">
        <v>119</v>
      </c>
      <c r="L883" s="29" t="s">
        <v>119</v>
      </c>
      <c r="M883" s="29" t="s">
        <v>119</v>
      </c>
      <c r="N883" s="10" t="s">
        <v>119</v>
      </c>
      <c r="O883" s="30" t="s">
        <v>119</v>
      </c>
      <c r="P883" s="28" t="s">
        <v>119</v>
      </c>
      <c r="Q883" s="107" t="s">
        <v>119</v>
      </c>
      <c r="R883" s="107" t="s">
        <v>119</v>
      </c>
      <c r="S883" s="107" t="s">
        <v>119</v>
      </c>
      <c r="T883" s="107" t="s">
        <v>119</v>
      </c>
      <c r="U883" s="107" t="s">
        <v>119</v>
      </c>
      <c r="V883" s="107" t="s">
        <v>119</v>
      </c>
      <c r="W883" s="5" t="s">
        <v>119</v>
      </c>
      <c r="X883" s="5" t="s">
        <v>119</v>
      </c>
      <c r="Y883" s="5" t="s">
        <v>119</v>
      </c>
    </row>
    <row r="884" spans="1:25" x14ac:dyDescent="0.3">
      <c r="A884" s="3" t="s">
        <v>184</v>
      </c>
      <c r="B884" s="2" t="s">
        <v>119</v>
      </c>
      <c r="C884" s="4" t="s">
        <v>119</v>
      </c>
      <c r="D884" s="4" t="s">
        <v>119</v>
      </c>
      <c r="E884" s="1" t="s">
        <v>119</v>
      </c>
      <c r="F884" s="37" t="s">
        <v>119</v>
      </c>
      <c r="G884" s="37" t="s">
        <v>119</v>
      </c>
      <c r="H884" s="28">
        <v>11</v>
      </c>
      <c r="I884" s="28">
        <f>5+3+4+2+2+2+8+2+4+3+1+1+1+3+1</f>
        <v>42</v>
      </c>
      <c r="J884" s="28">
        <f>1+3+2+7+1+1+2+1+7+2+11+4+3+2+2+8+3+2+1+55+1+6+3+1+1</f>
        <v>130</v>
      </c>
      <c r="K884" s="28">
        <f>1+1+1+2+1+1+4+2+1</f>
        <v>14</v>
      </c>
      <c r="L884" s="28" t="s">
        <v>119</v>
      </c>
      <c r="M884" s="28">
        <v>1</v>
      </c>
      <c r="N884" s="1">
        <v>1</v>
      </c>
      <c r="O884" s="34" t="s">
        <v>119</v>
      </c>
      <c r="P884" s="28">
        <v>11</v>
      </c>
      <c r="Q884" s="106" t="s">
        <v>119</v>
      </c>
      <c r="R884" s="106" t="s">
        <v>119</v>
      </c>
      <c r="S884" s="106" t="s">
        <v>119</v>
      </c>
      <c r="T884" s="106" t="s">
        <v>119</v>
      </c>
      <c r="U884" s="106" t="s">
        <v>119</v>
      </c>
      <c r="V884" s="106" t="s">
        <v>119</v>
      </c>
      <c r="W884" t="s">
        <v>119</v>
      </c>
      <c r="X884" s="11" t="s">
        <v>134</v>
      </c>
      <c r="Y884" s="11" t="s">
        <v>134</v>
      </c>
    </row>
    <row r="885" spans="1:25" x14ac:dyDescent="0.3">
      <c r="A885" s="3" t="s">
        <v>1192</v>
      </c>
      <c r="B885" s="2" t="s">
        <v>119</v>
      </c>
      <c r="C885" s="1" t="s">
        <v>119</v>
      </c>
      <c r="D885" s="4" t="s">
        <v>119</v>
      </c>
      <c r="E885" s="1" t="s">
        <v>119</v>
      </c>
      <c r="F885" s="37" t="s">
        <v>119</v>
      </c>
      <c r="G885" s="37" t="s">
        <v>119</v>
      </c>
      <c r="H885" s="28" t="s">
        <v>119</v>
      </c>
      <c r="I885" s="28" t="s">
        <v>119</v>
      </c>
      <c r="J885" s="28">
        <v>4</v>
      </c>
      <c r="K885" s="28" t="s">
        <v>119</v>
      </c>
      <c r="L885" s="28" t="s">
        <v>119</v>
      </c>
      <c r="M885" s="28" t="s">
        <v>119</v>
      </c>
      <c r="N885" s="1" t="s">
        <v>119</v>
      </c>
      <c r="O885" s="34" t="s">
        <v>119</v>
      </c>
      <c r="P885" s="28" t="s">
        <v>119</v>
      </c>
      <c r="Q885" s="106" t="s">
        <v>119</v>
      </c>
      <c r="R885" s="106" t="s">
        <v>119</v>
      </c>
      <c r="S885" s="106" t="s">
        <v>119</v>
      </c>
      <c r="T885" s="106" t="s">
        <v>119</v>
      </c>
      <c r="U885" s="106" t="s">
        <v>119</v>
      </c>
      <c r="V885" s="106" t="s">
        <v>119</v>
      </c>
      <c r="W885" t="s">
        <v>134</v>
      </c>
      <c r="X885" s="11" t="s">
        <v>119</v>
      </c>
      <c r="Y885" s="11" t="s">
        <v>119</v>
      </c>
    </row>
    <row r="886" spans="1:25" s="11" customFormat="1" x14ac:dyDescent="0.3">
      <c r="A886" s="3" t="s">
        <v>772</v>
      </c>
      <c r="B886" s="2" t="s">
        <v>119</v>
      </c>
      <c r="C886" s="1" t="s">
        <v>119</v>
      </c>
      <c r="D886" s="4" t="s">
        <v>119</v>
      </c>
      <c r="E886" s="1" t="s">
        <v>119</v>
      </c>
      <c r="F886" s="37" t="s">
        <v>119</v>
      </c>
      <c r="G886" s="37" t="s">
        <v>119</v>
      </c>
      <c r="H886" s="28" t="s">
        <v>119</v>
      </c>
      <c r="I886" s="28" t="s">
        <v>119</v>
      </c>
      <c r="J886" s="28" t="s">
        <v>119</v>
      </c>
      <c r="K886" s="28" t="s">
        <v>119</v>
      </c>
      <c r="L886" s="28" t="s">
        <v>119</v>
      </c>
      <c r="M886" s="28" t="s">
        <v>119</v>
      </c>
      <c r="N886" s="1" t="s">
        <v>119</v>
      </c>
      <c r="O886" s="34" t="s">
        <v>119</v>
      </c>
      <c r="P886" s="28" t="s">
        <v>119</v>
      </c>
      <c r="Q886" s="106" t="s">
        <v>119</v>
      </c>
      <c r="R886" s="106">
        <v>33</v>
      </c>
      <c r="S886" s="106" t="s">
        <v>119</v>
      </c>
      <c r="T886" s="106" t="s">
        <v>119</v>
      </c>
      <c r="U886" s="106" t="s">
        <v>119</v>
      </c>
      <c r="V886" s="106" t="s">
        <v>119</v>
      </c>
      <c r="W886" t="s">
        <v>119</v>
      </c>
      <c r="X886" s="11" t="str">
        <f t="shared" si="13"/>
        <v>X</v>
      </c>
      <c r="Y886" s="11" t="s">
        <v>119</v>
      </c>
    </row>
    <row r="887" spans="1:25" s="11" customFormat="1" x14ac:dyDescent="0.3">
      <c r="A887" s="3" t="s">
        <v>39</v>
      </c>
      <c r="B887" s="2">
        <v>5</v>
      </c>
      <c r="C887" s="4">
        <v>0</v>
      </c>
      <c r="D887" s="4">
        <v>0</v>
      </c>
      <c r="E887" s="1">
        <v>0</v>
      </c>
      <c r="F887" s="37" t="s">
        <v>119</v>
      </c>
      <c r="G887" s="37" t="s">
        <v>119</v>
      </c>
      <c r="H887" s="28" t="s">
        <v>119</v>
      </c>
      <c r="I887" s="28" t="s">
        <v>119</v>
      </c>
      <c r="J887" s="28" t="s">
        <v>119</v>
      </c>
      <c r="K887" s="28" t="s">
        <v>119</v>
      </c>
      <c r="L887" s="28" t="s">
        <v>119</v>
      </c>
      <c r="M887" s="28" t="s">
        <v>119</v>
      </c>
      <c r="N887" s="1" t="s">
        <v>119</v>
      </c>
      <c r="O887" s="34" t="s">
        <v>119</v>
      </c>
      <c r="P887" s="28" t="s">
        <v>119</v>
      </c>
      <c r="Q887" s="106" t="s">
        <v>119</v>
      </c>
      <c r="R887" s="106" t="s">
        <v>119</v>
      </c>
      <c r="S887" s="106" t="s">
        <v>119</v>
      </c>
      <c r="T887" s="106" t="s">
        <v>119</v>
      </c>
      <c r="U887" s="106" t="s">
        <v>119</v>
      </c>
      <c r="V887" s="106" t="s">
        <v>119</v>
      </c>
      <c r="W887" t="s">
        <v>119</v>
      </c>
      <c r="X887" s="11" t="s">
        <v>134</v>
      </c>
      <c r="Y887" s="11" t="s">
        <v>134</v>
      </c>
    </row>
    <row r="888" spans="1:25" x14ac:dyDescent="0.3">
      <c r="A888" s="21" t="s">
        <v>1245</v>
      </c>
      <c r="B888" s="19" t="s">
        <v>119</v>
      </c>
      <c r="C888" s="20" t="s">
        <v>119</v>
      </c>
      <c r="D888" s="20" t="s">
        <v>119</v>
      </c>
      <c r="E888" s="25" t="s">
        <v>119</v>
      </c>
      <c r="F888" s="37" t="s">
        <v>119</v>
      </c>
      <c r="G888" s="37" t="s">
        <v>119</v>
      </c>
      <c r="H888" s="32" t="s">
        <v>119</v>
      </c>
      <c r="I888" s="32" t="s">
        <v>119</v>
      </c>
      <c r="J888" s="32" t="s">
        <v>119</v>
      </c>
      <c r="K888" s="32" t="s">
        <v>119</v>
      </c>
      <c r="L888" s="32" t="s">
        <v>119</v>
      </c>
      <c r="M888" s="33" t="s">
        <v>134</v>
      </c>
      <c r="N888" s="25" t="s">
        <v>119</v>
      </c>
      <c r="O888" s="34" t="s">
        <v>119</v>
      </c>
      <c r="P888" s="28" t="s">
        <v>119</v>
      </c>
      <c r="Q888" s="106" t="s">
        <v>119</v>
      </c>
      <c r="R888" s="106" t="s">
        <v>119</v>
      </c>
      <c r="S888" s="106" t="s">
        <v>119</v>
      </c>
      <c r="T888" s="106" t="s">
        <v>119</v>
      </c>
      <c r="U888" s="106" t="s">
        <v>119</v>
      </c>
      <c r="V888" s="106" t="s">
        <v>119</v>
      </c>
      <c r="W888" t="s">
        <v>134</v>
      </c>
      <c r="X888" s="11" t="s">
        <v>119</v>
      </c>
      <c r="Y888" s="11" t="s">
        <v>119</v>
      </c>
    </row>
    <row r="889" spans="1:25" x14ac:dyDescent="0.3">
      <c r="A889" s="3" t="s">
        <v>38</v>
      </c>
      <c r="B889" s="2">
        <v>0</v>
      </c>
      <c r="C889" s="4">
        <v>0</v>
      </c>
      <c r="D889" s="4">
        <v>0</v>
      </c>
      <c r="E889" s="1">
        <v>5</v>
      </c>
      <c r="F889" s="37" t="s">
        <v>119</v>
      </c>
      <c r="G889" s="37" t="s">
        <v>119</v>
      </c>
      <c r="H889" s="27">
        <v>3</v>
      </c>
      <c r="I889" s="28" t="s">
        <v>119</v>
      </c>
      <c r="J889" s="28">
        <v>4</v>
      </c>
      <c r="K889" s="28">
        <f>15+1</f>
        <v>16</v>
      </c>
      <c r="L889" s="28" t="s">
        <v>119</v>
      </c>
      <c r="M889" s="28">
        <v>1</v>
      </c>
      <c r="N889" s="1">
        <v>2</v>
      </c>
      <c r="O889" s="34">
        <v>3</v>
      </c>
      <c r="P889" s="28" t="s">
        <v>119</v>
      </c>
      <c r="Q889" s="106" t="s">
        <v>119</v>
      </c>
      <c r="R889" s="106" t="s">
        <v>119</v>
      </c>
      <c r="S889" s="106" t="s">
        <v>119</v>
      </c>
      <c r="T889" s="106" t="s">
        <v>119</v>
      </c>
      <c r="U889" s="106" t="s">
        <v>119</v>
      </c>
      <c r="V889" s="106" t="s">
        <v>119</v>
      </c>
      <c r="W889" t="s">
        <v>119</v>
      </c>
      <c r="X889" s="11" t="s">
        <v>134</v>
      </c>
      <c r="Y889" s="11" t="s">
        <v>134</v>
      </c>
    </row>
    <row r="890" spans="1:25" x14ac:dyDescent="0.3">
      <c r="A890" s="3" t="s">
        <v>40</v>
      </c>
      <c r="B890" s="2">
        <v>0</v>
      </c>
      <c r="C890" s="4">
        <v>1</v>
      </c>
      <c r="D890" s="4">
        <v>0</v>
      </c>
      <c r="E890" s="1">
        <v>0</v>
      </c>
      <c r="F890" s="37" t="s">
        <v>119</v>
      </c>
      <c r="G890" s="37" t="s">
        <v>119</v>
      </c>
      <c r="H890" s="28" t="s">
        <v>119</v>
      </c>
      <c r="I890" s="28" t="s">
        <v>119</v>
      </c>
      <c r="J890" s="28" t="s">
        <v>119</v>
      </c>
      <c r="K890" s="31" t="s">
        <v>119</v>
      </c>
      <c r="L890" s="28" t="s">
        <v>119</v>
      </c>
      <c r="M890" s="28" t="s">
        <v>119</v>
      </c>
      <c r="N890" s="1" t="s">
        <v>119</v>
      </c>
      <c r="O890" s="34" t="s">
        <v>119</v>
      </c>
      <c r="P890" s="28">
        <v>4</v>
      </c>
      <c r="Q890" s="106" t="s">
        <v>119</v>
      </c>
      <c r="R890" s="106" t="s">
        <v>119</v>
      </c>
      <c r="S890" s="106" t="s">
        <v>119</v>
      </c>
      <c r="T890" s="106" t="s">
        <v>119</v>
      </c>
      <c r="U890" s="106" t="s">
        <v>119</v>
      </c>
      <c r="V890" s="106" t="s">
        <v>119</v>
      </c>
      <c r="W890" t="s">
        <v>119</v>
      </c>
      <c r="X890" s="11" t="s">
        <v>134</v>
      </c>
      <c r="Y890" s="11" t="s">
        <v>134</v>
      </c>
    </row>
    <row r="891" spans="1:25" x14ac:dyDescent="0.3">
      <c r="A891" s="3" t="s">
        <v>1310</v>
      </c>
      <c r="B891" s="2" t="s">
        <v>119</v>
      </c>
      <c r="C891" s="4" t="s">
        <v>119</v>
      </c>
      <c r="D891" s="4" t="s">
        <v>119</v>
      </c>
      <c r="E891" s="1" t="s">
        <v>119</v>
      </c>
      <c r="F891" s="37">
        <v>2</v>
      </c>
      <c r="G891" s="37" t="s">
        <v>119</v>
      </c>
      <c r="H891" s="28" t="s">
        <v>119</v>
      </c>
      <c r="I891" s="28" t="s">
        <v>119</v>
      </c>
      <c r="J891" s="28" t="s">
        <v>119</v>
      </c>
      <c r="K891" s="31" t="s">
        <v>119</v>
      </c>
      <c r="L891" s="28" t="s">
        <v>119</v>
      </c>
      <c r="M891" s="28" t="s">
        <v>119</v>
      </c>
      <c r="N891" s="1" t="s">
        <v>119</v>
      </c>
      <c r="O891" s="34" t="s">
        <v>119</v>
      </c>
      <c r="P891" s="28" t="s">
        <v>119</v>
      </c>
      <c r="Q891" s="106" t="s">
        <v>119</v>
      </c>
      <c r="R891" s="106" t="s">
        <v>119</v>
      </c>
      <c r="S891" s="106" t="s">
        <v>119</v>
      </c>
      <c r="T891" s="106" t="s">
        <v>119</v>
      </c>
      <c r="U891" s="106" t="s">
        <v>119</v>
      </c>
      <c r="V891" s="106" t="s">
        <v>119</v>
      </c>
      <c r="W891" t="s">
        <v>119</v>
      </c>
      <c r="X891" s="11" t="s">
        <v>119</v>
      </c>
      <c r="Y891" s="11" t="s">
        <v>119</v>
      </c>
    </row>
    <row r="892" spans="1:25" x14ac:dyDescent="0.3">
      <c r="A892" s="3" t="s">
        <v>595</v>
      </c>
      <c r="B892" s="2" t="s">
        <v>119</v>
      </c>
      <c r="C892" s="4" t="s">
        <v>119</v>
      </c>
      <c r="D892" s="4" t="s">
        <v>119</v>
      </c>
      <c r="E892" s="1" t="s">
        <v>119</v>
      </c>
      <c r="F892" s="37" t="s">
        <v>119</v>
      </c>
      <c r="G892" s="37" t="s">
        <v>119</v>
      </c>
      <c r="H892" s="28" t="s">
        <v>119</v>
      </c>
      <c r="I892" s="28" t="s">
        <v>119</v>
      </c>
      <c r="J892" s="28" t="s">
        <v>119</v>
      </c>
      <c r="K892" s="31" t="s">
        <v>119</v>
      </c>
      <c r="L892" s="28" t="s">
        <v>119</v>
      </c>
      <c r="M892" s="28" t="s">
        <v>134</v>
      </c>
      <c r="N892" s="1" t="s">
        <v>119</v>
      </c>
      <c r="O892" s="34" t="s">
        <v>119</v>
      </c>
      <c r="P892" s="28" t="s">
        <v>119</v>
      </c>
      <c r="Q892" s="106" t="s">
        <v>119</v>
      </c>
      <c r="R892" s="106" t="s">
        <v>119</v>
      </c>
      <c r="S892" s="106" t="s">
        <v>119</v>
      </c>
      <c r="T892" s="106" t="s">
        <v>119</v>
      </c>
      <c r="U892" s="106" t="s">
        <v>119</v>
      </c>
      <c r="V892" s="106" t="s">
        <v>119</v>
      </c>
      <c r="W892" t="s">
        <v>119</v>
      </c>
      <c r="X892" s="11" t="s">
        <v>134</v>
      </c>
      <c r="Y892" s="11" t="s">
        <v>119</v>
      </c>
    </row>
    <row r="893" spans="1:25" x14ac:dyDescent="0.3">
      <c r="A893" s="3" t="s">
        <v>596</v>
      </c>
      <c r="B893" s="2" t="s">
        <v>119</v>
      </c>
      <c r="C893" s="4" t="s">
        <v>119</v>
      </c>
      <c r="D893" s="4" t="s">
        <v>119</v>
      </c>
      <c r="E893" s="1" t="s">
        <v>119</v>
      </c>
      <c r="F893" s="37" t="s">
        <v>119</v>
      </c>
      <c r="G893" s="37" t="s">
        <v>119</v>
      </c>
      <c r="H893" s="28" t="s">
        <v>119</v>
      </c>
      <c r="I893" s="28" t="s">
        <v>119</v>
      </c>
      <c r="J893" s="28" t="s">
        <v>119</v>
      </c>
      <c r="K893" s="31" t="s">
        <v>119</v>
      </c>
      <c r="L893" s="28" t="s">
        <v>119</v>
      </c>
      <c r="M893" s="28" t="s">
        <v>134</v>
      </c>
      <c r="N893" s="1" t="s">
        <v>119</v>
      </c>
      <c r="O893" s="34" t="s">
        <v>119</v>
      </c>
      <c r="P893" s="28" t="s">
        <v>119</v>
      </c>
      <c r="Q893" s="106" t="s">
        <v>119</v>
      </c>
      <c r="R893" s="106" t="s">
        <v>119</v>
      </c>
      <c r="S893" s="106" t="s">
        <v>119</v>
      </c>
      <c r="T893" s="106" t="s">
        <v>119</v>
      </c>
      <c r="U893" s="106" t="s">
        <v>119</v>
      </c>
      <c r="V893" s="106" t="s">
        <v>119</v>
      </c>
      <c r="W893" t="s">
        <v>119</v>
      </c>
      <c r="X893" s="11" t="s">
        <v>134</v>
      </c>
      <c r="Y893" s="11" t="s">
        <v>134</v>
      </c>
    </row>
    <row r="894" spans="1:25" s="74" customFormat="1" x14ac:dyDescent="0.3">
      <c r="A894" s="8" t="s">
        <v>597</v>
      </c>
      <c r="B894" s="6" t="s">
        <v>119</v>
      </c>
      <c r="C894" s="7" t="s">
        <v>119</v>
      </c>
      <c r="D894" s="7" t="s">
        <v>119</v>
      </c>
      <c r="E894" s="10" t="s">
        <v>119</v>
      </c>
      <c r="F894" s="37" t="s">
        <v>119</v>
      </c>
      <c r="G894" s="37" t="s">
        <v>119</v>
      </c>
      <c r="H894" s="29" t="s">
        <v>119</v>
      </c>
      <c r="I894" s="29" t="s">
        <v>119</v>
      </c>
      <c r="J894" s="29" t="s">
        <v>119</v>
      </c>
      <c r="K894" s="29" t="s">
        <v>119</v>
      </c>
      <c r="L894" s="29" t="s">
        <v>119</v>
      </c>
      <c r="M894" s="29">
        <v>1</v>
      </c>
      <c r="N894" s="10" t="s">
        <v>119</v>
      </c>
      <c r="O894" s="34" t="s">
        <v>119</v>
      </c>
      <c r="P894" s="28" t="s">
        <v>119</v>
      </c>
      <c r="Q894" s="106" t="s">
        <v>119</v>
      </c>
      <c r="R894" s="106" t="s">
        <v>119</v>
      </c>
      <c r="S894" s="106" t="s">
        <v>119</v>
      </c>
      <c r="T894" s="106" t="s">
        <v>119</v>
      </c>
      <c r="U894" s="106" t="s">
        <v>119</v>
      </c>
      <c r="V894" s="106" t="s">
        <v>119</v>
      </c>
      <c r="W894" t="s">
        <v>119</v>
      </c>
      <c r="X894" s="11" t="s">
        <v>119</v>
      </c>
      <c r="Y894" s="11" t="s">
        <v>119</v>
      </c>
    </row>
    <row r="895" spans="1:25" s="74" customFormat="1" x14ac:dyDescent="0.3">
      <c r="A895" s="8" t="s">
        <v>771</v>
      </c>
      <c r="B895" s="6" t="s">
        <v>119</v>
      </c>
      <c r="C895" s="7" t="s">
        <v>119</v>
      </c>
      <c r="D895" s="7" t="s">
        <v>119</v>
      </c>
      <c r="E895" s="10" t="s">
        <v>119</v>
      </c>
      <c r="F895" s="37" t="s">
        <v>119</v>
      </c>
      <c r="G895" s="37" t="s">
        <v>119</v>
      </c>
      <c r="H895" s="29" t="s">
        <v>119</v>
      </c>
      <c r="I895" s="29" t="s">
        <v>119</v>
      </c>
      <c r="J895" s="29" t="s">
        <v>119</v>
      </c>
      <c r="K895" s="29" t="s">
        <v>119</v>
      </c>
      <c r="L895" s="29" t="s">
        <v>119</v>
      </c>
      <c r="M895" s="29" t="s">
        <v>119</v>
      </c>
      <c r="N895" s="10" t="s">
        <v>119</v>
      </c>
      <c r="O895" s="34" t="s">
        <v>119</v>
      </c>
      <c r="P895" s="28" t="s">
        <v>119</v>
      </c>
      <c r="Q895" s="107" t="s">
        <v>119</v>
      </c>
      <c r="R895" s="107" t="s">
        <v>119</v>
      </c>
      <c r="S895" s="107" t="s">
        <v>119</v>
      </c>
      <c r="T895" s="107">
        <v>1</v>
      </c>
      <c r="U895" s="106" t="s">
        <v>119</v>
      </c>
      <c r="V895" s="106" t="s">
        <v>119</v>
      </c>
      <c r="W895" t="s">
        <v>119</v>
      </c>
      <c r="X895" s="11" t="s">
        <v>119</v>
      </c>
      <c r="Y895" s="11" t="s">
        <v>119</v>
      </c>
    </row>
    <row r="896" spans="1:25" x14ac:dyDescent="0.3">
      <c r="A896" s="13" t="s">
        <v>1001</v>
      </c>
      <c r="B896" s="18" t="s">
        <v>119</v>
      </c>
      <c r="C896" s="12" t="s">
        <v>119</v>
      </c>
      <c r="D896" s="12" t="s">
        <v>119</v>
      </c>
      <c r="E896" s="14" t="s">
        <v>119</v>
      </c>
      <c r="F896" s="31" t="s">
        <v>119</v>
      </c>
      <c r="G896" s="31" t="s">
        <v>119</v>
      </c>
      <c r="H896" s="31" t="s">
        <v>119</v>
      </c>
      <c r="I896" s="31" t="s">
        <v>119</v>
      </c>
      <c r="J896" s="31" t="s">
        <v>119</v>
      </c>
      <c r="K896" s="31" t="s">
        <v>119</v>
      </c>
      <c r="L896" s="31" t="s">
        <v>119</v>
      </c>
      <c r="M896" s="31" t="s">
        <v>119</v>
      </c>
      <c r="N896" s="14" t="s">
        <v>119</v>
      </c>
      <c r="O896" s="34" t="s">
        <v>119</v>
      </c>
      <c r="P896" s="28" t="s">
        <v>119</v>
      </c>
      <c r="Q896" s="108" t="s">
        <v>119</v>
      </c>
      <c r="R896" s="108" t="s">
        <v>119</v>
      </c>
      <c r="S896" s="108" t="s">
        <v>119</v>
      </c>
      <c r="T896" s="108">
        <v>1</v>
      </c>
      <c r="U896" s="108" t="s">
        <v>119</v>
      </c>
      <c r="V896" s="108" t="s">
        <v>119</v>
      </c>
      <c r="W896" t="s">
        <v>119</v>
      </c>
      <c r="X896" s="11" t="str">
        <f t="shared" si="13"/>
        <v>X</v>
      </c>
      <c r="Y896" s="11" t="s">
        <v>1265</v>
      </c>
    </row>
    <row r="897" spans="1:25" s="11" customFormat="1" x14ac:dyDescent="0.3">
      <c r="A897" s="13" t="s">
        <v>1341</v>
      </c>
      <c r="B897" s="18" t="s">
        <v>119</v>
      </c>
      <c r="C897" s="12" t="s">
        <v>119</v>
      </c>
      <c r="D897" s="12" t="s">
        <v>119</v>
      </c>
      <c r="E897" s="14" t="s">
        <v>119</v>
      </c>
      <c r="F897" s="37" t="s">
        <v>119</v>
      </c>
      <c r="G897" s="31" t="s">
        <v>119</v>
      </c>
      <c r="H897" s="31" t="s">
        <v>119</v>
      </c>
      <c r="I897" s="31" t="s">
        <v>119</v>
      </c>
      <c r="J897" s="31" t="s">
        <v>119</v>
      </c>
      <c r="K897" s="31" t="s">
        <v>119</v>
      </c>
      <c r="L897" s="31" t="s">
        <v>119</v>
      </c>
      <c r="M897" s="31" t="s">
        <v>119</v>
      </c>
      <c r="N897" s="14" t="s">
        <v>119</v>
      </c>
      <c r="O897" s="34" t="s">
        <v>119</v>
      </c>
      <c r="P897" s="28" t="s">
        <v>119</v>
      </c>
      <c r="Q897" s="108" t="s">
        <v>119</v>
      </c>
      <c r="R897" s="108" t="s">
        <v>119</v>
      </c>
      <c r="S897" s="108" t="s">
        <v>119</v>
      </c>
      <c r="T897" s="108">
        <v>2</v>
      </c>
      <c r="U897" s="106" t="s">
        <v>119</v>
      </c>
      <c r="V897" s="106" t="s">
        <v>119</v>
      </c>
      <c r="W897" t="s">
        <v>119</v>
      </c>
      <c r="X897" s="11" t="str">
        <f t="shared" si="13"/>
        <v>X</v>
      </c>
      <c r="Y897" s="11" t="s">
        <v>119</v>
      </c>
    </row>
    <row r="898" spans="1:25" x14ac:dyDescent="0.3">
      <c r="A898" s="13" t="s">
        <v>1193</v>
      </c>
      <c r="B898" s="26" t="s">
        <v>119</v>
      </c>
      <c r="C898" s="12" t="s">
        <v>119</v>
      </c>
      <c r="D898" s="12" t="s">
        <v>119</v>
      </c>
      <c r="E898" s="14" t="s">
        <v>119</v>
      </c>
      <c r="F898" s="37" t="s">
        <v>119</v>
      </c>
      <c r="G898" s="37" t="s">
        <v>119</v>
      </c>
      <c r="H898" s="31" t="s">
        <v>119</v>
      </c>
      <c r="I898" s="31" t="s">
        <v>119</v>
      </c>
      <c r="J898" s="31">
        <f>1+2+3+1+2+1+7+1+8+4+9+11+3+1+10+1+1+3</f>
        <v>69</v>
      </c>
      <c r="K898" s="32" t="s">
        <v>119</v>
      </c>
      <c r="L898" s="28" t="s">
        <v>119</v>
      </c>
      <c r="M898" s="28" t="s">
        <v>119</v>
      </c>
      <c r="N898" s="1" t="s">
        <v>119</v>
      </c>
      <c r="O898" s="34" t="s">
        <v>119</v>
      </c>
      <c r="P898" s="28" t="s">
        <v>119</v>
      </c>
      <c r="Q898" s="106" t="s">
        <v>119</v>
      </c>
      <c r="R898" s="106" t="s">
        <v>119</v>
      </c>
      <c r="S898" s="106" t="s">
        <v>119</v>
      </c>
      <c r="T898" s="106" t="s">
        <v>119</v>
      </c>
      <c r="U898" s="106" t="s">
        <v>119</v>
      </c>
      <c r="V898" s="106" t="s">
        <v>119</v>
      </c>
      <c r="W898" t="s">
        <v>134</v>
      </c>
      <c r="X898" s="11" t="s">
        <v>119</v>
      </c>
      <c r="Y898" s="11" t="s">
        <v>119</v>
      </c>
    </row>
    <row r="899" spans="1:25" x14ac:dyDescent="0.3">
      <c r="A899" s="21" t="s">
        <v>1207</v>
      </c>
      <c r="B899" s="22">
        <v>1</v>
      </c>
      <c r="C899" s="23">
        <v>13</v>
      </c>
      <c r="D899" s="23">
        <v>7</v>
      </c>
      <c r="E899" s="24">
        <v>5</v>
      </c>
      <c r="F899" s="37" t="s">
        <v>119</v>
      </c>
      <c r="G899" s="37" t="s">
        <v>119</v>
      </c>
      <c r="H899" s="32" t="s">
        <v>119</v>
      </c>
      <c r="I899" s="32" t="s">
        <v>119</v>
      </c>
      <c r="J899" s="32" t="s">
        <v>119</v>
      </c>
      <c r="K899" s="32" t="s">
        <v>119</v>
      </c>
      <c r="L899" s="28" t="s">
        <v>119</v>
      </c>
      <c r="M899" s="28" t="s">
        <v>119</v>
      </c>
      <c r="N899" s="1" t="s">
        <v>119</v>
      </c>
      <c r="O899" s="34" t="s">
        <v>119</v>
      </c>
      <c r="P899" s="28" t="s">
        <v>119</v>
      </c>
      <c r="Q899" s="106" t="s">
        <v>119</v>
      </c>
      <c r="R899" s="106" t="s">
        <v>119</v>
      </c>
      <c r="S899" s="106" t="s">
        <v>119</v>
      </c>
      <c r="T899" s="106" t="s">
        <v>119</v>
      </c>
      <c r="U899" s="106" t="s">
        <v>119</v>
      </c>
      <c r="V899" s="106" t="s">
        <v>119</v>
      </c>
      <c r="W899" t="s">
        <v>134</v>
      </c>
      <c r="X899" s="11" t="s">
        <v>119</v>
      </c>
      <c r="Y899" s="11" t="s">
        <v>119</v>
      </c>
    </row>
    <row r="900" spans="1:25" x14ac:dyDescent="0.3">
      <c r="A900" s="3" t="s">
        <v>153</v>
      </c>
      <c r="B900" s="2" t="s">
        <v>119</v>
      </c>
      <c r="C900" s="4" t="s">
        <v>119</v>
      </c>
      <c r="D900" s="4" t="s">
        <v>119</v>
      </c>
      <c r="E900" s="1" t="s">
        <v>119</v>
      </c>
      <c r="F900" s="37" t="s">
        <v>119</v>
      </c>
      <c r="G900" s="37" t="s">
        <v>119</v>
      </c>
      <c r="H900" s="27">
        <v>1</v>
      </c>
      <c r="I900" s="31">
        <f>12+20+5+2+1+1+1+1</f>
        <v>43</v>
      </c>
      <c r="J900" s="28">
        <v>9</v>
      </c>
      <c r="K900" s="32">
        <v>1</v>
      </c>
      <c r="L900" s="28" t="s">
        <v>119</v>
      </c>
      <c r="M900" s="28">
        <v>45</v>
      </c>
      <c r="N900" s="1" t="s">
        <v>119</v>
      </c>
      <c r="O900" s="34" t="s">
        <v>119</v>
      </c>
      <c r="P900" s="28" t="s">
        <v>119</v>
      </c>
      <c r="Q900" s="106" t="s">
        <v>119</v>
      </c>
      <c r="R900" s="106" t="s">
        <v>119</v>
      </c>
      <c r="S900" s="106" t="s">
        <v>119</v>
      </c>
      <c r="T900" s="106" t="s">
        <v>119</v>
      </c>
      <c r="U900" s="106" t="s">
        <v>119</v>
      </c>
      <c r="V900" s="106" t="s">
        <v>119</v>
      </c>
      <c r="W900" t="s">
        <v>119</v>
      </c>
      <c r="X900" s="11" t="s">
        <v>134</v>
      </c>
      <c r="Y900" s="11" t="s">
        <v>134</v>
      </c>
    </row>
    <row r="901" spans="1:25" x14ac:dyDescent="0.3">
      <c r="A901" s="3" t="s">
        <v>182</v>
      </c>
      <c r="B901" s="2" t="s">
        <v>119</v>
      </c>
      <c r="C901" s="4" t="s">
        <v>119</v>
      </c>
      <c r="D901" s="4" t="s">
        <v>119</v>
      </c>
      <c r="E901" s="1" t="s">
        <v>119</v>
      </c>
      <c r="F901" s="37">
        <v>1</v>
      </c>
      <c r="G901" s="37" t="s">
        <v>119</v>
      </c>
      <c r="H901" s="43" t="s">
        <v>119</v>
      </c>
      <c r="I901" s="31">
        <f>10+7+1+2+1+1+1</f>
        <v>23</v>
      </c>
      <c r="J901" s="28" t="s">
        <v>119</v>
      </c>
      <c r="K901" s="28" t="s">
        <v>119</v>
      </c>
      <c r="L901" s="28" t="s">
        <v>119</v>
      </c>
      <c r="M901" s="28">
        <v>47</v>
      </c>
      <c r="N901" s="1" t="s">
        <v>119</v>
      </c>
      <c r="O901" s="34" t="s">
        <v>119</v>
      </c>
      <c r="P901" s="28" t="s">
        <v>119</v>
      </c>
      <c r="Q901" s="106" t="s">
        <v>119</v>
      </c>
      <c r="R901" s="106">
        <v>1</v>
      </c>
      <c r="S901" s="106" t="s">
        <v>119</v>
      </c>
      <c r="T901" s="106" t="s">
        <v>119</v>
      </c>
      <c r="U901" s="106" t="s">
        <v>119</v>
      </c>
      <c r="V901" s="106" t="s">
        <v>119</v>
      </c>
      <c r="W901" t="s">
        <v>119</v>
      </c>
      <c r="X901" s="11" t="str">
        <f t="shared" si="13"/>
        <v>X</v>
      </c>
      <c r="Y901" s="11" t="s">
        <v>134</v>
      </c>
    </row>
    <row r="902" spans="1:25" x14ac:dyDescent="0.3">
      <c r="A902" s="21" t="s">
        <v>1206</v>
      </c>
      <c r="B902" s="22">
        <v>0</v>
      </c>
      <c r="C902" s="23">
        <v>3</v>
      </c>
      <c r="D902" s="23">
        <v>0</v>
      </c>
      <c r="E902" s="24">
        <v>0</v>
      </c>
      <c r="F902" s="37" t="s">
        <v>119</v>
      </c>
      <c r="G902" s="37" t="s">
        <v>119</v>
      </c>
      <c r="H902" s="32" t="s">
        <v>119</v>
      </c>
      <c r="I902" s="32" t="s">
        <v>119</v>
      </c>
      <c r="J902" s="32" t="s">
        <v>119</v>
      </c>
      <c r="K902" s="28" t="s">
        <v>119</v>
      </c>
      <c r="L902" s="28" t="s">
        <v>119</v>
      </c>
      <c r="M902" s="28" t="s">
        <v>119</v>
      </c>
      <c r="N902" s="1" t="s">
        <v>119</v>
      </c>
      <c r="O902" s="34" t="s">
        <v>119</v>
      </c>
      <c r="P902" s="28" t="s">
        <v>119</v>
      </c>
      <c r="Q902" s="106" t="s">
        <v>119</v>
      </c>
      <c r="R902" s="106" t="s">
        <v>119</v>
      </c>
      <c r="S902" s="106" t="s">
        <v>119</v>
      </c>
      <c r="T902" s="106" t="s">
        <v>119</v>
      </c>
      <c r="U902" s="106" t="s">
        <v>119</v>
      </c>
      <c r="V902" s="106" t="s">
        <v>119</v>
      </c>
      <c r="W902" t="s">
        <v>134</v>
      </c>
      <c r="X902" s="11" t="s">
        <v>119</v>
      </c>
      <c r="Y902" s="11" t="s">
        <v>119</v>
      </c>
    </row>
    <row r="903" spans="1:25" x14ac:dyDescent="0.3">
      <c r="A903" s="21" t="s">
        <v>1205</v>
      </c>
      <c r="B903" s="19" t="s">
        <v>119</v>
      </c>
      <c r="C903" s="20" t="s">
        <v>119</v>
      </c>
      <c r="D903" s="20" t="s">
        <v>119</v>
      </c>
      <c r="E903" s="25" t="s">
        <v>119</v>
      </c>
      <c r="F903" s="37" t="s">
        <v>119</v>
      </c>
      <c r="G903" s="37" t="s">
        <v>119</v>
      </c>
      <c r="H903" s="33">
        <v>40</v>
      </c>
      <c r="I903" s="32" t="s">
        <v>119</v>
      </c>
      <c r="J903" s="32" t="s">
        <v>119</v>
      </c>
      <c r="K903" s="34" t="s">
        <v>119</v>
      </c>
      <c r="L903" s="28" t="s">
        <v>119</v>
      </c>
      <c r="M903" s="28" t="s">
        <v>119</v>
      </c>
      <c r="N903" s="1" t="s">
        <v>119</v>
      </c>
      <c r="O903" s="34" t="s">
        <v>119</v>
      </c>
      <c r="P903" s="28" t="s">
        <v>119</v>
      </c>
      <c r="Q903" s="106" t="s">
        <v>119</v>
      </c>
      <c r="R903" s="106" t="s">
        <v>119</v>
      </c>
      <c r="S903" s="106" t="s">
        <v>119</v>
      </c>
      <c r="T903" s="106" t="s">
        <v>119</v>
      </c>
      <c r="U903" s="106" t="s">
        <v>119</v>
      </c>
      <c r="V903" s="106" t="s">
        <v>119</v>
      </c>
      <c r="W903" t="s">
        <v>134</v>
      </c>
      <c r="X903" s="11" t="s">
        <v>119</v>
      </c>
      <c r="Y903" s="11" t="s">
        <v>119</v>
      </c>
    </row>
    <row r="904" spans="1:25" x14ac:dyDescent="0.3">
      <c r="A904" s="8" t="s">
        <v>984</v>
      </c>
      <c r="B904" s="6" t="s">
        <v>119</v>
      </c>
      <c r="C904" s="7" t="s">
        <v>119</v>
      </c>
      <c r="D904" s="7" t="s">
        <v>119</v>
      </c>
      <c r="E904" s="10" t="s">
        <v>119</v>
      </c>
      <c r="F904" s="29">
        <v>21</v>
      </c>
      <c r="G904" s="29" t="s">
        <v>119</v>
      </c>
      <c r="H904" s="111" t="s">
        <v>119</v>
      </c>
      <c r="I904" s="29" t="s">
        <v>119</v>
      </c>
      <c r="J904" s="29" t="s">
        <v>119</v>
      </c>
      <c r="K904" s="30" t="s">
        <v>119</v>
      </c>
      <c r="L904" s="29" t="s">
        <v>119</v>
      </c>
      <c r="M904" s="29" t="s">
        <v>119</v>
      </c>
      <c r="N904" s="10" t="s">
        <v>119</v>
      </c>
      <c r="O904" s="34" t="s">
        <v>119</v>
      </c>
      <c r="P904" s="28" t="s">
        <v>119</v>
      </c>
      <c r="Q904" s="107" t="s">
        <v>119</v>
      </c>
      <c r="R904" s="107" t="s">
        <v>119</v>
      </c>
      <c r="S904" s="107" t="s">
        <v>119</v>
      </c>
      <c r="T904" s="107" t="s">
        <v>119</v>
      </c>
      <c r="U904" s="106" t="s">
        <v>119</v>
      </c>
      <c r="V904" s="106" t="s">
        <v>119</v>
      </c>
      <c r="W904" t="s">
        <v>119</v>
      </c>
      <c r="X904" s="11" t="s">
        <v>119</v>
      </c>
      <c r="Y904" s="11" t="s">
        <v>119</v>
      </c>
    </row>
    <row r="905" spans="1:25" x14ac:dyDescent="0.3">
      <c r="A905" s="46" t="s">
        <v>1194</v>
      </c>
      <c r="B905" s="47" t="s">
        <v>119</v>
      </c>
      <c r="C905" s="12" t="s">
        <v>119</v>
      </c>
      <c r="D905" s="12" t="s">
        <v>119</v>
      </c>
      <c r="E905" s="12" t="s">
        <v>119</v>
      </c>
      <c r="F905" s="37" t="s">
        <v>119</v>
      </c>
      <c r="G905" s="37" t="s">
        <v>119</v>
      </c>
      <c r="H905" s="34" t="s">
        <v>119</v>
      </c>
      <c r="I905" s="34" t="s">
        <v>119</v>
      </c>
      <c r="J905" s="34">
        <v>3</v>
      </c>
      <c r="K905" s="32" t="s">
        <v>119</v>
      </c>
      <c r="L905" s="28" t="s">
        <v>119</v>
      </c>
      <c r="M905" s="28" t="s">
        <v>119</v>
      </c>
      <c r="N905" s="1" t="s">
        <v>119</v>
      </c>
      <c r="O905" s="34" t="s">
        <v>119</v>
      </c>
      <c r="P905" s="28" t="s">
        <v>119</v>
      </c>
      <c r="Q905" s="106" t="s">
        <v>119</v>
      </c>
      <c r="R905" s="106" t="s">
        <v>119</v>
      </c>
      <c r="S905" s="106" t="s">
        <v>119</v>
      </c>
      <c r="T905" s="106" t="s">
        <v>119</v>
      </c>
      <c r="U905" s="106" t="s">
        <v>119</v>
      </c>
      <c r="V905" s="106" t="s">
        <v>119</v>
      </c>
      <c r="W905" t="s">
        <v>134</v>
      </c>
      <c r="X905" s="11" t="s">
        <v>119</v>
      </c>
      <c r="Y905" s="11" t="s">
        <v>119</v>
      </c>
    </row>
    <row r="906" spans="1:25" x14ac:dyDescent="0.3">
      <c r="A906" s="46" t="s">
        <v>598</v>
      </c>
      <c r="B906" s="47" t="s">
        <v>119</v>
      </c>
      <c r="C906" s="12" t="s">
        <v>119</v>
      </c>
      <c r="D906" s="12" t="s">
        <v>119</v>
      </c>
      <c r="E906" s="12" t="s">
        <v>119</v>
      </c>
      <c r="F906" s="37" t="s">
        <v>119</v>
      </c>
      <c r="G906" s="37" t="s">
        <v>119</v>
      </c>
      <c r="H906" s="34" t="s">
        <v>119</v>
      </c>
      <c r="I906" s="34" t="s">
        <v>119</v>
      </c>
      <c r="J906" s="34" t="s">
        <v>119</v>
      </c>
      <c r="K906" s="32" t="s">
        <v>119</v>
      </c>
      <c r="L906" s="28" t="s">
        <v>119</v>
      </c>
      <c r="M906" s="28">
        <v>1</v>
      </c>
      <c r="N906" s="1" t="s">
        <v>119</v>
      </c>
      <c r="O906" s="34" t="s">
        <v>119</v>
      </c>
      <c r="P906" s="28" t="s">
        <v>119</v>
      </c>
      <c r="Q906" s="106" t="s">
        <v>119</v>
      </c>
      <c r="R906" s="106" t="s">
        <v>119</v>
      </c>
      <c r="S906" s="106" t="s">
        <v>119</v>
      </c>
      <c r="T906" s="106" t="s">
        <v>119</v>
      </c>
      <c r="U906" s="106" t="s">
        <v>119</v>
      </c>
      <c r="V906" s="106" t="s">
        <v>119</v>
      </c>
      <c r="W906" t="s">
        <v>119</v>
      </c>
      <c r="X906" s="11" t="s">
        <v>119</v>
      </c>
      <c r="Y906" s="11" t="s">
        <v>119</v>
      </c>
    </row>
    <row r="907" spans="1:25" x14ac:dyDescent="0.3">
      <c r="A907" s="46" t="s">
        <v>599</v>
      </c>
      <c r="B907" s="47" t="s">
        <v>119</v>
      </c>
      <c r="C907" s="12" t="s">
        <v>119</v>
      </c>
      <c r="D907" s="12" t="s">
        <v>119</v>
      </c>
      <c r="E907" s="12" t="s">
        <v>119</v>
      </c>
      <c r="F907" s="37" t="s">
        <v>119</v>
      </c>
      <c r="G907" s="37" t="s">
        <v>119</v>
      </c>
      <c r="H907" s="34" t="s">
        <v>119</v>
      </c>
      <c r="I907" s="34" t="s">
        <v>119</v>
      </c>
      <c r="J907" s="34" t="s">
        <v>119</v>
      </c>
      <c r="K907" s="32" t="s">
        <v>119</v>
      </c>
      <c r="L907" s="28" t="s">
        <v>119</v>
      </c>
      <c r="M907" s="28">
        <v>1</v>
      </c>
      <c r="N907" s="1" t="s">
        <v>119</v>
      </c>
      <c r="O907" s="34" t="s">
        <v>119</v>
      </c>
      <c r="P907" s="28" t="s">
        <v>119</v>
      </c>
      <c r="Q907" s="106" t="s">
        <v>119</v>
      </c>
      <c r="R907" s="106" t="s">
        <v>119</v>
      </c>
      <c r="S907" s="106" t="s">
        <v>119</v>
      </c>
      <c r="T907" s="106" t="s">
        <v>119</v>
      </c>
      <c r="U907" s="106" t="s">
        <v>119</v>
      </c>
      <c r="V907" s="106" t="s">
        <v>119</v>
      </c>
      <c r="W907" t="s">
        <v>119</v>
      </c>
      <c r="X907" s="11" t="s">
        <v>119</v>
      </c>
      <c r="Y907" s="11" t="s">
        <v>134</v>
      </c>
    </row>
    <row r="908" spans="1:25" s="5" customFormat="1" x14ac:dyDescent="0.3">
      <c r="A908" s="21" t="s">
        <v>1208</v>
      </c>
      <c r="B908" s="22">
        <v>1</v>
      </c>
      <c r="C908" s="23">
        <v>0</v>
      </c>
      <c r="D908" s="23">
        <v>0</v>
      </c>
      <c r="E908" s="24">
        <v>0</v>
      </c>
      <c r="F908" s="37" t="s">
        <v>119</v>
      </c>
      <c r="G908" s="37" t="s">
        <v>119</v>
      </c>
      <c r="H908" s="32" t="s">
        <v>119</v>
      </c>
      <c r="I908" s="32" t="s">
        <v>119</v>
      </c>
      <c r="J908" s="32" t="s">
        <v>119</v>
      </c>
      <c r="K908" s="31" t="s">
        <v>119</v>
      </c>
      <c r="L908" s="28" t="s">
        <v>119</v>
      </c>
      <c r="M908" s="28" t="s">
        <v>119</v>
      </c>
      <c r="N908" s="1" t="s">
        <v>119</v>
      </c>
      <c r="O908" s="34" t="s">
        <v>119</v>
      </c>
      <c r="P908" s="28" t="s">
        <v>119</v>
      </c>
      <c r="Q908" s="106" t="s">
        <v>119</v>
      </c>
      <c r="R908" s="106" t="s">
        <v>119</v>
      </c>
      <c r="S908" s="106" t="s">
        <v>119</v>
      </c>
      <c r="T908" s="106" t="s">
        <v>119</v>
      </c>
      <c r="U908" s="106" t="s">
        <v>119</v>
      </c>
      <c r="V908" s="106" t="s">
        <v>119</v>
      </c>
      <c r="W908" t="s">
        <v>134</v>
      </c>
      <c r="X908" s="11" t="s">
        <v>119</v>
      </c>
      <c r="Y908" s="11" t="s">
        <v>119</v>
      </c>
    </row>
    <row r="909" spans="1:25" x14ac:dyDescent="0.3">
      <c r="A909" s="13" t="s">
        <v>1195</v>
      </c>
      <c r="B909" s="18" t="s">
        <v>119</v>
      </c>
      <c r="C909" s="12" t="s">
        <v>119</v>
      </c>
      <c r="D909" s="12" t="s">
        <v>119</v>
      </c>
      <c r="E909" s="14" t="s">
        <v>119</v>
      </c>
      <c r="F909" s="31" t="s">
        <v>119</v>
      </c>
      <c r="G909" s="31" t="s">
        <v>119</v>
      </c>
      <c r="H909" s="31" t="s">
        <v>119</v>
      </c>
      <c r="I909" s="31" t="s">
        <v>119</v>
      </c>
      <c r="J909" s="31">
        <v>2</v>
      </c>
      <c r="K909" s="31" t="s">
        <v>119</v>
      </c>
      <c r="L909" s="31" t="s">
        <v>119</v>
      </c>
      <c r="M909" s="31" t="s">
        <v>119</v>
      </c>
      <c r="N909" s="14" t="s">
        <v>119</v>
      </c>
      <c r="O909" s="34" t="s">
        <v>119</v>
      </c>
      <c r="P909" s="28" t="s">
        <v>119</v>
      </c>
      <c r="Q909" s="108" t="s">
        <v>119</v>
      </c>
      <c r="R909" s="108" t="s">
        <v>119</v>
      </c>
      <c r="S909" s="108" t="s">
        <v>119</v>
      </c>
      <c r="T909" s="108" t="s">
        <v>119</v>
      </c>
      <c r="U909" s="108" t="s">
        <v>119</v>
      </c>
      <c r="V909" s="108" t="s">
        <v>119</v>
      </c>
      <c r="W909" t="s">
        <v>134</v>
      </c>
      <c r="X909" s="11" t="s">
        <v>119</v>
      </c>
      <c r="Y909" s="11" t="s">
        <v>119</v>
      </c>
    </row>
    <row r="910" spans="1:25" x14ac:dyDescent="0.3">
      <c r="A910" s="13" t="s">
        <v>600</v>
      </c>
      <c r="B910" s="18" t="s">
        <v>119</v>
      </c>
      <c r="C910" s="12" t="s">
        <v>119</v>
      </c>
      <c r="D910" s="12" t="s">
        <v>119</v>
      </c>
      <c r="E910" s="14" t="s">
        <v>119</v>
      </c>
      <c r="F910" s="37" t="s">
        <v>119</v>
      </c>
      <c r="G910" s="37" t="s">
        <v>119</v>
      </c>
      <c r="H910" s="31" t="s">
        <v>119</v>
      </c>
      <c r="I910" s="31" t="s">
        <v>119</v>
      </c>
      <c r="J910" s="31" t="s">
        <v>119</v>
      </c>
      <c r="K910" s="31" t="s">
        <v>119</v>
      </c>
      <c r="L910" s="31" t="s">
        <v>119</v>
      </c>
      <c r="M910" s="31" t="s">
        <v>134</v>
      </c>
      <c r="N910" s="14" t="s">
        <v>119</v>
      </c>
      <c r="O910" s="34" t="s">
        <v>119</v>
      </c>
      <c r="P910" s="28" t="s">
        <v>119</v>
      </c>
      <c r="Q910" s="106" t="s">
        <v>119</v>
      </c>
      <c r="R910" s="106" t="s">
        <v>119</v>
      </c>
      <c r="S910" s="106" t="s">
        <v>119</v>
      </c>
      <c r="T910" s="106" t="s">
        <v>119</v>
      </c>
      <c r="U910" s="106" t="s">
        <v>119</v>
      </c>
      <c r="V910" s="106" t="s">
        <v>119</v>
      </c>
      <c r="W910" t="s">
        <v>119</v>
      </c>
      <c r="X910" s="11" t="s">
        <v>134</v>
      </c>
      <c r="Y910" s="11" t="s">
        <v>119</v>
      </c>
    </row>
    <row r="911" spans="1:25" x14ac:dyDescent="0.3">
      <c r="A911" s="13" t="s">
        <v>154</v>
      </c>
      <c r="B911" s="26" t="s">
        <v>119</v>
      </c>
      <c r="C911" s="12" t="s">
        <v>119</v>
      </c>
      <c r="D911" s="12" t="s">
        <v>119</v>
      </c>
      <c r="E911" s="14" t="s">
        <v>119</v>
      </c>
      <c r="F911" s="37" t="s">
        <v>119</v>
      </c>
      <c r="G911" s="37" t="s">
        <v>119</v>
      </c>
      <c r="H911" s="31">
        <v>13</v>
      </c>
      <c r="I911" s="31">
        <f>3+1</f>
        <v>4</v>
      </c>
      <c r="J911" s="31" t="s">
        <v>119</v>
      </c>
      <c r="K911" s="28">
        <v>5</v>
      </c>
      <c r="L911" s="28" t="s">
        <v>119</v>
      </c>
      <c r="M911" s="28">
        <v>1</v>
      </c>
      <c r="N911" s="1" t="s">
        <v>119</v>
      </c>
      <c r="O911" s="34" t="s">
        <v>119</v>
      </c>
      <c r="P911" s="28">
        <v>3</v>
      </c>
      <c r="Q911" s="106" t="s">
        <v>119</v>
      </c>
      <c r="R911" s="106">
        <v>1</v>
      </c>
      <c r="S911" s="106">
        <v>1</v>
      </c>
      <c r="T911" s="106" t="s">
        <v>119</v>
      </c>
      <c r="U911" s="106">
        <v>1</v>
      </c>
      <c r="V911" s="106" t="s">
        <v>119</v>
      </c>
      <c r="W911" t="s">
        <v>119</v>
      </c>
      <c r="X911" s="11" t="str">
        <f t="shared" si="13"/>
        <v>X</v>
      </c>
      <c r="Y911" s="11" t="s">
        <v>134</v>
      </c>
    </row>
    <row r="912" spans="1:25" x14ac:dyDescent="0.3">
      <c r="A912" s="13" t="s">
        <v>601</v>
      </c>
      <c r="B912" s="26" t="s">
        <v>119</v>
      </c>
      <c r="C912" s="12" t="s">
        <v>119</v>
      </c>
      <c r="D912" s="12" t="s">
        <v>119</v>
      </c>
      <c r="E912" s="14" t="s">
        <v>119</v>
      </c>
      <c r="F912" s="37" t="s">
        <v>119</v>
      </c>
      <c r="G912" s="37" t="s">
        <v>119</v>
      </c>
      <c r="H912" s="31" t="s">
        <v>119</v>
      </c>
      <c r="I912" s="31" t="s">
        <v>119</v>
      </c>
      <c r="J912" s="31" t="s">
        <v>119</v>
      </c>
      <c r="K912" s="28" t="s">
        <v>119</v>
      </c>
      <c r="L912" s="28" t="s">
        <v>119</v>
      </c>
      <c r="M912" s="28">
        <v>6</v>
      </c>
      <c r="N912" s="1" t="s">
        <v>119</v>
      </c>
      <c r="O912" s="34" t="s">
        <v>119</v>
      </c>
      <c r="P912" s="28" t="s">
        <v>119</v>
      </c>
      <c r="Q912" s="106" t="s">
        <v>119</v>
      </c>
      <c r="R912" s="106" t="s">
        <v>119</v>
      </c>
      <c r="S912" s="106" t="s">
        <v>119</v>
      </c>
      <c r="T912" s="106" t="s">
        <v>119</v>
      </c>
      <c r="U912" s="106" t="s">
        <v>119</v>
      </c>
      <c r="V912" s="106" t="s">
        <v>119</v>
      </c>
      <c r="W912" t="s">
        <v>119</v>
      </c>
      <c r="X912" s="11" t="s">
        <v>134</v>
      </c>
      <c r="Y912" s="11" t="s">
        <v>134</v>
      </c>
    </row>
    <row r="913" spans="1:25" s="5" customFormat="1" x14ac:dyDescent="0.3">
      <c r="A913" s="13" t="s">
        <v>602</v>
      </c>
      <c r="B913" s="26" t="s">
        <v>119</v>
      </c>
      <c r="C913" s="12" t="s">
        <v>119</v>
      </c>
      <c r="D913" s="12" t="s">
        <v>119</v>
      </c>
      <c r="E913" s="14" t="s">
        <v>119</v>
      </c>
      <c r="F913" s="37">
        <v>2</v>
      </c>
      <c r="G913" s="37" t="s">
        <v>119</v>
      </c>
      <c r="H913" s="31" t="s">
        <v>119</v>
      </c>
      <c r="I913" s="31" t="s">
        <v>119</v>
      </c>
      <c r="J913" s="31" t="s">
        <v>119</v>
      </c>
      <c r="K913" s="28" t="s">
        <v>119</v>
      </c>
      <c r="L913" s="28" t="s">
        <v>119</v>
      </c>
      <c r="M913" s="28">
        <v>13</v>
      </c>
      <c r="N913" s="1" t="s">
        <v>119</v>
      </c>
      <c r="O913" s="34" t="s">
        <v>119</v>
      </c>
      <c r="P913" s="28" t="s">
        <v>119</v>
      </c>
      <c r="Q913" s="106" t="s">
        <v>119</v>
      </c>
      <c r="R913" s="106" t="s">
        <v>119</v>
      </c>
      <c r="S913" s="106" t="s">
        <v>119</v>
      </c>
      <c r="T913" s="106" t="s">
        <v>119</v>
      </c>
      <c r="U913" s="106" t="s">
        <v>119</v>
      </c>
      <c r="V913" s="106" t="s">
        <v>119</v>
      </c>
      <c r="W913" t="s">
        <v>119</v>
      </c>
      <c r="X913" s="11" t="s">
        <v>119</v>
      </c>
      <c r="Y913" s="11" t="s">
        <v>119</v>
      </c>
    </row>
    <row r="914" spans="1:25" x14ac:dyDescent="0.3">
      <c r="A914" s="13" t="s">
        <v>1196</v>
      </c>
      <c r="B914" s="26" t="s">
        <v>119</v>
      </c>
      <c r="C914" s="26" t="s">
        <v>119</v>
      </c>
      <c r="D914" s="26" t="s">
        <v>119</v>
      </c>
      <c r="E914" s="26" t="s">
        <v>119</v>
      </c>
      <c r="F914" s="26" t="s">
        <v>119</v>
      </c>
      <c r="G914" s="26" t="s">
        <v>119</v>
      </c>
      <c r="H914" s="26" t="s">
        <v>119</v>
      </c>
      <c r="I914" s="26" t="s">
        <v>119</v>
      </c>
      <c r="J914" s="31" t="s">
        <v>134</v>
      </c>
      <c r="K914" s="28" t="s">
        <v>119</v>
      </c>
      <c r="L914" s="28" t="s">
        <v>119</v>
      </c>
      <c r="M914" s="28" t="s">
        <v>119</v>
      </c>
      <c r="N914" s="28" t="s">
        <v>119</v>
      </c>
      <c r="O914" s="28" t="s">
        <v>119</v>
      </c>
      <c r="P914" s="28" t="s">
        <v>119</v>
      </c>
      <c r="Q914" s="106" t="s">
        <v>119</v>
      </c>
      <c r="R914" s="106" t="s">
        <v>119</v>
      </c>
      <c r="S914" s="106" t="s">
        <v>119</v>
      </c>
      <c r="T914" s="106" t="s">
        <v>119</v>
      </c>
      <c r="U914" s="106" t="s">
        <v>119</v>
      </c>
      <c r="V914" s="106" t="s">
        <v>119</v>
      </c>
      <c r="W914" t="s">
        <v>134</v>
      </c>
      <c r="X914" s="11" t="s">
        <v>119</v>
      </c>
      <c r="Y914" s="11" t="s">
        <v>119</v>
      </c>
    </row>
    <row r="915" spans="1:25" x14ac:dyDescent="0.3">
      <c r="A915" s="13" t="s">
        <v>603</v>
      </c>
      <c r="B915" s="26" t="s">
        <v>119</v>
      </c>
      <c r="C915" s="12" t="s">
        <v>119</v>
      </c>
      <c r="D915" s="12" t="s">
        <v>119</v>
      </c>
      <c r="E915" s="14" t="s">
        <v>119</v>
      </c>
      <c r="F915" s="37" t="s">
        <v>119</v>
      </c>
      <c r="G915" s="37" t="s">
        <v>119</v>
      </c>
      <c r="H915" s="31" t="s">
        <v>119</v>
      </c>
      <c r="I915" s="31" t="s">
        <v>119</v>
      </c>
      <c r="J915" s="31" t="s">
        <v>119</v>
      </c>
      <c r="K915" s="28" t="s">
        <v>119</v>
      </c>
      <c r="L915" s="28" t="s">
        <v>119</v>
      </c>
      <c r="M915" s="28">
        <f>15+5+24+6+7+17+7+5+3+2+3+6+4+3+2</f>
        <v>109</v>
      </c>
      <c r="N915" s="1" t="s">
        <v>119</v>
      </c>
      <c r="O915" s="34" t="s">
        <v>119</v>
      </c>
      <c r="P915" s="28" t="s">
        <v>119</v>
      </c>
      <c r="Q915" s="106">
        <v>10</v>
      </c>
      <c r="R915" s="106">
        <v>101</v>
      </c>
      <c r="S915" s="106">
        <v>16</v>
      </c>
      <c r="T915" s="106">
        <v>17</v>
      </c>
      <c r="U915" s="106" t="s">
        <v>119</v>
      </c>
      <c r="V915" s="106">
        <v>21</v>
      </c>
      <c r="W915" t="s">
        <v>119</v>
      </c>
      <c r="X915" s="11" t="str">
        <f t="shared" si="13"/>
        <v>X</v>
      </c>
      <c r="Y915" s="11" t="s">
        <v>134</v>
      </c>
    </row>
    <row r="916" spans="1:25" x14ac:dyDescent="0.3">
      <c r="A916" s="13" t="s">
        <v>701</v>
      </c>
      <c r="B916" s="26" t="s">
        <v>119</v>
      </c>
      <c r="C916" s="12" t="s">
        <v>119</v>
      </c>
      <c r="D916" s="12" t="s">
        <v>119</v>
      </c>
      <c r="E916" s="14" t="s">
        <v>119</v>
      </c>
      <c r="F916" s="37" t="s">
        <v>119</v>
      </c>
      <c r="G916" s="37">
        <v>4</v>
      </c>
      <c r="H916" s="31" t="s">
        <v>119</v>
      </c>
      <c r="I916" s="31" t="s">
        <v>119</v>
      </c>
      <c r="J916" s="31" t="s">
        <v>119</v>
      </c>
      <c r="K916" s="28" t="s">
        <v>119</v>
      </c>
      <c r="L916" s="28" t="s">
        <v>119</v>
      </c>
      <c r="M916" s="28" t="s">
        <v>119</v>
      </c>
      <c r="N916" s="1" t="s">
        <v>119</v>
      </c>
      <c r="O916" s="34" t="s">
        <v>119</v>
      </c>
      <c r="P916" s="28" t="s">
        <v>119</v>
      </c>
      <c r="Q916" s="106" t="s">
        <v>119</v>
      </c>
      <c r="R916" s="106" t="s">
        <v>119</v>
      </c>
      <c r="S916" s="106" t="s">
        <v>119</v>
      </c>
      <c r="T916" s="106" t="s">
        <v>119</v>
      </c>
      <c r="U916" s="106" t="s">
        <v>119</v>
      </c>
      <c r="V916" s="106" t="s">
        <v>119</v>
      </c>
      <c r="W916" t="s">
        <v>119</v>
      </c>
      <c r="X916" s="11" t="s">
        <v>119</v>
      </c>
      <c r="Y916" s="11" t="s">
        <v>134</v>
      </c>
    </row>
    <row r="917" spans="1:25" x14ac:dyDescent="0.3">
      <c r="A917" s="21" t="s">
        <v>1143</v>
      </c>
      <c r="B917" s="129" t="s">
        <v>119</v>
      </c>
      <c r="C917" s="20" t="s">
        <v>119</v>
      </c>
      <c r="D917" s="20" t="s">
        <v>119</v>
      </c>
      <c r="E917" s="25" t="s">
        <v>119</v>
      </c>
      <c r="F917" s="32" t="s">
        <v>119</v>
      </c>
      <c r="G917" s="32" t="s">
        <v>119</v>
      </c>
      <c r="H917" s="32" t="s">
        <v>119</v>
      </c>
      <c r="I917" s="32" t="s">
        <v>119</v>
      </c>
      <c r="J917" s="32" t="s">
        <v>119</v>
      </c>
      <c r="K917" s="32" t="s">
        <v>119</v>
      </c>
      <c r="L917" s="32" t="s">
        <v>119</v>
      </c>
      <c r="M917" s="32" t="s">
        <v>119</v>
      </c>
      <c r="N917" s="25" t="s">
        <v>119</v>
      </c>
      <c r="O917" s="45">
        <v>13</v>
      </c>
      <c r="P917" s="28" t="s">
        <v>119</v>
      </c>
      <c r="Q917" s="128" t="s">
        <v>119</v>
      </c>
      <c r="R917" s="128" t="s">
        <v>119</v>
      </c>
      <c r="S917" s="128" t="s">
        <v>119</v>
      </c>
      <c r="T917" s="128" t="s">
        <v>119</v>
      </c>
      <c r="U917" s="128" t="s">
        <v>119</v>
      </c>
      <c r="V917" s="128" t="s">
        <v>119</v>
      </c>
      <c r="W917" s="74" t="s">
        <v>134</v>
      </c>
      <c r="X917" s="11" t="s">
        <v>119</v>
      </c>
      <c r="Y917" s="11" t="s">
        <v>119</v>
      </c>
    </row>
    <row r="918" spans="1:25" x14ac:dyDescent="0.3">
      <c r="A918" s="21" t="s">
        <v>1197</v>
      </c>
      <c r="B918" s="129" t="s">
        <v>119</v>
      </c>
      <c r="C918" s="129" t="s">
        <v>119</v>
      </c>
      <c r="D918" s="129" t="s">
        <v>119</v>
      </c>
      <c r="E918" s="129" t="s">
        <v>119</v>
      </c>
      <c r="F918" s="129" t="s">
        <v>119</v>
      </c>
      <c r="G918" s="129" t="s">
        <v>119</v>
      </c>
      <c r="H918" s="129" t="s">
        <v>119</v>
      </c>
      <c r="I918" s="129" t="s">
        <v>119</v>
      </c>
      <c r="J918" s="32" t="s">
        <v>134</v>
      </c>
      <c r="K918" s="32" t="s">
        <v>119</v>
      </c>
      <c r="L918" s="32" t="s">
        <v>119</v>
      </c>
      <c r="M918" s="32" t="s">
        <v>119</v>
      </c>
      <c r="N918" s="32" t="s">
        <v>119</v>
      </c>
      <c r="O918" s="32" t="s">
        <v>119</v>
      </c>
      <c r="P918" s="28" t="s">
        <v>119</v>
      </c>
      <c r="Q918" s="128" t="s">
        <v>119</v>
      </c>
      <c r="R918" s="128" t="s">
        <v>119</v>
      </c>
      <c r="S918" s="128" t="s">
        <v>119</v>
      </c>
      <c r="T918" s="128" t="s">
        <v>119</v>
      </c>
      <c r="U918" s="128" t="s">
        <v>119</v>
      </c>
      <c r="V918" s="128" t="s">
        <v>119</v>
      </c>
      <c r="W918" s="74" t="s">
        <v>134</v>
      </c>
      <c r="X918" s="11" t="s">
        <v>119</v>
      </c>
      <c r="Y918" s="11" t="s">
        <v>119</v>
      </c>
    </row>
    <row r="919" spans="1:25" x14ac:dyDescent="0.3">
      <c r="A919" s="21" t="s">
        <v>1144</v>
      </c>
      <c r="B919" s="22">
        <v>65</v>
      </c>
      <c r="C919" s="71">
        <v>1</v>
      </c>
      <c r="D919" s="23">
        <v>0</v>
      </c>
      <c r="E919" s="24">
        <v>0</v>
      </c>
      <c r="F919" s="37" t="s">
        <v>119</v>
      </c>
      <c r="G919" s="37" t="s">
        <v>119</v>
      </c>
      <c r="H919" s="28" t="s">
        <v>119</v>
      </c>
      <c r="I919" s="28" t="s">
        <v>119</v>
      </c>
      <c r="J919" s="28" t="s">
        <v>119</v>
      </c>
      <c r="K919" s="28" t="s">
        <v>119</v>
      </c>
      <c r="L919" s="28" t="s">
        <v>119</v>
      </c>
      <c r="M919" s="28" t="s">
        <v>119</v>
      </c>
      <c r="N919" s="1" t="s">
        <v>119</v>
      </c>
      <c r="O919" s="34" t="s">
        <v>119</v>
      </c>
      <c r="P919" s="28" t="s">
        <v>119</v>
      </c>
      <c r="Q919" s="106" t="s">
        <v>119</v>
      </c>
      <c r="R919" s="106" t="s">
        <v>119</v>
      </c>
      <c r="S919" s="106" t="s">
        <v>119</v>
      </c>
      <c r="T919" s="106" t="s">
        <v>119</v>
      </c>
      <c r="U919" s="106" t="s">
        <v>119</v>
      </c>
      <c r="V919" s="106" t="s">
        <v>119</v>
      </c>
      <c r="W919" t="s">
        <v>134</v>
      </c>
      <c r="X919" s="11" t="s">
        <v>119</v>
      </c>
      <c r="Y919" s="11" t="s">
        <v>119</v>
      </c>
    </row>
    <row r="920" spans="1:25" x14ac:dyDescent="0.3">
      <c r="A920" s="13" t="s">
        <v>1308</v>
      </c>
      <c r="B920" s="18" t="s">
        <v>119</v>
      </c>
      <c r="C920" s="12" t="s">
        <v>119</v>
      </c>
      <c r="D920" s="12" t="s">
        <v>119</v>
      </c>
      <c r="E920" s="14" t="s">
        <v>119</v>
      </c>
      <c r="F920" s="31">
        <v>3</v>
      </c>
      <c r="G920" s="31" t="s">
        <v>119</v>
      </c>
      <c r="H920" s="31" t="s">
        <v>119</v>
      </c>
      <c r="I920" s="31" t="s">
        <v>119</v>
      </c>
      <c r="J920" s="31" t="s">
        <v>119</v>
      </c>
      <c r="K920" s="31" t="s">
        <v>119</v>
      </c>
      <c r="L920" s="31" t="s">
        <v>119</v>
      </c>
      <c r="M920" s="31" t="s">
        <v>119</v>
      </c>
      <c r="N920" s="14" t="s">
        <v>119</v>
      </c>
      <c r="O920" s="34" t="s">
        <v>119</v>
      </c>
      <c r="P920" s="28" t="s">
        <v>119</v>
      </c>
      <c r="Q920" s="108" t="s">
        <v>119</v>
      </c>
      <c r="R920" s="108" t="s">
        <v>119</v>
      </c>
      <c r="S920" s="108" t="s">
        <v>119</v>
      </c>
      <c r="T920" s="108" t="s">
        <v>119</v>
      </c>
      <c r="U920" s="108" t="s">
        <v>119</v>
      </c>
      <c r="V920" s="108" t="s">
        <v>119</v>
      </c>
      <c r="W920" s="11" t="s">
        <v>119</v>
      </c>
      <c r="X920" s="11" t="s">
        <v>119</v>
      </c>
      <c r="Y920" s="11" t="s">
        <v>119</v>
      </c>
    </row>
    <row r="921" spans="1:25" x14ac:dyDescent="0.3">
      <c r="A921" s="3" t="s">
        <v>155</v>
      </c>
      <c r="B921" s="2" t="s">
        <v>119</v>
      </c>
      <c r="C921" s="4" t="s">
        <v>119</v>
      </c>
      <c r="D921" s="4" t="s">
        <v>119</v>
      </c>
      <c r="E921" s="1" t="s">
        <v>119</v>
      </c>
      <c r="F921" s="37">
        <v>105</v>
      </c>
      <c r="G921" s="37">
        <f>2+2+4+2+1</f>
        <v>11</v>
      </c>
      <c r="H921" s="28">
        <v>9</v>
      </c>
      <c r="I921" s="28">
        <f>6+4</f>
        <v>10</v>
      </c>
      <c r="J921" s="28">
        <v>18</v>
      </c>
      <c r="K921" s="28">
        <v>6</v>
      </c>
      <c r="L921" s="28">
        <v>5</v>
      </c>
      <c r="M921" s="28" t="s">
        <v>119</v>
      </c>
      <c r="N921" s="1">
        <f>1+9+7+1+17+1+4+1+3</f>
        <v>44</v>
      </c>
      <c r="O921" s="34">
        <v>10</v>
      </c>
      <c r="P921" s="28">
        <v>1</v>
      </c>
      <c r="Q921" s="106" t="s">
        <v>119</v>
      </c>
      <c r="R921" s="106" t="s">
        <v>119</v>
      </c>
      <c r="S921" s="106" t="s">
        <v>119</v>
      </c>
      <c r="T921" s="106" t="s">
        <v>119</v>
      </c>
      <c r="U921" s="106" t="s">
        <v>119</v>
      </c>
      <c r="V921" s="106" t="s">
        <v>119</v>
      </c>
      <c r="W921" t="s">
        <v>119</v>
      </c>
      <c r="X921" s="11" t="s">
        <v>1265</v>
      </c>
      <c r="Y921" s="11" t="s">
        <v>1265</v>
      </c>
    </row>
    <row r="922" spans="1:25" s="5" customFormat="1" x14ac:dyDescent="0.3">
      <c r="A922" s="3" t="s">
        <v>604</v>
      </c>
      <c r="B922" s="2" t="s">
        <v>119</v>
      </c>
      <c r="C922" s="4" t="s">
        <v>119</v>
      </c>
      <c r="D922" s="4" t="s">
        <v>119</v>
      </c>
      <c r="E922" s="1" t="s">
        <v>119</v>
      </c>
      <c r="F922" s="37" t="s">
        <v>119</v>
      </c>
      <c r="G922" s="37" t="s">
        <v>119</v>
      </c>
      <c r="H922" s="28" t="s">
        <v>119</v>
      </c>
      <c r="I922" s="28" t="s">
        <v>119</v>
      </c>
      <c r="J922" s="28" t="s">
        <v>119</v>
      </c>
      <c r="K922" s="28" t="s">
        <v>119</v>
      </c>
      <c r="L922" s="28" t="s">
        <v>119</v>
      </c>
      <c r="M922" s="28">
        <v>3</v>
      </c>
      <c r="N922" s="1" t="s">
        <v>119</v>
      </c>
      <c r="O922" s="34" t="s">
        <v>119</v>
      </c>
      <c r="P922" s="28" t="s">
        <v>119</v>
      </c>
      <c r="Q922" s="106" t="s">
        <v>119</v>
      </c>
      <c r="R922" s="106" t="s">
        <v>119</v>
      </c>
      <c r="S922" s="106" t="s">
        <v>119</v>
      </c>
      <c r="T922" s="106" t="s">
        <v>119</v>
      </c>
      <c r="U922" s="106" t="s">
        <v>119</v>
      </c>
      <c r="V922" s="106" t="s">
        <v>119</v>
      </c>
      <c r="W922" t="s">
        <v>119</v>
      </c>
      <c r="X922" s="11" t="s">
        <v>134</v>
      </c>
      <c r="Y922" s="11" t="s">
        <v>134</v>
      </c>
    </row>
    <row r="923" spans="1:25" x14ac:dyDescent="0.3">
      <c r="A923" s="3" t="s">
        <v>156</v>
      </c>
      <c r="B923" s="2" t="s">
        <v>119</v>
      </c>
      <c r="C923" s="4" t="s">
        <v>119</v>
      </c>
      <c r="D923" s="4" t="s">
        <v>119</v>
      </c>
      <c r="E923" s="1" t="s">
        <v>119</v>
      </c>
      <c r="F923" s="37">
        <v>4</v>
      </c>
      <c r="G923" s="37" t="s">
        <v>119</v>
      </c>
      <c r="H923" s="28">
        <v>7</v>
      </c>
      <c r="I923" s="28">
        <v>13</v>
      </c>
      <c r="J923" s="28" t="s">
        <v>119</v>
      </c>
      <c r="K923" s="28" t="s">
        <v>119</v>
      </c>
      <c r="L923" s="28" t="s">
        <v>119</v>
      </c>
      <c r="M923" s="28">
        <v>1</v>
      </c>
      <c r="N923" s="1" t="s">
        <v>119</v>
      </c>
      <c r="O923" s="34" t="s">
        <v>119</v>
      </c>
      <c r="P923" s="28">
        <v>7</v>
      </c>
      <c r="Q923" s="106" t="s">
        <v>119</v>
      </c>
      <c r="R923" s="106">
        <v>1</v>
      </c>
      <c r="S923" s="106" t="s">
        <v>119</v>
      </c>
      <c r="T923" s="106" t="s">
        <v>119</v>
      </c>
      <c r="U923" s="106" t="s">
        <v>119</v>
      </c>
      <c r="V923" s="106" t="s">
        <v>119</v>
      </c>
      <c r="W923" t="s">
        <v>119</v>
      </c>
      <c r="X923" s="11" t="str">
        <f t="shared" si="13"/>
        <v>X</v>
      </c>
      <c r="Y923" s="11" t="s">
        <v>134</v>
      </c>
    </row>
    <row r="924" spans="1:25" x14ac:dyDescent="0.3">
      <c r="A924" s="3" t="s">
        <v>36</v>
      </c>
      <c r="B924" s="2">
        <v>14</v>
      </c>
      <c r="C924" s="4">
        <v>4</v>
      </c>
      <c r="D924" s="4">
        <v>3</v>
      </c>
      <c r="E924" s="1">
        <v>3</v>
      </c>
      <c r="F924" s="37" t="s">
        <v>119</v>
      </c>
      <c r="G924" s="37" t="s">
        <v>119</v>
      </c>
      <c r="H924" s="28" t="s">
        <v>119</v>
      </c>
      <c r="I924" s="28" t="s">
        <v>119</v>
      </c>
      <c r="J924" s="28" t="s">
        <v>119</v>
      </c>
      <c r="K924" s="28" t="s">
        <v>119</v>
      </c>
      <c r="L924" s="28" t="s">
        <v>119</v>
      </c>
      <c r="M924" s="28" t="s">
        <v>119</v>
      </c>
      <c r="N924" s="1" t="s">
        <v>119</v>
      </c>
      <c r="O924" s="34" t="s">
        <v>119</v>
      </c>
      <c r="P924" s="28" t="s">
        <v>119</v>
      </c>
      <c r="Q924" s="106" t="s">
        <v>119</v>
      </c>
      <c r="R924" s="106" t="s">
        <v>119</v>
      </c>
      <c r="S924" s="106" t="s">
        <v>119</v>
      </c>
      <c r="T924" s="106" t="s">
        <v>119</v>
      </c>
      <c r="U924" s="106" t="s">
        <v>119</v>
      </c>
      <c r="V924" s="106" t="s">
        <v>119</v>
      </c>
      <c r="W924" t="s">
        <v>119</v>
      </c>
      <c r="X924" s="11" t="s">
        <v>134</v>
      </c>
      <c r="Y924" s="11" t="s">
        <v>134</v>
      </c>
    </row>
    <row r="925" spans="1:25" x14ac:dyDescent="0.3">
      <c r="A925" s="3" t="s">
        <v>322</v>
      </c>
      <c r="B925" s="2" t="s">
        <v>119</v>
      </c>
      <c r="C925" s="4" t="s">
        <v>119</v>
      </c>
      <c r="D925" s="4" t="s">
        <v>119</v>
      </c>
      <c r="E925" s="1" t="s">
        <v>119</v>
      </c>
      <c r="F925" s="37" t="s">
        <v>119</v>
      </c>
      <c r="G925" s="37" t="s">
        <v>119</v>
      </c>
      <c r="H925" s="28" t="s">
        <v>119</v>
      </c>
      <c r="I925" s="28" t="s">
        <v>119</v>
      </c>
      <c r="J925" s="28" t="s">
        <v>119</v>
      </c>
      <c r="K925" s="28">
        <v>5</v>
      </c>
      <c r="L925" s="28" t="s">
        <v>119</v>
      </c>
      <c r="M925" s="28" t="s">
        <v>119</v>
      </c>
      <c r="N925" s="1" t="s">
        <v>119</v>
      </c>
      <c r="O925" s="34" t="s">
        <v>119</v>
      </c>
      <c r="P925" s="28" t="s">
        <v>119</v>
      </c>
      <c r="Q925" s="106" t="s">
        <v>119</v>
      </c>
      <c r="R925" s="106" t="s">
        <v>119</v>
      </c>
      <c r="S925" s="106" t="s">
        <v>119</v>
      </c>
      <c r="T925" s="106" t="s">
        <v>119</v>
      </c>
      <c r="U925" s="106" t="s">
        <v>119</v>
      </c>
      <c r="V925" s="106" t="s">
        <v>119</v>
      </c>
      <c r="W925" t="s">
        <v>119</v>
      </c>
      <c r="X925" s="11" t="s">
        <v>119</v>
      </c>
      <c r="Y925" s="11" t="s">
        <v>119</v>
      </c>
    </row>
    <row r="926" spans="1:25" x14ac:dyDescent="0.3">
      <c r="A926" s="3" t="s">
        <v>157</v>
      </c>
      <c r="B926" s="2" t="s">
        <v>119</v>
      </c>
      <c r="C926" s="4" t="s">
        <v>119</v>
      </c>
      <c r="D926" s="4" t="s">
        <v>119</v>
      </c>
      <c r="E926" s="1" t="s">
        <v>119</v>
      </c>
      <c r="F926" s="37" t="s">
        <v>119</v>
      </c>
      <c r="G926" s="37">
        <f>1+3+1+3+2+1+18+4+4</f>
        <v>37</v>
      </c>
      <c r="H926" s="28">
        <f>5+1+1+1+1+1+32</f>
        <v>42</v>
      </c>
      <c r="I926" s="28">
        <f>26+11+2+7+4+12+1+11+10+8+4+3+5+1+38</f>
        <v>143</v>
      </c>
      <c r="J926" s="28" t="s">
        <v>119</v>
      </c>
      <c r="K926" s="28">
        <v>32</v>
      </c>
      <c r="L926" s="28" t="s">
        <v>119</v>
      </c>
      <c r="M926" s="28" t="s">
        <v>119</v>
      </c>
      <c r="N926" s="1" t="s">
        <v>119</v>
      </c>
      <c r="O926" s="34" t="s">
        <v>119</v>
      </c>
      <c r="P926" s="28" t="s">
        <v>119</v>
      </c>
      <c r="Q926" s="106" t="s">
        <v>119</v>
      </c>
      <c r="R926" s="106" t="s">
        <v>119</v>
      </c>
      <c r="S926" s="106" t="s">
        <v>119</v>
      </c>
      <c r="T926" s="106" t="s">
        <v>119</v>
      </c>
      <c r="U926" s="106" t="s">
        <v>119</v>
      </c>
      <c r="V926" s="106" t="s">
        <v>119</v>
      </c>
      <c r="W926" t="s">
        <v>119</v>
      </c>
      <c r="X926" s="11" t="s">
        <v>119</v>
      </c>
      <c r="Y926" s="11" t="s">
        <v>134</v>
      </c>
    </row>
    <row r="927" spans="1:25" x14ac:dyDescent="0.3">
      <c r="A927" s="3" t="s">
        <v>35</v>
      </c>
      <c r="B927" s="2">
        <v>27</v>
      </c>
      <c r="C927" s="4">
        <v>6</v>
      </c>
      <c r="D927" s="4">
        <v>0</v>
      </c>
      <c r="E927" s="1">
        <v>1</v>
      </c>
      <c r="F927" s="37" t="s">
        <v>119</v>
      </c>
      <c r="G927" s="37" t="s">
        <v>119</v>
      </c>
      <c r="H927" s="28" t="s">
        <v>119</v>
      </c>
      <c r="I927" s="28" t="s">
        <v>119</v>
      </c>
      <c r="J927" s="28" t="s">
        <v>119</v>
      </c>
      <c r="K927" s="28" t="s">
        <v>119</v>
      </c>
      <c r="L927" s="28" t="s">
        <v>119</v>
      </c>
      <c r="M927" s="28" t="s">
        <v>119</v>
      </c>
      <c r="N927" s="1" t="s">
        <v>119</v>
      </c>
      <c r="O927" s="34" t="s">
        <v>119</v>
      </c>
      <c r="P927" s="28" t="s">
        <v>119</v>
      </c>
      <c r="Q927" s="106" t="s">
        <v>119</v>
      </c>
      <c r="R927" s="106" t="s">
        <v>119</v>
      </c>
      <c r="S927" s="106" t="s">
        <v>119</v>
      </c>
      <c r="T927" s="106" t="s">
        <v>119</v>
      </c>
      <c r="U927" s="106" t="s">
        <v>119</v>
      </c>
      <c r="V927" s="106" t="s">
        <v>119</v>
      </c>
      <c r="W927" t="s">
        <v>119</v>
      </c>
      <c r="X927" s="11" t="s">
        <v>134</v>
      </c>
      <c r="Y927" s="11" t="s">
        <v>134</v>
      </c>
    </row>
    <row r="928" spans="1:25" x14ac:dyDescent="0.3">
      <c r="A928" s="3" t="s">
        <v>158</v>
      </c>
      <c r="B928" s="2" t="s">
        <v>119</v>
      </c>
      <c r="C928" s="4" t="s">
        <v>119</v>
      </c>
      <c r="D928" s="4" t="s">
        <v>119</v>
      </c>
      <c r="E928" s="1" t="s">
        <v>119</v>
      </c>
      <c r="F928" s="37" t="s">
        <v>119</v>
      </c>
      <c r="G928" s="37" t="s">
        <v>119</v>
      </c>
      <c r="H928" s="28">
        <v>1</v>
      </c>
      <c r="I928" s="28">
        <v>11</v>
      </c>
      <c r="J928" s="28" t="s">
        <v>119</v>
      </c>
      <c r="K928" s="28">
        <v>4</v>
      </c>
      <c r="L928" s="28" t="s">
        <v>119</v>
      </c>
      <c r="M928" s="28" t="s">
        <v>119</v>
      </c>
      <c r="N928" s="1" t="s">
        <v>119</v>
      </c>
      <c r="O928" s="34" t="s">
        <v>134</v>
      </c>
      <c r="P928" s="28">
        <v>4</v>
      </c>
      <c r="Q928" s="106" t="s">
        <v>119</v>
      </c>
      <c r="R928" s="106" t="s">
        <v>119</v>
      </c>
      <c r="S928" s="106" t="s">
        <v>119</v>
      </c>
      <c r="T928" s="106" t="s">
        <v>119</v>
      </c>
      <c r="U928" s="106" t="s">
        <v>119</v>
      </c>
      <c r="V928" s="106" t="s">
        <v>119</v>
      </c>
      <c r="W928" t="s">
        <v>119</v>
      </c>
      <c r="X928" s="11" t="s">
        <v>134</v>
      </c>
      <c r="Y928" s="11" t="s">
        <v>134</v>
      </c>
    </row>
    <row r="929" spans="1:25" x14ac:dyDescent="0.3">
      <c r="A929" s="3" t="s">
        <v>1342</v>
      </c>
      <c r="B929" s="2" t="s">
        <v>119</v>
      </c>
      <c r="C929" s="4" t="s">
        <v>119</v>
      </c>
      <c r="D929" s="4" t="s">
        <v>119</v>
      </c>
      <c r="E929" s="1" t="s">
        <v>119</v>
      </c>
      <c r="F929" s="37" t="s">
        <v>119</v>
      </c>
      <c r="G929" s="37" t="s">
        <v>119</v>
      </c>
      <c r="H929" s="28" t="s">
        <v>119</v>
      </c>
      <c r="I929" s="28" t="s">
        <v>119</v>
      </c>
      <c r="J929" s="28" t="s">
        <v>119</v>
      </c>
      <c r="K929" s="28" t="s">
        <v>119</v>
      </c>
      <c r="L929" s="28" t="s">
        <v>119</v>
      </c>
      <c r="M929" s="28" t="s">
        <v>119</v>
      </c>
      <c r="N929" s="1" t="s">
        <v>119</v>
      </c>
      <c r="O929" s="34" t="s">
        <v>119</v>
      </c>
      <c r="P929" s="28">
        <v>1</v>
      </c>
      <c r="Q929" s="106" t="s">
        <v>119</v>
      </c>
      <c r="R929" s="106" t="s">
        <v>119</v>
      </c>
      <c r="S929" s="106" t="s">
        <v>119</v>
      </c>
      <c r="T929" s="106" t="s">
        <v>119</v>
      </c>
      <c r="U929" s="106" t="s">
        <v>119</v>
      </c>
      <c r="V929" s="106" t="s">
        <v>119</v>
      </c>
      <c r="W929" t="s">
        <v>119</v>
      </c>
      <c r="X929" s="11" t="s">
        <v>119</v>
      </c>
      <c r="Y929" s="11" t="s">
        <v>119</v>
      </c>
    </row>
    <row r="930" spans="1:25" x14ac:dyDescent="0.3">
      <c r="A930" s="3" t="s">
        <v>177</v>
      </c>
      <c r="B930" s="2" t="s">
        <v>119</v>
      </c>
      <c r="C930" s="4" t="s">
        <v>119</v>
      </c>
      <c r="D930" s="4" t="s">
        <v>119</v>
      </c>
      <c r="E930" s="1" t="s">
        <v>119</v>
      </c>
      <c r="F930" s="37" t="s">
        <v>119</v>
      </c>
      <c r="G930" s="37" t="s">
        <v>119</v>
      </c>
      <c r="H930" s="28" t="s">
        <v>119</v>
      </c>
      <c r="I930" s="28">
        <v>1</v>
      </c>
      <c r="J930" s="28" t="s">
        <v>119</v>
      </c>
      <c r="K930" s="28" t="s">
        <v>119</v>
      </c>
      <c r="L930" s="28" t="s">
        <v>119</v>
      </c>
      <c r="M930" s="28" t="s">
        <v>119</v>
      </c>
      <c r="N930" s="1" t="s">
        <v>119</v>
      </c>
      <c r="O930" s="34" t="s">
        <v>119</v>
      </c>
      <c r="P930" s="28" t="s">
        <v>119</v>
      </c>
      <c r="Q930" s="106" t="s">
        <v>119</v>
      </c>
      <c r="R930" s="106" t="s">
        <v>119</v>
      </c>
      <c r="S930" s="106" t="s">
        <v>119</v>
      </c>
      <c r="T930" s="106" t="s">
        <v>119</v>
      </c>
      <c r="U930" s="106" t="s">
        <v>119</v>
      </c>
      <c r="V930" s="106" t="s">
        <v>119</v>
      </c>
      <c r="W930" t="s">
        <v>119</v>
      </c>
      <c r="X930" s="11" t="s">
        <v>134</v>
      </c>
      <c r="Y930" s="11" t="s">
        <v>134</v>
      </c>
    </row>
    <row r="931" spans="1:25" x14ac:dyDescent="0.3">
      <c r="A931" s="3" t="s">
        <v>159</v>
      </c>
      <c r="B931" s="2" t="s">
        <v>119</v>
      </c>
      <c r="C931" s="4" t="s">
        <v>119</v>
      </c>
      <c r="D931" s="4" t="s">
        <v>119</v>
      </c>
      <c r="E931" s="1" t="s">
        <v>119</v>
      </c>
      <c r="F931" s="37" t="s">
        <v>119</v>
      </c>
      <c r="G931" s="37" t="s">
        <v>119</v>
      </c>
      <c r="H931" s="28">
        <f>20+1+29+7+1</f>
        <v>58</v>
      </c>
      <c r="I931" s="28">
        <f>24+11</f>
        <v>35</v>
      </c>
      <c r="J931" s="28" t="s">
        <v>119</v>
      </c>
      <c r="K931" s="28">
        <f>1+1+8+5+1+1+13+1+3</f>
        <v>34</v>
      </c>
      <c r="L931" s="28">
        <v>11</v>
      </c>
      <c r="M931" s="28" t="s">
        <v>119</v>
      </c>
      <c r="N931" s="1">
        <f>8+2+1+1</f>
        <v>12</v>
      </c>
      <c r="O931" s="34" t="s">
        <v>119</v>
      </c>
      <c r="P931" s="28" t="s">
        <v>119</v>
      </c>
      <c r="Q931" s="106" t="s">
        <v>119</v>
      </c>
      <c r="R931" s="106" t="s">
        <v>119</v>
      </c>
      <c r="S931" s="106" t="s">
        <v>119</v>
      </c>
      <c r="T931" s="106" t="s">
        <v>119</v>
      </c>
      <c r="U931" s="106" t="s">
        <v>119</v>
      </c>
      <c r="V931" s="106" t="s">
        <v>119</v>
      </c>
      <c r="W931" t="s">
        <v>119</v>
      </c>
      <c r="X931" s="11" t="s">
        <v>119</v>
      </c>
      <c r="Y931" s="11" t="s">
        <v>134</v>
      </c>
    </row>
    <row r="932" spans="1:25" x14ac:dyDescent="0.3">
      <c r="A932" s="8" t="s">
        <v>1305</v>
      </c>
      <c r="B932" s="6" t="s">
        <v>119</v>
      </c>
      <c r="C932" s="7" t="s">
        <v>119</v>
      </c>
      <c r="D932" s="7" t="s">
        <v>119</v>
      </c>
      <c r="E932" s="10" t="s">
        <v>119</v>
      </c>
      <c r="F932" s="29">
        <v>1</v>
      </c>
      <c r="G932" s="29" t="s">
        <v>119</v>
      </c>
      <c r="H932" s="29" t="s">
        <v>119</v>
      </c>
      <c r="I932" s="29" t="s">
        <v>119</v>
      </c>
      <c r="J932" s="29" t="s">
        <v>119</v>
      </c>
      <c r="K932" s="29" t="s">
        <v>119</v>
      </c>
      <c r="L932" s="29" t="s">
        <v>119</v>
      </c>
      <c r="M932" s="29" t="s">
        <v>119</v>
      </c>
      <c r="N932" s="10" t="s">
        <v>119</v>
      </c>
      <c r="O932" s="30" t="s">
        <v>119</v>
      </c>
      <c r="P932" s="28" t="s">
        <v>119</v>
      </c>
      <c r="Q932" s="107" t="s">
        <v>119</v>
      </c>
      <c r="R932" s="107" t="s">
        <v>119</v>
      </c>
      <c r="S932" s="107" t="s">
        <v>119</v>
      </c>
      <c r="T932" s="107" t="s">
        <v>119</v>
      </c>
      <c r="U932" s="107" t="s">
        <v>119</v>
      </c>
      <c r="V932" s="107" t="s">
        <v>119</v>
      </c>
      <c r="W932" s="5" t="s">
        <v>119</v>
      </c>
      <c r="X932" s="5" t="s">
        <v>119</v>
      </c>
      <c r="Y932" s="5" t="s">
        <v>119</v>
      </c>
    </row>
    <row r="933" spans="1:25" x14ac:dyDescent="0.3">
      <c r="A933" s="3" t="s">
        <v>160</v>
      </c>
      <c r="B933" s="2" t="s">
        <v>119</v>
      </c>
      <c r="C933" s="4" t="s">
        <v>119</v>
      </c>
      <c r="D933" s="4" t="s">
        <v>119</v>
      </c>
      <c r="E933" s="1" t="s">
        <v>119</v>
      </c>
      <c r="F933" s="37" t="s">
        <v>119</v>
      </c>
      <c r="G933" s="37" t="s">
        <v>119</v>
      </c>
      <c r="H933" s="28">
        <v>2</v>
      </c>
      <c r="I933" s="28" t="s">
        <v>119</v>
      </c>
      <c r="J933" s="28" t="s">
        <v>119</v>
      </c>
      <c r="K933" s="28" t="s">
        <v>119</v>
      </c>
      <c r="L933" s="28" t="s">
        <v>119</v>
      </c>
      <c r="M933" s="28" t="s">
        <v>119</v>
      </c>
      <c r="N933" s="1">
        <v>2</v>
      </c>
      <c r="O933" s="34" t="s">
        <v>119</v>
      </c>
      <c r="P933" s="28" t="s">
        <v>119</v>
      </c>
      <c r="Q933" s="106" t="s">
        <v>119</v>
      </c>
      <c r="R933" s="106" t="s">
        <v>119</v>
      </c>
      <c r="S933" s="106" t="s">
        <v>119</v>
      </c>
      <c r="T933" s="106" t="s">
        <v>119</v>
      </c>
      <c r="U933" s="106" t="s">
        <v>119</v>
      </c>
      <c r="V933" s="106" t="s">
        <v>119</v>
      </c>
      <c r="W933" t="s">
        <v>119</v>
      </c>
      <c r="X933" s="11" t="s">
        <v>119</v>
      </c>
      <c r="Y933" s="11" t="s">
        <v>134</v>
      </c>
    </row>
    <row r="934" spans="1:25" s="5" customFormat="1" x14ac:dyDescent="0.3">
      <c r="A934" s="13" t="s">
        <v>178</v>
      </c>
      <c r="B934" s="18" t="s">
        <v>119</v>
      </c>
      <c r="C934" s="12" t="s">
        <v>119</v>
      </c>
      <c r="D934" s="12" t="s">
        <v>119</v>
      </c>
      <c r="E934" s="14" t="s">
        <v>119</v>
      </c>
      <c r="F934" s="37" t="s">
        <v>119</v>
      </c>
      <c r="G934" s="37" t="s">
        <v>119</v>
      </c>
      <c r="H934" s="31" t="s">
        <v>119</v>
      </c>
      <c r="I934" s="31">
        <v>2</v>
      </c>
      <c r="J934" s="31" t="s">
        <v>119</v>
      </c>
      <c r="K934" s="31">
        <v>1</v>
      </c>
      <c r="L934" s="28" t="s">
        <v>119</v>
      </c>
      <c r="M934" s="28" t="s">
        <v>134</v>
      </c>
      <c r="N934" s="1" t="s">
        <v>119</v>
      </c>
      <c r="O934" s="34" t="s">
        <v>134</v>
      </c>
      <c r="P934" s="28">
        <v>1</v>
      </c>
      <c r="Q934" s="106" t="s">
        <v>119</v>
      </c>
      <c r="R934" s="106" t="s">
        <v>119</v>
      </c>
      <c r="S934" s="106" t="s">
        <v>119</v>
      </c>
      <c r="T934" s="106" t="s">
        <v>119</v>
      </c>
      <c r="U934" s="106" t="s">
        <v>119</v>
      </c>
      <c r="V934" s="106" t="s">
        <v>119</v>
      </c>
      <c r="W934" t="s">
        <v>119</v>
      </c>
      <c r="X934" s="11" t="s">
        <v>134</v>
      </c>
      <c r="Y934" s="11" t="s">
        <v>134</v>
      </c>
    </row>
    <row r="935" spans="1:25" s="11" customFormat="1" x14ac:dyDescent="0.3">
      <c r="A935" s="13" t="s">
        <v>315</v>
      </c>
      <c r="B935" s="18" t="s">
        <v>119</v>
      </c>
      <c r="C935" s="12" t="s">
        <v>119</v>
      </c>
      <c r="D935" s="12" t="s">
        <v>119</v>
      </c>
      <c r="E935" s="14" t="s">
        <v>119</v>
      </c>
      <c r="F935" s="37" t="s">
        <v>119</v>
      </c>
      <c r="G935" s="37" t="s">
        <v>119</v>
      </c>
      <c r="H935" s="31" t="s">
        <v>119</v>
      </c>
      <c r="I935" s="31">
        <v>1</v>
      </c>
      <c r="J935" s="31" t="s">
        <v>119</v>
      </c>
      <c r="K935" s="31">
        <v>1</v>
      </c>
      <c r="L935" s="28">
        <v>10</v>
      </c>
      <c r="M935" s="28" t="s">
        <v>134</v>
      </c>
      <c r="N935" s="1" t="s">
        <v>119</v>
      </c>
      <c r="O935" s="34" t="s">
        <v>119</v>
      </c>
      <c r="P935" s="28" t="s">
        <v>119</v>
      </c>
      <c r="Q935" s="106" t="s">
        <v>119</v>
      </c>
      <c r="R935" s="106" t="s">
        <v>119</v>
      </c>
      <c r="S935" s="106" t="s">
        <v>119</v>
      </c>
      <c r="T935" s="106" t="s">
        <v>119</v>
      </c>
      <c r="U935" s="106" t="s">
        <v>119</v>
      </c>
      <c r="V935" s="106" t="s">
        <v>119</v>
      </c>
      <c r="W935" t="s">
        <v>119</v>
      </c>
      <c r="X935" s="11" t="s">
        <v>134</v>
      </c>
      <c r="Y935" s="11" t="s">
        <v>134</v>
      </c>
    </row>
    <row r="936" spans="1:25" x14ac:dyDescent="0.3">
      <c r="A936" s="13" t="s">
        <v>670</v>
      </c>
      <c r="B936" s="18" t="s">
        <v>119</v>
      </c>
      <c r="C936" s="12" t="s">
        <v>119</v>
      </c>
      <c r="D936" s="12" t="s">
        <v>119</v>
      </c>
      <c r="E936" s="14" t="s">
        <v>119</v>
      </c>
      <c r="F936" s="37" t="s">
        <v>119</v>
      </c>
      <c r="G936" s="37" t="s">
        <v>119</v>
      </c>
      <c r="H936" s="31">
        <v>9</v>
      </c>
      <c r="I936" s="31">
        <v>5</v>
      </c>
      <c r="J936" s="31" t="s">
        <v>119</v>
      </c>
      <c r="K936" s="31" t="s">
        <v>119</v>
      </c>
      <c r="L936" s="28" t="s">
        <v>119</v>
      </c>
      <c r="M936" s="28" t="s">
        <v>119</v>
      </c>
      <c r="N936" s="1">
        <v>1</v>
      </c>
      <c r="O936" s="34" t="s">
        <v>119</v>
      </c>
      <c r="P936" s="28" t="s">
        <v>119</v>
      </c>
      <c r="Q936" s="106" t="s">
        <v>119</v>
      </c>
      <c r="R936" s="106" t="s">
        <v>119</v>
      </c>
      <c r="S936" s="106" t="s">
        <v>119</v>
      </c>
      <c r="T936" s="106" t="s">
        <v>119</v>
      </c>
      <c r="U936" s="106" t="s">
        <v>119</v>
      </c>
      <c r="V936" s="106" t="s">
        <v>119</v>
      </c>
      <c r="W936" t="s">
        <v>119</v>
      </c>
      <c r="X936" s="11" t="s">
        <v>134</v>
      </c>
      <c r="Y936" s="11" t="s">
        <v>119</v>
      </c>
    </row>
    <row r="937" spans="1:25" x14ac:dyDescent="0.3">
      <c r="A937" s="8" t="s">
        <v>1040</v>
      </c>
      <c r="B937" s="6" t="s">
        <v>119</v>
      </c>
      <c r="C937" s="7" t="s">
        <v>119</v>
      </c>
      <c r="D937" s="7" t="s">
        <v>119</v>
      </c>
      <c r="E937" s="10" t="s">
        <v>119</v>
      </c>
      <c r="F937" s="29" t="s">
        <v>119</v>
      </c>
      <c r="G937" s="29" t="s">
        <v>119</v>
      </c>
      <c r="H937" s="29" t="s">
        <v>119</v>
      </c>
      <c r="I937" s="29" t="s">
        <v>119</v>
      </c>
      <c r="J937" s="29">
        <v>1</v>
      </c>
      <c r="K937" s="29" t="s">
        <v>119</v>
      </c>
      <c r="L937" s="29" t="s">
        <v>119</v>
      </c>
      <c r="M937" s="29" t="s">
        <v>119</v>
      </c>
      <c r="N937" s="10" t="s">
        <v>119</v>
      </c>
      <c r="O937" s="34" t="s">
        <v>119</v>
      </c>
      <c r="P937" s="28" t="s">
        <v>119</v>
      </c>
      <c r="Q937" s="107" t="s">
        <v>119</v>
      </c>
      <c r="R937" s="107" t="s">
        <v>119</v>
      </c>
      <c r="S937" s="107" t="s">
        <v>119</v>
      </c>
      <c r="T937" s="107" t="s">
        <v>119</v>
      </c>
      <c r="U937" s="107" t="s">
        <v>119</v>
      </c>
      <c r="V937" s="107" t="s">
        <v>119</v>
      </c>
      <c r="W937" t="s">
        <v>119</v>
      </c>
      <c r="X937" s="11" t="s">
        <v>119</v>
      </c>
      <c r="Y937" s="11" t="s">
        <v>119</v>
      </c>
    </row>
    <row r="938" spans="1:25" s="11" customFormat="1" x14ac:dyDescent="0.3">
      <c r="A938" s="13" t="s">
        <v>605</v>
      </c>
      <c r="B938" s="18" t="s">
        <v>119</v>
      </c>
      <c r="C938" s="12" t="s">
        <v>119</v>
      </c>
      <c r="D938" s="12" t="s">
        <v>119</v>
      </c>
      <c r="E938" s="14" t="s">
        <v>119</v>
      </c>
      <c r="F938" s="37" t="s">
        <v>119</v>
      </c>
      <c r="G938" s="37" t="s">
        <v>119</v>
      </c>
      <c r="H938" s="31" t="s">
        <v>119</v>
      </c>
      <c r="I938" s="31" t="s">
        <v>119</v>
      </c>
      <c r="J938" s="31" t="s">
        <v>119</v>
      </c>
      <c r="K938" s="31" t="s">
        <v>119</v>
      </c>
      <c r="L938" s="28" t="s">
        <v>119</v>
      </c>
      <c r="M938" s="28">
        <v>2</v>
      </c>
      <c r="N938" s="1" t="s">
        <v>119</v>
      </c>
      <c r="O938" s="34" t="s">
        <v>119</v>
      </c>
      <c r="P938" s="28" t="s">
        <v>119</v>
      </c>
      <c r="Q938" s="106" t="s">
        <v>119</v>
      </c>
      <c r="R938" s="106" t="s">
        <v>119</v>
      </c>
      <c r="S938" s="106" t="s">
        <v>119</v>
      </c>
      <c r="T938" s="106" t="s">
        <v>119</v>
      </c>
      <c r="U938" s="106" t="s">
        <v>119</v>
      </c>
      <c r="V938" s="106" t="s">
        <v>119</v>
      </c>
      <c r="W938" t="s">
        <v>119</v>
      </c>
      <c r="X938" s="11" t="s">
        <v>134</v>
      </c>
      <c r="Y938" s="11" t="s">
        <v>119</v>
      </c>
    </row>
    <row r="939" spans="1:25" x14ac:dyDescent="0.3">
      <c r="A939" s="13" t="s">
        <v>1116</v>
      </c>
      <c r="B939" s="18" t="s">
        <v>119</v>
      </c>
      <c r="C939" s="12" t="s">
        <v>119</v>
      </c>
      <c r="D939" s="12" t="s">
        <v>119</v>
      </c>
      <c r="E939" s="14" t="s">
        <v>119</v>
      </c>
      <c r="F939" s="37" t="s">
        <v>119</v>
      </c>
      <c r="G939" s="37" t="s">
        <v>119</v>
      </c>
      <c r="H939" s="31" t="s">
        <v>119</v>
      </c>
      <c r="I939" s="31" t="s">
        <v>119</v>
      </c>
      <c r="J939" s="31" t="s">
        <v>119</v>
      </c>
      <c r="K939" s="31" t="s">
        <v>119</v>
      </c>
      <c r="L939" s="28" t="s">
        <v>119</v>
      </c>
      <c r="M939" s="28" t="s">
        <v>119</v>
      </c>
      <c r="N939" s="1" t="s">
        <v>119</v>
      </c>
      <c r="O939" s="34">
        <v>10</v>
      </c>
      <c r="P939" s="28" t="s">
        <v>119</v>
      </c>
      <c r="Q939" s="106" t="s">
        <v>119</v>
      </c>
      <c r="R939" s="106" t="s">
        <v>119</v>
      </c>
      <c r="S939" s="106" t="s">
        <v>119</v>
      </c>
      <c r="T939" s="106" t="s">
        <v>119</v>
      </c>
      <c r="U939" s="106" t="s">
        <v>119</v>
      </c>
      <c r="V939" s="106" t="s">
        <v>119</v>
      </c>
      <c r="W939" t="s">
        <v>119</v>
      </c>
      <c r="X939" s="11" t="s">
        <v>134</v>
      </c>
      <c r="Y939" s="11" t="s">
        <v>134</v>
      </c>
    </row>
    <row r="940" spans="1:25" x14ac:dyDescent="0.3">
      <c r="A940" s="13" t="s">
        <v>769</v>
      </c>
      <c r="B940" s="18" t="s">
        <v>119</v>
      </c>
      <c r="C940" s="12" t="s">
        <v>119</v>
      </c>
      <c r="D940" s="12" t="s">
        <v>119</v>
      </c>
      <c r="E940" s="14" t="s">
        <v>119</v>
      </c>
      <c r="F940" s="37" t="s">
        <v>119</v>
      </c>
      <c r="G940" s="37" t="s">
        <v>119</v>
      </c>
      <c r="H940" s="31" t="s">
        <v>119</v>
      </c>
      <c r="I940" s="31" t="s">
        <v>119</v>
      </c>
      <c r="J940" s="31" t="s">
        <v>119</v>
      </c>
      <c r="K940" s="31" t="s">
        <v>119</v>
      </c>
      <c r="L940" s="28" t="s">
        <v>119</v>
      </c>
      <c r="M940" s="28" t="s">
        <v>119</v>
      </c>
      <c r="N940" s="1" t="s">
        <v>119</v>
      </c>
      <c r="O940" s="34" t="s">
        <v>119</v>
      </c>
      <c r="P940" s="28" t="s">
        <v>119</v>
      </c>
      <c r="Q940" s="106" t="s">
        <v>119</v>
      </c>
      <c r="R940" s="106">
        <v>2</v>
      </c>
      <c r="S940" s="106">
        <v>1</v>
      </c>
      <c r="T940" s="106" t="s">
        <v>119</v>
      </c>
      <c r="U940" s="106" t="s">
        <v>119</v>
      </c>
      <c r="V940" s="106" t="s">
        <v>119</v>
      </c>
      <c r="W940" t="s">
        <v>119</v>
      </c>
      <c r="X940" s="11" t="str">
        <f t="shared" ref="X940:X1001" si="14">IF(SUM(Q940:V940)&gt;=1,"X","")</f>
        <v>X</v>
      </c>
      <c r="Y940" s="11" t="s">
        <v>134</v>
      </c>
    </row>
    <row r="941" spans="1:25" x14ac:dyDescent="0.3">
      <c r="A941" s="13" t="s">
        <v>1279</v>
      </c>
      <c r="B941" s="18" t="s">
        <v>119</v>
      </c>
      <c r="C941" s="12" t="s">
        <v>119</v>
      </c>
      <c r="D941" s="12" t="s">
        <v>119</v>
      </c>
      <c r="E941" s="14" t="s">
        <v>119</v>
      </c>
      <c r="F941" s="37" t="s">
        <v>119</v>
      </c>
      <c r="G941" s="37" t="s">
        <v>119</v>
      </c>
      <c r="H941" s="31" t="s">
        <v>119</v>
      </c>
      <c r="I941" s="31" t="s">
        <v>119</v>
      </c>
      <c r="J941" s="31">
        <v>1</v>
      </c>
      <c r="K941" s="31" t="s">
        <v>119</v>
      </c>
      <c r="L941" s="28" t="s">
        <v>119</v>
      </c>
      <c r="M941" s="28" t="s">
        <v>119</v>
      </c>
      <c r="N941" s="1" t="s">
        <v>119</v>
      </c>
      <c r="O941" s="34" t="s">
        <v>119</v>
      </c>
      <c r="P941" s="28" t="s">
        <v>119</v>
      </c>
      <c r="Q941" s="106" t="s">
        <v>119</v>
      </c>
      <c r="R941" s="106" t="s">
        <v>119</v>
      </c>
      <c r="S941" s="106" t="s">
        <v>119</v>
      </c>
      <c r="T941" s="106" t="s">
        <v>119</v>
      </c>
      <c r="U941" s="106" t="s">
        <v>119</v>
      </c>
      <c r="V941" s="106" t="s">
        <v>119</v>
      </c>
      <c r="W941" t="s">
        <v>119</v>
      </c>
      <c r="X941" s="11" t="s">
        <v>134</v>
      </c>
      <c r="Y941" s="11" t="s">
        <v>134</v>
      </c>
    </row>
    <row r="942" spans="1:25" x14ac:dyDescent="0.3">
      <c r="A942" s="13" t="s">
        <v>1280</v>
      </c>
      <c r="B942" s="18" t="s">
        <v>119</v>
      </c>
      <c r="C942" s="12" t="s">
        <v>119</v>
      </c>
      <c r="D942" s="12" t="s">
        <v>119</v>
      </c>
      <c r="E942" s="14" t="s">
        <v>119</v>
      </c>
      <c r="F942" s="37" t="s">
        <v>119</v>
      </c>
      <c r="G942" s="37" t="s">
        <v>119</v>
      </c>
      <c r="H942" s="31" t="s">
        <v>119</v>
      </c>
      <c r="I942" s="31" t="s">
        <v>119</v>
      </c>
      <c r="J942" s="31" t="s">
        <v>119</v>
      </c>
      <c r="K942" s="31" t="s">
        <v>119</v>
      </c>
      <c r="L942" s="28" t="s">
        <v>119</v>
      </c>
      <c r="M942" s="28">
        <v>4</v>
      </c>
      <c r="N942" s="1" t="s">
        <v>119</v>
      </c>
      <c r="O942" s="34" t="s">
        <v>119</v>
      </c>
      <c r="P942" s="28" t="s">
        <v>119</v>
      </c>
      <c r="Q942" s="106" t="s">
        <v>119</v>
      </c>
      <c r="R942" s="106" t="s">
        <v>119</v>
      </c>
      <c r="S942" s="106" t="s">
        <v>119</v>
      </c>
      <c r="T942" s="106" t="s">
        <v>119</v>
      </c>
      <c r="U942" s="106" t="s">
        <v>119</v>
      </c>
      <c r="V942" s="106" t="s">
        <v>119</v>
      </c>
      <c r="W942" t="s">
        <v>119</v>
      </c>
      <c r="X942" s="11" t="s">
        <v>134</v>
      </c>
      <c r="Y942" s="11" t="s">
        <v>134</v>
      </c>
    </row>
    <row r="943" spans="1:25" s="11" customFormat="1" x14ac:dyDescent="0.3">
      <c r="A943" s="13" t="s">
        <v>1281</v>
      </c>
      <c r="B943" s="18" t="s">
        <v>119</v>
      </c>
      <c r="C943" s="12" t="s">
        <v>119</v>
      </c>
      <c r="D943" s="12" t="s">
        <v>119</v>
      </c>
      <c r="E943" s="14" t="s">
        <v>119</v>
      </c>
      <c r="F943" s="37" t="s">
        <v>119</v>
      </c>
      <c r="G943" s="37" t="s">
        <v>119</v>
      </c>
      <c r="H943" s="34">
        <v>28</v>
      </c>
      <c r="I943" s="31">
        <v>2</v>
      </c>
      <c r="J943" s="31" t="s">
        <v>119</v>
      </c>
      <c r="K943" s="29" t="s">
        <v>119</v>
      </c>
      <c r="L943" s="28" t="s">
        <v>119</v>
      </c>
      <c r="M943" s="28" t="s">
        <v>134</v>
      </c>
      <c r="N943" s="1" t="s">
        <v>119</v>
      </c>
      <c r="O943" s="34" t="s">
        <v>119</v>
      </c>
      <c r="P943" s="28">
        <v>2</v>
      </c>
      <c r="Q943" s="106" t="s">
        <v>119</v>
      </c>
      <c r="R943" s="106" t="s">
        <v>119</v>
      </c>
      <c r="S943" s="106" t="s">
        <v>119</v>
      </c>
      <c r="T943" s="106" t="s">
        <v>119</v>
      </c>
      <c r="U943" s="106" t="s">
        <v>119</v>
      </c>
      <c r="V943" s="106" t="s">
        <v>119</v>
      </c>
      <c r="W943" t="s">
        <v>119</v>
      </c>
      <c r="X943" s="11" t="s">
        <v>134</v>
      </c>
      <c r="Y943" s="11" t="s">
        <v>134</v>
      </c>
    </row>
    <row r="944" spans="1:25" s="11" customFormat="1" x14ac:dyDescent="0.3">
      <c r="A944" s="13" t="s">
        <v>1282</v>
      </c>
      <c r="B944" s="18" t="s">
        <v>119</v>
      </c>
      <c r="C944" s="12" t="s">
        <v>119</v>
      </c>
      <c r="D944" s="12" t="s">
        <v>119</v>
      </c>
      <c r="E944" s="14" t="s">
        <v>119</v>
      </c>
      <c r="F944" s="37" t="s">
        <v>119</v>
      </c>
      <c r="G944" s="37" t="s">
        <v>119</v>
      </c>
      <c r="H944" s="34" t="s">
        <v>119</v>
      </c>
      <c r="I944" s="31" t="s">
        <v>119</v>
      </c>
      <c r="J944" s="31" t="s">
        <v>119</v>
      </c>
      <c r="K944" s="29" t="s">
        <v>119</v>
      </c>
      <c r="L944" s="28" t="s">
        <v>119</v>
      </c>
      <c r="M944" s="28" t="s">
        <v>119</v>
      </c>
      <c r="N944" s="1" t="s">
        <v>119</v>
      </c>
      <c r="O944" s="34" t="s">
        <v>119</v>
      </c>
      <c r="P944" s="28" t="s">
        <v>119</v>
      </c>
      <c r="Q944" s="106" t="s">
        <v>119</v>
      </c>
      <c r="R944" s="106" t="s">
        <v>119</v>
      </c>
      <c r="S944" s="106" t="s">
        <v>119</v>
      </c>
      <c r="T944" s="106">
        <v>4</v>
      </c>
      <c r="U944" s="106">
        <v>2</v>
      </c>
      <c r="V944" s="106">
        <v>3</v>
      </c>
      <c r="W944" t="s">
        <v>119</v>
      </c>
      <c r="X944" s="11" t="str">
        <f t="shared" si="14"/>
        <v>X</v>
      </c>
      <c r="Y944" s="11" t="s">
        <v>119</v>
      </c>
    </row>
    <row r="945" spans="1:25" s="11" customFormat="1" x14ac:dyDescent="0.3">
      <c r="A945" s="13" t="s">
        <v>1285</v>
      </c>
      <c r="B945" s="18" t="s">
        <v>119</v>
      </c>
      <c r="C945" s="12" t="s">
        <v>119</v>
      </c>
      <c r="D945" s="12" t="s">
        <v>119</v>
      </c>
      <c r="E945" s="14" t="s">
        <v>119</v>
      </c>
      <c r="F945" s="37" t="s">
        <v>119</v>
      </c>
      <c r="G945" s="37" t="s">
        <v>119</v>
      </c>
      <c r="H945" s="34" t="s">
        <v>119</v>
      </c>
      <c r="I945" s="31" t="s">
        <v>119</v>
      </c>
      <c r="J945" s="31">
        <v>1</v>
      </c>
      <c r="K945" s="29" t="s">
        <v>119</v>
      </c>
      <c r="L945" s="28" t="s">
        <v>119</v>
      </c>
      <c r="M945" s="28" t="s">
        <v>119</v>
      </c>
      <c r="N945" s="1" t="s">
        <v>119</v>
      </c>
      <c r="O945" s="34" t="s">
        <v>119</v>
      </c>
      <c r="P945" s="28" t="s">
        <v>119</v>
      </c>
      <c r="Q945" s="106" t="s">
        <v>119</v>
      </c>
      <c r="R945" s="106" t="s">
        <v>119</v>
      </c>
      <c r="S945" s="106" t="s">
        <v>119</v>
      </c>
      <c r="T945" s="106" t="s">
        <v>119</v>
      </c>
      <c r="U945" s="106" t="s">
        <v>119</v>
      </c>
      <c r="V945" s="106" t="s">
        <v>119</v>
      </c>
      <c r="W945" t="s">
        <v>119</v>
      </c>
      <c r="X945" s="11" t="s">
        <v>1265</v>
      </c>
      <c r="Y945" s="11" t="s">
        <v>1265</v>
      </c>
    </row>
    <row r="946" spans="1:25" s="11" customFormat="1" x14ac:dyDescent="0.3">
      <c r="A946" s="8" t="s">
        <v>1306</v>
      </c>
      <c r="B946" s="6" t="s">
        <v>119</v>
      </c>
      <c r="C946" s="7" t="s">
        <v>119</v>
      </c>
      <c r="D946" s="7" t="s">
        <v>119</v>
      </c>
      <c r="E946" s="10" t="s">
        <v>119</v>
      </c>
      <c r="F946" s="29">
        <v>2</v>
      </c>
      <c r="G946" s="29" t="s">
        <v>119</v>
      </c>
      <c r="H946" s="30" t="s">
        <v>119</v>
      </c>
      <c r="I946" s="29" t="s">
        <v>119</v>
      </c>
      <c r="J946" s="29" t="s">
        <v>119</v>
      </c>
      <c r="K946" s="29" t="s">
        <v>119</v>
      </c>
      <c r="L946" s="29" t="s">
        <v>119</v>
      </c>
      <c r="M946" s="29" t="s">
        <v>119</v>
      </c>
      <c r="N946" s="10" t="s">
        <v>119</v>
      </c>
      <c r="O946" s="30" t="s">
        <v>119</v>
      </c>
      <c r="P946" s="28" t="s">
        <v>119</v>
      </c>
      <c r="Q946" s="107" t="s">
        <v>119</v>
      </c>
      <c r="R946" s="107" t="s">
        <v>119</v>
      </c>
      <c r="S946" s="107" t="s">
        <v>119</v>
      </c>
      <c r="T946" s="107" t="s">
        <v>119</v>
      </c>
      <c r="U946" s="107" t="s">
        <v>119</v>
      </c>
      <c r="V946" s="107" t="s">
        <v>119</v>
      </c>
      <c r="W946" s="5" t="s">
        <v>119</v>
      </c>
      <c r="X946" s="5" t="s">
        <v>119</v>
      </c>
      <c r="Y946" s="5" t="s">
        <v>119</v>
      </c>
    </row>
    <row r="947" spans="1:25" x14ac:dyDescent="0.3">
      <c r="A947" s="13" t="s">
        <v>1041</v>
      </c>
      <c r="B947" s="18" t="s">
        <v>119</v>
      </c>
      <c r="C947" s="12" t="s">
        <v>119</v>
      </c>
      <c r="D947" s="12" t="s">
        <v>119</v>
      </c>
      <c r="E947" s="14" t="s">
        <v>119</v>
      </c>
      <c r="F947" s="37" t="s">
        <v>119</v>
      </c>
      <c r="G947" s="37" t="s">
        <v>119</v>
      </c>
      <c r="H947" s="34" t="s">
        <v>119</v>
      </c>
      <c r="I947" s="31" t="s">
        <v>119</v>
      </c>
      <c r="J947" s="31">
        <v>5</v>
      </c>
      <c r="K947" s="29" t="s">
        <v>119</v>
      </c>
      <c r="L947" s="28" t="s">
        <v>119</v>
      </c>
      <c r="M947" s="28" t="s">
        <v>119</v>
      </c>
      <c r="N947" s="1" t="s">
        <v>119</v>
      </c>
      <c r="O947" s="34" t="s">
        <v>119</v>
      </c>
      <c r="P947" s="28">
        <v>13</v>
      </c>
      <c r="Q947" s="106" t="s">
        <v>119</v>
      </c>
      <c r="R947" s="106" t="s">
        <v>119</v>
      </c>
      <c r="S947" s="106" t="s">
        <v>119</v>
      </c>
      <c r="T947" s="106" t="s">
        <v>119</v>
      </c>
      <c r="U947" s="106" t="s">
        <v>119</v>
      </c>
      <c r="V947" s="106" t="s">
        <v>119</v>
      </c>
      <c r="W947" t="s">
        <v>119</v>
      </c>
      <c r="X947" s="11" t="s">
        <v>1265</v>
      </c>
      <c r="Y947" s="11" t="s">
        <v>1265</v>
      </c>
    </row>
    <row r="948" spans="1:25" x14ac:dyDescent="0.3">
      <c r="A948" s="13" t="s">
        <v>1198</v>
      </c>
      <c r="B948" s="18" t="s">
        <v>119</v>
      </c>
      <c r="C948" s="18" t="s">
        <v>119</v>
      </c>
      <c r="D948" s="18" t="s">
        <v>119</v>
      </c>
      <c r="E948" s="18" t="s">
        <v>119</v>
      </c>
      <c r="F948" s="18" t="s">
        <v>119</v>
      </c>
      <c r="G948" s="18" t="s">
        <v>119</v>
      </c>
      <c r="H948" s="18" t="s">
        <v>119</v>
      </c>
      <c r="I948" s="18" t="s">
        <v>119</v>
      </c>
      <c r="J948" s="31" t="s">
        <v>134</v>
      </c>
      <c r="K948" s="29" t="s">
        <v>119</v>
      </c>
      <c r="L948" s="29" t="s">
        <v>119</v>
      </c>
      <c r="M948" s="29" t="s">
        <v>119</v>
      </c>
      <c r="N948" s="29" t="s">
        <v>119</v>
      </c>
      <c r="O948" s="29" t="s">
        <v>119</v>
      </c>
      <c r="P948" s="28" t="s">
        <v>119</v>
      </c>
      <c r="Q948" s="106" t="s">
        <v>119</v>
      </c>
      <c r="R948" s="106" t="s">
        <v>119</v>
      </c>
      <c r="S948" s="106" t="s">
        <v>119</v>
      </c>
      <c r="T948" s="106" t="s">
        <v>119</v>
      </c>
      <c r="U948" s="106" t="s">
        <v>119</v>
      </c>
      <c r="V948" s="106" t="s">
        <v>119</v>
      </c>
      <c r="W948" t="s">
        <v>134</v>
      </c>
      <c r="X948" s="11" t="s">
        <v>119</v>
      </c>
      <c r="Y948" s="11" t="s">
        <v>119</v>
      </c>
    </row>
    <row r="949" spans="1:25" s="64" customFormat="1" x14ac:dyDescent="0.3">
      <c r="A949" s="13" t="s">
        <v>734</v>
      </c>
      <c r="B949" s="18" t="s">
        <v>119</v>
      </c>
      <c r="C949" s="12" t="s">
        <v>119</v>
      </c>
      <c r="D949" s="12" t="s">
        <v>119</v>
      </c>
      <c r="E949" s="14" t="s">
        <v>119</v>
      </c>
      <c r="F949" s="37" t="s">
        <v>119</v>
      </c>
      <c r="G949" s="37" t="s">
        <v>119</v>
      </c>
      <c r="H949" s="34" t="s">
        <v>119</v>
      </c>
      <c r="I949" s="31">
        <v>3</v>
      </c>
      <c r="J949" s="31" t="s">
        <v>119</v>
      </c>
      <c r="K949" s="29" t="s">
        <v>119</v>
      </c>
      <c r="L949" s="28" t="s">
        <v>119</v>
      </c>
      <c r="M949" s="28" t="s">
        <v>119</v>
      </c>
      <c r="N949" s="1" t="s">
        <v>119</v>
      </c>
      <c r="O949" s="34" t="s">
        <v>134</v>
      </c>
      <c r="P949" s="28" t="s">
        <v>119</v>
      </c>
      <c r="Q949" s="106" t="s">
        <v>119</v>
      </c>
      <c r="R949" s="106">
        <v>1</v>
      </c>
      <c r="S949" s="106" t="s">
        <v>119</v>
      </c>
      <c r="T949" s="106" t="s">
        <v>119</v>
      </c>
      <c r="U949" s="106" t="s">
        <v>119</v>
      </c>
      <c r="V949" s="106" t="s">
        <v>119</v>
      </c>
      <c r="W949" t="s">
        <v>119</v>
      </c>
      <c r="X949" s="11" t="str">
        <f t="shared" si="14"/>
        <v>X</v>
      </c>
      <c r="Y949" s="11" t="s">
        <v>119</v>
      </c>
    </row>
    <row r="950" spans="1:25" s="64" customFormat="1" x14ac:dyDescent="0.3">
      <c r="A950" s="13" t="s">
        <v>606</v>
      </c>
      <c r="B950" s="18" t="s">
        <v>119</v>
      </c>
      <c r="C950" s="12" t="s">
        <v>119</v>
      </c>
      <c r="D950" s="12" t="s">
        <v>119</v>
      </c>
      <c r="E950" s="14" t="s">
        <v>119</v>
      </c>
      <c r="F950" s="37" t="s">
        <v>119</v>
      </c>
      <c r="G950" s="37" t="s">
        <v>119</v>
      </c>
      <c r="H950" s="34" t="s">
        <v>119</v>
      </c>
      <c r="I950" s="31">
        <v>2</v>
      </c>
      <c r="J950" s="31" t="s">
        <v>119</v>
      </c>
      <c r="K950" s="29" t="s">
        <v>119</v>
      </c>
      <c r="L950" s="28" t="s">
        <v>119</v>
      </c>
      <c r="M950" s="28">
        <v>5</v>
      </c>
      <c r="N950" s="1" t="s">
        <v>119</v>
      </c>
      <c r="O950" s="34" t="s">
        <v>119</v>
      </c>
      <c r="P950" s="28">
        <v>7</v>
      </c>
      <c r="Q950" s="106" t="s">
        <v>119</v>
      </c>
      <c r="R950" s="106" t="s">
        <v>119</v>
      </c>
      <c r="S950" s="106" t="s">
        <v>119</v>
      </c>
      <c r="T950" s="106" t="s">
        <v>119</v>
      </c>
      <c r="U950" s="106" t="s">
        <v>119</v>
      </c>
      <c r="V950" s="106" t="s">
        <v>119</v>
      </c>
      <c r="W950" t="s">
        <v>119</v>
      </c>
      <c r="X950" s="11" t="s">
        <v>134</v>
      </c>
      <c r="Y950" s="11" t="s">
        <v>119</v>
      </c>
    </row>
    <row r="951" spans="1:25" s="64" customFormat="1" x14ac:dyDescent="0.3">
      <c r="A951" s="13" t="s">
        <v>607</v>
      </c>
      <c r="B951" s="18" t="s">
        <v>119</v>
      </c>
      <c r="C951" s="12" t="s">
        <v>119</v>
      </c>
      <c r="D951" s="12" t="s">
        <v>119</v>
      </c>
      <c r="E951" s="14" t="s">
        <v>119</v>
      </c>
      <c r="F951" s="37" t="s">
        <v>119</v>
      </c>
      <c r="G951" s="37" t="s">
        <v>119</v>
      </c>
      <c r="H951" s="34" t="s">
        <v>119</v>
      </c>
      <c r="I951" s="31" t="s">
        <v>119</v>
      </c>
      <c r="J951" s="31" t="s">
        <v>119</v>
      </c>
      <c r="K951" s="29" t="s">
        <v>119</v>
      </c>
      <c r="L951" s="28" t="s">
        <v>119</v>
      </c>
      <c r="M951" s="28">
        <v>2</v>
      </c>
      <c r="N951" s="1" t="s">
        <v>119</v>
      </c>
      <c r="O951" s="34" t="s">
        <v>119</v>
      </c>
      <c r="P951" s="28" t="s">
        <v>119</v>
      </c>
      <c r="Q951" s="106" t="s">
        <v>119</v>
      </c>
      <c r="R951" s="106" t="s">
        <v>119</v>
      </c>
      <c r="S951" s="106" t="s">
        <v>119</v>
      </c>
      <c r="T951" s="106" t="s">
        <v>119</v>
      </c>
      <c r="U951" s="106" t="s">
        <v>119</v>
      </c>
      <c r="V951" s="106" t="s">
        <v>119</v>
      </c>
      <c r="W951" t="s">
        <v>119</v>
      </c>
      <c r="X951" s="11" t="s">
        <v>134</v>
      </c>
      <c r="Y951" s="11" t="s">
        <v>134</v>
      </c>
    </row>
    <row r="952" spans="1:25" s="64" customFormat="1" x14ac:dyDescent="0.3">
      <c r="A952" s="3" t="s">
        <v>34</v>
      </c>
      <c r="B952" s="2">
        <v>33</v>
      </c>
      <c r="C952" s="4">
        <v>0</v>
      </c>
      <c r="D952" s="4">
        <v>0</v>
      </c>
      <c r="E952" s="1">
        <v>0</v>
      </c>
      <c r="F952" s="37" t="s">
        <v>119</v>
      </c>
      <c r="G952" s="37" t="s">
        <v>119</v>
      </c>
      <c r="H952" s="28" t="s">
        <v>119</v>
      </c>
      <c r="I952" s="27">
        <v>2</v>
      </c>
      <c r="J952" s="28" t="s">
        <v>119</v>
      </c>
      <c r="K952" s="28" t="s">
        <v>119</v>
      </c>
      <c r="L952" s="28" t="s">
        <v>119</v>
      </c>
      <c r="M952" s="28" t="s">
        <v>119</v>
      </c>
      <c r="N952" s="1" t="s">
        <v>119</v>
      </c>
      <c r="O952" s="34" t="s">
        <v>119</v>
      </c>
      <c r="P952" s="28" t="s">
        <v>119</v>
      </c>
      <c r="Q952" s="106" t="s">
        <v>119</v>
      </c>
      <c r="R952" s="106" t="s">
        <v>119</v>
      </c>
      <c r="S952" s="106" t="s">
        <v>119</v>
      </c>
      <c r="T952" s="106" t="s">
        <v>119</v>
      </c>
      <c r="U952" s="106" t="s">
        <v>119</v>
      </c>
      <c r="V952" s="106" t="s">
        <v>119</v>
      </c>
      <c r="W952" t="s">
        <v>119</v>
      </c>
      <c r="X952" s="11" t="s">
        <v>134</v>
      </c>
      <c r="Y952" s="11" t="s">
        <v>134</v>
      </c>
    </row>
    <row r="953" spans="1:25" s="64" customFormat="1" x14ac:dyDescent="0.3">
      <c r="A953" s="3" t="s">
        <v>608</v>
      </c>
      <c r="B953" s="2" t="s">
        <v>119</v>
      </c>
      <c r="C953" s="4" t="s">
        <v>119</v>
      </c>
      <c r="D953" s="4" t="s">
        <v>119</v>
      </c>
      <c r="E953" s="1" t="s">
        <v>119</v>
      </c>
      <c r="F953" s="37" t="s">
        <v>119</v>
      </c>
      <c r="G953" s="37" t="s">
        <v>119</v>
      </c>
      <c r="H953" s="28" t="s">
        <v>119</v>
      </c>
      <c r="I953" s="27" t="s">
        <v>119</v>
      </c>
      <c r="J953" s="28" t="s">
        <v>119</v>
      </c>
      <c r="K953" s="28" t="s">
        <v>119</v>
      </c>
      <c r="L953" s="28" t="s">
        <v>119</v>
      </c>
      <c r="M953" s="28">
        <v>13</v>
      </c>
      <c r="N953" s="1" t="s">
        <v>119</v>
      </c>
      <c r="O953" s="34" t="s">
        <v>119</v>
      </c>
      <c r="P953" s="28" t="s">
        <v>119</v>
      </c>
      <c r="Q953" s="106">
        <v>1</v>
      </c>
      <c r="R953" s="106">
        <v>14</v>
      </c>
      <c r="S953" s="106" t="s">
        <v>119</v>
      </c>
      <c r="T953" s="106">
        <v>8</v>
      </c>
      <c r="U953" s="106" t="s">
        <v>119</v>
      </c>
      <c r="V953" s="106" t="s">
        <v>119</v>
      </c>
      <c r="W953" t="s">
        <v>119</v>
      </c>
      <c r="X953" s="11" t="s">
        <v>134</v>
      </c>
      <c r="Y953" s="11" t="s">
        <v>119</v>
      </c>
    </row>
    <row r="954" spans="1:25" s="64" customFormat="1" x14ac:dyDescent="0.3">
      <c r="A954" s="3" t="s">
        <v>161</v>
      </c>
      <c r="B954" s="9" t="s">
        <v>119</v>
      </c>
      <c r="C954" s="4" t="s">
        <v>119</v>
      </c>
      <c r="D954" s="4" t="s">
        <v>119</v>
      </c>
      <c r="E954" s="1" t="s">
        <v>119</v>
      </c>
      <c r="F954" s="37" t="s">
        <v>119</v>
      </c>
      <c r="G954" s="37" t="s">
        <v>119</v>
      </c>
      <c r="H954" s="28">
        <v>2</v>
      </c>
      <c r="I954" s="28">
        <v>5</v>
      </c>
      <c r="J954" s="28" t="s">
        <v>119</v>
      </c>
      <c r="K954" s="28" t="s">
        <v>119</v>
      </c>
      <c r="L954" s="28" t="s">
        <v>119</v>
      </c>
      <c r="M954" s="28" t="s">
        <v>119</v>
      </c>
      <c r="N954" s="1" t="s">
        <v>119</v>
      </c>
      <c r="O954" s="34" t="s">
        <v>119</v>
      </c>
      <c r="P954" s="28" t="s">
        <v>119</v>
      </c>
      <c r="Q954" s="106" t="s">
        <v>119</v>
      </c>
      <c r="R954" s="106" t="s">
        <v>119</v>
      </c>
      <c r="S954" s="106" t="s">
        <v>119</v>
      </c>
      <c r="T954" s="106" t="s">
        <v>119</v>
      </c>
      <c r="U954" s="106" t="s">
        <v>119</v>
      </c>
      <c r="V954" s="106" t="s">
        <v>119</v>
      </c>
      <c r="W954" t="s">
        <v>119</v>
      </c>
      <c r="X954" s="11" t="s">
        <v>119</v>
      </c>
      <c r="Y954" s="11" t="s">
        <v>119</v>
      </c>
    </row>
    <row r="955" spans="1:25" s="88" customFormat="1" x14ac:dyDescent="0.3">
      <c r="A955" s="3" t="s">
        <v>609</v>
      </c>
      <c r="B955" s="9" t="s">
        <v>119</v>
      </c>
      <c r="C955" s="4" t="s">
        <v>119</v>
      </c>
      <c r="D955" s="4" t="s">
        <v>119</v>
      </c>
      <c r="E955" s="1" t="s">
        <v>119</v>
      </c>
      <c r="F955" s="37" t="s">
        <v>119</v>
      </c>
      <c r="G955" s="37" t="s">
        <v>119</v>
      </c>
      <c r="H955" s="28" t="s">
        <v>119</v>
      </c>
      <c r="I955" s="28" t="s">
        <v>119</v>
      </c>
      <c r="J955" s="28" t="s">
        <v>119</v>
      </c>
      <c r="K955" s="28" t="s">
        <v>119</v>
      </c>
      <c r="L955" s="28" t="s">
        <v>119</v>
      </c>
      <c r="M955" s="28">
        <v>20</v>
      </c>
      <c r="N955" s="1" t="s">
        <v>119</v>
      </c>
      <c r="O955" s="34" t="s">
        <v>119</v>
      </c>
      <c r="P955" s="28">
        <v>2</v>
      </c>
      <c r="Q955" s="106" t="s">
        <v>119</v>
      </c>
      <c r="R955" s="106" t="s">
        <v>119</v>
      </c>
      <c r="S955" s="106" t="s">
        <v>119</v>
      </c>
      <c r="T955" s="106" t="s">
        <v>119</v>
      </c>
      <c r="U955" s="106" t="s">
        <v>119</v>
      </c>
      <c r="V955" s="106" t="s">
        <v>119</v>
      </c>
      <c r="W955" t="s">
        <v>119</v>
      </c>
      <c r="X955" s="11" t="s">
        <v>134</v>
      </c>
      <c r="Y955" s="11" t="s">
        <v>134</v>
      </c>
    </row>
    <row r="956" spans="1:25" s="89" customFormat="1" x14ac:dyDescent="0.3">
      <c r="A956" s="3" t="s">
        <v>735</v>
      </c>
      <c r="B956" s="9" t="s">
        <v>119</v>
      </c>
      <c r="C956" s="4" t="s">
        <v>119</v>
      </c>
      <c r="D956" s="4" t="s">
        <v>119</v>
      </c>
      <c r="E956" s="1" t="s">
        <v>119</v>
      </c>
      <c r="F956" s="37" t="s">
        <v>119</v>
      </c>
      <c r="G956" s="37" t="s">
        <v>119</v>
      </c>
      <c r="H956" s="28" t="s">
        <v>119</v>
      </c>
      <c r="I956" s="28">
        <v>1</v>
      </c>
      <c r="J956" s="28" t="s">
        <v>119</v>
      </c>
      <c r="K956" s="28" t="s">
        <v>119</v>
      </c>
      <c r="L956" s="28" t="s">
        <v>119</v>
      </c>
      <c r="M956" s="28" t="s">
        <v>119</v>
      </c>
      <c r="N956" s="1" t="s">
        <v>119</v>
      </c>
      <c r="O956" s="34" t="s">
        <v>119</v>
      </c>
      <c r="P956" s="28" t="s">
        <v>119</v>
      </c>
      <c r="Q956" s="106" t="s">
        <v>119</v>
      </c>
      <c r="R956" s="106" t="s">
        <v>119</v>
      </c>
      <c r="S956" s="106" t="s">
        <v>119</v>
      </c>
      <c r="T956" s="106" t="s">
        <v>119</v>
      </c>
      <c r="U956" s="106" t="s">
        <v>119</v>
      </c>
      <c r="V956" s="106" t="s">
        <v>119</v>
      </c>
      <c r="W956" t="s">
        <v>119</v>
      </c>
      <c r="X956" s="11" t="s">
        <v>134</v>
      </c>
      <c r="Y956" s="11" t="s">
        <v>134</v>
      </c>
    </row>
    <row r="957" spans="1:25" x14ac:dyDescent="0.3">
      <c r="A957" s="3" t="s">
        <v>610</v>
      </c>
      <c r="B957" s="9" t="s">
        <v>119</v>
      </c>
      <c r="C957" s="4" t="s">
        <v>119</v>
      </c>
      <c r="D957" s="4" t="s">
        <v>119</v>
      </c>
      <c r="E957" s="1" t="s">
        <v>119</v>
      </c>
      <c r="F957" s="37" t="s">
        <v>119</v>
      </c>
      <c r="G957" s="37" t="s">
        <v>119</v>
      </c>
      <c r="H957" s="28" t="s">
        <v>119</v>
      </c>
      <c r="I957" s="28">
        <v>1</v>
      </c>
      <c r="J957" s="28" t="s">
        <v>119</v>
      </c>
      <c r="K957" s="28" t="s">
        <v>119</v>
      </c>
      <c r="L957" s="28" t="s">
        <v>119</v>
      </c>
      <c r="M957" s="28">
        <v>6</v>
      </c>
      <c r="N957" s="1" t="s">
        <v>119</v>
      </c>
      <c r="O957" s="34" t="s">
        <v>119</v>
      </c>
      <c r="P957" s="28" t="s">
        <v>119</v>
      </c>
      <c r="Q957" s="106" t="s">
        <v>119</v>
      </c>
      <c r="R957" s="106" t="s">
        <v>119</v>
      </c>
      <c r="S957" s="106" t="s">
        <v>119</v>
      </c>
      <c r="T957" s="106" t="s">
        <v>119</v>
      </c>
      <c r="U957" s="106" t="s">
        <v>119</v>
      </c>
      <c r="V957" s="106" t="s">
        <v>119</v>
      </c>
      <c r="W957" t="s">
        <v>119</v>
      </c>
      <c r="X957" s="11" t="s">
        <v>134</v>
      </c>
      <c r="Y957" s="11" t="s">
        <v>134</v>
      </c>
    </row>
    <row r="958" spans="1:25" x14ac:dyDescent="0.3">
      <c r="A958" s="8" t="s">
        <v>737</v>
      </c>
      <c r="B958" s="6" t="s">
        <v>119</v>
      </c>
      <c r="C958" s="7" t="s">
        <v>119</v>
      </c>
      <c r="D958" s="7" t="s">
        <v>119</v>
      </c>
      <c r="E958" s="10" t="s">
        <v>119</v>
      </c>
      <c r="F958" s="37" t="s">
        <v>119</v>
      </c>
      <c r="G958" s="29" t="s">
        <v>119</v>
      </c>
      <c r="H958" s="29" t="s">
        <v>119</v>
      </c>
      <c r="I958" s="29">
        <v>1</v>
      </c>
      <c r="J958" s="29" t="s">
        <v>119</v>
      </c>
      <c r="K958" s="29" t="s">
        <v>119</v>
      </c>
      <c r="L958" s="29" t="s">
        <v>119</v>
      </c>
      <c r="M958" s="29" t="s">
        <v>119</v>
      </c>
      <c r="N958" s="10" t="s">
        <v>119</v>
      </c>
      <c r="O958" s="34" t="s">
        <v>119</v>
      </c>
      <c r="P958" s="28" t="s">
        <v>119</v>
      </c>
      <c r="Q958" s="106" t="s">
        <v>119</v>
      </c>
      <c r="R958" s="106" t="s">
        <v>119</v>
      </c>
      <c r="S958" s="106" t="s">
        <v>119</v>
      </c>
      <c r="T958" s="106" t="s">
        <v>119</v>
      </c>
      <c r="U958" s="106" t="s">
        <v>119</v>
      </c>
      <c r="V958" s="106" t="s">
        <v>119</v>
      </c>
      <c r="W958" t="s">
        <v>119</v>
      </c>
      <c r="X958" s="11" t="s">
        <v>119</v>
      </c>
      <c r="Y958" s="11" t="s">
        <v>119</v>
      </c>
    </row>
    <row r="959" spans="1:25" s="11" customFormat="1" x14ac:dyDescent="0.3">
      <c r="A959" s="13" t="s">
        <v>1117</v>
      </c>
      <c r="B959" s="18" t="s">
        <v>119</v>
      </c>
      <c r="C959" s="12" t="s">
        <v>119</v>
      </c>
      <c r="D959" s="12" t="s">
        <v>119</v>
      </c>
      <c r="E959" s="14" t="s">
        <v>119</v>
      </c>
      <c r="F959" s="31" t="s">
        <v>119</v>
      </c>
      <c r="G959" s="31" t="s">
        <v>119</v>
      </c>
      <c r="H959" s="31" t="s">
        <v>119</v>
      </c>
      <c r="I959" s="31" t="s">
        <v>119</v>
      </c>
      <c r="J959" s="31" t="s">
        <v>134</v>
      </c>
      <c r="K959" s="31" t="s">
        <v>119</v>
      </c>
      <c r="L959" s="31" t="s">
        <v>119</v>
      </c>
      <c r="M959" s="31" t="s">
        <v>119</v>
      </c>
      <c r="N959" s="14" t="s">
        <v>119</v>
      </c>
      <c r="O959" s="34">
        <v>1</v>
      </c>
      <c r="P959" s="28" t="s">
        <v>119</v>
      </c>
      <c r="Q959" s="108" t="s">
        <v>119</v>
      </c>
      <c r="R959" s="108" t="s">
        <v>119</v>
      </c>
      <c r="S959" s="108" t="s">
        <v>119</v>
      </c>
      <c r="T959" s="108" t="s">
        <v>119</v>
      </c>
      <c r="U959" s="108" t="s">
        <v>119</v>
      </c>
      <c r="V959" s="108" t="s">
        <v>119</v>
      </c>
      <c r="W959" s="11" t="s">
        <v>119</v>
      </c>
      <c r="X959" s="11" t="s">
        <v>119</v>
      </c>
      <c r="Y959" s="11" t="s">
        <v>119</v>
      </c>
    </row>
    <row r="960" spans="1:25" s="11" customFormat="1" x14ac:dyDescent="0.3">
      <c r="A960" s="3" t="s">
        <v>37</v>
      </c>
      <c r="B960" s="2">
        <v>0</v>
      </c>
      <c r="C960" s="4">
        <v>0</v>
      </c>
      <c r="D960" s="4">
        <v>0</v>
      </c>
      <c r="E960" s="1">
        <v>1</v>
      </c>
      <c r="F960" s="37" t="s">
        <v>119</v>
      </c>
      <c r="G960" s="37" t="s">
        <v>119</v>
      </c>
      <c r="H960" s="28" t="s">
        <v>119</v>
      </c>
      <c r="I960" s="28">
        <v>2</v>
      </c>
      <c r="J960" s="28" t="s">
        <v>119</v>
      </c>
      <c r="K960" s="32" t="s">
        <v>119</v>
      </c>
      <c r="L960" s="28" t="s">
        <v>119</v>
      </c>
      <c r="M960" s="28">
        <v>17</v>
      </c>
      <c r="N960" s="1" t="s">
        <v>119</v>
      </c>
      <c r="O960" s="34" t="s">
        <v>119</v>
      </c>
      <c r="P960" s="28" t="s">
        <v>119</v>
      </c>
      <c r="Q960" s="106" t="s">
        <v>119</v>
      </c>
      <c r="R960" s="106">
        <v>2</v>
      </c>
      <c r="S960" s="106" t="s">
        <v>119</v>
      </c>
      <c r="T960" s="106" t="s">
        <v>119</v>
      </c>
      <c r="U960" s="106" t="s">
        <v>119</v>
      </c>
      <c r="V960" s="106" t="s">
        <v>119</v>
      </c>
      <c r="W960" t="s">
        <v>119</v>
      </c>
      <c r="X960" s="11" t="str">
        <f t="shared" si="14"/>
        <v>X</v>
      </c>
      <c r="Y960" s="11" t="s">
        <v>134</v>
      </c>
    </row>
    <row r="961" spans="1:25" s="11" customFormat="1" x14ac:dyDescent="0.3">
      <c r="A961" s="21" t="s">
        <v>1209</v>
      </c>
      <c r="B961" s="22">
        <v>0</v>
      </c>
      <c r="C961" s="23">
        <v>0</v>
      </c>
      <c r="D961" s="23">
        <v>0</v>
      </c>
      <c r="E961" s="24">
        <v>1</v>
      </c>
      <c r="F961" s="37" t="s">
        <v>119</v>
      </c>
      <c r="G961" s="37" t="s">
        <v>119</v>
      </c>
      <c r="H961" s="32" t="s">
        <v>119</v>
      </c>
      <c r="I961" s="32" t="s">
        <v>119</v>
      </c>
      <c r="J961" s="32" t="s">
        <v>119</v>
      </c>
      <c r="K961" s="31" t="s">
        <v>119</v>
      </c>
      <c r="L961" s="28" t="s">
        <v>119</v>
      </c>
      <c r="M961" s="28" t="s">
        <v>119</v>
      </c>
      <c r="N961" s="1" t="s">
        <v>119</v>
      </c>
      <c r="O961" s="34" t="s">
        <v>119</v>
      </c>
      <c r="P961" s="28" t="s">
        <v>119</v>
      </c>
      <c r="Q961" s="106" t="s">
        <v>119</v>
      </c>
      <c r="R961" s="106" t="s">
        <v>119</v>
      </c>
      <c r="S961" s="106" t="s">
        <v>119</v>
      </c>
      <c r="T961" s="106" t="s">
        <v>119</v>
      </c>
      <c r="U961" s="106" t="s">
        <v>119</v>
      </c>
      <c r="V961" s="106" t="s">
        <v>119</v>
      </c>
      <c r="W961" t="s">
        <v>134</v>
      </c>
      <c r="X961" s="11" t="s">
        <v>119</v>
      </c>
      <c r="Y961" s="11" t="s">
        <v>119</v>
      </c>
    </row>
    <row r="962" spans="1:25" s="11" customFormat="1" x14ac:dyDescent="0.3">
      <c r="A962" s="13" t="s">
        <v>736</v>
      </c>
      <c r="B962" s="18" t="s">
        <v>119</v>
      </c>
      <c r="C962" s="12" t="s">
        <v>119</v>
      </c>
      <c r="D962" s="12" t="s">
        <v>119</v>
      </c>
      <c r="E962" s="14" t="s">
        <v>119</v>
      </c>
      <c r="F962" s="37" t="s">
        <v>119</v>
      </c>
      <c r="G962" s="31" t="s">
        <v>119</v>
      </c>
      <c r="H962" s="31" t="s">
        <v>119</v>
      </c>
      <c r="I962" s="31">
        <v>3</v>
      </c>
      <c r="J962" s="31" t="s">
        <v>119</v>
      </c>
      <c r="K962" s="31" t="s">
        <v>119</v>
      </c>
      <c r="L962" s="31" t="s">
        <v>119</v>
      </c>
      <c r="M962" s="31" t="s">
        <v>119</v>
      </c>
      <c r="N962" s="14" t="s">
        <v>119</v>
      </c>
      <c r="O962" s="34" t="s">
        <v>119</v>
      </c>
      <c r="P962" s="28">
        <v>8</v>
      </c>
      <c r="Q962" s="106" t="s">
        <v>119</v>
      </c>
      <c r="R962" s="106">
        <v>1</v>
      </c>
      <c r="S962" s="106">
        <v>1</v>
      </c>
      <c r="T962" s="106" t="s">
        <v>119</v>
      </c>
      <c r="U962" s="106" t="s">
        <v>119</v>
      </c>
      <c r="V962" s="106" t="s">
        <v>119</v>
      </c>
      <c r="W962" t="s">
        <v>119</v>
      </c>
      <c r="X962" s="11" t="s">
        <v>134</v>
      </c>
      <c r="Y962" s="11" t="s">
        <v>134</v>
      </c>
    </row>
    <row r="963" spans="1:25" s="51" customFormat="1" x14ac:dyDescent="0.3">
      <c r="A963" s="13" t="s">
        <v>162</v>
      </c>
      <c r="B963" s="18" t="s">
        <v>119</v>
      </c>
      <c r="C963" s="12" t="s">
        <v>119</v>
      </c>
      <c r="D963" s="12" t="s">
        <v>119</v>
      </c>
      <c r="E963" s="14" t="s">
        <v>119</v>
      </c>
      <c r="F963" s="37" t="s">
        <v>119</v>
      </c>
      <c r="G963" s="37" t="s">
        <v>119</v>
      </c>
      <c r="H963" s="31">
        <v>1</v>
      </c>
      <c r="I963" s="31" t="s">
        <v>119</v>
      </c>
      <c r="J963" s="31" t="s">
        <v>119</v>
      </c>
      <c r="K963" s="31" t="s">
        <v>119</v>
      </c>
      <c r="L963" s="28" t="s">
        <v>119</v>
      </c>
      <c r="M963" s="28" t="s">
        <v>119</v>
      </c>
      <c r="N963" s="1" t="s">
        <v>119</v>
      </c>
      <c r="O963" s="34" t="s">
        <v>119</v>
      </c>
      <c r="P963" s="28" t="s">
        <v>119</v>
      </c>
      <c r="Q963" s="106" t="s">
        <v>119</v>
      </c>
      <c r="R963" s="106" t="s">
        <v>119</v>
      </c>
      <c r="S963" s="106" t="s">
        <v>119</v>
      </c>
      <c r="T963" s="106" t="s">
        <v>119</v>
      </c>
      <c r="U963" s="106" t="s">
        <v>119</v>
      </c>
      <c r="V963" s="106" t="s">
        <v>119</v>
      </c>
      <c r="W963" t="s">
        <v>119</v>
      </c>
      <c r="X963" s="11" t="s">
        <v>119</v>
      </c>
      <c r="Y963" s="11" t="s">
        <v>134</v>
      </c>
    </row>
    <row r="964" spans="1:25" s="94" customFormat="1" x14ac:dyDescent="0.3">
      <c r="A964" s="13" t="s">
        <v>999</v>
      </c>
      <c r="B964" s="18" t="s">
        <v>119</v>
      </c>
      <c r="C964" s="12" t="s">
        <v>119</v>
      </c>
      <c r="D964" s="12" t="s">
        <v>119</v>
      </c>
      <c r="E964" s="14" t="s">
        <v>119</v>
      </c>
      <c r="F964" s="37" t="s">
        <v>119</v>
      </c>
      <c r="G964" s="37" t="s">
        <v>119</v>
      </c>
      <c r="H964" s="31" t="s">
        <v>119</v>
      </c>
      <c r="I964" s="31" t="s">
        <v>119</v>
      </c>
      <c r="J964" s="31" t="s">
        <v>119</v>
      </c>
      <c r="K964" s="31" t="s">
        <v>119</v>
      </c>
      <c r="L964" s="28" t="s">
        <v>119</v>
      </c>
      <c r="M964" s="28" t="s">
        <v>119</v>
      </c>
      <c r="N964" s="1" t="s">
        <v>119</v>
      </c>
      <c r="O964" s="34" t="s">
        <v>119</v>
      </c>
      <c r="P964" s="28" t="s">
        <v>119</v>
      </c>
      <c r="Q964" s="106" t="s">
        <v>119</v>
      </c>
      <c r="R964" s="106" t="s">
        <v>119</v>
      </c>
      <c r="S964" s="106" t="s">
        <v>119</v>
      </c>
      <c r="T964" s="106">
        <v>1</v>
      </c>
      <c r="U964" s="106" t="s">
        <v>119</v>
      </c>
      <c r="V964" s="106" t="s">
        <v>119</v>
      </c>
      <c r="W964" t="s">
        <v>119</v>
      </c>
      <c r="X964" s="11" t="s">
        <v>134</v>
      </c>
      <c r="Y964" s="11" t="s">
        <v>119</v>
      </c>
    </row>
    <row r="965" spans="1:25" x14ac:dyDescent="0.3">
      <c r="A965" s="13" t="s">
        <v>611</v>
      </c>
      <c r="B965" s="18" t="s">
        <v>119</v>
      </c>
      <c r="C965" s="12" t="s">
        <v>119</v>
      </c>
      <c r="D965" s="12" t="s">
        <v>119</v>
      </c>
      <c r="E965" s="14" t="s">
        <v>119</v>
      </c>
      <c r="F965" s="37" t="s">
        <v>119</v>
      </c>
      <c r="G965" s="37" t="s">
        <v>119</v>
      </c>
      <c r="H965" s="31" t="s">
        <v>119</v>
      </c>
      <c r="I965" s="31">
        <v>2</v>
      </c>
      <c r="J965" s="31" t="s">
        <v>119</v>
      </c>
      <c r="K965" s="31" t="s">
        <v>119</v>
      </c>
      <c r="L965" s="28" t="s">
        <v>119</v>
      </c>
      <c r="M965" s="28">
        <f>1+30+6+2+1</f>
        <v>40</v>
      </c>
      <c r="N965" s="1" t="s">
        <v>119</v>
      </c>
      <c r="O965" s="34" t="s">
        <v>119</v>
      </c>
      <c r="P965" s="28" t="s">
        <v>119</v>
      </c>
      <c r="Q965" s="106" t="s">
        <v>119</v>
      </c>
      <c r="R965" s="106">
        <v>2</v>
      </c>
      <c r="S965" s="106" t="s">
        <v>119</v>
      </c>
      <c r="T965" s="106">
        <v>1</v>
      </c>
      <c r="U965" s="106" t="s">
        <v>119</v>
      </c>
      <c r="V965" s="106" t="s">
        <v>119</v>
      </c>
      <c r="W965" t="s">
        <v>119</v>
      </c>
      <c r="X965" s="11" t="str">
        <f t="shared" si="14"/>
        <v>X</v>
      </c>
      <c r="Y965" s="11" t="s">
        <v>134</v>
      </c>
    </row>
    <row r="966" spans="1:25" x14ac:dyDescent="0.3">
      <c r="A966" s="13" t="s">
        <v>612</v>
      </c>
      <c r="B966" s="18" t="s">
        <v>119</v>
      </c>
      <c r="C966" s="12" t="s">
        <v>119</v>
      </c>
      <c r="D966" s="12" t="s">
        <v>119</v>
      </c>
      <c r="E966" s="14" t="s">
        <v>119</v>
      </c>
      <c r="F966" s="37" t="s">
        <v>119</v>
      </c>
      <c r="G966" s="37" t="s">
        <v>119</v>
      </c>
      <c r="H966" s="31" t="s">
        <v>119</v>
      </c>
      <c r="I966" s="31" t="s">
        <v>119</v>
      </c>
      <c r="J966" s="31" t="s">
        <v>119</v>
      </c>
      <c r="K966" s="31" t="s">
        <v>119</v>
      </c>
      <c r="L966" s="28" t="s">
        <v>119</v>
      </c>
      <c r="M966" s="28" t="s">
        <v>134</v>
      </c>
      <c r="N966" s="1" t="s">
        <v>119</v>
      </c>
      <c r="O966" s="34" t="s">
        <v>119</v>
      </c>
      <c r="P966" s="28" t="s">
        <v>119</v>
      </c>
      <c r="Q966" s="106" t="s">
        <v>119</v>
      </c>
      <c r="R966" s="106" t="s">
        <v>119</v>
      </c>
      <c r="S966" s="106" t="s">
        <v>119</v>
      </c>
      <c r="T966" s="106" t="s">
        <v>119</v>
      </c>
      <c r="U966" s="106" t="s">
        <v>119</v>
      </c>
      <c r="V966" s="106" t="s">
        <v>119</v>
      </c>
      <c r="W966" t="s">
        <v>119</v>
      </c>
      <c r="X966" s="11" t="s">
        <v>134</v>
      </c>
      <c r="Y966" s="11" t="s">
        <v>119</v>
      </c>
    </row>
    <row r="967" spans="1:25" x14ac:dyDescent="0.3">
      <c r="A967" s="13" t="s">
        <v>1199</v>
      </c>
      <c r="B967" s="18" t="s">
        <v>119</v>
      </c>
      <c r="C967" s="12" t="s">
        <v>119</v>
      </c>
      <c r="D967" s="12" t="s">
        <v>119</v>
      </c>
      <c r="E967" s="14" t="s">
        <v>119</v>
      </c>
      <c r="F967" s="37" t="s">
        <v>119</v>
      </c>
      <c r="G967" s="37" t="s">
        <v>119</v>
      </c>
      <c r="H967" s="31" t="s">
        <v>119</v>
      </c>
      <c r="I967" s="31" t="s">
        <v>119</v>
      </c>
      <c r="J967" s="31">
        <v>2</v>
      </c>
      <c r="K967" s="29" t="s">
        <v>119</v>
      </c>
      <c r="L967" s="31" t="s">
        <v>119</v>
      </c>
      <c r="M967" s="31" t="s">
        <v>119</v>
      </c>
      <c r="N967" s="1" t="s">
        <v>119</v>
      </c>
      <c r="O967" s="34" t="s">
        <v>119</v>
      </c>
      <c r="P967" s="28" t="s">
        <v>119</v>
      </c>
      <c r="Q967" s="106" t="s">
        <v>119</v>
      </c>
      <c r="R967" s="106" t="s">
        <v>119</v>
      </c>
      <c r="S967" s="106" t="s">
        <v>119</v>
      </c>
      <c r="T967" s="106" t="s">
        <v>119</v>
      </c>
      <c r="U967" s="106" t="s">
        <v>119</v>
      </c>
      <c r="V967" s="106" t="s">
        <v>119</v>
      </c>
      <c r="W967" t="s">
        <v>134</v>
      </c>
      <c r="X967" s="11" t="s">
        <v>119</v>
      </c>
      <c r="Y967" s="11" t="s">
        <v>119</v>
      </c>
    </row>
    <row r="968" spans="1:25" s="5" customFormat="1" x14ac:dyDescent="0.3">
      <c r="A968" s="13" t="s">
        <v>613</v>
      </c>
      <c r="B968" s="18" t="s">
        <v>119</v>
      </c>
      <c r="C968" s="12" t="s">
        <v>119</v>
      </c>
      <c r="D968" s="12" t="s">
        <v>119</v>
      </c>
      <c r="E968" s="14" t="s">
        <v>119</v>
      </c>
      <c r="F968" s="37" t="s">
        <v>119</v>
      </c>
      <c r="G968" s="37" t="s">
        <v>119</v>
      </c>
      <c r="H968" s="31" t="s">
        <v>119</v>
      </c>
      <c r="I968" s="31" t="s">
        <v>119</v>
      </c>
      <c r="J968" s="31" t="s">
        <v>119</v>
      </c>
      <c r="K968" s="29" t="s">
        <v>119</v>
      </c>
      <c r="L968" s="31" t="s">
        <v>119</v>
      </c>
      <c r="M968" s="31" t="s">
        <v>134</v>
      </c>
      <c r="N968" s="1" t="s">
        <v>119</v>
      </c>
      <c r="O968" s="34" t="s">
        <v>119</v>
      </c>
      <c r="P968" s="28">
        <v>1</v>
      </c>
      <c r="Q968" s="106" t="s">
        <v>119</v>
      </c>
      <c r="R968" s="106" t="s">
        <v>119</v>
      </c>
      <c r="S968" s="106" t="s">
        <v>119</v>
      </c>
      <c r="T968" s="106" t="s">
        <v>119</v>
      </c>
      <c r="U968" s="106" t="s">
        <v>119</v>
      </c>
      <c r="V968" s="106" t="s">
        <v>119</v>
      </c>
      <c r="W968" t="s">
        <v>119</v>
      </c>
      <c r="X968" s="11" t="s">
        <v>119</v>
      </c>
      <c r="Y968" s="11" t="s">
        <v>119</v>
      </c>
    </row>
    <row r="969" spans="1:25" x14ac:dyDescent="0.3">
      <c r="A969" s="13" t="s">
        <v>614</v>
      </c>
      <c r="B969" s="18" t="s">
        <v>119</v>
      </c>
      <c r="C969" s="12" t="s">
        <v>119</v>
      </c>
      <c r="D969" s="12" t="s">
        <v>119</v>
      </c>
      <c r="E969" s="14" t="s">
        <v>119</v>
      </c>
      <c r="F969" s="37" t="s">
        <v>119</v>
      </c>
      <c r="G969" s="37" t="s">
        <v>119</v>
      </c>
      <c r="H969" s="31" t="s">
        <v>119</v>
      </c>
      <c r="I969" s="31" t="s">
        <v>119</v>
      </c>
      <c r="J969" s="31" t="s">
        <v>119</v>
      </c>
      <c r="K969" s="29" t="s">
        <v>119</v>
      </c>
      <c r="L969" s="31" t="s">
        <v>119</v>
      </c>
      <c r="M969" s="31" t="s">
        <v>134</v>
      </c>
      <c r="N969" s="1" t="s">
        <v>119</v>
      </c>
      <c r="O969" s="34" t="s">
        <v>134</v>
      </c>
      <c r="P969" s="28">
        <v>6</v>
      </c>
      <c r="Q969" s="106" t="s">
        <v>119</v>
      </c>
      <c r="R969" s="106" t="s">
        <v>119</v>
      </c>
      <c r="S969" s="106" t="s">
        <v>119</v>
      </c>
      <c r="T969" s="106" t="s">
        <v>119</v>
      </c>
      <c r="U969" s="106" t="s">
        <v>119</v>
      </c>
      <c r="V969" s="106" t="s">
        <v>119</v>
      </c>
      <c r="W969" t="s">
        <v>119</v>
      </c>
      <c r="X969" s="11" t="s">
        <v>134</v>
      </c>
      <c r="Y969" s="11" t="s">
        <v>134</v>
      </c>
    </row>
    <row r="970" spans="1:25" x14ac:dyDescent="0.3">
      <c r="A970" s="13" t="s">
        <v>1128</v>
      </c>
      <c r="B970" s="18" t="s">
        <v>119</v>
      </c>
      <c r="C970" s="12" t="s">
        <v>119</v>
      </c>
      <c r="D970" s="12" t="s">
        <v>119</v>
      </c>
      <c r="E970" s="14" t="s">
        <v>119</v>
      </c>
      <c r="F970" s="37" t="s">
        <v>119</v>
      </c>
      <c r="G970" s="37" t="s">
        <v>119</v>
      </c>
      <c r="H970" s="31" t="s">
        <v>119</v>
      </c>
      <c r="I970" s="31" t="s">
        <v>119</v>
      </c>
      <c r="J970" s="31" t="s">
        <v>119</v>
      </c>
      <c r="K970" s="29">
        <v>2</v>
      </c>
      <c r="L970" s="31" t="s">
        <v>119</v>
      </c>
      <c r="M970" s="31" t="s">
        <v>119</v>
      </c>
      <c r="N970" s="1" t="s">
        <v>119</v>
      </c>
      <c r="O970" s="34" t="s">
        <v>119</v>
      </c>
      <c r="P970" s="28" t="s">
        <v>119</v>
      </c>
      <c r="Q970" s="106" t="s">
        <v>119</v>
      </c>
      <c r="R970" s="106" t="s">
        <v>119</v>
      </c>
      <c r="S970" s="106" t="s">
        <v>119</v>
      </c>
      <c r="T970" s="106" t="s">
        <v>119</v>
      </c>
      <c r="U970" s="106" t="s">
        <v>119</v>
      </c>
      <c r="V970" s="106" t="s">
        <v>119</v>
      </c>
      <c r="W970" t="s">
        <v>134</v>
      </c>
      <c r="X970" s="11" t="s">
        <v>119</v>
      </c>
      <c r="Y970" s="11" t="s">
        <v>119</v>
      </c>
    </row>
    <row r="971" spans="1:25" x14ac:dyDescent="0.3">
      <c r="A971" s="8" t="s">
        <v>179</v>
      </c>
      <c r="B971" s="6" t="s">
        <v>119</v>
      </c>
      <c r="C971" s="7" t="s">
        <v>119</v>
      </c>
      <c r="D971" s="7" t="s">
        <v>119</v>
      </c>
      <c r="E971" s="10" t="s">
        <v>119</v>
      </c>
      <c r="F971" s="37" t="s">
        <v>119</v>
      </c>
      <c r="G971" s="37" t="s">
        <v>119</v>
      </c>
      <c r="H971" s="29" t="s">
        <v>119</v>
      </c>
      <c r="I971" s="29" t="s">
        <v>119</v>
      </c>
      <c r="J971" s="29" t="s">
        <v>119</v>
      </c>
      <c r="K971" s="31" t="s">
        <v>119</v>
      </c>
      <c r="L971" s="28" t="s">
        <v>119</v>
      </c>
      <c r="M971" s="28" t="s">
        <v>119</v>
      </c>
      <c r="N971" s="1" t="s">
        <v>119</v>
      </c>
      <c r="O971" s="34" t="s">
        <v>119</v>
      </c>
      <c r="P971" s="28" t="s">
        <v>119</v>
      </c>
      <c r="Q971" s="106" t="s">
        <v>119</v>
      </c>
      <c r="R971" s="106" t="s">
        <v>119</v>
      </c>
      <c r="S971" s="106" t="s">
        <v>119</v>
      </c>
      <c r="T971" s="106">
        <v>2</v>
      </c>
      <c r="U971" s="106" t="s">
        <v>119</v>
      </c>
      <c r="V971" s="106" t="s">
        <v>119</v>
      </c>
      <c r="W971" t="s">
        <v>119</v>
      </c>
      <c r="X971" s="11" t="s">
        <v>119</v>
      </c>
      <c r="Y971" s="11" t="s">
        <v>119</v>
      </c>
    </row>
    <row r="972" spans="1:25" x14ac:dyDescent="0.3">
      <c r="A972" s="13" t="s">
        <v>181</v>
      </c>
      <c r="B972" s="18" t="s">
        <v>119</v>
      </c>
      <c r="C972" s="12" t="s">
        <v>119</v>
      </c>
      <c r="D972" s="12" t="s">
        <v>119</v>
      </c>
      <c r="E972" s="14" t="s">
        <v>119</v>
      </c>
      <c r="F972" s="37" t="s">
        <v>119</v>
      </c>
      <c r="G972" s="37" t="s">
        <v>119</v>
      </c>
      <c r="H972" s="31" t="s">
        <v>119</v>
      </c>
      <c r="I972" s="31">
        <v>1</v>
      </c>
      <c r="J972" s="31" t="s">
        <v>119</v>
      </c>
      <c r="K972" s="31" t="s">
        <v>119</v>
      </c>
      <c r="L972" s="28" t="s">
        <v>119</v>
      </c>
      <c r="M972" s="28" t="s">
        <v>134</v>
      </c>
      <c r="N972" s="1" t="s">
        <v>119</v>
      </c>
      <c r="O972" s="34" t="s">
        <v>119</v>
      </c>
      <c r="P972" s="28" t="s">
        <v>119</v>
      </c>
      <c r="Q972" s="106" t="s">
        <v>119</v>
      </c>
      <c r="R972" s="106" t="s">
        <v>119</v>
      </c>
      <c r="S972" s="106" t="s">
        <v>119</v>
      </c>
      <c r="T972" s="106" t="s">
        <v>119</v>
      </c>
      <c r="U972" s="106" t="s">
        <v>119</v>
      </c>
      <c r="V972" s="106" t="s">
        <v>119</v>
      </c>
      <c r="W972" t="s">
        <v>119</v>
      </c>
      <c r="X972" s="11" t="s">
        <v>134</v>
      </c>
      <c r="Y972" s="11" t="s">
        <v>134</v>
      </c>
    </row>
    <row r="973" spans="1:25" x14ac:dyDescent="0.3">
      <c r="A973" s="21" t="s">
        <v>1134</v>
      </c>
      <c r="B973" s="19" t="s">
        <v>119</v>
      </c>
      <c r="C973" s="20" t="s">
        <v>119</v>
      </c>
      <c r="D973" s="20" t="s">
        <v>119</v>
      </c>
      <c r="E973" s="25" t="s">
        <v>119</v>
      </c>
      <c r="F973" s="37" t="s">
        <v>119</v>
      </c>
      <c r="G973" s="37" t="s">
        <v>119</v>
      </c>
      <c r="H973" s="33">
        <f>8+8+3+2+1</f>
        <v>22</v>
      </c>
      <c r="I973" s="32" t="s">
        <v>119</v>
      </c>
      <c r="J973" s="32" t="s">
        <v>119</v>
      </c>
      <c r="K973" s="31" t="s">
        <v>119</v>
      </c>
      <c r="L973" s="27" t="s">
        <v>119</v>
      </c>
      <c r="M973" s="27" t="s">
        <v>119</v>
      </c>
      <c r="N973" s="1" t="s">
        <v>119</v>
      </c>
      <c r="O973" s="34" t="s">
        <v>119</v>
      </c>
      <c r="P973" s="28" t="s">
        <v>119</v>
      </c>
      <c r="Q973" s="106" t="s">
        <v>119</v>
      </c>
      <c r="R973" s="106" t="s">
        <v>119</v>
      </c>
      <c r="S973" s="106" t="s">
        <v>119</v>
      </c>
      <c r="T973" s="106" t="s">
        <v>119</v>
      </c>
      <c r="U973" s="106" t="s">
        <v>119</v>
      </c>
      <c r="V973" s="106" t="s">
        <v>119</v>
      </c>
      <c r="W973" t="s">
        <v>134</v>
      </c>
      <c r="X973" s="11" t="s">
        <v>119</v>
      </c>
      <c r="Y973" s="88" t="s">
        <v>119</v>
      </c>
    </row>
    <row r="974" spans="1:25" s="11" customFormat="1" x14ac:dyDescent="0.3">
      <c r="A974" s="13" t="s">
        <v>738</v>
      </c>
      <c r="B974" s="18" t="s">
        <v>119</v>
      </c>
      <c r="C974" s="12" t="s">
        <v>119</v>
      </c>
      <c r="D974" s="12" t="s">
        <v>119</v>
      </c>
      <c r="E974" s="14" t="s">
        <v>119</v>
      </c>
      <c r="F974" s="37" t="s">
        <v>119</v>
      </c>
      <c r="G974" s="37" t="s">
        <v>119</v>
      </c>
      <c r="H974" s="31" t="s">
        <v>119</v>
      </c>
      <c r="I974" s="31">
        <v>5</v>
      </c>
      <c r="J974" s="31" t="s">
        <v>119</v>
      </c>
      <c r="K974" s="31" t="s">
        <v>119</v>
      </c>
      <c r="L974" s="27" t="s">
        <v>119</v>
      </c>
      <c r="M974" s="27" t="s">
        <v>119</v>
      </c>
      <c r="N974" s="1" t="s">
        <v>119</v>
      </c>
      <c r="O974" s="34" t="s">
        <v>119</v>
      </c>
      <c r="P974" s="28" t="s">
        <v>119</v>
      </c>
      <c r="Q974" s="106" t="s">
        <v>119</v>
      </c>
      <c r="R974" s="106" t="s">
        <v>119</v>
      </c>
      <c r="S974" s="106" t="s">
        <v>119</v>
      </c>
      <c r="T974" s="106" t="s">
        <v>119</v>
      </c>
      <c r="U974" s="106" t="s">
        <v>119</v>
      </c>
      <c r="V974" s="106" t="s">
        <v>119</v>
      </c>
      <c r="W974" t="s">
        <v>119</v>
      </c>
      <c r="X974" s="11" t="s">
        <v>119</v>
      </c>
      <c r="Y974" s="88" t="s">
        <v>134</v>
      </c>
    </row>
    <row r="975" spans="1:25" s="5" customFormat="1" x14ac:dyDescent="0.3">
      <c r="A975" s="13" t="s">
        <v>1200</v>
      </c>
      <c r="B975" s="18" t="s">
        <v>119</v>
      </c>
      <c r="C975" s="12" t="s">
        <v>119</v>
      </c>
      <c r="D975" s="12" t="s">
        <v>119</v>
      </c>
      <c r="E975" s="14" t="s">
        <v>119</v>
      </c>
      <c r="F975" s="37" t="s">
        <v>119</v>
      </c>
      <c r="G975" s="37" t="s">
        <v>119</v>
      </c>
      <c r="H975" s="31" t="s">
        <v>119</v>
      </c>
      <c r="I975" s="31" t="s">
        <v>119</v>
      </c>
      <c r="J975" s="31">
        <f>15+7+7+4+1+58+11</f>
        <v>103</v>
      </c>
      <c r="K975" s="31" t="s">
        <v>119</v>
      </c>
      <c r="L975" s="28" t="s">
        <v>119</v>
      </c>
      <c r="M975" s="27" t="s">
        <v>119</v>
      </c>
      <c r="N975" s="1" t="s">
        <v>119</v>
      </c>
      <c r="O975" s="34" t="s">
        <v>119</v>
      </c>
      <c r="P975" s="28" t="s">
        <v>119</v>
      </c>
      <c r="Q975" s="106" t="s">
        <v>119</v>
      </c>
      <c r="R975" s="106" t="s">
        <v>119</v>
      </c>
      <c r="S975" s="106" t="s">
        <v>119</v>
      </c>
      <c r="T975" s="106" t="s">
        <v>119</v>
      </c>
      <c r="U975" s="106" t="s">
        <v>119</v>
      </c>
      <c r="V975" s="106" t="s">
        <v>119</v>
      </c>
      <c r="W975" t="s">
        <v>134</v>
      </c>
      <c r="X975" s="11" t="s">
        <v>119</v>
      </c>
      <c r="Y975" s="88" t="s">
        <v>119</v>
      </c>
    </row>
    <row r="976" spans="1:25" s="11" customFormat="1" x14ac:dyDescent="0.3">
      <c r="A976" s="13" t="s">
        <v>238</v>
      </c>
      <c r="B976" s="18" t="s">
        <v>119</v>
      </c>
      <c r="C976" s="12" t="s">
        <v>119</v>
      </c>
      <c r="D976" s="12" t="s">
        <v>119</v>
      </c>
      <c r="E976" s="14" t="s">
        <v>119</v>
      </c>
      <c r="F976" s="37" t="s">
        <v>119</v>
      </c>
      <c r="G976" s="37" t="s">
        <v>119</v>
      </c>
      <c r="H976" s="31" t="s">
        <v>119</v>
      </c>
      <c r="I976" s="31" t="s">
        <v>119</v>
      </c>
      <c r="J976" s="31">
        <f>5+1+1+4+3+1+1+1+1+2+2+1+2+3+1</f>
        <v>29</v>
      </c>
      <c r="K976" s="29" t="s">
        <v>119</v>
      </c>
      <c r="L976" s="27" t="s">
        <v>119</v>
      </c>
      <c r="M976" s="27" t="s">
        <v>134</v>
      </c>
      <c r="N976" s="1" t="s">
        <v>119</v>
      </c>
      <c r="O976" s="34" t="s">
        <v>119</v>
      </c>
      <c r="P976" s="28">
        <v>1</v>
      </c>
      <c r="Q976" s="106" t="s">
        <v>119</v>
      </c>
      <c r="R976" s="106" t="s">
        <v>119</v>
      </c>
      <c r="S976" s="106" t="s">
        <v>119</v>
      </c>
      <c r="T976" s="106" t="s">
        <v>119</v>
      </c>
      <c r="U976" s="106" t="s">
        <v>119</v>
      </c>
      <c r="V976" s="106" t="s">
        <v>119</v>
      </c>
      <c r="W976" t="s">
        <v>119</v>
      </c>
      <c r="X976" s="11" t="s">
        <v>134</v>
      </c>
      <c r="Y976" s="88" t="s">
        <v>119</v>
      </c>
    </row>
    <row r="977" spans="1:25" s="11" customFormat="1" x14ac:dyDescent="0.3">
      <c r="A977" s="13" t="s">
        <v>770</v>
      </c>
      <c r="B977" s="18" t="s">
        <v>119</v>
      </c>
      <c r="C977" s="12" t="s">
        <v>119</v>
      </c>
      <c r="D977" s="12" t="s">
        <v>119</v>
      </c>
      <c r="E977" s="14" t="s">
        <v>119</v>
      </c>
      <c r="F977" s="37" t="s">
        <v>119</v>
      </c>
      <c r="G977" s="37" t="s">
        <v>119</v>
      </c>
      <c r="H977" s="31" t="s">
        <v>119</v>
      </c>
      <c r="I977" s="31" t="s">
        <v>119</v>
      </c>
      <c r="J977" s="31" t="s">
        <v>119</v>
      </c>
      <c r="K977" s="29" t="s">
        <v>119</v>
      </c>
      <c r="L977" s="27" t="s">
        <v>119</v>
      </c>
      <c r="M977" s="27" t="s">
        <v>119</v>
      </c>
      <c r="N977" s="1" t="s">
        <v>119</v>
      </c>
      <c r="O977" s="34" t="s">
        <v>119</v>
      </c>
      <c r="P977" s="28" t="s">
        <v>119</v>
      </c>
      <c r="Q977" s="106" t="s">
        <v>119</v>
      </c>
      <c r="R977" s="106" t="s">
        <v>119</v>
      </c>
      <c r="S977" s="106">
        <v>27</v>
      </c>
      <c r="T977" s="106" t="s">
        <v>119</v>
      </c>
      <c r="U977" s="106" t="s">
        <v>119</v>
      </c>
      <c r="V977" s="106" t="s">
        <v>119</v>
      </c>
      <c r="W977" t="s">
        <v>119</v>
      </c>
      <c r="X977" s="11" t="str">
        <f t="shared" si="14"/>
        <v>X</v>
      </c>
      <c r="Y977" s="88" t="s">
        <v>119</v>
      </c>
    </row>
    <row r="978" spans="1:25" s="11" customFormat="1" x14ac:dyDescent="0.3">
      <c r="A978" s="21" t="s">
        <v>1135</v>
      </c>
      <c r="B978" s="19" t="s">
        <v>119</v>
      </c>
      <c r="C978" s="20" t="s">
        <v>119</v>
      </c>
      <c r="D978" s="20" t="s">
        <v>119</v>
      </c>
      <c r="E978" s="25" t="s">
        <v>119</v>
      </c>
      <c r="F978" s="37" t="s">
        <v>119</v>
      </c>
      <c r="G978" s="37" t="s">
        <v>119</v>
      </c>
      <c r="H978" s="33">
        <v>12</v>
      </c>
      <c r="I978" s="32" t="s">
        <v>119</v>
      </c>
      <c r="J978" s="32" t="s">
        <v>119</v>
      </c>
      <c r="K978" s="30" t="s">
        <v>119</v>
      </c>
      <c r="L978" s="27" t="s">
        <v>119</v>
      </c>
      <c r="M978" s="27" t="s">
        <v>119</v>
      </c>
      <c r="N978" s="1" t="s">
        <v>119</v>
      </c>
      <c r="O978" s="34" t="s">
        <v>119</v>
      </c>
      <c r="P978" s="28" t="s">
        <v>119</v>
      </c>
      <c r="Q978" s="106" t="s">
        <v>119</v>
      </c>
      <c r="R978" s="106" t="s">
        <v>119</v>
      </c>
      <c r="S978" s="106" t="s">
        <v>119</v>
      </c>
      <c r="T978" s="106" t="s">
        <v>119</v>
      </c>
      <c r="U978" s="106" t="s">
        <v>119</v>
      </c>
      <c r="V978" s="106" t="s">
        <v>119</v>
      </c>
      <c r="W978" t="s">
        <v>134</v>
      </c>
      <c r="X978" s="11" t="s">
        <v>119</v>
      </c>
      <c r="Y978" s="88" t="s">
        <v>119</v>
      </c>
    </row>
    <row r="979" spans="1:25" s="11" customFormat="1" x14ac:dyDescent="0.3">
      <c r="A979" s="13" t="s">
        <v>615</v>
      </c>
      <c r="B979" s="18" t="s">
        <v>119</v>
      </c>
      <c r="C979" s="12" t="s">
        <v>119</v>
      </c>
      <c r="D979" s="12" t="s">
        <v>119</v>
      </c>
      <c r="E979" s="14" t="s">
        <v>119</v>
      </c>
      <c r="F979" s="37" t="s">
        <v>119</v>
      </c>
      <c r="G979" s="37" t="s">
        <v>119</v>
      </c>
      <c r="H979" s="31" t="s">
        <v>119</v>
      </c>
      <c r="I979" s="31" t="s">
        <v>119</v>
      </c>
      <c r="J979" s="31" t="s">
        <v>119</v>
      </c>
      <c r="K979" s="34" t="s">
        <v>119</v>
      </c>
      <c r="L979" s="34" t="s">
        <v>119</v>
      </c>
      <c r="M979" s="34">
        <v>2</v>
      </c>
      <c r="N979" s="1" t="s">
        <v>119</v>
      </c>
      <c r="O979" s="34" t="s">
        <v>119</v>
      </c>
      <c r="P979" s="28" t="s">
        <v>119</v>
      </c>
      <c r="Q979" s="106" t="s">
        <v>119</v>
      </c>
      <c r="R979" s="106" t="s">
        <v>119</v>
      </c>
      <c r="S979" s="106" t="s">
        <v>119</v>
      </c>
      <c r="T979" s="106" t="s">
        <v>119</v>
      </c>
      <c r="U979" s="106" t="s">
        <v>119</v>
      </c>
      <c r="V979" s="106" t="s">
        <v>119</v>
      </c>
      <c r="W979" t="s">
        <v>119</v>
      </c>
      <c r="X979" s="11" t="s">
        <v>134</v>
      </c>
      <c r="Y979" s="88" t="s">
        <v>119</v>
      </c>
    </row>
    <row r="980" spans="1:25" s="11" customFormat="1" x14ac:dyDescent="0.3">
      <c r="A980" s="21" t="s">
        <v>1136</v>
      </c>
      <c r="B980" s="19" t="s">
        <v>119</v>
      </c>
      <c r="C980" s="20" t="s">
        <v>119</v>
      </c>
      <c r="D980" s="20" t="s">
        <v>119</v>
      </c>
      <c r="E980" s="25" t="s">
        <v>119</v>
      </c>
      <c r="F980" s="37" t="s">
        <v>119</v>
      </c>
      <c r="G980" s="32" t="s">
        <v>119</v>
      </c>
      <c r="H980" s="32" t="s">
        <v>119</v>
      </c>
      <c r="I980" s="33">
        <f>2+1+1+1+1+1</f>
        <v>7</v>
      </c>
      <c r="J980" s="32" t="s">
        <v>119</v>
      </c>
      <c r="K980" s="45" t="s">
        <v>119</v>
      </c>
      <c r="L980" s="45" t="s">
        <v>119</v>
      </c>
      <c r="M980" s="45" t="s">
        <v>119</v>
      </c>
      <c r="N980" s="25" t="s">
        <v>119</v>
      </c>
      <c r="O980" s="34" t="s">
        <v>119</v>
      </c>
      <c r="P980" s="28" t="s">
        <v>119</v>
      </c>
      <c r="Q980" s="106" t="s">
        <v>119</v>
      </c>
      <c r="R980" s="106" t="s">
        <v>119</v>
      </c>
      <c r="S980" s="106" t="s">
        <v>119</v>
      </c>
      <c r="T980" s="106" t="s">
        <v>119</v>
      </c>
      <c r="U980" s="106" t="s">
        <v>119</v>
      </c>
      <c r="V980" s="106" t="s">
        <v>119</v>
      </c>
      <c r="W980" t="s">
        <v>134</v>
      </c>
      <c r="X980" s="11" t="s">
        <v>119</v>
      </c>
      <c r="Y980" s="88" t="s">
        <v>119</v>
      </c>
    </row>
    <row r="981" spans="1:25" s="11" customFormat="1" x14ac:dyDescent="0.3">
      <c r="A981" s="13" t="s">
        <v>1133</v>
      </c>
      <c r="B981" s="18" t="s">
        <v>119</v>
      </c>
      <c r="C981" s="12" t="s">
        <v>119</v>
      </c>
      <c r="D981" s="12" t="s">
        <v>119</v>
      </c>
      <c r="E981" s="14" t="s">
        <v>119</v>
      </c>
      <c r="F981" s="37" t="s">
        <v>119</v>
      </c>
      <c r="G981" s="37" t="s">
        <v>119</v>
      </c>
      <c r="H981" s="31" t="s">
        <v>119</v>
      </c>
      <c r="I981" s="31" t="s">
        <v>119</v>
      </c>
      <c r="J981" s="31" t="s">
        <v>119</v>
      </c>
      <c r="K981" s="27">
        <f>1+1+2+17+56+26+6+80+102+3</f>
        <v>294</v>
      </c>
      <c r="L981" s="28" t="s">
        <v>119</v>
      </c>
      <c r="M981" s="28" t="s">
        <v>119</v>
      </c>
      <c r="N981" s="1" t="s">
        <v>119</v>
      </c>
      <c r="O981" s="34" t="s">
        <v>119</v>
      </c>
      <c r="P981" s="28" t="s">
        <v>119</v>
      </c>
      <c r="Q981" s="106" t="s">
        <v>119</v>
      </c>
      <c r="R981" s="106" t="s">
        <v>119</v>
      </c>
      <c r="S981" s="106" t="s">
        <v>119</v>
      </c>
      <c r="T981" s="106" t="s">
        <v>119</v>
      </c>
      <c r="U981" s="106" t="s">
        <v>119</v>
      </c>
      <c r="V981" s="106" t="s">
        <v>119</v>
      </c>
      <c r="W981" t="s">
        <v>134</v>
      </c>
      <c r="X981" s="11" t="s">
        <v>119</v>
      </c>
      <c r="Y981" s="11" t="s">
        <v>119</v>
      </c>
    </row>
    <row r="982" spans="1:25" s="11" customFormat="1" x14ac:dyDescent="0.3">
      <c r="A982" s="8" t="s">
        <v>239</v>
      </c>
      <c r="B982" s="6" t="s">
        <v>119</v>
      </c>
      <c r="C982" s="7" t="s">
        <v>119</v>
      </c>
      <c r="D982" s="7" t="s">
        <v>119</v>
      </c>
      <c r="E982" s="10" t="s">
        <v>119</v>
      </c>
      <c r="F982" s="37" t="s">
        <v>119</v>
      </c>
      <c r="G982" s="37" t="s">
        <v>119</v>
      </c>
      <c r="H982" s="29" t="s">
        <v>119</v>
      </c>
      <c r="I982" s="29" t="s">
        <v>119</v>
      </c>
      <c r="J982" s="29">
        <v>2</v>
      </c>
      <c r="K982" s="28" t="s">
        <v>119</v>
      </c>
      <c r="L982" s="28" t="s">
        <v>119</v>
      </c>
      <c r="M982" s="28" t="s">
        <v>119</v>
      </c>
      <c r="N982" s="1" t="s">
        <v>119</v>
      </c>
      <c r="O982" s="34" t="s">
        <v>119</v>
      </c>
      <c r="P982" s="28" t="s">
        <v>119</v>
      </c>
      <c r="Q982" s="106" t="s">
        <v>119</v>
      </c>
      <c r="R982" s="106" t="s">
        <v>119</v>
      </c>
      <c r="S982" s="106" t="s">
        <v>119</v>
      </c>
      <c r="T982" s="106" t="s">
        <v>119</v>
      </c>
      <c r="U982" s="106" t="s">
        <v>119</v>
      </c>
      <c r="V982" s="106" t="s">
        <v>119</v>
      </c>
      <c r="W982" t="s">
        <v>119</v>
      </c>
      <c r="X982" s="11" t="s">
        <v>119</v>
      </c>
      <c r="Y982" s="11" t="s">
        <v>119</v>
      </c>
    </row>
    <row r="983" spans="1:25" s="5" customFormat="1" x14ac:dyDescent="0.3">
      <c r="A983" s="14" t="s">
        <v>1224</v>
      </c>
      <c r="B983" s="18" t="s">
        <v>119</v>
      </c>
      <c r="C983" s="12" t="s">
        <v>119</v>
      </c>
      <c r="D983" s="12" t="s">
        <v>119</v>
      </c>
      <c r="E983" s="14" t="s">
        <v>119</v>
      </c>
      <c r="F983" s="31" t="s">
        <v>119</v>
      </c>
      <c r="G983" s="31" t="s">
        <v>119</v>
      </c>
      <c r="H983" s="31" t="s">
        <v>119</v>
      </c>
      <c r="I983" s="31" t="s">
        <v>119</v>
      </c>
      <c r="J983" s="31">
        <v>3</v>
      </c>
      <c r="K983" s="13" t="s">
        <v>119</v>
      </c>
      <c r="L983" s="31" t="s">
        <v>119</v>
      </c>
      <c r="M983" s="31" t="s">
        <v>119</v>
      </c>
      <c r="N983" s="14" t="s">
        <v>119</v>
      </c>
      <c r="O983" s="34" t="s">
        <v>119</v>
      </c>
      <c r="P983" s="28" t="s">
        <v>119</v>
      </c>
      <c r="Q983" s="108" t="s">
        <v>119</v>
      </c>
      <c r="R983" s="108" t="s">
        <v>119</v>
      </c>
      <c r="S983" s="108" t="s">
        <v>119</v>
      </c>
      <c r="T983" s="108" t="s">
        <v>119</v>
      </c>
      <c r="U983" s="108" t="s">
        <v>119</v>
      </c>
      <c r="V983" s="108" t="s">
        <v>119</v>
      </c>
      <c r="W983" t="s">
        <v>134</v>
      </c>
      <c r="X983" s="11" t="s">
        <v>119</v>
      </c>
      <c r="Y983" s="11" t="s">
        <v>119</v>
      </c>
    </row>
    <row r="984" spans="1:25" s="38" customFormat="1" x14ac:dyDescent="0.3">
      <c r="A984" s="14" t="s">
        <v>616</v>
      </c>
      <c r="B984" s="18" t="s">
        <v>119</v>
      </c>
      <c r="C984" s="12" t="s">
        <v>119</v>
      </c>
      <c r="D984" s="12" t="s">
        <v>119</v>
      </c>
      <c r="E984" s="14" t="s">
        <v>119</v>
      </c>
      <c r="F984" s="37" t="s">
        <v>119</v>
      </c>
      <c r="G984" s="37" t="s">
        <v>119</v>
      </c>
      <c r="H984" s="31" t="s">
        <v>119</v>
      </c>
      <c r="I984" s="31" t="s">
        <v>119</v>
      </c>
      <c r="J984" s="34" t="s">
        <v>119</v>
      </c>
      <c r="K984" s="13" t="s">
        <v>119</v>
      </c>
      <c r="L984" s="31" t="s">
        <v>119</v>
      </c>
      <c r="M984" s="31" t="s">
        <v>134</v>
      </c>
      <c r="N984" s="1" t="s">
        <v>119</v>
      </c>
      <c r="O984" s="34" t="s">
        <v>119</v>
      </c>
      <c r="P984" s="28" t="s">
        <v>119</v>
      </c>
      <c r="Q984" s="106" t="s">
        <v>119</v>
      </c>
      <c r="R984" s="106" t="s">
        <v>119</v>
      </c>
      <c r="S984" s="106" t="s">
        <v>119</v>
      </c>
      <c r="T984" s="106" t="s">
        <v>119</v>
      </c>
      <c r="U984" s="106" t="s">
        <v>119</v>
      </c>
      <c r="V984" s="106" t="s">
        <v>119</v>
      </c>
      <c r="W984" t="s">
        <v>119</v>
      </c>
      <c r="X984" s="11" t="s">
        <v>119</v>
      </c>
      <c r="Y984" s="11" t="s">
        <v>119</v>
      </c>
    </row>
    <row r="985" spans="1:25" s="38" customFormat="1" x14ac:dyDescent="0.3">
      <c r="A985" s="14" t="s">
        <v>617</v>
      </c>
      <c r="B985" s="18" t="s">
        <v>119</v>
      </c>
      <c r="C985" s="12" t="s">
        <v>119</v>
      </c>
      <c r="D985" s="12" t="s">
        <v>119</v>
      </c>
      <c r="E985" s="14" t="s">
        <v>119</v>
      </c>
      <c r="F985" s="37" t="s">
        <v>119</v>
      </c>
      <c r="G985" s="37" t="s">
        <v>119</v>
      </c>
      <c r="H985" s="31" t="s">
        <v>119</v>
      </c>
      <c r="I985" s="31" t="s">
        <v>119</v>
      </c>
      <c r="J985" s="34" t="s">
        <v>119</v>
      </c>
      <c r="K985" s="13" t="s">
        <v>119</v>
      </c>
      <c r="L985" s="31" t="s">
        <v>119</v>
      </c>
      <c r="M985" s="31" t="s">
        <v>134</v>
      </c>
      <c r="N985" s="1" t="s">
        <v>119</v>
      </c>
      <c r="O985" s="34" t="s">
        <v>119</v>
      </c>
      <c r="P985" s="28" t="s">
        <v>119</v>
      </c>
      <c r="Q985" s="106" t="s">
        <v>119</v>
      </c>
      <c r="R985" s="106" t="s">
        <v>119</v>
      </c>
      <c r="S985" s="106" t="s">
        <v>119</v>
      </c>
      <c r="T985" s="106" t="s">
        <v>119</v>
      </c>
      <c r="U985" s="106" t="s">
        <v>119</v>
      </c>
      <c r="V985" s="106" t="s">
        <v>119</v>
      </c>
      <c r="W985" t="s">
        <v>119</v>
      </c>
      <c r="X985" s="11" t="s">
        <v>134</v>
      </c>
      <c r="Y985" s="11" t="s">
        <v>119</v>
      </c>
    </row>
    <row r="986" spans="1:25" s="38" customFormat="1" x14ac:dyDescent="0.3">
      <c r="A986" s="14" t="s">
        <v>618</v>
      </c>
      <c r="B986" s="18" t="s">
        <v>119</v>
      </c>
      <c r="C986" s="12" t="s">
        <v>119</v>
      </c>
      <c r="D986" s="12" t="s">
        <v>119</v>
      </c>
      <c r="E986" s="14" t="s">
        <v>119</v>
      </c>
      <c r="F986" s="37" t="s">
        <v>119</v>
      </c>
      <c r="G986" s="37" t="s">
        <v>119</v>
      </c>
      <c r="H986" s="31" t="s">
        <v>119</v>
      </c>
      <c r="I986" s="31" t="s">
        <v>119</v>
      </c>
      <c r="J986" s="34" t="s">
        <v>119</v>
      </c>
      <c r="K986" s="13" t="s">
        <v>119</v>
      </c>
      <c r="L986" s="31" t="s">
        <v>119</v>
      </c>
      <c r="M986" s="31" t="s">
        <v>134</v>
      </c>
      <c r="N986" s="1" t="s">
        <v>119</v>
      </c>
      <c r="O986" s="34" t="s">
        <v>119</v>
      </c>
      <c r="P986" s="28" t="s">
        <v>119</v>
      </c>
      <c r="Q986" s="106" t="s">
        <v>119</v>
      </c>
      <c r="R986" s="106" t="s">
        <v>119</v>
      </c>
      <c r="S986" s="106" t="s">
        <v>119</v>
      </c>
      <c r="T986" s="106" t="s">
        <v>119</v>
      </c>
      <c r="U986" s="106" t="s">
        <v>119</v>
      </c>
      <c r="V986" s="106" t="s">
        <v>119</v>
      </c>
      <c r="W986" t="s">
        <v>119</v>
      </c>
      <c r="X986" s="11" t="s">
        <v>134</v>
      </c>
      <c r="Y986" s="11" t="s">
        <v>119</v>
      </c>
    </row>
    <row r="987" spans="1:25" s="38" customFormat="1" x14ac:dyDescent="0.3">
      <c r="A987" s="70" t="s">
        <v>316</v>
      </c>
      <c r="B987" s="48"/>
      <c r="C987" s="49"/>
      <c r="D987" s="49"/>
      <c r="E987" s="49"/>
      <c r="F987" s="92"/>
      <c r="G987" s="92"/>
      <c r="H987" s="50"/>
      <c r="I987" s="50"/>
      <c r="J987" s="50"/>
      <c r="K987" s="50"/>
      <c r="L987" s="50"/>
      <c r="M987" s="50"/>
      <c r="N987" s="49"/>
      <c r="O987" s="50"/>
      <c r="P987" s="50"/>
      <c r="Q987" s="105"/>
      <c r="R987" s="105"/>
      <c r="S987" s="105"/>
      <c r="T987" s="105"/>
      <c r="U987" s="106" t="s">
        <v>119</v>
      </c>
      <c r="V987" s="106" t="s">
        <v>119</v>
      </c>
      <c r="W987" t="s">
        <v>119</v>
      </c>
      <c r="X987" s="11" t="str">
        <f t="shared" si="14"/>
        <v/>
      </c>
      <c r="Y987" s="84"/>
    </row>
    <row r="988" spans="1:25" s="38" customFormat="1" x14ac:dyDescent="0.3">
      <c r="A988" s="88" t="s">
        <v>739</v>
      </c>
      <c r="B988" s="93" t="s">
        <v>119</v>
      </c>
      <c r="C988" s="44" t="s">
        <v>119</v>
      </c>
      <c r="D988" s="44" t="s">
        <v>119</v>
      </c>
      <c r="E988" s="44" t="s">
        <v>119</v>
      </c>
      <c r="F988" s="37" t="s">
        <v>119</v>
      </c>
      <c r="G988" s="43" t="s">
        <v>119</v>
      </c>
      <c r="H988" s="43" t="s">
        <v>119</v>
      </c>
      <c r="I988" s="43">
        <v>9</v>
      </c>
      <c r="J988" s="43" t="s">
        <v>119</v>
      </c>
      <c r="K988" s="43" t="s">
        <v>119</v>
      </c>
      <c r="L988" s="43" t="s">
        <v>119</v>
      </c>
      <c r="M988" s="43" t="s">
        <v>119</v>
      </c>
      <c r="N988" s="44" t="s">
        <v>119</v>
      </c>
      <c r="O988" s="43" t="s">
        <v>119</v>
      </c>
      <c r="P988" s="28" t="s">
        <v>119</v>
      </c>
      <c r="Q988" s="106" t="s">
        <v>119</v>
      </c>
      <c r="R988" s="106" t="s">
        <v>119</v>
      </c>
      <c r="S988" s="106" t="s">
        <v>119</v>
      </c>
      <c r="T988" s="106" t="s">
        <v>119</v>
      </c>
      <c r="U988" s="106" t="s">
        <v>119</v>
      </c>
      <c r="V988" s="106" t="s">
        <v>119</v>
      </c>
      <c r="W988" t="s">
        <v>119</v>
      </c>
      <c r="X988" s="11" t="s">
        <v>134</v>
      </c>
      <c r="Y988" s="88" t="s">
        <v>134</v>
      </c>
    </row>
    <row r="989" spans="1:25" s="38" customFormat="1" x14ac:dyDescent="0.3">
      <c r="A989" s="46" t="s">
        <v>619</v>
      </c>
      <c r="B989" s="66" t="s">
        <v>119</v>
      </c>
      <c r="C989" s="4" t="s">
        <v>119</v>
      </c>
      <c r="D989" s="4" t="s">
        <v>119</v>
      </c>
      <c r="E989" s="4" t="s">
        <v>119</v>
      </c>
      <c r="F989" s="37" t="s">
        <v>119</v>
      </c>
      <c r="G989" s="37" t="s">
        <v>119</v>
      </c>
      <c r="H989" s="27">
        <v>1</v>
      </c>
      <c r="I989" s="27">
        <v>1</v>
      </c>
      <c r="J989" s="27" t="s">
        <v>119</v>
      </c>
      <c r="K989" s="27" t="s">
        <v>119</v>
      </c>
      <c r="L989" s="27" t="s">
        <v>119</v>
      </c>
      <c r="M989" s="27">
        <v>2</v>
      </c>
      <c r="N989" s="1" t="s">
        <v>119</v>
      </c>
      <c r="O989" s="43" t="s">
        <v>119</v>
      </c>
      <c r="P989" s="28" t="s">
        <v>119</v>
      </c>
      <c r="Q989" s="106" t="s">
        <v>119</v>
      </c>
      <c r="R989" s="106" t="s">
        <v>119</v>
      </c>
      <c r="S989" s="106" t="s">
        <v>119</v>
      </c>
      <c r="T989" s="106" t="s">
        <v>119</v>
      </c>
      <c r="U989" s="106" t="s">
        <v>119</v>
      </c>
      <c r="V989" s="106" t="s">
        <v>119</v>
      </c>
      <c r="W989" t="s">
        <v>119</v>
      </c>
      <c r="X989" s="11" t="s">
        <v>134</v>
      </c>
      <c r="Y989" s="11" t="s">
        <v>134</v>
      </c>
    </row>
    <row r="990" spans="1:25" s="38" customFormat="1" x14ac:dyDescent="0.3">
      <c r="A990" s="46" t="s">
        <v>778</v>
      </c>
      <c r="B990" s="66" t="s">
        <v>119</v>
      </c>
      <c r="C990" s="4" t="s">
        <v>119</v>
      </c>
      <c r="D990" s="4" t="s">
        <v>119</v>
      </c>
      <c r="E990" s="4" t="s">
        <v>119</v>
      </c>
      <c r="F990" s="37" t="s">
        <v>119</v>
      </c>
      <c r="G990" s="37" t="s">
        <v>119</v>
      </c>
      <c r="H990" s="27" t="s">
        <v>119</v>
      </c>
      <c r="I990" s="27" t="s">
        <v>119</v>
      </c>
      <c r="J990" s="27" t="s">
        <v>119</v>
      </c>
      <c r="K990" s="27" t="s">
        <v>119</v>
      </c>
      <c r="L990" s="27" t="s">
        <v>119</v>
      </c>
      <c r="M990" s="27" t="s">
        <v>119</v>
      </c>
      <c r="N990" s="1" t="s">
        <v>119</v>
      </c>
      <c r="O990" s="43" t="s">
        <v>119</v>
      </c>
      <c r="P990" s="28" t="s">
        <v>119</v>
      </c>
      <c r="Q990" s="106" t="s">
        <v>119</v>
      </c>
      <c r="R990" s="106" t="s">
        <v>119</v>
      </c>
      <c r="S990" s="106">
        <v>33</v>
      </c>
      <c r="T990" s="106">
        <v>5</v>
      </c>
      <c r="U990" s="106" t="s">
        <v>119</v>
      </c>
      <c r="V990" s="106" t="s">
        <v>119</v>
      </c>
      <c r="W990" t="s">
        <v>119</v>
      </c>
      <c r="X990" s="11" t="str">
        <f t="shared" si="14"/>
        <v>X</v>
      </c>
      <c r="Y990" s="11" t="s">
        <v>134</v>
      </c>
    </row>
    <row r="991" spans="1:25" s="38" customFormat="1" x14ac:dyDescent="0.3">
      <c r="A991" s="46" t="s">
        <v>1105</v>
      </c>
      <c r="B991" s="66" t="s">
        <v>119</v>
      </c>
      <c r="C991" s="4" t="s">
        <v>119</v>
      </c>
      <c r="D991" s="4" t="s">
        <v>119</v>
      </c>
      <c r="E991" s="4" t="s">
        <v>119</v>
      </c>
      <c r="F991" s="37" t="s">
        <v>119</v>
      </c>
      <c r="G991" s="37" t="s">
        <v>119</v>
      </c>
      <c r="H991" s="27" t="s">
        <v>119</v>
      </c>
      <c r="I991" s="27" t="s">
        <v>119</v>
      </c>
      <c r="J991" s="27" t="s">
        <v>119</v>
      </c>
      <c r="K991" s="27">
        <v>1</v>
      </c>
      <c r="L991" s="27" t="s">
        <v>119</v>
      </c>
      <c r="M991" s="27" t="s">
        <v>119</v>
      </c>
      <c r="N991" s="1" t="s">
        <v>119</v>
      </c>
      <c r="O991" s="43" t="s">
        <v>119</v>
      </c>
      <c r="P991" s="28" t="s">
        <v>119</v>
      </c>
      <c r="Q991" s="106" t="s">
        <v>119</v>
      </c>
      <c r="R991" s="106" t="s">
        <v>119</v>
      </c>
      <c r="S991" s="106" t="s">
        <v>119</v>
      </c>
      <c r="T991" s="106" t="s">
        <v>119</v>
      </c>
      <c r="U991" s="106" t="s">
        <v>119</v>
      </c>
      <c r="V991" s="106" t="s">
        <v>119</v>
      </c>
      <c r="W991" t="s">
        <v>119</v>
      </c>
      <c r="X991" s="11" t="s">
        <v>134</v>
      </c>
      <c r="Y991" s="11" t="s">
        <v>134</v>
      </c>
    </row>
    <row r="992" spans="1:25" s="38" customFormat="1" x14ac:dyDescent="0.3">
      <c r="A992" s="46" t="s">
        <v>620</v>
      </c>
      <c r="B992" s="66" t="s">
        <v>119</v>
      </c>
      <c r="C992" s="4" t="s">
        <v>119</v>
      </c>
      <c r="D992" s="4" t="s">
        <v>119</v>
      </c>
      <c r="E992" s="4" t="s">
        <v>119</v>
      </c>
      <c r="F992" s="37" t="s">
        <v>119</v>
      </c>
      <c r="G992" s="37" t="s">
        <v>119</v>
      </c>
      <c r="H992" s="27" t="s">
        <v>119</v>
      </c>
      <c r="I992" s="27" t="s">
        <v>119</v>
      </c>
      <c r="J992" s="27" t="s">
        <v>119</v>
      </c>
      <c r="K992" s="27">
        <v>5</v>
      </c>
      <c r="L992" s="27" t="s">
        <v>119</v>
      </c>
      <c r="M992" s="27">
        <v>2</v>
      </c>
      <c r="N992" s="10" t="s">
        <v>119</v>
      </c>
      <c r="O992" s="43" t="s">
        <v>119</v>
      </c>
      <c r="P992" s="28" t="s">
        <v>119</v>
      </c>
      <c r="Q992" s="106" t="s">
        <v>119</v>
      </c>
      <c r="R992" s="106" t="s">
        <v>119</v>
      </c>
      <c r="S992" s="106" t="s">
        <v>119</v>
      </c>
      <c r="T992" s="106" t="s">
        <v>119</v>
      </c>
      <c r="U992" s="106" t="s">
        <v>119</v>
      </c>
      <c r="V992" s="106" t="s">
        <v>119</v>
      </c>
      <c r="W992" t="s">
        <v>119</v>
      </c>
      <c r="X992" s="11" t="s">
        <v>134</v>
      </c>
      <c r="Y992" s="11" t="s">
        <v>134</v>
      </c>
    </row>
    <row r="993" spans="1:25" s="38" customFormat="1" x14ac:dyDescent="0.3">
      <c r="A993" s="46" t="s">
        <v>621</v>
      </c>
      <c r="B993" s="66" t="s">
        <v>119</v>
      </c>
      <c r="C993" s="4" t="s">
        <v>119</v>
      </c>
      <c r="D993" s="4" t="s">
        <v>119</v>
      </c>
      <c r="E993" s="4" t="s">
        <v>119</v>
      </c>
      <c r="F993" s="37" t="s">
        <v>119</v>
      </c>
      <c r="G993" s="37" t="s">
        <v>119</v>
      </c>
      <c r="H993" s="27" t="s">
        <v>119</v>
      </c>
      <c r="I993" s="27" t="s">
        <v>119</v>
      </c>
      <c r="J993" s="27" t="s">
        <v>119</v>
      </c>
      <c r="K993" s="27" t="s">
        <v>119</v>
      </c>
      <c r="L993" s="27" t="s">
        <v>119</v>
      </c>
      <c r="M993" s="27" t="s">
        <v>134</v>
      </c>
      <c r="N993" s="10" t="s">
        <v>119</v>
      </c>
      <c r="O993" s="43" t="s">
        <v>119</v>
      </c>
      <c r="P993" s="28" t="s">
        <v>119</v>
      </c>
      <c r="Q993" s="106" t="s">
        <v>119</v>
      </c>
      <c r="R993" s="106" t="s">
        <v>119</v>
      </c>
      <c r="S993" s="106" t="s">
        <v>119</v>
      </c>
      <c r="T993" s="106" t="s">
        <v>119</v>
      </c>
      <c r="U993" s="106" t="s">
        <v>119</v>
      </c>
      <c r="V993" s="106" t="s">
        <v>119</v>
      </c>
      <c r="W993" t="s">
        <v>119</v>
      </c>
      <c r="X993" s="11" t="s">
        <v>119</v>
      </c>
      <c r="Y993" s="11" t="s">
        <v>119</v>
      </c>
    </row>
    <row r="994" spans="1:25" s="38" customFormat="1" x14ac:dyDescent="0.3">
      <c r="A994" s="3" t="s">
        <v>48</v>
      </c>
      <c r="B994" s="2">
        <v>0</v>
      </c>
      <c r="C994" s="4">
        <v>0</v>
      </c>
      <c r="D994" s="4">
        <v>0</v>
      </c>
      <c r="E994" s="1">
        <v>4</v>
      </c>
      <c r="F994" s="37" t="s">
        <v>119</v>
      </c>
      <c r="G994" s="37" t="s">
        <v>119</v>
      </c>
      <c r="H994" s="28" t="s">
        <v>119</v>
      </c>
      <c r="I994" s="28" t="s">
        <v>119</v>
      </c>
      <c r="J994" s="28" t="s">
        <v>119</v>
      </c>
      <c r="K994" s="3" t="s">
        <v>119</v>
      </c>
      <c r="L994" s="28" t="s">
        <v>119</v>
      </c>
      <c r="M994" s="28" t="s">
        <v>134</v>
      </c>
      <c r="N994" s="10" t="s">
        <v>119</v>
      </c>
      <c r="O994" s="43" t="s">
        <v>119</v>
      </c>
      <c r="P994" s="28" t="s">
        <v>119</v>
      </c>
      <c r="Q994" s="106" t="s">
        <v>119</v>
      </c>
      <c r="R994" s="106" t="s">
        <v>119</v>
      </c>
      <c r="S994" s="106" t="s">
        <v>119</v>
      </c>
      <c r="T994" s="106" t="s">
        <v>119</v>
      </c>
      <c r="U994" s="106" t="s">
        <v>119</v>
      </c>
      <c r="V994" s="106" t="s">
        <v>119</v>
      </c>
      <c r="W994" t="s">
        <v>119</v>
      </c>
      <c r="X994" s="11" t="s">
        <v>119</v>
      </c>
      <c r="Y994" s="11" t="s">
        <v>134</v>
      </c>
    </row>
    <row r="995" spans="1:25" s="5" customFormat="1" x14ac:dyDescent="0.3">
      <c r="A995" s="3" t="s">
        <v>56</v>
      </c>
      <c r="B995" s="2">
        <v>2</v>
      </c>
      <c r="C995" s="4">
        <v>0</v>
      </c>
      <c r="D995" s="4">
        <v>0</v>
      </c>
      <c r="E995" s="1">
        <v>0</v>
      </c>
      <c r="F995" s="37" t="s">
        <v>119</v>
      </c>
      <c r="G995" s="37" t="s">
        <v>119</v>
      </c>
      <c r="H995" s="28" t="s">
        <v>119</v>
      </c>
      <c r="I995" s="27">
        <v>1</v>
      </c>
      <c r="J995" s="28" t="s">
        <v>119</v>
      </c>
      <c r="K995" s="28" t="s">
        <v>119</v>
      </c>
      <c r="L995" s="28" t="s">
        <v>119</v>
      </c>
      <c r="M995" s="28" t="s">
        <v>119</v>
      </c>
      <c r="N995" s="10" t="s">
        <v>119</v>
      </c>
      <c r="O995" s="43" t="s">
        <v>119</v>
      </c>
      <c r="P995" s="28" t="s">
        <v>119</v>
      </c>
      <c r="Q995" s="106" t="s">
        <v>119</v>
      </c>
      <c r="R995" s="106" t="s">
        <v>119</v>
      </c>
      <c r="S995" s="106" t="s">
        <v>119</v>
      </c>
      <c r="T995" s="106" t="s">
        <v>119</v>
      </c>
      <c r="U995" s="106" t="s">
        <v>119</v>
      </c>
      <c r="V995" s="106" t="s">
        <v>119</v>
      </c>
      <c r="W995" t="s">
        <v>119</v>
      </c>
      <c r="X995" s="11" t="s">
        <v>134</v>
      </c>
      <c r="Y995" s="11" t="s">
        <v>134</v>
      </c>
    </row>
    <row r="996" spans="1:25" s="38" customFormat="1" x14ac:dyDescent="0.3">
      <c r="A996" s="3" t="s">
        <v>985</v>
      </c>
      <c r="B996" s="2" t="s">
        <v>119</v>
      </c>
      <c r="C996" s="4" t="s">
        <v>119</v>
      </c>
      <c r="D996" s="4" t="s">
        <v>119</v>
      </c>
      <c r="E996" s="1" t="s">
        <v>119</v>
      </c>
      <c r="F996" s="37">
        <v>2</v>
      </c>
      <c r="G996" s="37" t="s">
        <v>119</v>
      </c>
      <c r="H996" s="28" t="s">
        <v>119</v>
      </c>
      <c r="I996" s="27" t="s">
        <v>119</v>
      </c>
      <c r="J996" s="28" t="s">
        <v>119</v>
      </c>
      <c r="K996" s="28">
        <v>1</v>
      </c>
      <c r="L996" s="28" t="s">
        <v>119</v>
      </c>
      <c r="M996" s="28" t="s">
        <v>119</v>
      </c>
      <c r="N996" s="10" t="s">
        <v>119</v>
      </c>
      <c r="O996" s="43" t="s">
        <v>119</v>
      </c>
      <c r="P996" s="28" t="s">
        <v>119</v>
      </c>
      <c r="Q996" s="106" t="s">
        <v>119</v>
      </c>
      <c r="R996" s="106" t="s">
        <v>119</v>
      </c>
      <c r="S996" s="106" t="s">
        <v>119</v>
      </c>
      <c r="T996" s="106" t="s">
        <v>119</v>
      </c>
      <c r="U996" s="106" t="s">
        <v>119</v>
      </c>
      <c r="V996" s="106" t="s">
        <v>119</v>
      </c>
      <c r="W996" t="s">
        <v>119</v>
      </c>
      <c r="X996" s="11" t="s">
        <v>134</v>
      </c>
      <c r="Y996" s="11" t="s">
        <v>134</v>
      </c>
    </row>
    <row r="997" spans="1:25" s="38" customFormat="1" x14ac:dyDescent="0.3">
      <c r="A997" s="3" t="s">
        <v>779</v>
      </c>
      <c r="B997" s="2" t="s">
        <v>119</v>
      </c>
      <c r="C997" s="4" t="s">
        <v>119</v>
      </c>
      <c r="D997" s="4" t="s">
        <v>119</v>
      </c>
      <c r="E997" s="1" t="s">
        <v>119</v>
      </c>
      <c r="F997" s="37" t="s">
        <v>119</v>
      </c>
      <c r="G997" s="37" t="s">
        <v>119</v>
      </c>
      <c r="H997" s="28" t="s">
        <v>119</v>
      </c>
      <c r="I997" s="27" t="s">
        <v>119</v>
      </c>
      <c r="J997" s="28" t="s">
        <v>119</v>
      </c>
      <c r="K997" s="28" t="s">
        <v>119</v>
      </c>
      <c r="L997" s="28" t="s">
        <v>119</v>
      </c>
      <c r="M997" s="28" t="s">
        <v>119</v>
      </c>
      <c r="N997" s="10" t="s">
        <v>119</v>
      </c>
      <c r="O997" s="43" t="s">
        <v>119</v>
      </c>
      <c r="P997" s="28" t="s">
        <v>119</v>
      </c>
      <c r="Q997" s="106" t="s">
        <v>119</v>
      </c>
      <c r="R997" s="106">
        <v>5</v>
      </c>
      <c r="S997" s="106" t="s">
        <v>119</v>
      </c>
      <c r="T997" s="106" t="s">
        <v>119</v>
      </c>
      <c r="U997" s="106" t="s">
        <v>119</v>
      </c>
      <c r="V997" s="106" t="s">
        <v>119</v>
      </c>
      <c r="W997" t="s">
        <v>119</v>
      </c>
      <c r="X997" s="11" t="str">
        <f t="shared" si="14"/>
        <v>X</v>
      </c>
      <c r="Y997" s="11" t="s">
        <v>134</v>
      </c>
    </row>
    <row r="998" spans="1:25" s="5" customFormat="1" x14ac:dyDescent="0.3">
      <c r="A998" s="3" t="s">
        <v>47</v>
      </c>
      <c r="B998" s="2">
        <v>2</v>
      </c>
      <c r="C998" s="4">
        <v>0</v>
      </c>
      <c r="D998" s="4">
        <v>0</v>
      </c>
      <c r="E998" s="1">
        <v>0</v>
      </c>
      <c r="F998" s="37" t="s">
        <v>119</v>
      </c>
      <c r="G998" s="37">
        <v>26</v>
      </c>
      <c r="H998" s="27">
        <v>2</v>
      </c>
      <c r="I998" s="28">
        <v>10</v>
      </c>
      <c r="J998" s="28" t="s">
        <v>119</v>
      </c>
      <c r="K998" s="29" t="s">
        <v>119</v>
      </c>
      <c r="L998" s="29" t="s">
        <v>119</v>
      </c>
      <c r="M998" s="29">
        <v>1</v>
      </c>
      <c r="N998" s="10" t="s">
        <v>119</v>
      </c>
      <c r="O998" s="43" t="s">
        <v>119</v>
      </c>
      <c r="P998" s="28">
        <v>1</v>
      </c>
      <c r="Q998" s="106" t="s">
        <v>119</v>
      </c>
      <c r="R998" s="106" t="s">
        <v>119</v>
      </c>
      <c r="S998" s="106" t="s">
        <v>119</v>
      </c>
      <c r="T998" s="106" t="s">
        <v>119</v>
      </c>
      <c r="U998" s="106" t="s">
        <v>119</v>
      </c>
      <c r="V998" s="106" t="s">
        <v>119</v>
      </c>
      <c r="W998" t="s">
        <v>119</v>
      </c>
      <c r="X998" s="11" t="s">
        <v>119</v>
      </c>
      <c r="Y998" s="11" t="s">
        <v>134</v>
      </c>
    </row>
    <row r="999" spans="1:25" s="5" customFormat="1" x14ac:dyDescent="0.3">
      <c r="A999" s="3" t="s">
        <v>163</v>
      </c>
      <c r="B999" s="2" t="s">
        <v>119</v>
      </c>
      <c r="C999" s="4" t="s">
        <v>119</v>
      </c>
      <c r="D999" s="4" t="s">
        <v>119</v>
      </c>
      <c r="E999" s="1" t="s">
        <v>119</v>
      </c>
      <c r="F999" s="37" t="s">
        <v>119</v>
      </c>
      <c r="G999" s="37" t="s">
        <v>119</v>
      </c>
      <c r="H999" s="28">
        <v>2</v>
      </c>
      <c r="I999" s="28" t="s">
        <v>119</v>
      </c>
      <c r="J999" s="28" t="s">
        <v>119</v>
      </c>
      <c r="K999" s="29" t="s">
        <v>119</v>
      </c>
      <c r="L999" s="28" t="s">
        <v>119</v>
      </c>
      <c r="M999" s="28" t="s">
        <v>119</v>
      </c>
      <c r="N999" s="10" t="s">
        <v>119</v>
      </c>
      <c r="O999" s="43" t="s">
        <v>119</v>
      </c>
      <c r="P999" s="28" t="s">
        <v>119</v>
      </c>
      <c r="Q999" s="106" t="s">
        <v>119</v>
      </c>
      <c r="R999" s="106" t="s">
        <v>119</v>
      </c>
      <c r="S999" s="106">
        <v>1</v>
      </c>
      <c r="T999" s="106" t="s">
        <v>119</v>
      </c>
      <c r="U999" s="106" t="s">
        <v>119</v>
      </c>
      <c r="V999" s="106" t="s">
        <v>119</v>
      </c>
      <c r="W999" t="s">
        <v>119</v>
      </c>
      <c r="X999" s="11" t="str">
        <f t="shared" si="14"/>
        <v>X</v>
      </c>
      <c r="Y999" s="11" t="s">
        <v>119</v>
      </c>
    </row>
    <row r="1000" spans="1:25" s="38" customFormat="1" x14ac:dyDescent="0.3">
      <c r="A1000" s="8" t="s">
        <v>240</v>
      </c>
      <c r="B1000" s="6" t="s">
        <v>119</v>
      </c>
      <c r="C1000" s="7" t="s">
        <v>119</v>
      </c>
      <c r="D1000" s="7" t="s">
        <v>119</v>
      </c>
      <c r="E1000" s="10" t="s">
        <v>119</v>
      </c>
      <c r="F1000" s="37" t="s">
        <v>119</v>
      </c>
      <c r="G1000" s="37" t="s">
        <v>119</v>
      </c>
      <c r="H1000" s="29" t="s">
        <v>119</v>
      </c>
      <c r="I1000" s="29" t="s">
        <v>119</v>
      </c>
      <c r="J1000" s="29">
        <v>3</v>
      </c>
      <c r="K1000" s="28" t="s">
        <v>119</v>
      </c>
      <c r="L1000" s="28" t="s">
        <v>119</v>
      </c>
      <c r="M1000" s="28" t="s">
        <v>119</v>
      </c>
      <c r="N1000" s="10" t="s">
        <v>119</v>
      </c>
      <c r="O1000" s="43" t="s">
        <v>119</v>
      </c>
      <c r="P1000" s="28" t="s">
        <v>119</v>
      </c>
      <c r="Q1000" s="106" t="s">
        <v>119</v>
      </c>
      <c r="R1000" s="106" t="s">
        <v>119</v>
      </c>
      <c r="S1000" s="106" t="s">
        <v>119</v>
      </c>
      <c r="T1000" s="106" t="s">
        <v>119</v>
      </c>
      <c r="U1000" s="106" t="s">
        <v>119</v>
      </c>
      <c r="V1000" s="106" t="s">
        <v>119</v>
      </c>
      <c r="W1000" t="s">
        <v>119</v>
      </c>
      <c r="X1000" s="11" t="s">
        <v>119</v>
      </c>
      <c r="Y1000" s="11" t="s">
        <v>119</v>
      </c>
    </row>
    <row r="1001" spans="1:25" s="38" customFormat="1" x14ac:dyDescent="0.3">
      <c r="A1001" s="13" t="s">
        <v>786</v>
      </c>
      <c r="B1001" s="18" t="s">
        <v>119</v>
      </c>
      <c r="C1001" s="12" t="s">
        <v>119</v>
      </c>
      <c r="D1001" s="12" t="s">
        <v>119</v>
      </c>
      <c r="E1001" s="14" t="s">
        <v>119</v>
      </c>
      <c r="F1001" s="37" t="s">
        <v>119</v>
      </c>
      <c r="G1001" s="31" t="s">
        <v>119</v>
      </c>
      <c r="H1001" s="31" t="s">
        <v>119</v>
      </c>
      <c r="I1001" s="31" t="s">
        <v>119</v>
      </c>
      <c r="J1001" s="31" t="s">
        <v>119</v>
      </c>
      <c r="K1001" s="31" t="s">
        <v>119</v>
      </c>
      <c r="L1001" s="31" t="s">
        <v>119</v>
      </c>
      <c r="M1001" s="31" t="s">
        <v>119</v>
      </c>
      <c r="N1001" s="14" t="s">
        <v>119</v>
      </c>
      <c r="O1001" s="43" t="s">
        <v>119</v>
      </c>
      <c r="P1001" s="28" t="s">
        <v>119</v>
      </c>
      <c r="Q1001" s="108" t="s">
        <v>119</v>
      </c>
      <c r="R1001" s="108" t="s">
        <v>119</v>
      </c>
      <c r="S1001" s="108">
        <v>2</v>
      </c>
      <c r="T1001" s="108">
        <v>1</v>
      </c>
      <c r="U1001" s="106" t="s">
        <v>119</v>
      </c>
      <c r="V1001" s="106" t="s">
        <v>119</v>
      </c>
      <c r="W1001" t="s">
        <v>119</v>
      </c>
      <c r="X1001" s="11" t="str">
        <f t="shared" si="14"/>
        <v>X</v>
      </c>
      <c r="Y1001" s="11" t="s">
        <v>134</v>
      </c>
    </row>
    <row r="1002" spans="1:25" s="38" customFormat="1" x14ac:dyDescent="0.3">
      <c r="A1002" s="13" t="s">
        <v>622</v>
      </c>
      <c r="B1002" s="18" t="s">
        <v>119</v>
      </c>
      <c r="C1002" s="12" t="s">
        <v>119</v>
      </c>
      <c r="D1002" s="12" t="s">
        <v>119</v>
      </c>
      <c r="E1002" s="14" t="s">
        <v>119</v>
      </c>
      <c r="F1002" s="37" t="s">
        <v>119</v>
      </c>
      <c r="G1002" s="37" t="s">
        <v>119</v>
      </c>
      <c r="H1002" s="31" t="s">
        <v>119</v>
      </c>
      <c r="I1002" s="31" t="s">
        <v>119</v>
      </c>
      <c r="J1002" s="31" t="s">
        <v>119</v>
      </c>
      <c r="K1002" s="31" t="s">
        <v>119</v>
      </c>
      <c r="L1002" s="31" t="s">
        <v>119</v>
      </c>
      <c r="M1002" s="31" t="s">
        <v>134</v>
      </c>
      <c r="N1002" s="10" t="s">
        <v>119</v>
      </c>
      <c r="O1002" s="43" t="s">
        <v>119</v>
      </c>
      <c r="P1002" s="28" t="s">
        <v>119</v>
      </c>
      <c r="Q1002" s="106" t="s">
        <v>119</v>
      </c>
      <c r="R1002" s="106" t="s">
        <v>119</v>
      </c>
      <c r="S1002" s="106" t="s">
        <v>119</v>
      </c>
      <c r="T1002" s="106" t="s">
        <v>119</v>
      </c>
      <c r="U1002" s="106" t="s">
        <v>119</v>
      </c>
      <c r="V1002" s="106" t="s">
        <v>119</v>
      </c>
      <c r="W1002" t="s">
        <v>119</v>
      </c>
      <c r="X1002" s="11" t="s">
        <v>134</v>
      </c>
      <c r="Y1002" s="11" t="s">
        <v>119</v>
      </c>
    </row>
    <row r="1003" spans="1:25" s="74" customFormat="1" x14ac:dyDescent="0.3">
      <c r="A1003" s="13" t="s">
        <v>740</v>
      </c>
      <c r="B1003" s="18" t="s">
        <v>119</v>
      </c>
      <c r="C1003" s="12" t="s">
        <v>119</v>
      </c>
      <c r="D1003" s="12" t="s">
        <v>119</v>
      </c>
      <c r="E1003" s="14" t="s">
        <v>119</v>
      </c>
      <c r="F1003" s="37" t="s">
        <v>119</v>
      </c>
      <c r="G1003" s="37" t="s">
        <v>119</v>
      </c>
      <c r="H1003" s="31" t="s">
        <v>119</v>
      </c>
      <c r="I1003" s="31">
        <f>6+1+8+8+1</f>
        <v>24</v>
      </c>
      <c r="J1003" s="31" t="s">
        <v>119</v>
      </c>
      <c r="K1003" s="31" t="s">
        <v>119</v>
      </c>
      <c r="L1003" s="31" t="s">
        <v>119</v>
      </c>
      <c r="M1003" s="31" t="s">
        <v>119</v>
      </c>
      <c r="N1003" s="10" t="s">
        <v>119</v>
      </c>
      <c r="O1003" s="43" t="s">
        <v>119</v>
      </c>
      <c r="P1003" s="28" t="s">
        <v>119</v>
      </c>
      <c r="Q1003" s="106" t="s">
        <v>119</v>
      </c>
      <c r="R1003" s="106" t="s">
        <v>119</v>
      </c>
      <c r="S1003" s="106" t="s">
        <v>119</v>
      </c>
      <c r="T1003" s="106" t="s">
        <v>119</v>
      </c>
      <c r="U1003" s="106" t="s">
        <v>119</v>
      </c>
      <c r="V1003" s="106" t="s">
        <v>119</v>
      </c>
      <c r="W1003" t="s">
        <v>119</v>
      </c>
      <c r="X1003" s="11" t="s">
        <v>134</v>
      </c>
      <c r="Y1003" s="11" t="s">
        <v>134</v>
      </c>
    </row>
    <row r="1004" spans="1:25" s="74" customFormat="1" x14ac:dyDescent="0.3">
      <c r="A1004" s="3" t="s">
        <v>164</v>
      </c>
      <c r="B1004" s="2" t="s">
        <v>119</v>
      </c>
      <c r="C1004" s="4" t="s">
        <v>119</v>
      </c>
      <c r="D1004" s="4" t="s">
        <v>119</v>
      </c>
      <c r="E1004" s="1" t="s">
        <v>119</v>
      </c>
      <c r="F1004" s="37" t="s">
        <v>119</v>
      </c>
      <c r="G1004" s="37" t="s">
        <v>119</v>
      </c>
      <c r="H1004" s="28">
        <v>1</v>
      </c>
      <c r="I1004" s="28">
        <v>1</v>
      </c>
      <c r="J1004" s="28">
        <v>1</v>
      </c>
      <c r="K1004" s="28" t="s">
        <v>119</v>
      </c>
      <c r="L1004" s="28" t="s">
        <v>119</v>
      </c>
      <c r="M1004" s="28" t="s">
        <v>119</v>
      </c>
      <c r="N1004" s="10" t="s">
        <v>119</v>
      </c>
      <c r="O1004" s="43">
        <v>4</v>
      </c>
      <c r="P1004" s="28">
        <v>4</v>
      </c>
      <c r="Q1004" s="106" t="s">
        <v>119</v>
      </c>
      <c r="R1004" s="106" t="s">
        <v>119</v>
      </c>
      <c r="S1004" s="106" t="s">
        <v>119</v>
      </c>
      <c r="T1004" s="106" t="s">
        <v>119</v>
      </c>
      <c r="U1004" s="106" t="s">
        <v>119</v>
      </c>
      <c r="V1004" s="106" t="s">
        <v>119</v>
      </c>
      <c r="W1004" t="s">
        <v>119</v>
      </c>
      <c r="X1004" s="11" t="s">
        <v>134</v>
      </c>
      <c r="Y1004" s="11" t="s">
        <v>134</v>
      </c>
    </row>
    <row r="1005" spans="1:25" s="74" customFormat="1" x14ac:dyDescent="0.3">
      <c r="A1005" s="3" t="s">
        <v>784</v>
      </c>
      <c r="B1005" s="2" t="s">
        <v>119</v>
      </c>
      <c r="C1005" s="4" t="s">
        <v>119</v>
      </c>
      <c r="D1005" s="4" t="s">
        <v>119</v>
      </c>
      <c r="E1005" s="1" t="s">
        <v>119</v>
      </c>
      <c r="F1005" s="37" t="s">
        <v>119</v>
      </c>
      <c r="G1005" s="37" t="s">
        <v>119</v>
      </c>
      <c r="H1005" s="28" t="s">
        <v>119</v>
      </c>
      <c r="I1005" s="28" t="s">
        <v>119</v>
      </c>
      <c r="J1005" s="28" t="s">
        <v>119</v>
      </c>
      <c r="K1005" s="28" t="s">
        <v>119</v>
      </c>
      <c r="L1005" s="28" t="s">
        <v>119</v>
      </c>
      <c r="M1005" s="28" t="s">
        <v>119</v>
      </c>
      <c r="N1005" s="10" t="s">
        <v>119</v>
      </c>
      <c r="O1005" s="43" t="s">
        <v>119</v>
      </c>
      <c r="P1005" s="28" t="s">
        <v>119</v>
      </c>
      <c r="Q1005" s="106" t="s">
        <v>119</v>
      </c>
      <c r="R1005" s="106">
        <v>1</v>
      </c>
      <c r="S1005" s="106" t="s">
        <v>119</v>
      </c>
      <c r="T1005" s="106">
        <v>3</v>
      </c>
      <c r="U1005" s="106" t="s">
        <v>119</v>
      </c>
      <c r="V1005" s="106" t="s">
        <v>119</v>
      </c>
      <c r="W1005" t="s">
        <v>119</v>
      </c>
      <c r="X1005" s="11" t="str">
        <f t="shared" ref="X1005:X1067" si="15">IF(SUM(Q1005:V1005)&gt;=1,"X","")</f>
        <v>X</v>
      </c>
      <c r="Y1005" s="11" t="s">
        <v>119</v>
      </c>
    </row>
    <row r="1006" spans="1:25" x14ac:dyDescent="0.3">
      <c r="A1006" s="3" t="s">
        <v>785</v>
      </c>
      <c r="B1006" s="2" t="s">
        <v>119</v>
      </c>
      <c r="C1006" s="4" t="s">
        <v>119</v>
      </c>
      <c r="D1006" s="4" t="s">
        <v>119</v>
      </c>
      <c r="E1006" s="1" t="s">
        <v>119</v>
      </c>
      <c r="F1006" s="37" t="s">
        <v>119</v>
      </c>
      <c r="G1006" s="37" t="s">
        <v>119</v>
      </c>
      <c r="H1006" s="28" t="s">
        <v>119</v>
      </c>
      <c r="I1006" s="28" t="s">
        <v>119</v>
      </c>
      <c r="J1006" s="28" t="s">
        <v>119</v>
      </c>
      <c r="K1006" s="28" t="s">
        <v>119</v>
      </c>
      <c r="L1006" s="28" t="s">
        <v>119</v>
      </c>
      <c r="M1006" s="28" t="s">
        <v>119</v>
      </c>
      <c r="N1006" s="10" t="s">
        <v>119</v>
      </c>
      <c r="O1006" s="43" t="s">
        <v>119</v>
      </c>
      <c r="P1006" s="28" t="s">
        <v>119</v>
      </c>
      <c r="Q1006" s="106" t="s">
        <v>119</v>
      </c>
      <c r="R1006" s="106">
        <v>1</v>
      </c>
      <c r="S1006" s="106" t="s">
        <v>119</v>
      </c>
      <c r="T1006" s="106" t="s">
        <v>119</v>
      </c>
      <c r="U1006" s="106" t="s">
        <v>119</v>
      </c>
      <c r="V1006" s="106" t="s">
        <v>119</v>
      </c>
      <c r="W1006" t="s">
        <v>119</v>
      </c>
      <c r="X1006" s="11" t="str">
        <f t="shared" si="15"/>
        <v>X</v>
      </c>
      <c r="Y1006" s="11" t="s">
        <v>134</v>
      </c>
    </row>
    <row r="1007" spans="1:25" x14ac:dyDescent="0.3">
      <c r="A1007" s="8" t="s">
        <v>1007</v>
      </c>
      <c r="B1007" s="6" t="s">
        <v>119</v>
      </c>
      <c r="C1007" s="7" t="s">
        <v>119</v>
      </c>
      <c r="D1007" s="7" t="s">
        <v>119</v>
      </c>
      <c r="E1007" s="10" t="s">
        <v>119</v>
      </c>
      <c r="F1007" s="29" t="s">
        <v>119</v>
      </c>
      <c r="G1007" s="29" t="s">
        <v>119</v>
      </c>
      <c r="H1007" s="29" t="s">
        <v>119</v>
      </c>
      <c r="I1007" s="29" t="s">
        <v>119</v>
      </c>
      <c r="J1007" s="29" t="s">
        <v>119</v>
      </c>
      <c r="K1007" s="29" t="s">
        <v>119</v>
      </c>
      <c r="L1007" s="29" t="s">
        <v>119</v>
      </c>
      <c r="M1007" s="29" t="s">
        <v>119</v>
      </c>
      <c r="N1007" s="10" t="s">
        <v>119</v>
      </c>
      <c r="O1007" s="43" t="s">
        <v>119</v>
      </c>
      <c r="P1007" s="28" t="s">
        <v>119</v>
      </c>
      <c r="Q1007" s="107" t="s">
        <v>119</v>
      </c>
      <c r="R1007" s="107" t="s">
        <v>119</v>
      </c>
      <c r="S1007" s="107" t="s">
        <v>119</v>
      </c>
      <c r="T1007" s="107">
        <v>1</v>
      </c>
      <c r="U1007" s="107" t="s">
        <v>119</v>
      </c>
      <c r="V1007" s="107" t="s">
        <v>119</v>
      </c>
      <c r="W1007" t="s">
        <v>119</v>
      </c>
      <c r="X1007" s="11" t="str">
        <f t="shared" si="15"/>
        <v>X</v>
      </c>
      <c r="Y1007" s="11" t="s">
        <v>119</v>
      </c>
    </row>
    <row r="1008" spans="1:25" x14ac:dyDescent="0.3">
      <c r="A1008" s="8" t="s">
        <v>55</v>
      </c>
      <c r="B1008" s="6">
        <v>0</v>
      </c>
      <c r="C1008" s="7">
        <v>0</v>
      </c>
      <c r="D1008" s="7">
        <v>0</v>
      </c>
      <c r="E1008" s="10">
        <v>3</v>
      </c>
      <c r="F1008" s="37" t="s">
        <v>119</v>
      </c>
      <c r="G1008" s="37" t="s">
        <v>119</v>
      </c>
      <c r="H1008" s="29" t="s">
        <v>119</v>
      </c>
      <c r="I1008" s="29" t="s">
        <v>119</v>
      </c>
      <c r="J1008" s="29" t="s">
        <v>119</v>
      </c>
      <c r="K1008" s="27" t="s">
        <v>119</v>
      </c>
      <c r="L1008" s="29" t="s">
        <v>119</v>
      </c>
      <c r="M1008" s="29">
        <v>1</v>
      </c>
      <c r="N1008" s="10" t="s">
        <v>119</v>
      </c>
      <c r="O1008" s="43" t="s">
        <v>119</v>
      </c>
      <c r="P1008" s="28" t="s">
        <v>119</v>
      </c>
      <c r="Q1008" s="106">
        <v>1</v>
      </c>
      <c r="R1008" s="106" t="s">
        <v>119</v>
      </c>
      <c r="S1008" s="106" t="s">
        <v>119</v>
      </c>
      <c r="T1008" s="106" t="s">
        <v>119</v>
      </c>
      <c r="U1008" s="106" t="s">
        <v>119</v>
      </c>
      <c r="V1008" s="106" t="s">
        <v>119</v>
      </c>
      <c r="W1008" t="s">
        <v>119</v>
      </c>
      <c r="X1008" s="11" t="str">
        <f t="shared" si="15"/>
        <v>X</v>
      </c>
      <c r="Y1008" s="11" t="s">
        <v>119</v>
      </c>
    </row>
    <row r="1009" spans="1:25" x14ac:dyDescent="0.3">
      <c r="A1009" s="13" t="s">
        <v>623</v>
      </c>
      <c r="B1009" s="18" t="s">
        <v>119</v>
      </c>
      <c r="C1009" s="12" t="s">
        <v>119</v>
      </c>
      <c r="D1009" s="12" t="s">
        <v>119</v>
      </c>
      <c r="E1009" s="14" t="s">
        <v>119</v>
      </c>
      <c r="F1009" s="37" t="s">
        <v>119</v>
      </c>
      <c r="G1009" s="37" t="s">
        <v>119</v>
      </c>
      <c r="H1009" s="31" t="s">
        <v>119</v>
      </c>
      <c r="I1009" s="31" t="s">
        <v>119</v>
      </c>
      <c r="J1009" s="31" t="s">
        <v>119</v>
      </c>
      <c r="K1009" s="34" t="s">
        <v>119</v>
      </c>
      <c r="L1009" s="31" t="s">
        <v>119</v>
      </c>
      <c r="M1009" s="31" t="s">
        <v>134</v>
      </c>
      <c r="N1009" s="10" t="s">
        <v>119</v>
      </c>
      <c r="O1009" s="43" t="s">
        <v>119</v>
      </c>
      <c r="P1009" s="28" t="s">
        <v>119</v>
      </c>
      <c r="Q1009" s="106" t="s">
        <v>119</v>
      </c>
      <c r="R1009" s="106" t="s">
        <v>119</v>
      </c>
      <c r="S1009" s="106" t="s">
        <v>119</v>
      </c>
      <c r="T1009" s="106" t="s">
        <v>119</v>
      </c>
      <c r="U1009" s="106" t="s">
        <v>119</v>
      </c>
      <c r="V1009" s="106" t="s">
        <v>119</v>
      </c>
      <c r="W1009" t="s">
        <v>119</v>
      </c>
      <c r="X1009" s="11" t="s">
        <v>134</v>
      </c>
      <c r="Y1009" s="11" t="s">
        <v>134</v>
      </c>
    </row>
    <row r="1010" spans="1:25" x14ac:dyDescent="0.3">
      <c r="A1010" s="13" t="s">
        <v>702</v>
      </c>
      <c r="B1010" s="18" t="s">
        <v>119</v>
      </c>
      <c r="C1010" s="12" t="s">
        <v>119</v>
      </c>
      <c r="D1010" s="12" t="s">
        <v>119</v>
      </c>
      <c r="E1010" s="14" t="s">
        <v>119</v>
      </c>
      <c r="F1010" s="37" t="s">
        <v>119</v>
      </c>
      <c r="G1010" s="37">
        <v>4</v>
      </c>
      <c r="H1010" s="31" t="s">
        <v>119</v>
      </c>
      <c r="I1010" s="31" t="s">
        <v>119</v>
      </c>
      <c r="J1010" s="31" t="s">
        <v>119</v>
      </c>
      <c r="K1010" s="34" t="s">
        <v>119</v>
      </c>
      <c r="L1010" s="31" t="s">
        <v>119</v>
      </c>
      <c r="M1010" s="31" t="s">
        <v>119</v>
      </c>
      <c r="N1010" s="10" t="s">
        <v>119</v>
      </c>
      <c r="O1010" s="43" t="s">
        <v>119</v>
      </c>
      <c r="P1010" s="28" t="s">
        <v>119</v>
      </c>
      <c r="Q1010" s="106" t="s">
        <v>119</v>
      </c>
      <c r="R1010" s="106" t="s">
        <v>119</v>
      </c>
      <c r="S1010" s="106" t="s">
        <v>119</v>
      </c>
      <c r="T1010" s="106" t="s">
        <v>119</v>
      </c>
      <c r="U1010" s="106" t="s">
        <v>119</v>
      </c>
      <c r="V1010" s="106" t="s">
        <v>119</v>
      </c>
      <c r="W1010" t="s">
        <v>119</v>
      </c>
      <c r="X1010" s="11" t="s">
        <v>134</v>
      </c>
      <c r="Y1010" s="11" t="s">
        <v>134</v>
      </c>
    </row>
    <row r="1011" spans="1:25" s="64" customFormat="1" x14ac:dyDescent="0.3">
      <c r="A1011" s="13" t="s">
        <v>783</v>
      </c>
      <c r="B1011" s="18" t="s">
        <v>119</v>
      </c>
      <c r="C1011" s="12" t="s">
        <v>119</v>
      </c>
      <c r="D1011" s="12" t="s">
        <v>119</v>
      </c>
      <c r="E1011" s="14" t="s">
        <v>119</v>
      </c>
      <c r="F1011" s="37" t="s">
        <v>119</v>
      </c>
      <c r="G1011" s="37" t="s">
        <v>119</v>
      </c>
      <c r="H1011" s="31" t="s">
        <v>119</v>
      </c>
      <c r="I1011" s="31" t="s">
        <v>119</v>
      </c>
      <c r="J1011" s="31" t="s">
        <v>119</v>
      </c>
      <c r="K1011" s="34" t="s">
        <v>119</v>
      </c>
      <c r="L1011" s="31" t="s">
        <v>119</v>
      </c>
      <c r="M1011" s="31" t="s">
        <v>119</v>
      </c>
      <c r="N1011" s="10" t="s">
        <v>119</v>
      </c>
      <c r="O1011" s="43" t="s">
        <v>119</v>
      </c>
      <c r="P1011" s="28" t="s">
        <v>119</v>
      </c>
      <c r="Q1011" s="106" t="s">
        <v>119</v>
      </c>
      <c r="R1011" s="106" t="s">
        <v>119</v>
      </c>
      <c r="S1011" s="106" t="s">
        <v>119</v>
      </c>
      <c r="T1011" s="106">
        <v>3</v>
      </c>
      <c r="U1011" s="106" t="s">
        <v>119</v>
      </c>
      <c r="V1011" s="106" t="s">
        <v>119</v>
      </c>
      <c r="W1011" t="s">
        <v>119</v>
      </c>
      <c r="X1011" s="11" t="str">
        <f t="shared" si="15"/>
        <v>X</v>
      </c>
      <c r="Y1011" s="11" t="s">
        <v>119</v>
      </c>
    </row>
    <row r="1012" spans="1:25" x14ac:dyDescent="0.3">
      <c r="A1012" s="13" t="s">
        <v>624</v>
      </c>
      <c r="B1012" s="18" t="s">
        <v>119</v>
      </c>
      <c r="C1012" s="12" t="s">
        <v>119</v>
      </c>
      <c r="D1012" s="12" t="s">
        <v>119</v>
      </c>
      <c r="E1012" s="14" t="s">
        <v>119</v>
      </c>
      <c r="F1012" s="37" t="s">
        <v>119</v>
      </c>
      <c r="G1012" s="37" t="s">
        <v>119</v>
      </c>
      <c r="H1012" s="31" t="s">
        <v>119</v>
      </c>
      <c r="I1012" s="31">
        <v>1</v>
      </c>
      <c r="J1012" s="31" t="s">
        <v>119</v>
      </c>
      <c r="K1012" s="34" t="s">
        <v>119</v>
      </c>
      <c r="L1012" s="31" t="s">
        <v>119</v>
      </c>
      <c r="M1012" s="31">
        <f>2+9+3+8+6</f>
        <v>28</v>
      </c>
      <c r="N1012" s="10" t="s">
        <v>119</v>
      </c>
      <c r="O1012" s="43" t="s">
        <v>119</v>
      </c>
      <c r="P1012" s="28" t="s">
        <v>119</v>
      </c>
      <c r="Q1012" s="106" t="s">
        <v>119</v>
      </c>
      <c r="R1012" s="106" t="s">
        <v>119</v>
      </c>
      <c r="S1012" s="106" t="s">
        <v>119</v>
      </c>
      <c r="T1012" s="106" t="s">
        <v>119</v>
      </c>
      <c r="U1012" s="106" t="s">
        <v>119</v>
      </c>
      <c r="V1012" s="106" t="s">
        <v>119</v>
      </c>
      <c r="W1012" t="s">
        <v>119</v>
      </c>
      <c r="X1012" s="11" t="s">
        <v>119</v>
      </c>
      <c r="Y1012" s="11" t="s">
        <v>134</v>
      </c>
    </row>
    <row r="1013" spans="1:25" x14ac:dyDescent="0.3">
      <c r="A1013" s="13" t="s">
        <v>625</v>
      </c>
      <c r="B1013" s="18" t="s">
        <v>119</v>
      </c>
      <c r="C1013" s="12" t="s">
        <v>119</v>
      </c>
      <c r="D1013" s="12" t="s">
        <v>119</v>
      </c>
      <c r="E1013" s="14" t="s">
        <v>119</v>
      </c>
      <c r="F1013" s="37" t="s">
        <v>119</v>
      </c>
      <c r="G1013" s="37" t="s">
        <v>119</v>
      </c>
      <c r="H1013" s="31" t="s">
        <v>119</v>
      </c>
      <c r="I1013" s="31" t="s">
        <v>119</v>
      </c>
      <c r="J1013" s="31" t="s">
        <v>119</v>
      </c>
      <c r="K1013" s="34" t="s">
        <v>119</v>
      </c>
      <c r="L1013" s="31" t="s">
        <v>119</v>
      </c>
      <c r="M1013" s="31" t="s">
        <v>134</v>
      </c>
      <c r="N1013" s="10" t="s">
        <v>119</v>
      </c>
      <c r="O1013" s="43" t="s">
        <v>119</v>
      </c>
      <c r="P1013" s="28" t="s">
        <v>119</v>
      </c>
      <c r="Q1013" s="106" t="s">
        <v>119</v>
      </c>
      <c r="R1013" s="106" t="s">
        <v>119</v>
      </c>
      <c r="S1013" s="106" t="s">
        <v>119</v>
      </c>
      <c r="T1013" s="106" t="s">
        <v>119</v>
      </c>
      <c r="U1013" s="106" t="s">
        <v>119</v>
      </c>
      <c r="V1013" s="106" t="s">
        <v>119</v>
      </c>
      <c r="W1013" t="s">
        <v>119</v>
      </c>
      <c r="X1013" s="11" t="s">
        <v>134</v>
      </c>
      <c r="Y1013" s="11" t="s">
        <v>134</v>
      </c>
    </row>
    <row r="1014" spans="1:25" x14ac:dyDescent="0.3">
      <c r="A1014" s="13" t="s">
        <v>741</v>
      </c>
      <c r="B1014" s="18" t="s">
        <v>119</v>
      </c>
      <c r="C1014" s="12" t="s">
        <v>119</v>
      </c>
      <c r="D1014" s="12" t="s">
        <v>119</v>
      </c>
      <c r="E1014" s="14" t="s">
        <v>119</v>
      </c>
      <c r="F1014" s="37" t="s">
        <v>119</v>
      </c>
      <c r="G1014" s="37" t="s">
        <v>119</v>
      </c>
      <c r="H1014" s="31" t="s">
        <v>119</v>
      </c>
      <c r="I1014" s="31">
        <v>2</v>
      </c>
      <c r="J1014" s="31" t="s">
        <v>119</v>
      </c>
      <c r="K1014" s="34" t="s">
        <v>119</v>
      </c>
      <c r="L1014" s="31" t="s">
        <v>119</v>
      </c>
      <c r="M1014" s="31" t="s">
        <v>119</v>
      </c>
      <c r="N1014" s="10" t="s">
        <v>119</v>
      </c>
      <c r="O1014" s="43" t="s">
        <v>119</v>
      </c>
      <c r="P1014" s="28" t="s">
        <v>119</v>
      </c>
      <c r="Q1014" s="106" t="s">
        <v>119</v>
      </c>
      <c r="R1014" s="106" t="s">
        <v>119</v>
      </c>
      <c r="S1014" s="106" t="s">
        <v>119</v>
      </c>
      <c r="T1014" s="106" t="s">
        <v>119</v>
      </c>
      <c r="U1014" s="106" t="s">
        <v>119</v>
      </c>
      <c r="V1014" s="106" t="s">
        <v>119</v>
      </c>
      <c r="W1014" t="s">
        <v>119</v>
      </c>
      <c r="X1014" s="11" t="s">
        <v>134</v>
      </c>
      <c r="Y1014" s="11" t="s">
        <v>134</v>
      </c>
    </row>
    <row r="1015" spans="1:25" x14ac:dyDescent="0.3">
      <c r="A1015" s="3" t="s">
        <v>189</v>
      </c>
      <c r="B1015" s="2" t="s">
        <v>119</v>
      </c>
      <c r="C1015" s="4" t="s">
        <v>119</v>
      </c>
      <c r="D1015" s="4" t="s">
        <v>119</v>
      </c>
      <c r="E1015" s="1" t="s">
        <v>119</v>
      </c>
      <c r="F1015" s="37" t="s">
        <v>119</v>
      </c>
      <c r="G1015" s="37">
        <v>1</v>
      </c>
      <c r="H1015" s="28" t="s">
        <v>119</v>
      </c>
      <c r="I1015" s="28">
        <v>8</v>
      </c>
      <c r="J1015" s="28">
        <v>1</v>
      </c>
      <c r="K1015" s="27" t="s">
        <v>119</v>
      </c>
      <c r="L1015" s="37" t="s">
        <v>119</v>
      </c>
      <c r="M1015" s="37" t="s">
        <v>119</v>
      </c>
      <c r="N1015" s="10" t="s">
        <v>119</v>
      </c>
      <c r="O1015" s="43" t="s">
        <v>119</v>
      </c>
      <c r="P1015" s="28" t="s">
        <v>119</v>
      </c>
      <c r="Q1015" s="106" t="s">
        <v>119</v>
      </c>
      <c r="R1015" s="106" t="s">
        <v>119</v>
      </c>
      <c r="S1015" s="106" t="s">
        <v>119</v>
      </c>
      <c r="T1015" s="106">
        <v>5</v>
      </c>
      <c r="U1015" s="106" t="s">
        <v>119</v>
      </c>
      <c r="V1015" s="106" t="s">
        <v>119</v>
      </c>
      <c r="W1015" t="s">
        <v>119</v>
      </c>
      <c r="X1015" s="11" t="str">
        <f t="shared" si="15"/>
        <v>X</v>
      </c>
      <c r="Y1015" s="11" t="s">
        <v>134</v>
      </c>
    </row>
    <row r="1016" spans="1:25" x14ac:dyDescent="0.3">
      <c r="A1016" s="3" t="s">
        <v>703</v>
      </c>
      <c r="B1016" s="2" t="s">
        <v>119</v>
      </c>
      <c r="C1016" s="4" t="s">
        <v>119</v>
      </c>
      <c r="D1016" s="4" t="s">
        <v>119</v>
      </c>
      <c r="E1016" s="1" t="s">
        <v>119</v>
      </c>
      <c r="F1016" s="37" t="s">
        <v>119</v>
      </c>
      <c r="G1016" s="37">
        <v>16</v>
      </c>
      <c r="H1016" s="28" t="s">
        <v>119</v>
      </c>
      <c r="I1016" s="28" t="s">
        <v>119</v>
      </c>
      <c r="J1016" s="28" t="s">
        <v>119</v>
      </c>
      <c r="K1016" s="27" t="s">
        <v>119</v>
      </c>
      <c r="L1016" s="37" t="s">
        <v>119</v>
      </c>
      <c r="M1016" s="37" t="s">
        <v>119</v>
      </c>
      <c r="N1016" s="10" t="s">
        <v>119</v>
      </c>
      <c r="O1016" s="43" t="s">
        <v>119</v>
      </c>
      <c r="P1016" s="28">
        <v>3</v>
      </c>
      <c r="Q1016" s="106" t="s">
        <v>119</v>
      </c>
      <c r="R1016" s="106" t="s">
        <v>119</v>
      </c>
      <c r="S1016" s="106" t="s">
        <v>119</v>
      </c>
      <c r="T1016" s="106" t="s">
        <v>119</v>
      </c>
      <c r="U1016" s="106" t="s">
        <v>119</v>
      </c>
      <c r="V1016" s="106" t="s">
        <v>119</v>
      </c>
      <c r="W1016" t="s">
        <v>119</v>
      </c>
      <c r="X1016" s="11" t="s">
        <v>134</v>
      </c>
      <c r="Y1016" s="11" t="s">
        <v>134</v>
      </c>
    </row>
    <row r="1017" spans="1:25" x14ac:dyDescent="0.3">
      <c r="A1017" s="3" t="s">
        <v>1000</v>
      </c>
      <c r="B1017" s="2" t="s">
        <v>119</v>
      </c>
      <c r="C1017" s="4" t="s">
        <v>119</v>
      </c>
      <c r="D1017" s="4" t="s">
        <v>119</v>
      </c>
      <c r="E1017" s="1" t="s">
        <v>119</v>
      </c>
      <c r="F1017" s="37" t="s">
        <v>119</v>
      </c>
      <c r="G1017" s="37" t="s">
        <v>119</v>
      </c>
      <c r="H1017" s="28" t="s">
        <v>119</v>
      </c>
      <c r="I1017" s="28" t="s">
        <v>119</v>
      </c>
      <c r="J1017" s="28" t="s">
        <v>119</v>
      </c>
      <c r="K1017" s="27" t="s">
        <v>119</v>
      </c>
      <c r="L1017" s="37" t="s">
        <v>119</v>
      </c>
      <c r="M1017" s="37" t="s">
        <v>119</v>
      </c>
      <c r="N1017" s="10" t="s">
        <v>119</v>
      </c>
      <c r="O1017" s="43" t="s">
        <v>119</v>
      </c>
      <c r="P1017" s="28" t="s">
        <v>119</v>
      </c>
      <c r="Q1017" s="106" t="s">
        <v>119</v>
      </c>
      <c r="R1017" s="106" t="s">
        <v>119</v>
      </c>
      <c r="S1017" s="106" t="s">
        <v>119</v>
      </c>
      <c r="T1017" s="106" t="s">
        <v>119</v>
      </c>
      <c r="U1017" s="106" t="s">
        <v>119</v>
      </c>
      <c r="V1017" s="106">
        <v>2</v>
      </c>
      <c r="W1017" t="s">
        <v>119</v>
      </c>
      <c r="X1017" s="11" t="str">
        <f t="shared" si="15"/>
        <v>X</v>
      </c>
      <c r="Y1017" s="11" t="s">
        <v>119</v>
      </c>
    </row>
    <row r="1018" spans="1:25" x14ac:dyDescent="0.3">
      <c r="A1018" s="3" t="s">
        <v>626</v>
      </c>
      <c r="B1018" s="2" t="s">
        <v>119</v>
      </c>
      <c r="C1018" s="4" t="s">
        <v>119</v>
      </c>
      <c r="D1018" s="4" t="s">
        <v>119</v>
      </c>
      <c r="E1018" s="1" t="s">
        <v>119</v>
      </c>
      <c r="F1018" s="37" t="s">
        <v>119</v>
      </c>
      <c r="G1018" s="37" t="s">
        <v>119</v>
      </c>
      <c r="H1018" s="28" t="s">
        <v>119</v>
      </c>
      <c r="I1018" s="28" t="s">
        <v>119</v>
      </c>
      <c r="J1018" s="28" t="s">
        <v>119</v>
      </c>
      <c r="K1018" s="27" t="s">
        <v>119</v>
      </c>
      <c r="L1018" s="37" t="s">
        <v>119</v>
      </c>
      <c r="M1018" s="37" t="s">
        <v>134</v>
      </c>
      <c r="N1018" s="10" t="s">
        <v>119</v>
      </c>
      <c r="O1018" s="43" t="s">
        <v>119</v>
      </c>
      <c r="P1018" s="28" t="s">
        <v>119</v>
      </c>
      <c r="Q1018" s="106" t="s">
        <v>119</v>
      </c>
      <c r="R1018" s="106" t="s">
        <v>119</v>
      </c>
      <c r="S1018" s="106" t="s">
        <v>119</v>
      </c>
      <c r="T1018" s="106" t="s">
        <v>119</v>
      </c>
      <c r="U1018" s="106" t="s">
        <v>119</v>
      </c>
      <c r="V1018" s="106" t="s">
        <v>119</v>
      </c>
      <c r="W1018" t="s">
        <v>119</v>
      </c>
      <c r="X1018" s="11" t="s">
        <v>134</v>
      </c>
      <c r="Y1018" s="11" t="s">
        <v>134</v>
      </c>
    </row>
    <row r="1019" spans="1:25" x14ac:dyDescent="0.3">
      <c r="A1019" s="8" t="s">
        <v>1042</v>
      </c>
      <c r="B1019" s="6" t="s">
        <v>119</v>
      </c>
      <c r="C1019" s="7" t="s">
        <v>119</v>
      </c>
      <c r="D1019" s="7" t="s">
        <v>119</v>
      </c>
      <c r="E1019" s="10" t="s">
        <v>119</v>
      </c>
      <c r="F1019" s="29" t="s">
        <v>119</v>
      </c>
      <c r="G1019" s="29" t="s">
        <v>119</v>
      </c>
      <c r="H1019" s="29" t="s">
        <v>119</v>
      </c>
      <c r="I1019" s="29" t="s">
        <v>119</v>
      </c>
      <c r="J1019" s="29">
        <v>1</v>
      </c>
      <c r="K1019" s="30" t="s">
        <v>119</v>
      </c>
      <c r="L1019" s="29" t="s">
        <v>119</v>
      </c>
      <c r="M1019" s="29" t="s">
        <v>119</v>
      </c>
      <c r="N1019" s="10" t="s">
        <v>119</v>
      </c>
      <c r="O1019" s="43" t="s">
        <v>119</v>
      </c>
      <c r="P1019" s="28" t="s">
        <v>119</v>
      </c>
      <c r="Q1019" s="107" t="s">
        <v>119</v>
      </c>
      <c r="R1019" s="107" t="s">
        <v>119</v>
      </c>
      <c r="S1019" s="107" t="s">
        <v>119</v>
      </c>
      <c r="T1019" s="107" t="s">
        <v>119</v>
      </c>
      <c r="U1019" s="107" t="s">
        <v>119</v>
      </c>
      <c r="V1019" s="107" t="s">
        <v>119</v>
      </c>
      <c r="W1019" t="s">
        <v>119</v>
      </c>
      <c r="X1019" s="11" t="s">
        <v>119</v>
      </c>
      <c r="Y1019" s="11" t="s">
        <v>119</v>
      </c>
    </row>
    <row r="1020" spans="1:25" x14ac:dyDescent="0.3">
      <c r="A1020" s="3" t="s">
        <v>986</v>
      </c>
      <c r="B1020" s="2" t="s">
        <v>119</v>
      </c>
      <c r="C1020" s="4" t="s">
        <v>119</v>
      </c>
      <c r="D1020" s="4" t="s">
        <v>119</v>
      </c>
      <c r="E1020" s="1" t="s">
        <v>119</v>
      </c>
      <c r="F1020" s="37">
        <v>2</v>
      </c>
      <c r="G1020" s="37" t="s">
        <v>119</v>
      </c>
      <c r="H1020" s="28" t="s">
        <v>119</v>
      </c>
      <c r="I1020" s="28" t="s">
        <v>134</v>
      </c>
      <c r="J1020" s="28" t="s">
        <v>119</v>
      </c>
      <c r="K1020" s="27" t="s">
        <v>119</v>
      </c>
      <c r="L1020" s="37" t="s">
        <v>119</v>
      </c>
      <c r="M1020" s="37" t="s">
        <v>119</v>
      </c>
      <c r="N1020" s="10" t="s">
        <v>119</v>
      </c>
      <c r="O1020" s="43" t="s">
        <v>119</v>
      </c>
      <c r="P1020" s="28" t="s">
        <v>119</v>
      </c>
      <c r="Q1020" s="106" t="s">
        <v>119</v>
      </c>
      <c r="R1020" s="106" t="s">
        <v>119</v>
      </c>
      <c r="S1020" s="106" t="s">
        <v>119</v>
      </c>
      <c r="T1020" s="106">
        <v>1</v>
      </c>
      <c r="U1020" s="106" t="s">
        <v>119</v>
      </c>
      <c r="V1020" s="106" t="s">
        <v>119</v>
      </c>
      <c r="W1020" t="s">
        <v>119</v>
      </c>
      <c r="X1020" s="11" t="str">
        <f t="shared" si="15"/>
        <v>X</v>
      </c>
      <c r="Y1020" s="11" t="s">
        <v>134</v>
      </c>
    </row>
    <row r="1021" spans="1:25" x14ac:dyDescent="0.3">
      <c r="A1021" s="3" t="s">
        <v>704</v>
      </c>
      <c r="B1021" s="2" t="s">
        <v>119</v>
      </c>
      <c r="C1021" s="4" t="s">
        <v>119</v>
      </c>
      <c r="D1021" s="4" t="s">
        <v>119</v>
      </c>
      <c r="E1021" s="1" t="s">
        <v>119</v>
      </c>
      <c r="F1021" s="37" t="s">
        <v>119</v>
      </c>
      <c r="G1021" s="37" t="s">
        <v>119</v>
      </c>
      <c r="H1021" s="28">
        <v>3</v>
      </c>
      <c r="I1021" s="28" t="s">
        <v>119</v>
      </c>
      <c r="J1021" s="28" t="s">
        <v>119</v>
      </c>
      <c r="K1021" s="27" t="s">
        <v>119</v>
      </c>
      <c r="L1021" s="37" t="s">
        <v>119</v>
      </c>
      <c r="M1021" s="37" t="s">
        <v>119</v>
      </c>
      <c r="N1021" s="10" t="s">
        <v>119</v>
      </c>
      <c r="O1021" s="43" t="s">
        <v>119</v>
      </c>
      <c r="P1021" s="28" t="s">
        <v>119</v>
      </c>
      <c r="Q1021" s="106" t="s">
        <v>119</v>
      </c>
      <c r="R1021" s="106" t="s">
        <v>119</v>
      </c>
      <c r="S1021" s="106" t="s">
        <v>119</v>
      </c>
      <c r="T1021" s="106">
        <v>6</v>
      </c>
      <c r="U1021" s="106" t="s">
        <v>119</v>
      </c>
      <c r="V1021" s="106" t="s">
        <v>119</v>
      </c>
      <c r="W1021" t="s">
        <v>119</v>
      </c>
      <c r="X1021" s="11" t="str">
        <f t="shared" si="15"/>
        <v>X</v>
      </c>
      <c r="Y1021" s="11" t="s">
        <v>119</v>
      </c>
    </row>
    <row r="1022" spans="1:25" x14ac:dyDescent="0.3">
      <c r="A1022" s="8" t="s">
        <v>987</v>
      </c>
      <c r="B1022" s="6" t="s">
        <v>119</v>
      </c>
      <c r="C1022" s="7" t="s">
        <v>119</v>
      </c>
      <c r="D1022" s="7" t="s">
        <v>119</v>
      </c>
      <c r="E1022" s="10" t="s">
        <v>119</v>
      </c>
      <c r="F1022" s="29">
        <v>1</v>
      </c>
      <c r="G1022" s="29" t="s">
        <v>119</v>
      </c>
      <c r="H1022" s="29" t="s">
        <v>119</v>
      </c>
      <c r="I1022" s="29" t="s">
        <v>119</v>
      </c>
      <c r="J1022" s="29" t="s">
        <v>119</v>
      </c>
      <c r="K1022" s="30" t="s">
        <v>119</v>
      </c>
      <c r="L1022" s="29" t="s">
        <v>119</v>
      </c>
      <c r="M1022" s="29" t="s">
        <v>119</v>
      </c>
      <c r="N1022" s="10" t="s">
        <v>119</v>
      </c>
      <c r="O1022" s="43" t="s">
        <v>119</v>
      </c>
      <c r="P1022" s="28" t="s">
        <v>119</v>
      </c>
      <c r="Q1022" s="107" t="s">
        <v>119</v>
      </c>
      <c r="R1022" s="107" t="s">
        <v>119</v>
      </c>
      <c r="S1022" s="107" t="s">
        <v>119</v>
      </c>
      <c r="T1022" s="107" t="s">
        <v>119</v>
      </c>
      <c r="U1022" s="106" t="s">
        <v>119</v>
      </c>
      <c r="V1022" s="106" t="s">
        <v>119</v>
      </c>
      <c r="W1022" t="s">
        <v>119</v>
      </c>
      <c r="X1022" s="11" t="s">
        <v>119</v>
      </c>
      <c r="Y1022" s="11" t="s">
        <v>119</v>
      </c>
    </row>
    <row r="1023" spans="1:25" x14ac:dyDescent="0.3">
      <c r="A1023" s="8" t="s">
        <v>1307</v>
      </c>
      <c r="B1023" s="6" t="s">
        <v>119</v>
      </c>
      <c r="C1023" s="7" t="s">
        <v>119</v>
      </c>
      <c r="D1023" s="7" t="s">
        <v>119</v>
      </c>
      <c r="E1023" s="10" t="s">
        <v>119</v>
      </c>
      <c r="F1023" s="29">
        <v>1</v>
      </c>
      <c r="G1023" s="29" t="s">
        <v>119</v>
      </c>
      <c r="H1023" s="29" t="s">
        <v>119</v>
      </c>
      <c r="I1023" s="29" t="s">
        <v>119</v>
      </c>
      <c r="J1023" s="29" t="s">
        <v>119</v>
      </c>
      <c r="K1023" s="30" t="s">
        <v>119</v>
      </c>
      <c r="L1023" s="29" t="s">
        <v>119</v>
      </c>
      <c r="M1023" s="29" t="s">
        <v>119</v>
      </c>
      <c r="N1023" s="10" t="s">
        <v>119</v>
      </c>
      <c r="O1023" s="43" t="s">
        <v>119</v>
      </c>
      <c r="P1023" s="28" t="s">
        <v>119</v>
      </c>
      <c r="Q1023" s="107" t="s">
        <v>119</v>
      </c>
      <c r="R1023" s="107" t="s">
        <v>119</v>
      </c>
      <c r="S1023" s="107" t="s">
        <v>119</v>
      </c>
      <c r="T1023" s="107" t="s">
        <v>119</v>
      </c>
      <c r="U1023" s="106" t="s">
        <v>119</v>
      </c>
      <c r="V1023" s="106" t="s">
        <v>119</v>
      </c>
      <c r="W1023" t="s">
        <v>119</v>
      </c>
      <c r="X1023" s="11" t="s">
        <v>119</v>
      </c>
      <c r="Y1023" s="11" t="s">
        <v>119</v>
      </c>
    </row>
    <row r="1024" spans="1:25" x14ac:dyDescent="0.3">
      <c r="A1024" s="3" t="s">
        <v>627</v>
      </c>
      <c r="B1024" s="2" t="s">
        <v>119</v>
      </c>
      <c r="C1024" s="4" t="s">
        <v>119</v>
      </c>
      <c r="D1024" s="4" t="s">
        <v>119</v>
      </c>
      <c r="E1024" s="1" t="s">
        <v>119</v>
      </c>
      <c r="F1024" s="37" t="s">
        <v>119</v>
      </c>
      <c r="G1024" s="37" t="s">
        <v>119</v>
      </c>
      <c r="H1024" s="28" t="s">
        <v>119</v>
      </c>
      <c r="I1024" s="28" t="s">
        <v>119</v>
      </c>
      <c r="J1024" s="28" t="s">
        <v>119</v>
      </c>
      <c r="K1024" s="27" t="s">
        <v>119</v>
      </c>
      <c r="L1024" s="37" t="s">
        <v>119</v>
      </c>
      <c r="M1024" s="37">
        <v>21</v>
      </c>
      <c r="N1024" s="10" t="s">
        <v>119</v>
      </c>
      <c r="O1024" s="43" t="s">
        <v>119</v>
      </c>
      <c r="P1024" s="28" t="s">
        <v>119</v>
      </c>
      <c r="Q1024" s="106" t="s">
        <v>119</v>
      </c>
      <c r="R1024" s="106" t="s">
        <v>119</v>
      </c>
      <c r="S1024" s="106" t="s">
        <v>119</v>
      </c>
      <c r="T1024" s="106" t="s">
        <v>119</v>
      </c>
      <c r="U1024" s="106" t="s">
        <v>119</v>
      </c>
      <c r="V1024" s="106" t="s">
        <v>119</v>
      </c>
      <c r="W1024" t="s">
        <v>119</v>
      </c>
      <c r="X1024" s="11" t="s">
        <v>134</v>
      </c>
      <c r="Y1024" s="11" t="s">
        <v>134</v>
      </c>
    </row>
    <row r="1025" spans="1:25" x14ac:dyDescent="0.3">
      <c r="A1025" s="3" t="s">
        <v>1343</v>
      </c>
      <c r="B1025" s="2" t="s">
        <v>119</v>
      </c>
      <c r="C1025" s="4" t="s">
        <v>119</v>
      </c>
      <c r="D1025" s="4" t="s">
        <v>119</v>
      </c>
      <c r="E1025" s="1" t="s">
        <v>119</v>
      </c>
      <c r="F1025" s="37" t="s">
        <v>119</v>
      </c>
      <c r="G1025" s="37" t="s">
        <v>119</v>
      </c>
      <c r="H1025" s="28" t="s">
        <v>119</v>
      </c>
      <c r="I1025" s="28" t="s">
        <v>119</v>
      </c>
      <c r="J1025" s="28" t="s">
        <v>119</v>
      </c>
      <c r="K1025" s="27" t="s">
        <v>119</v>
      </c>
      <c r="L1025" s="37" t="s">
        <v>119</v>
      </c>
      <c r="M1025" s="37" t="s">
        <v>119</v>
      </c>
      <c r="N1025" s="10" t="s">
        <v>119</v>
      </c>
      <c r="O1025" s="43" t="s">
        <v>119</v>
      </c>
      <c r="P1025" s="28">
        <v>1</v>
      </c>
      <c r="Q1025" s="106" t="s">
        <v>119</v>
      </c>
      <c r="R1025" s="106" t="s">
        <v>119</v>
      </c>
      <c r="S1025" s="106" t="s">
        <v>119</v>
      </c>
      <c r="T1025" s="106" t="s">
        <v>119</v>
      </c>
      <c r="U1025" s="106" t="s">
        <v>119</v>
      </c>
      <c r="V1025" s="106" t="s">
        <v>119</v>
      </c>
      <c r="W1025" t="s">
        <v>119</v>
      </c>
      <c r="X1025" s="11" t="s">
        <v>119</v>
      </c>
      <c r="Y1025" s="11" t="s">
        <v>119</v>
      </c>
    </row>
    <row r="1026" spans="1:25" x14ac:dyDescent="0.3">
      <c r="A1026" s="3" t="s">
        <v>628</v>
      </c>
      <c r="B1026" s="2" t="s">
        <v>119</v>
      </c>
      <c r="C1026" s="4" t="s">
        <v>119</v>
      </c>
      <c r="D1026" s="4" t="s">
        <v>119</v>
      </c>
      <c r="E1026" s="1" t="s">
        <v>119</v>
      </c>
      <c r="F1026" s="37" t="s">
        <v>119</v>
      </c>
      <c r="G1026" s="37" t="s">
        <v>119</v>
      </c>
      <c r="H1026" s="28" t="s">
        <v>119</v>
      </c>
      <c r="I1026" s="28" t="s">
        <v>119</v>
      </c>
      <c r="J1026" s="28" t="s">
        <v>119</v>
      </c>
      <c r="K1026" s="27" t="s">
        <v>119</v>
      </c>
      <c r="L1026" s="37" t="s">
        <v>119</v>
      </c>
      <c r="M1026" s="37">
        <v>4</v>
      </c>
      <c r="N1026" s="10" t="s">
        <v>119</v>
      </c>
      <c r="O1026" s="43" t="s">
        <v>119</v>
      </c>
      <c r="P1026" s="28" t="s">
        <v>119</v>
      </c>
      <c r="Q1026" s="106" t="s">
        <v>119</v>
      </c>
      <c r="R1026" s="106" t="s">
        <v>119</v>
      </c>
      <c r="S1026" s="106" t="s">
        <v>119</v>
      </c>
      <c r="T1026" s="106" t="s">
        <v>119</v>
      </c>
      <c r="U1026" s="106" t="s">
        <v>119</v>
      </c>
      <c r="V1026" s="106" t="s">
        <v>119</v>
      </c>
      <c r="W1026" t="s">
        <v>119</v>
      </c>
      <c r="X1026" s="11" t="s">
        <v>134</v>
      </c>
      <c r="Y1026" s="11" t="s">
        <v>134</v>
      </c>
    </row>
    <row r="1027" spans="1:25" x14ac:dyDescent="0.3">
      <c r="A1027" s="75" t="s">
        <v>773</v>
      </c>
      <c r="B1027" s="2" t="s">
        <v>119</v>
      </c>
      <c r="C1027" s="4" t="s">
        <v>119</v>
      </c>
      <c r="D1027" s="4" t="s">
        <v>119</v>
      </c>
      <c r="E1027" s="1" t="s">
        <v>119</v>
      </c>
      <c r="F1027" s="37" t="s">
        <v>119</v>
      </c>
      <c r="G1027" s="37" t="s">
        <v>119</v>
      </c>
      <c r="H1027" s="28" t="s">
        <v>119</v>
      </c>
      <c r="I1027" s="28" t="s">
        <v>119</v>
      </c>
      <c r="J1027" s="28" t="s">
        <v>119</v>
      </c>
      <c r="K1027" s="27" t="s">
        <v>119</v>
      </c>
      <c r="L1027" s="37" t="s">
        <v>119</v>
      </c>
      <c r="M1027" s="37" t="s">
        <v>119</v>
      </c>
      <c r="N1027" s="10" t="s">
        <v>119</v>
      </c>
      <c r="O1027" s="43" t="s">
        <v>119</v>
      </c>
      <c r="P1027" s="28" t="s">
        <v>119</v>
      </c>
      <c r="Q1027" s="106" t="s">
        <v>119</v>
      </c>
      <c r="R1027" s="106" t="s">
        <v>119</v>
      </c>
      <c r="S1027" s="106">
        <v>1</v>
      </c>
      <c r="T1027" s="106" t="s">
        <v>119</v>
      </c>
      <c r="U1027" s="106" t="s">
        <v>119</v>
      </c>
      <c r="V1027" s="106" t="s">
        <v>119</v>
      </c>
      <c r="W1027" t="s">
        <v>119</v>
      </c>
      <c r="X1027" s="11" t="str">
        <f t="shared" si="15"/>
        <v>X</v>
      </c>
      <c r="Y1027" s="11" t="s">
        <v>134</v>
      </c>
    </row>
    <row r="1028" spans="1:25" x14ac:dyDescent="0.3">
      <c r="A1028" s="1" t="s">
        <v>629</v>
      </c>
      <c r="B1028" s="2" t="s">
        <v>119</v>
      </c>
      <c r="C1028" s="4" t="s">
        <v>119</v>
      </c>
      <c r="D1028" s="4" t="s">
        <v>119</v>
      </c>
      <c r="E1028" s="1" t="s">
        <v>119</v>
      </c>
      <c r="F1028" s="37" t="s">
        <v>119</v>
      </c>
      <c r="G1028" s="37" t="s">
        <v>119</v>
      </c>
      <c r="H1028" s="28" t="s">
        <v>119</v>
      </c>
      <c r="I1028" s="28" t="s">
        <v>119</v>
      </c>
      <c r="J1028" s="28">
        <v>1</v>
      </c>
      <c r="K1028" s="27" t="s">
        <v>119</v>
      </c>
      <c r="L1028" s="37" t="s">
        <v>119</v>
      </c>
      <c r="M1028" s="37">
        <v>1</v>
      </c>
      <c r="N1028" s="10" t="s">
        <v>119</v>
      </c>
      <c r="O1028" s="43" t="s">
        <v>119</v>
      </c>
      <c r="P1028" s="28" t="s">
        <v>119</v>
      </c>
      <c r="Q1028" s="106" t="s">
        <v>119</v>
      </c>
      <c r="R1028" s="106" t="s">
        <v>119</v>
      </c>
      <c r="S1028" s="106" t="s">
        <v>119</v>
      </c>
      <c r="T1028" s="106" t="s">
        <v>119</v>
      </c>
      <c r="U1028" s="106" t="s">
        <v>119</v>
      </c>
      <c r="V1028" s="106" t="s">
        <v>119</v>
      </c>
      <c r="W1028" t="s">
        <v>119</v>
      </c>
      <c r="X1028" s="11" t="s">
        <v>1265</v>
      </c>
      <c r="Y1028" s="11" t="s">
        <v>1265</v>
      </c>
    </row>
    <row r="1029" spans="1:25" x14ac:dyDescent="0.3">
      <c r="A1029" s="4" t="s">
        <v>1106</v>
      </c>
      <c r="B1029" s="2" t="s">
        <v>119</v>
      </c>
      <c r="C1029" s="4" t="s">
        <v>119</v>
      </c>
      <c r="D1029" s="4" t="s">
        <v>119</v>
      </c>
      <c r="E1029" s="1" t="s">
        <v>119</v>
      </c>
      <c r="F1029" s="37" t="s">
        <v>119</v>
      </c>
      <c r="G1029" s="37" t="s">
        <v>119</v>
      </c>
      <c r="H1029" s="28" t="s">
        <v>119</v>
      </c>
      <c r="I1029" s="28" t="s">
        <v>119</v>
      </c>
      <c r="J1029" s="28" t="s">
        <v>119</v>
      </c>
      <c r="K1029" s="27">
        <v>4</v>
      </c>
      <c r="L1029" s="37" t="s">
        <v>119</v>
      </c>
      <c r="M1029" s="37" t="s">
        <v>119</v>
      </c>
      <c r="N1029" s="10" t="s">
        <v>119</v>
      </c>
      <c r="O1029" s="43" t="s">
        <v>119</v>
      </c>
      <c r="P1029" s="28" t="s">
        <v>119</v>
      </c>
      <c r="Q1029" s="106" t="s">
        <v>119</v>
      </c>
      <c r="R1029" s="106" t="s">
        <v>119</v>
      </c>
      <c r="S1029" s="106" t="s">
        <v>119</v>
      </c>
      <c r="T1029" s="106" t="s">
        <v>119</v>
      </c>
      <c r="U1029" s="106" t="s">
        <v>119</v>
      </c>
      <c r="V1029" s="106" t="s">
        <v>119</v>
      </c>
      <c r="W1029" t="s">
        <v>119</v>
      </c>
      <c r="X1029" s="11" t="s">
        <v>134</v>
      </c>
      <c r="Y1029" s="11" t="s">
        <v>134</v>
      </c>
    </row>
    <row r="1030" spans="1:25" x14ac:dyDescent="0.3">
      <c r="A1030" s="4" t="s">
        <v>1107</v>
      </c>
      <c r="B1030" s="2" t="s">
        <v>119</v>
      </c>
      <c r="C1030" s="4" t="s">
        <v>119</v>
      </c>
      <c r="D1030" s="4" t="s">
        <v>119</v>
      </c>
      <c r="E1030" s="1" t="s">
        <v>119</v>
      </c>
      <c r="F1030" s="37" t="s">
        <v>119</v>
      </c>
      <c r="G1030" s="37" t="s">
        <v>119</v>
      </c>
      <c r="H1030" s="28" t="s">
        <v>119</v>
      </c>
      <c r="I1030" s="28" t="s">
        <v>119</v>
      </c>
      <c r="J1030" s="28" t="s">
        <v>119</v>
      </c>
      <c r="K1030" s="27">
        <v>4</v>
      </c>
      <c r="L1030" s="37" t="s">
        <v>119</v>
      </c>
      <c r="M1030" s="37" t="s">
        <v>119</v>
      </c>
      <c r="N1030" s="10" t="s">
        <v>119</v>
      </c>
      <c r="O1030" s="43" t="s">
        <v>119</v>
      </c>
      <c r="P1030" s="28" t="s">
        <v>119</v>
      </c>
      <c r="Q1030" s="106" t="s">
        <v>119</v>
      </c>
      <c r="R1030" s="106" t="s">
        <v>119</v>
      </c>
      <c r="S1030" s="106" t="s">
        <v>119</v>
      </c>
      <c r="T1030" s="106" t="s">
        <v>119</v>
      </c>
      <c r="U1030" s="106" t="s">
        <v>119</v>
      </c>
      <c r="V1030" s="106" t="s">
        <v>119</v>
      </c>
      <c r="W1030" t="s">
        <v>119</v>
      </c>
      <c r="X1030" s="11" t="s">
        <v>119</v>
      </c>
      <c r="Y1030" s="11" t="s">
        <v>134</v>
      </c>
    </row>
    <row r="1031" spans="1:25" x14ac:dyDescent="0.3">
      <c r="A1031" s="1" t="s">
        <v>630</v>
      </c>
      <c r="B1031" s="2" t="s">
        <v>119</v>
      </c>
      <c r="C1031" s="4" t="s">
        <v>119</v>
      </c>
      <c r="D1031" s="4" t="s">
        <v>119</v>
      </c>
      <c r="E1031" s="1" t="s">
        <v>119</v>
      </c>
      <c r="F1031" s="37" t="s">
        <v>119</v>
      </c>
      <c r="G1031" s="37" t="s">
        <v>119</v>
      </c>
      <c r="H1031" s="28" t="s">
        <v>119</v>
      </c>
      <c r="I1031" s="28" t="s">
        <v>119</v>
      </c>
      <c r="J1031" s="28" t="s">
        <v>119</v>
      </c>
      <c r="K1031" s="27" t="s">
        <v>119</v>
      </c>
      <c r="L1031" s="37" t="s">
        <v>119</v>
      </c>
      <c r="M1031" s="37" t="s">
        <v>134</v>
      </c>
      <c r="N1031" s="10" t="s">
        <v>119</v>
      </c>
      <c r="O1031" s="43" t="s">
        <v>119</v>
      </c>
      <c r="P1031" s="28" t="s">
        <v>119</v>
      </c>
      <c r="Q1031" s="106" t="s">
        <v>119</v>
      </c>
      <c r="R1031" s="106" t="s">
        <v>119</v>
      </c>
      <c r="S1031" s="106" t="s">
        <v>119</v>
      </c>
      <c r="T1031" s="106" t="s">
        <v>119</v>
      </c>
      <c r="U1031" s="106" t="s">
        <v>119</v>
      </c>
      <c r="V1031" s="106" t="s">
        <v>119</v>
      </c>
      <c r="W1031" t="s">
        <v>119</v>
      </c>
      <c r="X1031" s="11" t="s">
        <v>134</v>
      </c>
      <c r="Y1031" s="11" t="s">
        <v>119</v>
      </c>
    </row>
    <row r="1032" spans="1:25" x14ac:dyDescent="0.3">
      <c r="A1032" s="1" t="s">
        <v>631</v>
      </c>
      <c r="B1032" s="2" t="s">
        <v>119</v>
      </c>
      <c r="C1032" s="4" t="s">
        <v>119</v>
      </c>
      <c r="D1032" s="4" t="s">
        <v>119</v>
      </c>
      <c r="E1032" s="1" t="s">
        <v>119</v>
      </c>
      <c r="F1032" s="37" t="s">
        <v>119</v>
      </c>
      <c r="G1032" s="37" t="s">
        <v>119</v>
      </c>
      <c r="H1032" s="28" t="s">
        <v>119</v>
      </c>
      <c r="I1032" s="28" t="s">
        <v>119</v>
      </c>
      <c r="J1032" s="28" t="s">
        <v>119</v>
      </c>
      <c r="K1032" s="27" t="s">
        <v>119</v>
      </c>
      <c r="L1032" s="37" t="s">
        <v>119</v>
      </c>
      <c r="M1032" s="37">
        <f>2+24+1+1+1</f>
        <v>29</v>
      </c>
      <c r="N1032" s="10" t="s">
        <v>119</v>
      </c>
      <c r="O1032" s="43" t="s">
        <v>119</v>
      </c>
      <c r="P1032" s="28" t="s">
        <v>119</v>
      </c>
      <c r="Q1032" s="106" t="s">
        <v>119</v>
      </c>
      <c r="R1032" s="106" t="s">
        <v>119</v>
      </c>
      <c r="S1032" s="106" t="s">
        <v>119</v>
      </c>
      <c r="T1032" s="106" t="s">
        <v>119</v>
      </c>
      <c r="U1032" s="106" t="s">
        <v>119</v>
      </c>
      <c r="V1032" s="106" t="s">
        <v>119</v>
      </c>
      <c r="W1032" t="s">
        <v>119</v>
      </c>
      <c r="X1032" s="11" t="s">
        <v>134</v>
      </c>
      <c r="Y1032" s="11" t="s">
        <v>134</v>
      </c>
    </row>
    <row r="1033" spans="1:25" x14ac:dyDescent="0.3">
      <c r="A1033" s="1" t="s">
        <v>46</v>
      </c>
      <c r="B1033" s="2">
        <v>0</v>
      </c>
      <c r="C1033" s="4">
        <v>0</v>
      </c>
      <c r="D1033" s="4">
        <v>0</v>
      </c>
      <c r="E1033" s="1">
        <v>56</v>
      </c>
      <c r="F1033" s="37" t="s">
        <v>119</v>
      </c>
      <c r="G1033" s="37" t="s">
        <v>119</v>
      </c>
      <c r="H1033" s="28" t="s">
        <v>119</v>
      </c>
      <c r="I1033" s="28" t="s">
        <v>119</v>
      </c>
      <c r="J1033" s="28" t="s">
        <v>119</v>
      </c>
      <c r="K1033" s="28" t="s">
        <v>119</v>
      </c>
      <c r="L1033" s="37" t="s">
        <v>119</v>
      </c>
      <c r="M1033" s="37" t="s">
        <v>119</v>
      </c>
      <c r="N1033" s="10" t="s">
        <v>119</v>
      </c>
      <c r="O1033" s="43" t="s">
        <v>119</v>
      </c>
      <c r="P1033" s="28" t="s">
        <v>119</v>
      </c>
      <c r="Q1033" s="106" t="s">
        <v>119</v>
      </c>
      <c r="R1033" s="106" t="s">
        <v>119</v>
      </c>
      <c r="S1033" s="106" t="s">
        <v>119</v>
      </c>
      <c r="T1033" s="106" t="s">
        <v>119</v>
      </c>
      <c r="U1033" s="106" t="s">
        <v>119</v>
      </c>
      <c r="V1033" s="106" t="s">
        <v>119</v>
      </c>
      <c r="W1033" t="s">
        <v>119</v>
      </c>
      <c r="X1033" s="11" t="s">
        <v>119</v>
      </c>
      <c r="Y1033" s="11" t="s">
        <v>134</v>
      </c>
    </row>
    <row r="1034" spans="1:25" x14ac:dyDescent="0.3">
      <c r="A1034" s="4" t="s">
        <v>1344</v>
      </c>
      <c r="B1034" s="2" t="s">
        <v>119</v>
      </c>
      <c r="C1034" s="4" t="s">
        <v>119</v>
      </c>
      <c r="D1034" s="4" t="s">
        <v>119</v>
      </c>
      <c r="E1034" s="1" t="s">
        <v>119</v>
      </c>
      <c r="F1034" s="37" t="s">
        <v>119</v>
      </c>
      <c r="G1034" s="37" t="s">
        <v>119</v>
      </c>
      <c r="H1034" s="28" t="s">
        <v>119</v>
      </c>
      <c r="I1034" s="28" t="s">
        <v>119</v>
      </c>
      <c r="J1034" s="28" t="s">
        <v>119</v>
      </c>
      <c r="K1034" s="28" t="s">
        <v>119</v>
      </c>
      <c r="L1034" s="37" t="s">
        <v>119</v>
      </c>
      <c r="M1034" s="37" t="s">
        <v>119</v>
      </c>
      <c r="N1034" s="10" t="s">
        <v>119</v>
      </c>
      <c r="O1034" s="43" t="s">
        <v>119</v>
      </c>
      <c r="P1034" s="28">
        <v>1</v>
      </c>
      <c r="Q1034" s="106" t="s">
        <v>119</v>
      </c>
      <c r="R1034" s="106" t="s">
        <v>119</v>
      </c>
      <c r="S1034" s="106" t="s">
        <v>119</v>
      </c>
      <c r="T1034" s="106" t="s">
        <v>119</v>
      </c>
      <c r="U1034" s="106" t="s">
        <v>119</v>
      </c>
      <c r="V1034" s="106" t="s">
        <v>119</v>
      </c>
      <c r="W1034" t="s">
        <v>119</v>
      </c>
      <c r="X1034" s="11" t="s">
        <v>119</v>
      </c>
      <c r="Y1034" s="11" t="s">
        <v>119</v>
      </c>
    </row>
    <row r="1035" spans="1:25" x14ac:dyDescent="0.3">
      <c r="A1035" s="4" t="s">
        <v>780</v>
      </c>
      <c r="B1035" s="2" t="s">
        <v>119</v>
      </c>
      <c r="C1035" s="4" t="s">
        <v>119</v>
      </c>
      <c r="D1035" s="4" t="s">
        <v>119</v>
      </c>
      <c r="E1035" s="1" t="s">
        <v>119</v>
      </c>
      <c r="F1035" s="37" t="s">
        <v>119</v>
      </c>
      <c r="G1035" s="37" t="s">
        <v>119</v>
      </c>
      <c r="H1035" s="28" t="s">
        <v>119</v>
      </c>
      <c r="I1035" s="28" t="s">
        <v>119</v>
      </c>
      <c r="J1035" s="28" t="s">
        <v>119</v>
      </c>
      <c r="K1035" s="28" t="s">
        <v>119</v>
      </c>
      <c r="L1035" s="37" t="s">
        <v>119</v>
      </c>
      <c r="M1035" s="37" t="s">
        <v>119</v>
      </c>
      <c r="N1035" s="10" t="s">
        <v>119</v>
      </c>
      <c r="O1035" s="43" t="s">
        <v>119</v>
      </c>
      <c r="P1035" s="28" t="s">
        <v>119</v>
      </c>
      <c r="Q1035" s="106" t="s">
        <v>119</v>
      </c>
      <c r="R1035" s="106" t="s">
        <v>119</v>
      </c>
      <c r="S1035" s="106">
        <v>1</v>
      </c>
      <c r="T1035" s="106" t="s">
        <v>119</v>
      </c>
      <c r="U1035" s="106" t="s">
        <v>119</v>
      </c>
      <c r="V1035" s="106" t="s">
        <v>119</v>
      </c>
      <c r="W1035" t="s">
        <v>119</v>
      </c>
      <c r="X1035" s="11" t="str">
        <f t="shared" si="15"/>
        <v>X</v>
      </c>
      <c r="Y1035" s="11" t="s">
        <v>134</v>
      </c>
    </row>
    <row r="1036" spans="1:25" x14ac:dyDescent="0.3">
      <c r="A1036" s="4" t="s">
        <v>742</v>
      </c>
      <c r="B1036" s="2" t="s">
        <v>119</v>
      </c>
      <c r="C1036" s="4" t="s">
        <v>119</v>
      </c>
      <c r="D1036" s="4" t="s">
        <v>119</v>
      </c>
      <c r="E1036" s="1" t="s">
        <v>119</v>
      </c>
      <c r="F1036" s="37" t="s">
        <v>119</v>
      </c>
      <c r="G1036" s="37" t="s">
        <v>119</v>
      </c>
      <c r="H1036" s="28" t="s">
        <v>119</v>
      </c>
      <c r="I1036" s="28" t="s">
        <v>134</v>
      </c>
      <c r="J1036" s="28" t="s">
        <v>119</v>
      </c>
      <c r="K1036" s="28" t="s">
        <v>119</v>
      </c>
      <c r="L1036" s="37" t="s">
        <v>119</v>
      </c>
      <c r="M1036" s="37" t="s">
        <v>119</v>
      </c>
      <c r="N1036" s="10" t="s">
        <v>119</v>
      </c>
      <c r="O1036" s="43" t="s">
        <v>119</v>
      </c>
      <c r="P1036" s="28" t="s">
        <v>119</v>
      </c>
      <c r="Q1036" s="106" t="s">
        <v>119</v>
      </c>
      <c r="R1036" s="106" t="s">
        <v>119</v>
      </c>
      <c r="S1036" s="106" t="s">
        <v>119</v>
      </c>
      <c r="T1036" s="106" t="s">
        <v>119</v>
      </c>
      <c r="U1036" s="106" t="s">
        <v>119</v>
      </c>
      <c r="V1036" s="106" t="s">
        <v>119</v>
      </c>
      <c r="W1036" t="s">
        <v>119</v>
      </c>
      <c r="X1036" s="11" t="s">
        <v>134</v>
      </c>
      <c r="Y1036" s="11" t="s">
        <v>119</v>
      </c>
    </row>
    <row r="1037" spans="1:25" x14ac:dyDescent="0.3">
      <c r="A1037" s="25" t="s">
        <v>1246</v>
      </c>
      <c r="B1037" s="19" t="s">
        <v>119</v>
      </c>
      <c r="C1037" s="20" t="s">
        <v>119</v>
      </c>
      <c r="D1037" s="20" t="s">
        <v>119</v>
      </c>
      <c r="E1037" s="25" t="s">
        <v>119</v>
      </c>
      <c r="F1037" s="37" t="s">
        <v>119</v>
      </c>
      <c r="G1037" s="37" t="s">
        <v>119</v>
      </c>
      <c r="H1037" s="32" t="s">
        <v>119</v>
      </c>
      <c r="I1037" s="32" t="s">
        <v>119</v>
      </c>
      <c r="J1037" s="32" t="s">
        <v>119</v>
      </c>
      <c r="K1037" s="32" t="s">
        <v>119</v>
      </c>
      <c r="L1037" s="32" t="s">
        <v>119</v>
      </c>
      <c r="M1037" s="32">
        <f>2+1+1+1</f>
        <v>5</v>
      </c>
      <c r="N1037" s="4" t="s">
        <v>119</v>
      </c>
      <c r="O1037" s="43" t="s">
        <v>119</v>
      </c>
      <c r="P1037" s="28" t="s">
        <v>119</v>
      </c>
      <c r="Q1037" s="106" t="s">
        <v>119</v>
      </c>
      <c r="R1037" s="106" t="s">
        <v>119</v>
      </c>
      <c r="S1037" s="106" t="s">
        <v>119</v>
      </c>
      <c r="T1037" s="106" t="s">
        <v>119</v>
      </c>
      <c r="U1037" s="106" t="s">
        <v>119</v>
      </c>
      <c r="V1037" s="106" t="s">
        <v>119</v>
      </c>
      <c r="W1037" t="s">
        <v>134</v>
      </c>
      <c r="X1037" s="11" t="s">
        <v>119</v>
      </c>
      <c r="Y1037" s="88" t="s">
        <v>119</v>
      </c>
    </row>
    <row r="1038" spans="1:25" x14ac:dyDescent="0.3">
      <c r="A1038" s="13" t="s">
        <v>317</v>
      </c>
      <c r="B1038" s="66" t="s">
        <v>119</v>
      </c>
      <c r="C1038" s="4" t="s">
        <v>119</v>
      </c>
      <c r="D1038" s="4" t="s">
        <v>119</v>
      </c>
      <c r="E1038" s="4" t="s">
        <v>119</v>
      </c>
      <c r="F1038" s="37" t="s">
        <v>119</v>
      </c>
      <c r="G1038" s="37" t="s">
        <v>119</v>
      </c>
      <c r="H1038" s="27" t="s">
        <v>119</v>
      </c>
      <c r="I1038" s="27">
        <v>3</v>
      </c>
      <c r="J1038" s="27" t="s">
        <v>119</v>
      </c>
      <c r="K1038" s="28">
        <v>6</v>
      </c>
      <c r="L1038" s="28" t="s">
        <v>119</v>
      </c>
      <c r="M1038" s="28" t="s">
        <v>119</v>
      </c>
      <c r="N1038" s="1">
        <v>1</v>
      </c>
      <c r="O1038" s="43" t="s">
        <v>119</v>
      </c>
      <c r="P1038" s="28" t="s">
        <v>119</v>
      </c>
      <c r="Q1038" s="106" t="s">
        <v>119</v>
      </c>
      <c r="R1038" s="106" t="s">
        <v>119</v>
      </c>
      <c r="S1038" s="106" t="s">
        <v>119</v>
      </c>
      <c r="T1038" s="106" t="s">
        <v>119</v>
      </c>
      <c r="U1038" s="106" t="s">
        <v>119</v>
      </c>
      <c r="V1038" s="106" t="s">
        <v>119</v>
      </c>
      <c r="W1038" t="s">
        <v>119</v>
      </c>
      <c r="X1038" s="11" t="s">
        <v>134</v>
      </c>
      <c r="Y1038" s="11" t="s">
        <v>134</v>
      </c>
    </row>
    <row r="1039" spans="1:25" x14ac:dyDescent="0.3">
      <c r="A1039" s="13" t="s">
        <v>632</v>
      </c>
      <c r="B1039" s="66" t="s">
        <v>119</v>
      </c>
      <c r="C1039" s="4" t="s">
        <v>119</v>
      </c>
      <c r="D1039" s="4" t="s">
        <v>119</v>
      </c>
      <c r="E1039" s="4" t="s">
        <v>119</v>
      </c>
      <c r="F1039" s="37" t="s">
        <v>119</v>
      </c>
      <c r="G1039" s="37" t="s">
        <v>119</v>
      </c>
      <c r="H1039" s="27" t="s">
        <v>119</v>
      </c>
      <c r="I1039" s="27" t="s">
        <v>119</v>
      </c>
      <c r="J1039" s="27" t="s">
        <v>119</v>
      </c>
      <c r="K1039" s="28" t="s">
        <v>119</v>
      </c>
      <c r="L1039" s="28" t="s">
        <v>119</v>
      </c>
      <c r="M1039" s="28">
        <v>1</v>
      </c>
      <c r="N1039" s="1" t="s">
        <v>119</v>
      </c>
      <c r="O1039" s="43" t="s">
        <v>119</v>
      </c>
      <c r="P1039" s="28" t="s">
        <v>119</v>
      </c>
      <c r="Q1039" s="106" t="s">
        <v>119</v>
      </c>
      <c r="R1039" s="106" t="s">
        <v>119</v>
      </c>
      <c r="S1039" s="106" t="s">
        <v>119</v>
      </c>
      <c r="T1039" s="106" t="s">
        <v>119</v>
      </c>
      <c r="U1039" s="106" t="s">
        <v>119</v>
      </c>
      <c r="V1039" s="106" t="s">
        <v>119</v>
      </c>
      <c r="W1039" t="s">
        <v>119</v>
      </c>
      <c r="X1039" s="11" t="s">
        <v>134</v>
      </c>
      <c r="Y1039" s="11" t="s">
        <v>134</v>
      </c>
    </row>
    <row r="1040" spans="1:25" x14ac:dyDescent="0.3">
      <c r="A1040" s="3" t="s">
        <v>165</v>
      </c>
      <c r="B1040" s="2" t="s">
        <v>119</v>
      </c>
      <c r="C1040" s="4" t="s">
        <v>119</v>
      </c>
      <c r="D1040" s="4" t="s">
        <v>119</v>
      </c>
      <c r="E1040" s="1" t="s">
        <v>119</v>
      </c>
      <c r="F1040" s="37">
        <v>2</v>
      </c>
      <c r="G1040" s="37">
        <v>4</v>
      </c>
      <c r="H1040" s="28">
        <v>3</v>
      </c>
      <c r="I1040" s="28">
        <v>6</v>
      </c>
      <c r="J1040" s="28">
        <v>6</v>
      </c>
      <c r="K1040" s="28">
        <v>17</v>
      </c>
      <c r="L1040" s="28">
        <v>3</v>
      </c>
      <c r="M1040" s="28">
        <v>2</v>
      </c>
      <c r="N1040" s="1">
        <v>4</v>
      </c>
      <c r="O1040" s="43" t="s">
        <v>119</v>
      </c>
      <c r="P1040" s="28" t="s">
        <v>119</v>
      </c>
      <c r="Q1040" s="106" t="s">
        <v>119</v>
      </c>
      <c r="R1040" s="106" t="s">
        <v>119</v>
      </c>
      <c r="S1040" s="106" t="s">
        <v>119</v>
      </c>
      <c r="T1040" s="106" t="s">
        <v>119</v>
      </c>
      <c r="U1040" s="106" t="s">
        <v>119</v>
      </c>
      <c r="V1040" s="106" t="s">
        <v>119</v>
      </c>
      <c r="W1040" t="s">
        <v>119</v>
      </c>
      <c r="X1040" s="11" t="s">
        <v>134</v>
      </c>
      <c r="Y1040" s="11" t="s">
        <v>134</v>
      </c>
    </row>
    <row r="1041" spans="1:25" x14ac:dyDescent="0.3">
      <c r="A1041" s="3" t="s">
        <v>633</v>
      </c>
      <c r="B1041" s="2" t="s">
        <v>119</v>
      </c>
      <c r="C1041" s="4" t="s">
        <v>119</v>
      </c>
      <c r="D1041" s="4" t="s">
        <v>119</v>
      </c>
      <c r="E1041" s="1" t="s">
        <v>119</v>
      </c>
      <c r="F1041" s="37" t="s">
        <v>119</v>
      </c>
      <c r="G1041" s="37" t="s">
        <v>119</v>
      </c>
      <c r="H1041" s="28" t="s">
        <v>119</v>
      </c>
      <c r="I1041" s="28" t="s">
        <v>119</v>
      </c>
      <c r="J1041" s="28" t="s">
        <v>119</v>
      </c>
      <c r="K1041" s="28" t="s">
        <v>119</v>
      </c>
      <c r="L1041" s="28" t="s">
        <v>119</v>
      </c>
      <c r="M1041" s="28" t="s">
        <v>134</v>
      </c>
      <c r="N1041" s="1" t="s">
        <v>119</v>
      </c>
      <c r="O1041" s="43" t="s">
        <v>119</v>
      </c>
      <c r="P1041" s="28" t="s">
        <v>119</v>
      </c>
      <c r="Q1041" s="106" t="s">
        <v>119</v>
      </c>
      <c r="R1041" s="106" t="s">
        <v>119</v>
      </c>
      <c r="S1041" s="106" t="s">
        <v>119</v>
      </c>
      <c r="T1041" s="106" t="s">
        <v>119</v>
      </c>
      <c r="U1041" s="106" t="s">
        <v>119</v>
      </c>
      <c r="V1041" s="106" t="s">
        <v>119</v>
      </c>
      <c r="W1041" t="s">
        <v>119</v>
      </c>
      <c r="X1041" s="11" t="s">
        <v>134</v>
      </c>
      <c r="Y1041" s="11" t="s">
        <v>134</v>
      </c>
    </row>
    <row r="1042" spans="1:25" x14ac:dyDescent="0.3">
      <c r="A1042" s="3" t="s">
        <v>183</v>
      </c>
      <c r="B1042" s="2" t="s">
        <v>119</v>
      </c>
      <c r="C1042" s="4" t="s">
        <v>119</v>
      </c>
      <c r="D1042" s="4" t="s">
        <v>119</v>
      </c>
      <c r="E1042" s="1" t="s">
        <v>119</v>
      </c>
      <c r="F1042" s="37" t="s">
        <v>119</v>
      </c>
      <c r="G1042" s="37" t="s">
        <v>119</v>
      </c>
      <c r="H1042" s="28" t="s">
        <v>119</v>
      </c>
      <c r="I1042" s="61" t="s">
        <v>119</v>
      </c>
      <c r="J1042" s="28">
        <f>12+1+2+1+2+1+1</f>
        <v>20</v>
      </c>
      <c r="K1042" s="28" t="s">
        <v>119</v>
      </c>
      <c r="L1042" s="28" t="s">
        <v>119</v>
      </c>
      <c r="M1042" s="28" t="s">
        <v>134</v>
      </c>
      <c r="N1042" s="1" t="s">
        <v>119</v>
      </c>
      <c r="O1042" s="43" t="s">
        <v>119</v>
      </c>
      <c r="P1042" s="28" t="s">
        <v>119</v>
      </c>
      <c r="Q1042" s="106" t="s">
        <v>119</v>
      </c>
      <c r="R1042" s="106" t="s">
        <v>119</v>
      </c>
      <c r="S1042" s="106" t="s">
        <v>119</v>
      </c>
      <c r="T1042" s="106" t="s">
        <v>119</v>
      </c>
      <c r="U1042" s="106" t="s">
        <v>119</v>
      </c>
      <c r="V1042" s="106" t="s">
        <v>119</v>
      </c>
      <c r="W1042" t="s">
        <v>119</v>
      </c>
      <c r="X1042" s="11" t="s">
        <v>134</v>
      </c>
      <c r="Y1042" s="11" t="s">
        <v>119</v>
      </c>
    </row>
    <row r="1043" spans="1:25" x14ac:dyDescent="0.3">
      <c r="A1043" s="3" t="s">
        <v>634</v>
      </c>
      <c r="B1043" s="2" t="s">
        <v>119</v>
      </c>
      <c r="C1043" s="4" t="s">
        <v>119</v>
      </c>
      <c r="D1043" s="4" t="s">
        <v>119</v>
      </c>
      <c r="E1043" s="1" t="s">
        <v>119</v>
      </c>
      <c r="F1043" s="37" t="s">
        <v>119</v>
      </c>
      <c r="G1043" s="37" t="s">
        <v>119</v>
      </c>
      <c r="H1043" s="28" t="s">
        <v>119</v>
      </c>
      <c r="I1043" s="28" t="s">
        <v>119</v>
      </c>
      <c r="J1043" s="28" t="s">
        <v>119</v>
      </c>
      <c r="K1043" s="28" t="s">
        <v>119</v>
      </c>
      <c r="L1043" s="28" t="s">
        <v>119</v>
      </c>
      <c r="M1043" s="28" t="s">
        <v>134</v>
      </c>
      <c r="N1043" s="1" t="s">
        <v>119</v>
      </c>
      <c r="O1043" s="43" t="s">
        <v>119</v>
      </c>
      <c r="P1043" s="28" t="s">
        <v>119</v>
      </c>
      <c r="Q1043" s="106" t="s">
        <v>119</v>
      </c>
      <c r="R1043" s="106" t="s">
        <v>119</v>
      </c>
      <c r="S1043" s="106" t="s">
        <v>119</v>
      </c>
      <c r="T1043" s="106" t="s">
        <v>119</v>
      </c>
      <c r="U1043" s="106" t="s">
        <v>119</v>
      </c>
      <c r="V1043" s="106" t="s">
        <v>119</v>
      </c>
      <c r="W1043" t="s">
        <v>119</v>
      </c>
      <c r="X1043" s="11" t="s">
        <v>134</v>
      </c>
      <c r="Y1043" s="11" t="s">
        <v>134</v>
      </c>
    </row>
    <row r="1044" spans="1:25" x14ac:dyDescent="0.3">
      <c r="A1044" s="13" t="s">
        <v>318</v>
      </c>
      <c r="B1044" s="66" t="s">
        <v>119</v>
      </c>
      <c r="C1044" s="4" t="s">
        <v>119</v>
      </c>
      <c r="D1044" s="4">
        <v>1</v>
      </c>
      <c r="E1044" s="4" t="s">
        <v>119</v>
      </c>
      <c r="F1044" s="37" t="s">
        <v>119</v>
      </c>
      <c r="G1044" s="37" t="s">
        <v>119</v>
      </c>
      <c r="H1044" s="27" t="s">
        <v>119</v>
      </c>
      <c r="I1044" s="27" t="s">
        <v>119</v>
      </c>
      <c r="J1044" s="27" t="s">
        <v>119</v>
      </c>
      <c r="K1044" s="28">
        <v>1</v>
      </c>
      <c r="L1044" s="28" t="s">
        <v>119</v>
      </c>
      <c r="M1044" s="28" t="s">
        <v>119</v>
      </c>
      <c r="N1044" s="1">
        <v>9</v>
      </c>
      <c r="O1044" s="43">
        <v>2</v>
      </c>
      <c r="P1044" s="28" t="s">
        <v>119</v>
      </c>
      <c r="Q1044" s="106" t="s">
        <v>119</v>
      </c>
      <c r="R1044" s="106" t="s">
        <v>119</v>
      </c>
      <c r="S1044" s="106" t="s">
        <v>119</v>
      </c>
      <c r="T1044" s="106" t="s">
        <v>119</v>
      </c>
      <c r="U1044" s="106" t="s">
        <v>119</v>
      </c>
      <c r="V1044" s="106" t="s">
        <v>119</v>
      </c>
      <c r="W1044" t="s">
        <v>119</v>
      </c>
      <c r="X1044" s="11" t="s">
        <v>134</v>
      </c>
      <c r="Y1044" s="11" t="s">
        <v>134</v>
      </c>
    </row>
    <row r="1045" spans="1:25" x14ac:dyDescent="0.3">
      <c r="A1045" s="3" t="s">
        <v>57</v>
      </c>
      <c r="B1045" s="2">
        <v>1</v>
      </c>
      <c r="C1045" s="4">
        <v>0</v>
      </c>
      <c r="D1045" s="4">
        <v>0</v>
      </c>
      <c r="E1045" s="1">
        <v>0</v>
      </c>
      <c r="F1045" s="37" t="s">
        <v>119</v>
      </c>
      <c r="G1045" s="37" t="s">
        <v>119</v>
      </c>
      <c r="H1045" s="28" t="s">
        <v>119</v>
      </c>
      <c r="I1045" s="28" t="s">
        <v>119</v>
      </c>
      <c r="J1045" s="28" t="s">
        <v>119</v>
      </c>
      <c r="K1045" s="28" t="s">
        <v>119</v>
      </c>
      <c r="L1045" s="28" t="s">
        <v>119</v>
      </c>
      <c r="M1045" s="28" t="s">
        <v>119</v>
      </c>
      <c r="N1045" s="1" t="s">
        <v>119</v>
      </c>
      <c r="O1045" s="43" t="s">
        <v>119</v>
      </c>
      <c r="P1045" s="28" t="s">
        <v>119</v>
      </c>
      <c r="Q1045" s="106" t="s">
        <v>119</v>
      </c>
      <c r="R1045" s="106" t="s">
        <v>119</v>
      </c>
      <c r="S1045" s="106" t="s">
        <v>119</v>
      </c>
      <c r="T1045" s="106" t="s">
        <v>119</v>
      </c>
      <c r="U1045" s="106" t="s">
        <v>119</v>
      </c>
      <c r="V1045" s="106" t="s">
        <v>119</v>
      </c>
      <c r="W1045" t="s">
        <v>119</v>
      </c>
      <c r="X1045" s="11" t="s">
        <v>1265</v>
      </c>
      <c r="Y1045" s="11" t="s">
        <v>1265</v>
      </c>
    </row>
    <row r="1046" spans="1:25" x14ac:dyDescent="0.3">
      <c r="A1046" s="3" t="s">
        <v>241</v>
      </c>
      <c r="B1046" s="2" t="s">
        <v>119</v>
      </c>
      <c r="C1046" s="4" t="s">
        <v>119</v>
      </c>
      <c r="D1046" s="4" t="s">
        <v>119</v>
      </c>
      <c r="E1046" s="1" t="s">
        <v>119</v>
      </c>
      <c r="F1046" s="37">
        <v>1</v>
      </c>
      <c r="G1046" s="37" t="s">
        <v>119</v>
      </c>
      <c r="H1046" s="28" t="s">
        <v>119</v>
      </c>
      <c r="I1046" s="28" t="s">
        <v>119</v>
      </c>
      <c r="J1046" s="28">
        <v>2</v>
      </c>
      <c r="K1046" s="28" t="s">
        <v>119</v>
      </c>
      <c r="L1046" s="28" t="s">
        <v>119</v>
      </c>
      <c r="M1046" s="28" t="s">
        <v>119</v>
      </c>
      <c r="N1046" s="1" t="s">
        <v>119</v>
      </c>
      <c r="O1046" s="43" t="s">
        <v>119</v>
      </c>
      <c r="P1046" s="28" t="s">
        <v>119</v>
      </c>
      <c r="Q1046" s="106" t="s">
        <v>119</v>
      </c>
      <c r="R1046" s="106" t="s">
        <v>119</v>
      </c>
      <c r="S1046" s="106">
        <v>1</v>
      </c>
      <c r="T1046" s="106" t="s">
        <v>119</v>
      </c>
      <c r="U1046" s="106" t="s">
        <v>119</v>
      </c>
      <c r="V1046" s="106" t="s">
        <v>119</v>
      </c>
      <c r="W1046" t="s">
        <v>119</v>
      </c>
      <c r="X1046" s="11" t="str">
        <f t="shared" si="15"/>
        <v>X</v>
      </c>
      <c r="Y1046" s="11" t="s">
        <v>134</v>
      </c>
    </row>
    <row r="1047" spans="1:25" x14ac:dyDescent="0.3">
      <c r="A1047" s="3" t="s">
        <v>333</v>
      </c>
      <c r="B1047" s="2" t="s">
        <v>119</v>
      </c>
      <c r="C1047" s="4" t="s">
        <v>119</v>
      </c>
      <c r="D1047" s="4" t="s">
        <v>119</v>
      </c>
      <c r="E1047" s="1" t="s">
        <v>119</v>
      </c>
      <c r="F1047" s="37" t="s">
        <v>119</v>
      </c>
      <c r="G1047" s="37" t="s">
        <v>119</v>
      </c>
      <c r="H1047" s="28" t="s">
        <v>119</v>
      </c>
      <c r="I1047" s="28">
        <v>2</v>
      </c>
      <c r="J1047" s="28">
        <v>2</v>
      </c>
      <c r="K1047" s="28" t="s">
        <v>119</v>
      </c>
      <c r="L1047" s="28">
        <v>4</v>
      </c>
      <c r="M1047" s="28" t="s">
        <v>119</v>
      </c>
      <c r="N1047" s="1">
        <v>1</v>
      </c>
      <c r="O1047" s="43" t="s">
        <v>119</v>
      </c>
      <c r="P1047" s="28" t="s">
        <v>119</v>
      </c>
      <c r="Q1047" s="106" t="s">
        <v>119</v>
      </c>
      <c r="R1047" s="106" t="s">
        <v>119</v>
      </c>
      <c r="S1047" s="106" t="s">
        <v>119</v>
      </c>
      <c r="T1047" s="106" t="s">
        <v>119</v>
      </c>
      <c r="U1047" s="106" t="s">
        <v>119</v>
      </c>
      <c r="V1047" s="106" t="s">
        <v>119</v>
      </c>
      <c r="W1047" t="s">
        <v>119</v>
      </c>
      <c r="X1047" s="11" t="s">
        <v>134</v>
      </c>
      <c r="Y1047" s="11" t="s">
        <v>134</v>
      </c>
    </row>
    <row r="1048" spans="1:25" x14ac:dyDescent="0.3">
      <c r="A1048" s="3" t="s">
        <v>635</v>
      </c>
      <c r="B1048" s="2" t="s">
        <v>119</v>
      </c>
      <c r="C1048" s="4" t="s">
        <v>119</v>
      </c>
      <c r="D1048" s="4" t="s">
        <v>119</v>
      </c>
      <c r="E1048" s="1" t="s">
        <v>119</v>
      </c>
      <c r="F1048" s="37" t="s">
        <v>119</v>
      </c>
      <c r="G1048" s="37" t="s">
        <v>119</v>
      </c>
      <c r="H1048" s="28" t="s">
        <v>119</v>
      </c>
      <c r="I1048" s="28" t="s">
        <v>119</v>
      </c>
      <c r="J1048" s="28" t="s">
        <v>119</v>
      </c>
      <c r="K1048" s="28" t="s">
        <v>119</v>
      </c>
      <c r="L1048" s="28" t="s">
        <v>119</v>
      </c>
      <c r="M1048" s="28" t="s">
        <v>134</v>
      </c>
      <c r="N1048" s="1" t="s">
        <v>119</v>
      </c>
      <c r="O1048" s="43" t="s">
        <v>119</v>
      </c>
      <c r="P1048" s="28">
        <v>1</v>
      </c>
      <c r="Q1048" s="106" t="s">
        <v>119</v>
      </c>
      <c r="R1048" s="106" t="s">
        <v>119</v>
      </c>
      <c r="S1048" s="106" t="s">
        <v>119</v>
      </c>
      <c r="T1048" s="106" t="s">
        <v>119</v>
      </c>
      <c r="U1048" s="106" t="s">
        <v>119</v>
      </c>
      <c r="V1048" s="106" t="s">
        <v>119</v>
      </c>
      <c r="W1048" t="s">
        <v>119</v>
      </c>
      <c r="X1048" s="11" t="s">
        <v>134</v>
      </c>
      <c r="Y1048" s="11" t="s">
        <v>119</v>
      </c>
    </row>
    <row r="1049" spans="1:25" x14ac:dyDescent="0.3">
      <c r="A1049" s="3" t="s">
        <v>636</v>
      </c>
      <c r="B1049" s="2" t="s">
        <v>119</v>
      </c>
      <c r="C1049" s="4" t="s">
        <v>119</v>
      </c>
      <c r="D1049" s="4" t="s">
        <v>119</v>
      </c>
      <c r="E1049" s="1" t="s">
        <v>119</v>
      </c>
      <c r="F1049" s="37" t="s">
        <v>119</v>
      </c>
      <c r="G1049" s="37" t="s">
        <v>119</v>
      </c>
      <c r="H1049" s="28">
        <v>7</v>
      </c>
      <c r="I1049" s="28" t="s">
        <v>119</v>
      </c>
      <c r="J1049" s="28" t="s">
        <v>119</v>
      </c>
      <c r="K1049" s="28" t="s">
        <v>119</v>
      </c>
      <c r="L1049" s="28" t="s">
        <v>119</v>
      </c>
      <c r="M1049" s="28" t="s">
        <v>134</v>
      </c>
      <c r="N1049" s="1" t="s">
        <v>119</v>
      </c>
      <c r="O1049" s="43" t="s">
        <v>119</v>
      </c>
      <c r="P1049" s="28" t="s">
        <v>119</v>
      </c>
      <c r="Q1049" s="106" t="s">
        <v>119</v>
      </c>
      <c r="R1049" s="106" t="s">
        <v>119</v>
      </c>
      <c r="S1049" s="106" t="s">
        <v>119</v>
      </c>
      <c r="T1049" s="106" t="s">
        <v>119</v>
      </c>
      <c r="U1049" s="106" t="s">
        <v>119</v>
      </c>
      <c r="V1049" s="106" t="s">
        <v>119</v>
      </c>
      <c r="W1049" t="s">
        <v>119</v>
      </c>
      <c r="X1049" s="11" t="s">
        <v>119</v>
      </c>
      <c r="Y1049" s="11" t="s">
        <v>119</v>
      </c>
    </row>
    <row r="1050" spans="1:25" x14ac:dyDescent="0.3">
      <c r="A1050" s="3" t="s">
        <v>44</v>
      </c>
      <c r="B1050" s="2">
        <v>215</v>
      </c>
      <c r="C1050" s="4">
        <v>12</v>
      </c>
      <c r="D1050" s="4">
        <v>0</v>
      </c>
      <c r="E1050" s="1">
        <v>1</v>
      </c>
      <c r="F1050" s="37" t="s">
        <v>119</v>
      </c>
      <c r="G1050" s="37" t="s">
        <v>119</v>
      </c>
      <c r="H1050" s="28">
        <v>1</v>
      </c>
      <c r="I1050" s="27">
        <v>1</v>
      </c>
      <c r="J1050" s="28">
        <f>3+4</f>
        <v>7</v>
      </c>
      <c r="K1050" s="28">
        <v>4</v>
      </c>
      <c r="L1050" s="28" t="s">
        <v>119</v>
      </c>
      <c r="M1050" s="28" t="s">
        <v>134</v>
      </c>
      <c r="N1050" s="1">
        <v>2</v>
      </c>
      <c r="O1050" s="43">
        <v>2</v>
      </c>
      <c r="P1050" s="28">
        <v>2</v>
      </c>
      <c r="Q1050" s="106" t="s">
        <v>119</v>
      </c>
      <c r="R1050" s="106">
        <v>4</v>
      </c>
      <c r="S1050" s="106" t="s">
        <v>119</v>
      </c>
      <c r="T1050" s="106" t="s">
        <v>119</v>
      </c>
      <c r="U1050" s="106" t="s">
        <v>119</v>
      </c>
      <c r="V1050" s="106" t="s">
        <v>119</v>
      </c>
      <c r="W1050" t="s">
        <v>119</v>
      </c>
      <c r="X1050" s="11" t="str">
        <f t="shared" si="15"/>
        <v>X</v>
      </c>
      <c r="Y1050" s="11" t="s">
        <v>134</v>
      </c>
    </row>
    <row r="1051" spans="1:25" x14ac:dyDescent="0.3">
      <c r="A1051" s="3" t="s">
        <v>166</v>
      </c>
      <c r="B1051" s="2" t="s">
        <v>119</v>
      </c>
      <c r="C1051" s="4" t="s">
        <v>119</v>
      </c>
      <c r="D1051" s="4" t="s">
        <v>119</v>
      </c>
      <c r="E1051" s="1" t="s">
        <v>119</v>
      </c>
      <c r="F1051" s="37">
        <v>30</v>
      </c>
      <c r="G1051" s="37">
        <f>1+3+2+2+2+2+1</f>
        <v>13</v>
      </c>
      <c r="H1051" s="28">
        <v>9</v>
      </c>
      <c r="I1051" s="28">
        <v>8</v>
      </c>
      <c r="J1051" s="28">
        <f>5+1+1+1+2+2+75</f>
        <v>87</v>
      </c>
      <c r="K1051" s="28">
        <v>10</v>
      </c>
      <c r="L1051" s="28">
        <f>3+19+26+9+1+5+8+13+9+5</f>
        <v>98</v>
      </c>
      <c r="M1051" s="28">
        <f>2+8+15+10+14+1+10+6+1</f>
        <v>67</v>
      </c>
      <c r="N1051" s="1">
        <f>2+1+9+1+4+1</f>
        <v>18</v>
      </c>
      <c r="O1051" s="43">
        <f>11+1+3+16+3+1+2+4+24+11</f>
        <v>76</v>
      </c>
      <c r="P1051" s="28" t="s">
        <v>119</v>
      </c>
      <c r="Q1051" s="106">
        <v>8</v>
      </c>
      <c r="R1051" s="106" t="s">
        <v>119</v>
      </c>
      <c r="S1051" s="106" t="s">
        <v>119</v>
      </c>
      <c r="T1051" s="106">
        <f>13+8+1+2+11</f>
        <v>35</v>
      </c>
      <c r="U1051" s="106">
        <v>10</v>
      </c>
      <c r="V1051" s="106" t="s">
        <v>119</v>
      </c>
      <c r="W1051" t="s">
        <v>119</v>
      </c>
      <c r="X1051" s="11" t="str">
        <f t="shared" si="15"/>
        <v>X</v>
      </c>
      <c r="Y1051" s="11" t="s">
        <v>134</v>
      </c>
    </row>
    <row r="1052" spans="1:25" x14ac:dyDescent="0.3">
      <c r="A1052" s="3" t="s">
        <v>777</v>
      </c>
      <c r="B1052" s="2" t="s">
        <v>119</v>
      </c>
      <c r="C1052" s="4" t="s">
        <v>119</v>
      </c>
      <c r="D1052" s="4" t="s">
        <v>119</v>
      </c>
      <c r="E1052" s="1" t="s">
        <v>119</v>
      </c>
      <c r="F1052" s="37" t="s">
        <v>119</v>
      </c>
      <c r="G1052" s="37" t="s">
        <v>119</v>
      </c>
      <c r="H1052" s="28" t="s">
        <v>119</v>
      </c>
      <c r="I1052" s="28" t="s">
        <v>119</v>
      </c>
      <c r="J1052" s="28" t="s">
        <v>119</v>
      </c>
      <c r="K1052" s="28" t="s">
        <v>119</v>
      </c>
      <c r="L1052" s="28" t="s">
        <v>119</v>
      </c>
      <c r="M1052" s="28" t="s">
        <v>119</v>
      </c>
      <c r="N1052" s="1" t="s">
        <v>119</v>
      </c>
      <c r="O1052" s="43" t="s">
        <v>119</v>
      </c>
      <c r="P1052" s="28" t="s">
        <v>119</v>
      </c>
      <c r="Q1052" s="106" t="s">
        <v>119</v>
      </c>
      <c r="R1052" s="106" t="s">
        <v>119</v>
      </c>
      <c r="S1052" s="106" t="s">
        <v>119</v>
      </c>
      <c r="T1052" s="106">
        <v>14</v>
      </c>
      <c r="U1052" s="106" t="s">
        <v>119</v>
      </c>
      <c r="V1052" s="106">
        <v>1</v>
      </c>
      <c r="W1052" t="s">
        <v>119</v>
      </c>
      <c r="X1052" s="11" t="str">
        <f t="shared" si="15"/>
        <v>X</v>
      </c>
      <c r="Y1052" s="11" t="s">
        <v>134</v>
      </c>
    </row>
    <row r="1053" spans="1:25" x14ac:dyDescent="0.3">
      <c r="A1053" s="3" t="s">
        <v>1108</v>
      </c>
      <c r="B1053" s="2" t="s">
        <v>119</v>
      </c>
      <c r="C1053" s="4" t="s">
        <v>119</v>
      </c>
      <c r="D1053" s="4" t="s">
        <v>119</v>
      </c>
      <c r="E1053" s="1" t="s">
        <v>119</v>
      </c>
      <c r="F1053" s="37" t="s">
        <v>119</v>
      </c>
      <c r="G1053" s="37" t="s">
        <v>119</v>
      </c>
      <c r="H1053" s="28" t="s">
        <v>119</v>
      </c>
      <c r="I1053" s="28" t="s">
        <v>119</v>
      </c>
      <c r="J1053" s="28" t="s">
        <v>119</v>
      </c>
      <c r="K1053" s="28">
        <v>1</v>
      </c>
      <c r="L1053" s="28" t="s">
        <v>119</v>
      </c>
      <c r="M1053" s="28" t="s">
        <v>119</v>
      </c>
      <c r="N1053" s="1" t="s">
        <v>119</v>
      </c>
      <c r="O1053" s="43" t="s">
        <v>119</v>
      </c>
      <c r="P1053" s="28" t="s">
        <v>119</v>
      </c>
      <c r="Q1053" s="106" t="s">
        <v>119</v>
      </c>
      <c r="R1053" s="106" t="s">
        <v>119</v>
      </c>
      <c r="S1053" s="106" t="s">
        <v>119</v>
      </c>
      <c r="T1053" s="106" t="s">
        <v>119</v>
      </c>
      <c r="U1053" s="106" t="s">
        <v>119</v>
      </c>
      <c r="V1053" s="106" t="s">
        <v>119</v>
      </c>
      <c r="W1053" t="s">
        <v>119</v>
      </c>
      <c r="X1053" s="11" t="s">
        <v>134</v>
      </c>
      <c r="Y1053" s="11" t="s">
        <v>134</v>
      </c>
    </row>
    <row r="1054" spans="1:25" x14ac:dyDescent="0.3">
      <c r="A1054" s="3" t="s">
        <v>1006</v>
      </c>
      <c r="B1054" s="2" t="s">
        <v>119</v>
      </c>
      <c r="C1054" s="4" t="s">
        <v>119</v>
      </c>
      <c r="D1054" s="4" t="s">
        <v>119</v>
      </c>
      <c r="E1054" s="1" t="s">
        <v>119</v>
      </c>
      <c r="F1054" s="37" t="s">
        <v>119</v>
      </c>
      <c r="G1054" s="37" t="s">
        <v>119</v>
      </c>
      <c r="H1054" s="28" t="s">
        <v>119</v>
      </c>
      <c r="I1054" s="28" t="s">
        <v>119</v>
      </c>
      <c r="J1054" s="28" t="s">
        <v>119</v>
      </c>
      <c r="K1054" s="28" t="s">
        <v>119</v>
      </c>
      <c r="L1054" s="28" t="s">
        <v>119</v>
      </c>
      <c r="M1054" s="28" t="s">
        <v>119</v>
      </c>
      <c r="N1054" s="1" t="s">
        <v>119</v>
      </c>
      <c r="O1054" s="43" t="s">
        <v>119</v>
      </c>
      <c r="P1054" s="28" t="s">
        <v>119</v>
      </c>
      <c r="Q1054" s="106" t="s">
        <v>119</v>
      </c>
      <c r="R1054" s="106" t="s">
        <v>119</v>
      </c>
      <c r="S1054" s="106" t="s">
        <v>119</v>
      </c>
      <c r="T1054" s="106" t="s">
        <v>119</v>
      </c>
      <c r="U1054" s="106" t="s">
        <v>119</v>
      </c>
      <c r="V1054" s="106">
        <v>1</v>
      </c>
      <c r="W1054" t="s">
        <v>119</v>
      </c>
      <c r="X1054" s="11" t="str">
        <f t="shared" si="15"/>
        <v>X</v>
      </c>
      <c r="Y1054" s="11" t="s">
        <v>134</v>
      </c>
    </row>
    <row r="1055" spans="1:25" x14ac:dyDescent="0.3">
      <c r="A1055" s="3" t="s">
        <v>167</v>
      </c>
      <c r="B1055" s="2" t="s">
        <v>119</v>
      </c>
      <c r="C1055" s="4" t="s">
        <v>119</v>
      </c>
      <c r="D1055" s="4" t="s">
        <v>119</v>
      </c>
      <c r="E1055" s="1" t="s">
        <v>119</v>
      </c>
      <c r="F1055" s="37" t="s">
        <v>119</v>
      </c>
      <c r="G1055" s="37" t="s">
        <v>119</v>
      </c>
      <c r="H1055" s="28">
        <v>2</v>
      </c>
      <c r="I1055" s="28" t="s">
        <v>119</v>
      </c>
      <c r="J1055" s="28">
        <v>1</v>
      </c>
      <c r="K1055" s="28">
        <v>9</v>
      </c>
      <c r="L1055" s="28" t="s">
        <v>119</v>
      </c>
      <c r="M1055" s="28" t="s">
        <v>134</v>
      </c>
      <c r="N1055" s="1" t="s">
        <v>119</v>
      </c>
      <c r="O1055" s="43" t="s">
        <v>119</v>
      </c>
      <c r="P1055" s="28" t="s">
        <v>119</v>
      </c>
      <c r="Q1055" s="106" t="s">
        <v>119</v>
      </c>
      <c r="R1055" s="106" t="s">
        <v>119</v>
      </c>
      <c r="S1055" s="106" t="s">
        <v>119</v>
      </c>
      <c r="T1055" s="106" t="s">
        <v>119</v>
      </c>
      <c r="U1055" s="106" t="s">
        <v>119</v>
      </c>
      <c r="V1055" s="106" t="s">
        <v>119</v>
      </c>
      <c r="W1055" t="s">
        <v>119</v>
      </c>
      <c r="X1055" s="11" t="s">
        <v>134</v>
      </c>
      <c r="Y1055" s="11" t="s">
        <v>134</v>
      </c>
    </row>
    <row r="1056" spans="1:25" x14ac:dyDescent="0.3">
      <c r="A1056" s="3" t="s">
        <v>637</v>
      </c>
      <c r="B1056" s="2" t="s">
        <v>119</v>
      </c>
      <c r="C1056" s="4" t="s">
        <v>119</v>
      </c>
      <c r="D1056" s="4" t="s">
        <v>119</v>
      </c>
      <c r="E1056" s="1" t="s">
        <v>119</v>
      </c>
      <c r="F1056" s="37" t="s">
        <v>119</v>
      </c>
      <c r="G1056" s="37" t="s">
        <v>119</v>
      </c>
      <c r="H1056" s="28" t="s">
        <v>119</v>
      </c>
      <c r="I1056" s="28" t="s">
        <v>119</v>
      </c>
      <c r="J1056" s="28" t="s">
        <v>119</v>
      </c>
      <c r="K1056" s="28" t="s">
        <v>119</v>
      </c>
      <c r="L1056" s="28" t="s">
        <v>119</v>
      </c>
      <c r="M1056" s="28" t="s">
        <v>134</v>
      </c>
      <c r="N1056" s="1" t="s">
        <v>119</v>
      </c>
      <c r="O1056" s="43" t="s">
        <v>119</v>
      </c>
      <c r="P1056" s="28" t="s">
        <v>119</v>
      </c>
      <c r="Q1056" s="106" t="s">
        <v>119</v>
      </c>
      <c r="R1056" s="106" t="s">
        <v>119</v>
      </c>
      <c r="S1056" s="106" t="s">
        <v>119</v>
      </c>
      <c r="T1056" s="106" t="s">
        <v>119</v>
      </c>
      <c r="U1056" s="106" t="s">
        <v>119</v>
      </c>
      <c r="V1056" s="106" t="s">
        <v>119</v>
      </c>
      <c r="W1056" t="s">
        <v>119</v>
      </c>
      <c r="X1056" s="11" t="s">
        <v>134</v>
      </c>
      <c r="Y1056" s="11" t="s">
        <v>134</v>
      </c>
    </row>
    <row r="1057" spans="1:25" x14ac:dyDescent="0.3">
      <c r="A1057" s="3" t="s">
        <v>1109</v>
      </c>
      <c r="B1057" s="2" t="s">
        <v>119</v>
      </c>
      <c r="C1057" s="4" t="s">
        <v>119</v>
      </c>
      <c r="D1057" s="4" t="s">
        <v>119</v>
      </c>
      <c r="E1057" s="1" t="s">
        <v>119</v>
      </c>
      <c r="F1057" s="37" t="s">
        <v>119</v>
      </c>
      <c r="G1057" s="37" t="s">
        <v>119</v>
      </c>
      <c r="H1057" s="28" t="s">
        <v>119</v>
      </c>
      <c r="I1057" s="28" t="s">
        <v>119</v>
      </c>
      <c r="J1057" s="28" t="s">
        <v>119</v>
      </c>
      <c r="K1057" s="28">
        <v>1</v>
      </c>
      <c r="L1057" s="28" t="s">
        <v>119</v>
      </c>
      <c r="M1057" s="28" t="s">
        <v>119</v>
      </c>
      <c r="N1057" s="1" t="s">
        <v>119</v>
      </c>
      <c r="O1057" s="43" t="s">
        <v>119</v>
      </c>
      <c r="P1057" s="28" t="s">
        <v>119</v>
      </c>
      <c r="Q1057" s="106" t="s">
        <v>119</v>
      </c>
      <c r="R1057" s="106" t="s">
        <v>119</v>
      </c>
      <c r="S1057" s="106" t="s">
        <v>119</v>
      </c>
      <c r="T1057" s="106" t="s">
        <v>119</v>
      </c>
      <c r="U1057" s="106" t="s">
        <v>119</v>
      </c>
      <c r="V1057" s="106" t="s">
        <v>119</v>
      </c>
      <c r="W1057" t="s">
        <v>119</v>
      </c>
      <c r="X1057" s="11" t="s">
        <v>134</v>
      </c>
      <c r="Y1057" s="11" t="s">
        <v>134</v>
      </c>
    </row>
    <row r="1058" spans="1:25" s="5" customFormat="1" x14ac:dyDescent="0.3">
      <c r="A1058" s="3" t="s">
        <v>638</v>
      </c>
      <c r="B1058" s="2" t="s">
        <v>119</v>
      </c>
      <c r="C1058" s="4" t="s">
        <v>119</v>
      </c>
      <c r="D1058" s="4" t="s">
        <v>119</v>
      </c>
      <c r="E1058" s="1" t="s">
        <v>119</v>
      </c>
      <c r="F1058" s="37">
        <v>7</v>
      </c>
      <c r="G1058" s="37" t="s">
        <v>119</v>
      </c>
      <c r="H1058" s="28" t="s">
        <v>119</v>
      </c>
      <c r="I1058" s="28" t="s">
        <v>119</v>
      </c>
      <c r="J1058" s="28" t="s">
        <v>119</v>
      </c>
      <c r="K1058" s="28" t="s">
        <v>119</v>
      </c>
      <c r="L1058" s="28" t="s">
        <v>119</v>
      </c>
      <c r="M1058" s="28">
        <f>1+28+4+4+3</f>
        <v>40</v>
      </c>
      <c r="N1058" s="1" t="s">
        <v>119</v>
      </c>
      <c r="O1058" s="43" t="s">
        <v>119</v>
      </c>
      <c r="P1058" s="28">
        <v>2</v>
      </c>
      <c r="Q1058" s="106" t="s">
        <v>119</v>
      </c>
      <c r="R1058" s="106" t="s">
        <v>119</v>
      </c>
      <c r="S1058" s="106" t="s">
        <v>119</v>
      </c>
      <c r="T1058" s="106" t="s">
        <v>119</v>
      </c>
      <c r="U1058" s="106" t="s">
        <v>119</v>
      </c>
      <c r="V1058" s="106" t="s">
        <v>119</v>
      </c>
      <c r="W1058" t="s">
        <v>119</v>
      </c>
      <c r="X1058" s="11" t="s">
        <v>134</v>
      </c>
      <c r="Y1058" s="11" t="s">
        <v>134</v>
      </c>
    </row>
    <row r="1059" spans="1:25" s="5" customFormat="1" x14ac:dyDescent="0.3">
      <c r="A1059" s="3" t="s">
        <v>1004</v>
      </c>
      <c r="B1059" s="2" t="s">
        <v>119</v>
      </c>
      <c r="C1059" s="4" t="s">
        <v>119</v>
      </c>
      <c r="D1059" s="4" t="s">
        <v>119</v>
      </c>
      <c r="E1059" s="1" t="s">
        <v>119</v>
      </c>
      <c r="F1059" s="37" t="s">
        <v>119</v>
      </c>
      <c r="G1059" s="37" t="s">
        <v>119</v>
      </c>
      <c r="H1059" s="28" t="s">
        <v>119</v>
      </c>
      <c r="I1059" s="28" t="s">
        <v>119</v>
      </c>
      <c r="J1059" s="28" t="s">
        <v>119</v>
      </c>
      <c r="K1059" s="28" t="s">
        <v>119</v>
      </c>
      <c r="L1059" s="28" t="s">
        <v>119</v>
      </c>
      <c r="M1059" s="28" t="s">
        <v>119</v>
      </c>
      <c r="N1059" s="1" t="s">
        <v>119</v>
      </c>
      <c r="O1059" s="43" t="s">
        <v>119</v>
      </c>
      <c r="P1059" s="28" t="s">
        <v>119</v>
      </c>
      <c r="Q1059" s="106" t="s">
        <v>119</v>
      </c>
      <c r="R1059" s="106" t="s">
        <v>119</v>
      </c>
      <c r="S1059" s="106" t="s">
        <v>119</v>
      </c>
      <c r="T1059" s="106">
        <v>1</v>
      </c>
      <c r="U1059" s="106" t="s">
        <v>119</v>
      </c>
      <c r="V1059" s="106" t="s">
        <v>119</v>
      </c>
      <c r="W1059" t="s">
        <v>119</v>
      </c>
      <c r="X1059" s="11" t="str">
        <f t="shared" si="15"/>
        <v>X</v>
      </c>
      <c r="Y1059" s="11" t="s">
        <v>119</v>
      </c>
    </row>
    <row r="1060" spans="1:25" x14ac:dyDescent="0.3">
      <c r="A1060" s="3" t="s">
        <v>51</v>
      </c>
      <c r="B1060" s="2">
        <v>0</v>
      </c>
      <c r="C1060" s="4">
        <v>1</v>
      </c>
      <c r="D1060" s="4">
        <v>0</v>
      </c>
      <c r="E1060" s="1">
        <v>0</v>
      </c>
      <c r="F1060" s="37" t="s">
        <v>119</v>
      </c>
      <c r="G1060" s="37" t="s">
        <v>119</v>
      </c>
      <c r="H1060" s="28" t="s">
        <v>119</v>
      </c>
      <c r="I1060" s="28" t="s">
        <v>119</v>
      </c>
      <c r="J1060" s="28" t="s">
        <v>119</v>
      </c>
      <c r="K1060" s="28" t="s">
        <v>119</v>
      </c>
      <c r="L1060" s="28" t="s">
        <v>119</v>
      </c>
      <c r="M1060" s="28">
        <v>2</v>
      </c>
      <c r="N1060" s="1" t="s">
        <v>119</v>
      </c>
      <c r="O1060" s="43" t="s">
        <v>119</v>
      </c>
      <c r="P1060" s="28" t="s">
        <v>119</v>
      </c>
      <c r="Q1060" s="106" t="s">
        <v>119</v>
      </c>
      <c r="R1060" s="106" t="s">
        <v>119</v>
      </c>
      <c r="S1060" s="106" t="s">
        <v>119</v>
      </c>
      <c r="T1060" s="106" t="s">
        <v>119</v>
      </c>
      <c r="U1060" s="106" t="s">
        <v>119</v>
      </c>
      <c r="V1060" s="106" t="s">
        <v>119</v>
      </c>
      <c r="W1060" t="s">
        <v>119</v>
      </c>
      <c r="X1060" s="11" t="s">
        <v>134</v>
      </c>
      <c r="Y1060" s="11" t="s">
        <v>134</v>
      </c>
    </row>
    <row r="1061" spans="1:25" x14ac:dyDescent="0.3">
      <c r="A1061" s="3" t="s">
        <v>52</v>
      </c>
      <c r="B1061" s="2">
        <v>0</v>
      </c>
      <c r="C1061" s="4">
        <v>0</v>
      </c>
      <c r="D1061" s="4">
        <v>0</v>
      </c>
      <c r="E1061" s="1">
        <v>21</v>
      </c>
      <c r="F1061" s="37" t="s">
        <v>119</v>
      </c>
      <c r="G1061" s="37" t="s">
        <v>119</v>
      </c>
      <c r="H1061" s="28" t="s">
        <v>119</v>
      </c>
      <c r="I1061" s="28" t="s">
        <v>119</v>
      </c>
      <c r="J1061" s="28" t="s">
        <v>119</v>
      </c>
      <c r="K1061" s="28" t="s">
        <v>119</v>
      </c>
      <c r="L1061" s="28" t="s">
        <v>119</v>
      </c>
      <c r="M1061" s="28" t="s">
        <v>119</v>
      </c>
      <c r="N1061" s="1" t="s">
        <v>119</v>
      </c>
      <c r="O1061" s="43" t="s">
        <v>119</v>
      </c>
      <c r="P1061" s="28" t="s">
        <v>119</v>
      </c>
      <c r="Q1061" s="106" t="s">
        <v>119</v>
      </c>
      <c r="R1061" s="106" t="s">
        <v>119</v>
      </c>
      <c r="S1061" s="106" t="s">
        <v>119</v>
      </c>
      <c r="T1061" s="106" t="s">
        <v>119</v>
      </c>
      <c r="U1061" s="106" t="s">
        <v>119</v>
      </c>
      <c r="V1061" s="106" t="s">
        <v>119</v>
      </c>
      <c r="W1061" t="s">
        <v>119</v>
      </c>
      <c r="X1061" s="11" t="s">
        <v>119</v>
      </c>
      <c r="Y1061" s="11" t="s">
        <v>134</v>
      </c>
    </row>
    <row r="1062" spans="1:25" x14ac:dyDescent="0.3">
      <c r="A1062" s="3" t="s">
        <v>1110</v>
      </c>
      <c r="B1062" s="2" t="s">
        <v>119</v>
      </c>
      <c r="C1062" s="4" t="s">
        <v>119</v>
      </c>
      <c r="D1062" s="4" t="s">
        <v>119</v>
      </c>
      <c r="E1062" s="1" t="s">
        <v>119</v>
      </c>
      <c r="F1062" s="37" t="s">
        <v>119</v>
      </c>
      <c r="G1062" s="37" t="s">
        <v>119</v>
      </c>
      <c r="H1062" s="28" t="s">
        <v>119</v>
      </c>
      <c r="I1062" s="28" t="s">
        <v>119</v>
      </c>
      <c r="J1062" s="28" t="s">
        <v>119</v>
      </c>
      <c r="K1062" s="28">
        <v>4</v>
      </c>
      <c r="L1062" s="28" t="s">
        <v>119</v>
      </c>
      <c r="M1062" s="28" t="s">
        <v>119</v>
      </c>
      <c r="N1062" s="1" t="s">
        <v>119</v>
      </c>
      <c r="O1062" s="43" t="s">
        <v>119</v>
      </c>
      <c r="P1062" s="28" t="s">
        <v>119</v>
      </c>
      <c r="Q1062" s="106" t="s">
        <v>119</v>
      </c>
      <c r="R1062" s="106" t="s">
        <v>119</v>
      </c>
      <c r="S1062" s="106" t="s">
        <v>119</v>
      </c>
      <c r="T1062" s="106" t="s">
        <v>119</v>
      </c>
      <c r="U1062" s="106" t="s">
        <v>119</v>
      </c>
      <c r="V1062" s="106" t="s">
        <v>119</v>
      </c>
      <c r="W1062" t="s">
        <v>119</v>
      </c>
      <c r="X1062" s="11" t="s">
        <v>134</v>
      </c>
      <c r="Y1062" s="11" t="s">
        <v>134</v>
      </c>
    </row>
    <row r="1063" spans="1:25" x14ac:dyDescent="0.3">
      <c r="A1063" s="3" t="s">
        <v>781</v>
      </c>
      <c r="B1063" s="2" t="s">
        <v>119</v>
      </c>
      <c r="C1063" s="4" t="s">
        <v>119</v>
      </c>
      <c r="D1063" s="4" t="s">
        <v>119</v>
      </c>
      <c r="E1063" s="1" t="s">
        <v>119</v>
      </c>
      <c r="F1063" s="37" t="s">
        <v>119</v>
      </c>
      <c r="G1063" s="37" t="s">
        <v>119</v>
      </c>
      <c r="H1063" s="28" t="s">
        <v>119</v>
      </c>
      <c r="I1063" s="28" t="s">
        <v>119</v>
      </c>
      <c r="J1063" s="28" t="s">
        <v>119</v>
      </c>
      <c r="K1063" s="28" t="s">
        <v>119</v>
      </c>
      <c r="L1063" s="28" t="s">
        <v>119</v>
      </c>
      <c r="M1063" s="28" t="s">
        <v>119</v>
      </c>
      <c r="N1063" s="1" t="s">
        <v>119</v>
      </c>
      <c r="O1063" s="43" t="s">
        <v>119</v>
      </c>
      <c r="P1063" s="28" t="s">
        <v>119</v>
      </c>
      <c r="Q1063" s="106" t="s">
        <v>119</v>
      </c>
      <c r="R1063" s="106">
        <v>4</v>
      </c>
      <c r="S1063" s="106" t="s">
        <v>119</v>
      </c>
      <c r="T1063" s="106" t="s">
        <v>119</v>
      </c>
      <c r="U1063" s="106" t="s">
        <v>119</v>
      </c>
      <c r="V1063" s="106" t="s">
        <v>119</v>
      </c>
      <c r="W1063" t="s">
        <v>119</v>
      </c>
      <c r="X1063" s="11" t="str">
        <f t="shared" si="15"/>
        <v>X</v>
      </c>
      <c r="Y1063" s="11" t="s">
        <v>119</v>
      </c>
    </row>
    <row r="1064" spans="1:25" x14ac:dyDescent="0.3">
      <c r="A1064" s="3" t="s">
        <v>639</v>
      </c>
      <c r="B1064" s="2" t="s">
        <v>119</v>
      </c>
      <c r="C1064" s="4" t="s">
        <v>119</v>
      </c>
      <c r="D1064" s="4" t="s">
        <v>119</v>
      </c>
      <c r="E1064" s="1" t="s">
        <v>119</v>
      </c>
      <c r="F1064" s="37" t="s">
        <v>119</v>
      </c>
      <c r="G1064" s="37" t="s">
        <v>119</v>
      </c>
      <c r="H1064" s="28" t="s">
        <v>119</v>
      </c>
      <c r="I1064" s="28" t="s">
        <v>119</v>
      </c>
      <c r="J1064" s="28" t="s">
        <v>119</v>
      </c>
      <c r="K1064" s="28" t="s">
        <v>119</v>
      </c>
      <c r="L1064" s="28" t="s">
        <v>119</v>
      </c>
      <c r="M1064" s="28" t="s">
        <v>134</v>
      </c>
      <c r="N1064" s="1" t="s">
        <v>119</v>
      </c>
      <c r="O1064" s="43" t="s">
        <v>119</v>
      </c>
      <c r="P1064" s="28" t="s">
        <v>119</v>
      </c>
      <c r="Q1064" s="106" t="s">
        <v>119</v>
      </c>
      <c r="R1064" s="106" t="s">
        <v>119</v>
      </c>
      <c r="S1064" s="106" t="s">
        <v>119</v>
      </c>
      <c r="T1064" s="106" t="s">
        <v>119</v>
      </c>
      <c r="U1064" s="106" t="s">
        <v>119</v>
      </c>
      <c r="V1064" s="106" t="s">
        <v>119</v>
      </c>
      <c r="W1064" t="s">
        <v>119</v>
      </c>
      <c r="X1064" s="11" t="s">
        <v>119</v>
      </c>
      <c r="Y1064" s="11" t="s">
        <v>119</v>
      </c>
    </row>
    <row r="1065" spans="1:25" x14ac:dyDescent="0.3">
      <c r="A1065" s="3" t="s">
        <v>54</v>
      </c>
      <c r="B1065" s="2">
        <v>11</v>
      </c>
      <c r="C1065" s="4">
        <v>1</v>
      </c>
      <c r="D1065" s="4">
        <v>0</v>
      </c>
      <c r="E1065" s="1">
        <v>0</v>
      </c>
      <c r="F1065" s="37" t="s">
        <v>119</v>
      </c>
      <c r="G1065" s="37" t="s">
        <v>119</v>
      </c>
      <c r="H1065" s="28" t="s">
        <v>119</v>
      </c>
      <c r="I1065" s="28" t="s">
        <v>119</v>
      </c>
      <c r="J1065" s="28">
        <v>3</v>
      </c>
      <c r="K1065" s="28" t="s">
        <v>119</v>
      </c>
      <c r="L1065" s="28" t="s">
        <v>119</v>
      </c>
      <c r="M1065" s="28">
        <v>1</v>
      </c>
      <c r="N1065" s="1" t="s">
        <v>119</v>
      </c>
      <c r="O1065" s="43" t="s">
        <v>119</v>
      </c>
      <c r="P1065" s="28" t="s">
        <v>119</v>
      </c>
      <c r="Q1065" s="106" t="s">
        <v>119</v>
      </c>
      <c r="R1065" s="106" t="s">
        <v>119</v>
      </c>
      <c r="S1065" s="106" t="s">
        <v>119</v>
      </c>
      <c r="T1065" s="106" t="s">
        <v>119</v>
      </c>
      <c r="U1065" s="106" t="s">
        <v>119</v>
      </c>
      <c r="V1065" s="106" t="s">
        <v>119</v>
      </c>
      <c r="W1065" t="s">
        <v>119</v>
      </c>
      <c r="X1065" s="11" t="s">
        <v>134</v>
      </c>
      <c r="Y1065" s="11" t="s">
        <v>134</v>
      </c>
    </row>
    <row r="1066" spans="1:25" x14ac:dyDescent="0.3">
      <c r="A1066" s="3" t="s">
        <v>640</v>
      </c>
      <c r="B1066" s="2" t="s">
        <v>119</v>
      </c>
      <c r="C1066" s="4" t="s">
        <v>119</v>
      </c>
      <c r="D1066" s="4" t="s">
        <v>119</v>
      </c>
      <c r="E1066" s="1" t="s">
        <v>119</v>
      </c>
      <c r="F1066" s="37" t="s">
        <v>119</v>
      </c>
      <c r="G1066" s="37">
        <v>11</v>
      </c>
      <c r="H1066" s="28" t="s">
        <v>119</v>
      </c>
      <c r="I1066" s="28" t="s">
        <v>119</v>
      </c>
      <c r="J1066" s="28" t="s">
        <v>119</v>
      </c>
      <c r="K1066" s="28" t="s">
        <v>119</v>
      </c>
      <c r="L1066" s="28" t="s">
        <v>119</v>
      </c>
      <c r="M1066" s="28" t="s">
        <v>134</v>
      </c>
      <c r="N1066" s="1" t="s">
        <v>119</v>
      </c>
      <c r="O1066" s="43" t="s">
        <v>119</v>
      </c>
      <c r="P1066" s="28">
        <v>10</v>
      </c>
      <c r="Q1066" s="106" t="s">
        <v>119</v>
      </c>
      <c r="R1066" s="106" t="s">
        <v>119</v>
      </c>
      <c r="S1066" s="106" t="s">
        <v>119</v>
      </c>
      <c r="T1066" s="106" t="s">
        <v>119</v>
      </c>
      <c r="U1066" s="106" t="s">
        <v>119</v>
      </c>
      <c r="V1066" s="106" t="s">
        <v>119</v>
      </c>
      <c r="W1066" t="s">
        <v>119</v>
      </c>
      <c r="X1066" s="11" t="s">
        <v>134</v>
      </c>
      <c r="Y1066" s="11" t="s">
        <v>134</v>
      </c>
    </row>
    <row r="1067" spans="1:25" x14ac:dyDescent="0.3">
      <c r="A1067" s="3" t="s">
        <v>1005</v>
      </c>
      <c r="B1067" s="2" t="s">
        <v>119</v>
      </c>
      <c r="C1067" s="4" t="s">
        <v>119</v>
      </c>
      <c r="D1067" s="4" t="s">
        <v>119</v>
      </c>
      <c r="E1067" s="1" t="s">
        <v>119</v>
      </c>
      <c r="F1067" s="37" t="s">
        <v>119</v>
      </c>
      <c r="G1067" s="37" t="s">
        <v>119</v>
      </c>
      <c r="H1067" s="28" t="s">
        <v>119</v>
      </c>
      <c r="I1067" s="28" t="s">
        <v>119</v>
      </c>
      <c r="J1067" s="28" t="s">
        <v>119</v>
      </c>
      <c r="K1067" s="28" t="s">
        <v>119</v>
      </c>
      <c r="L1067" s="28" t="s">
        <v>119</v>
      </c>
      <c r="M1067" s="28" t="s">
        <v>119</v>
      </c>
      <c r="N1067" s="1" t="s">
        <v>119</v>
      </c>
      <c r="O1067" s="43" t="s">
        <v>119</v>
      </c>
      <c r="P1067" s="28" t="s">
        <v>119</v>
      </c>
      <c r="Q1067" s="106" t="s">
        <v>119</v>
      </c>
      <c r="R1067" s="106" t="s">
        <v>119</v>
      </c>
      <c r="S1067" s="106" t="s">
        <v>119</v>
      </c>
      <c r="T1067" s="106">
        <v>1</v>
      </c>
      <c r="U1067" s="106" t="s">
        <v>119</v>
      </c>
      <c r="V1067" s="106" t="s">
        <v>119</v>
      </c>
      <c r="W1067" t="s">
        <v>119</v>
      </c>
      <c r="X1067" s="11" t="str">
        <f t="shared" si="15"/>
        <v>X</v>
      </c>
      <c r="Y1067" s="11" t="s">
        <v>119</v>
      </c>
    </row>
    <row r="1068" spans="1:25" x14ac:dyDescent="0.3">
      <c r="A1068" s="3" t="s">
        <v>641</v>
      </c>
      <c r="B1068" s="2" t="s">
        <v>119</v>
      </c>
      <c r="C1068" s="4" t="s">
        <v>119</v>
      </c>
      <c r="D1068" s="4" t="s">
        <v>119</v>
      </c>
      <c r="E1068" s="1" t="s">
        <v>119</v>
      </c>
      <c r="F1068" s="37" t="s">
        <v>119</v>
      </c>
      <c r="G1068" s="37" t="s">
        <v>119</v>
      </c>
      <c r="H1068" s="28" t="s">
        <v>119</v>
      </c>
      <c r="I1068" s="28">
        <v>2</v>
      </c>
      <c r="J1068" s="28" t="s">
        <v>119</v>
      </c>
      <c r="K1068" s="28" t="s">
        <v>119</v>
      </c>
      <c r="L1068" s="28" t="s">
        <v>119</v>
      </c>
      <c r="M1068" s="28">
        <v>10</v>
      </c>
      <c r="N1068" s="1" t="s">
        <v>119</v>
      </c>
      <c r="O1068" s="43" t="s">
        <v>119</v>
      </c>
      <c r="P1068" s="28" t="s">
        <v>119</v>
      </c>
      <c r="Q1068" s="106" t="s">
        <v>119</v>
      </c>
      <c r="R1068" s="106" t="s">
        <v>119</v>
      </c>
      <c r="S1068" s="106" t="s">
        <v>119</v>
      </c>
      <c r="T1068" s="106" t="s">
        <v>119</v>
      </c>
      <c r="U1068" s="106" t="s">
        <v>119</v>
      </c>
      <c r="V1068" s="106" t="s">
        <v>119</v>
      </c>
      <c r="W1068" t="s">
        <v>119</v>
      </c>
      <c r="X1068" s="11" t="s">
        <v>134</v>
      </c>
      <c r="Y1068" s="11" t="s">
        <v>119</v>
      </c>
    </row>
    <row r="1069" spans="1:25" x14ac:dyDescent="0.3">
      <c r="A1069" s="3" t="s">
        <v>642</v>
      </c>
      <c r="B1069" s="2" t="s">
        <v>119</v>
      </c>
      <c r="C1069" s="4" t="s">
        <v>119</v>
      </c>
      <c r="D1069" s="4" t="s">
        <v>119</v>
      </c>
      <c r="E1069" s="1" t="s">
        <v>119</v>
      </c>
      <c r="F1069" s="37" t="s">
        <v>119</v>
      </c>
      <c r="G1069" s="37" t="s">
        <v>119</v>
      </c>
      <c r="H1069" s="28" t="s">
        <v>119</v>
      </c>
      <c r="I1069" s="28" t="s">
        <v>119</v>
      </c>
      <c r="J1069" s="28" t="s">
        <v>119</v>
      </c>
      <c r="K1069" s="28" t="s">
        <v>119</v>
      </c>
      <c r="L1069" s="28" t="s">
        <v>119</v>
      </c>
      <c r="M1069" s="28" t="s">
        <v>134</v>
      </c>
      <c r="N1069" s="1" t="s">
        <v>119</v>
      </c>
      <c r="O1069" s="43" t="s">
        <v>119</v>
      </c>
      <c r="P1069" s="28" t="s">
        <v>119</v>
      </c>
      <c r="Q1069" s="106" t="s">
        <v>119</v>
      </c>
      <c r="R1069" s="106" t="s">
        <v>119</v>
      </c>
      <c r="S1069" s="106" t="s">
        <v>119</v>
      </c>
      <c r="T1069" s="106" t="s">
        <v>119</v>
      </c>
      <c r="U1069" s="106" t="s">
        <v>119</v>
      </c>
      <c r="V1069" s="106" t="s">
        <v>119</v>
      </c>
      <c r="W1069" t="s">
        <v>119</v>
      </c>
      <c r="X1069" s="11" t="s">
        <v>134</v>
      </c>
      <c r="Y1069" s="11" t="s">
        <v>134</v>
      </c>
    </row>
    <row r="1070" spans="1:25" x14ac:dyDescent="0.3">
      <c r="A1070" s="3" t="s">
        <v>53</v>
      </c>
      <c r="B1070" s="2">
        <v>3</v>
      </c>
      <c r="C1070" s="4">
        <v>0</v>
      </c>
      <c r="D1070" s="4">
        <v>0</v>
      </c>
      <c r="E1070" s="1">
        <v>0</v>
      </c>
      <c r="F1070" s="37" t="s">
        <v>119</v>
      </c>
      <c r="G1070" s="37" t="s">
        <v>119</v>
      </c>
      <c r="H1070" s="28" t="s">
        <v>119</v>
      </c>
      <c r="I1070" s="27">
        <v>1</v>
      </c>
      <c r="J1070" s="28">
        <v>6</v>
      </c>
      <c r="K1070" s="28" t="s">
        <v>119</v>
      </c>
      <c r="L1070" s="28" t="s">
        <v>119</v>
      </c>
      <c r="M1070" s="28" t="s">
        <v>134</v>
      </c>
      <c r="N1070" s="1" t="s">
        <v>119</v>
      </c>
      <c r="O1070" s="43" t="s">
        <v>119</v>
      </c>
      <c r="P1070" s="28" t="s">
        <v>119</v>
      </c>
      <c r="Q1070" s="106" t="s">
        <v>119</v>
      </c>
      <c r="R1070" s="106" t="s">
        <v>119</v>
      </c>
      <c r="S1070" s="106" t="s">
        <v>119</v>
      </c>
      <c r="T1070" s="106" t="s">
        <v>119</v>
      </c>
      <c r="U1070" s="106" t="s">
        <v>119</v>
      </c>
      <c r="V1070" s="106" t="s">
        <v>119</v>
      </c>
      <c r="W1070" t="s">
        <v>119</v>
      </c>
      <c r="X1070" s="11" t="s">
        <v>134</v>
      </c>
      <c r="Y1070" s="11" t="s">
        <v>134</v>
      </c>
    </row>
    <row r="1071" spans="1:25" x14ac:dyDescent="0.3">
      <c r="A1071" s="3" t="s">
        <v>643</v>
      </c>
      <c r="B1071" s="2" t="s">
        <v>119</v>
      </c>
      <c r="C1071" s="4" t="s">
        <v>119</v>
      </c>
      <c r="D1071" s="4" t="s">
        <v>119</v>
      </c>
      <c r="E1071" s="1" t="s">
        <v>119</v>
      </c>
      <c r="F1071" s="37" t="s">
        <v>119</v>
      </c>
      <c r="G1071" s="37" t="s">
        <v>119</v>
      </c>
      <c r="H1071" s="28" t="s">
        <v>119</v>
      </c>
      <c r="I1071" s="27" t="s">
        <v>119</v>
      </c>
      <c r="J1071" s="28" t="s">
        <v>119</v>
      </c>
      <c r="K1071" s="28" t="s">
        <v>119</v>
      </c>
      <c r="L1071" s="28" t="s">
        <v>119</v>
      </c>
      <c r="M1071" s="28" t="s">
        <v>134</v>
      </c>
      <c r="N1071" s="1" t="s">
        <v>119</v>
      </c>
      <c r="O1071" s="43" t="s">
        <v>119</v>
      </c>
      <c r="P1071" s="28" t="s">
        <v>119</v>
      </c>
      <c r="Q1071" s="106" t="s">
        <v>119</v>
      </c>
      <c r="R1071" s="106" t="s">
        <v>119</v>
      </c>
      <c r="S1071" s="106" t="s">
        <v>119</v>
      </c>
      <c r="T1071" s="106" t="s">
        <v>119</v>
      </c>
      <c r="U1071" s="106" t="s">
        <v>119</v>
      </c>
      <c r="V1071" s="106" t="s">
        <v>119</v>
      </c>
      <c r="W1071" t="s">
        <v>119</v>
      </c>
      <c r="X1071" s="11" t="s">
        <v>134</v>
      </c>
      <c r="Y1071" s="11" t="s">
        <v>119</v>
      </c>
    </row>
    <row r="1072" spans="1:25" x14ac:dyDescent="0.3">
      <c r="A1072" s="3" t="s">
        <v>644</v>
      </c>
      <c r="B1072" s="2" t="s">
        <v>119</v>
      </c>
      <c r="C1072" s="4" t="s">
        <v>119</v>
      </c>
      <c r="D1072" s="4" t="s">
        <v>119</v>
      </c>
      <c r="E1072" s="1" t="s">
        <v>119</v>
      </c>
      <c r="F1072" s="37" t="s">
        <v>119</v>
      </c>
      <c r="G1072" s="37" t="s">
        <v>119</v>
      </c>
      <c r="H1072" s="28" t="s">
        <v>119</v>
      </c>
      <c r="I1072" s="27" t="s">
        <v>119</v>
      </c>
      <c r="J1072" s="28" t="s">
        <v>119</v>
      </c>
      <c r="K1072" s="28" t="s">
        <v>119</v>
      </c>
      <c r="L1072" s="28" t="s">
        <v>119</v>
      </c>
      <c r="M1072" s="28" t="s">
        <v>134</v>
      </c>
      <c r="N1072" s="1" t="s">
        <v>119</v>
      </c>
      <c r="O1072" s="43" t="s">
        <v>119</v>
      </c>
      <c r="P1072" s="28" t="s">
        <v>119</v>
      </c>
      <c r="Q1072" s="106" t="s">
        <v>119</v>
      </c>
      <c r="R1072" s="106" t="s">
        <v>119</v>
      </c>
      <c r="S1072" s="106" t="s">
        <v>119</v>
      </c>
      <c r="T1072" s="106" t="s">
        <v>119</v>
      </c>
      <c r="U1072" s="106" t="s">
        <v>119</v>
      </c>
      <c r="V1072" s="106" t="s">
        <v>119</v>
      </c>
      <c r="W1072" t="s">
        <v>119</v>
      </c>
      <c r="X1072" s="11" t="s">
        <v>134</v>
      </c>
      <c r="Y1072" s="11" t="s">
        <v>134</v>
      </c>
    </row>
    <row r="1073" spans="1:25" x14ac:dyDescent="0.3">
      <c r="A1073" s="3" t="s">
        <v>645</v>
      </c>
      <c r="B1073" s="2" t="s">
        <v>119</v>
      </c>
      <c r="C1073" s="4" t="s">
        <v>119</v>
      </c>
      <c r="D1073" s="4" t="s">
        <v>119</v>
      </c>
      <c r="E1073" s="1" t="s">
        <v>119</v>
      </c>
      <c r="F1073" s="37" t="s">
        <v>119</v>
      </c>
      <c r="G1073" s="37" t="s">
        <v>119</v>
      </c>
      <c r="H1073" s="28" t="s">
        <v>119</v>
      </c>
      <c r="I1073" s="27" t="s">
        <v>119</v>
      </c>
      <c r="J1073" s="28" t="s">
        <v>119</v>
      </c>
      <c r="K1073" s="28" t="s">
        <v>119</v>
      </c>
      <c r="L1073" s="28" t="s">
        <v>119</v>
      </c>
      <c r="M1073" s="28" t="s">
        <v>134</v>
      </c>
      <c r="N1073" s="1" t="s">
        <v>119</v>
      </c>
      <c r="O1073" s="43" t="s">
        <v>119</v>
      </c>
      <c r="P1073" s="28" t="s">
        <v>119</v>
      </c>
      <c r="Q1073" s="106" t="s">
        <v>119</v>
      </c>
      <c r="R1073" s="106" t="s">
        <v>119</v>
      </c>
      <c r="S1073" s="106" t="s">
        <v>119</v>
      </c>
      <c r="T1073" s="106" t="s">
        <v>119</v>
      </c>
      <c r="U1073" s="106" t="s">
        <v>119</v>
      </c>
      <c r="V1073" s="106" t="s">
        <v>119</v>
      </c>
      <c r="W1073" t="s">
        <v>119</v>
      </c>
      <c r="X1073" s="11" t="s">
        <v>134</v>
      </c>
      <c r="Y1073" s="11" t="s">
        <v>119</v>
      </c>
    </row>
    <row r="1074" spans="1:25" x14ac:dyDescent="0.3">
      <c r="A1074" s="3" t="s">
        <v>242</v>
      </c>
      <c r="B1074" s="2" t="s">
        <v>119</v>
      </c>
      <c r="C1074" s="4" t="s">
        <v>119</v>
      </c>
      <c r="D1074" s="4" t="s">
        <v>119</v>
      </c>
      <c r="E1074" s="1" t="s">
        <v>119</v>
      </c>
      <c r="F1074" s="37" t="s">
        <v>119</v>
      </c>
      <c r="G1074" s="37" t="s">
        <v>119</v>
      </c>
      <c r="H1074" s="28">
        <v>2</v>
      </c>
      <c r="I1074" s="27" t="s">
        <v>119</v>
      </c>
      <c r="J1074" s="28">
        <v>2</v>
      </c>
      <c r="K1074" s="28" t="s">
        <v>119</v>
      </c>
      <c r="L1074" s="28" t="s">
        <v>119</v>
      </c>
      <c r="M1074" s="28" t="s">
        <v>119</v>
      </c>
      <c r="N1074" s="1" t="s">
        <v>119</v>
      </c>
      <c r="O1074" s="43" t="s">
        <v>119</v>
      </c>
      <c r="P1074" s="28" t="s">
        <v>119</v>
      </c>
      <c r="Q1074" s="106" t="s">
        <v>119</v>
      </c>
      <c r="R1074" s="106">
        <v>2</v>
      </c>
      <c r="S1074" s="106" t="s">
        <v>119</v>
      </c>
      <c r="T1074" s="106" t="s">
        <v>119</v>
      </c>
      <c r="U1074" s="106" t="s">
        <v>119</v>
      </c>
      <c r="V1074" s="106" t="s">
        <v>119</v>
      </c>
      <c r="W1074" t="s">
        <v>119</v>
      </c>
      <c r="X1074" s="11" t="str">
        <f t="shared" ref="X1074:X1125" si="16">IF(SUM(Q1074:V1074)&gt;=1,"X","")</f>
        <v>X</v>
      </c>
      <c r="Y1074" s="11" t="s">
        <v>134</v>
      </c>
    </row>
    <row r="1075" spans="1:25" x14ac:dyDescent="0.3">
      <c r="A1075" s="3" t="s">
        <v>782</v>
      </c>
      <c r="B1075" s="2" t="s">
        <v>119</v>
      </c>
      <c r="C1075" s="4" t="s">
        <v>119</v>
      </c>
      <c r="D1075" s="4" t="s">
        <v>119</v>
      </c>
      <c r="E1075" s="1" t="s">
        <v>119</v>
      </c>
      <c r="F1075" s="37" t="s">
        <v>119</v>
      </c>
      <c r="G1075" s="37" t="s">
        <v>119</v>
      </c>
      <c r="H1075" s="28" t="s">
        <v>119</v>
      </c>
      <c r="I1075" s="27" t="s">
        <v>119</v>
      </c>
      <c r="J1075" s="28" t="s">
        <v>119</v>
      </c>
      <c r="K1075" s="28" t="s">
        <v>119</v>
      </c>
      <c r="L1075" s="28" t="s">
        <v>119</v>
      </c>
      <c r="M1075" s="28" t="s">
        <v>119</v>
      </c>
      <c r="N1075" s="1" t="s">
        <v>119</v>
      </c>
      <c r="O1075" s="43" t="s">
        <v>119</v>
      </c>
      <c r="P1075" s="28" t="s">
        <v>119</v>
      </c>
      <c r="Q1075" s="106" t="s">
        <v>119</v>
      </c>
      <c r="R1075" s="106">
        <v>1</v>
      </c>
      <c r="S1075" s="106" t="s">
        <v>119</v>
      </c>
      <c r="T1075" s="106" t="s">
        <v>119</v>
      </c>
      <c r="U1075" s="106" t="s">
        <v>119</v>
      </c>
      <c r="V1075" s="106" t="s">
        <v>119</v>
      </c>
      <c r="W1075" t="s">
        <v>119</v>
      </c>
      <c r="X1075" s="11" t="str">
        <f t="shared" si="16"/>
        <v>X</v>
      </c>
      <c r="Y1075" s="11" t="s">
        <v>134</v>
      </c>
    </row>
    <row r="1076" spans="1:25" x14ac:dyDescent="0.3">
      <c r="A1076" s="3" t="s">
        <v>243</v>
      </c>
      <c r="B1076" s="2" t="s">
        <v>119</v>
      </c>
      <c r="C1076" s="4" t="s">
        <v>119</v>
      </c>
      <c r="D1076" s="4" t="s">
        <v>119</v>
      </c>
      <c r="E1076" s="1" t="s">
        <v>119</v>
      </c>
      <c r="F1076" s="37" t="s">
        <v>119</v>
      </c>
      <c r="G1076" s="37" t="s">
        <v>119</v>
      </c>
      <c r="H1076" s="28" t="s">
        <v>119</v>
      </c>
      <c r="I1076" s="27">
        <f>1+1+2+85+1</f>
        <v>90</v>
      </c>
      <c r="J1076" s="28">
        <v>6</v>
      </c>
      <c r="K1076" s="28" t="s">
        <v>119</v>
      </c>
      <c r="L1076" s="28" t="s">
        <v>119</v>
      </c>
      <c r="M1076" s="28" t="s">
        <v>134</v>
      </c>
      <c r="N1076" s="1" t="s">
        <v>119</v>
      </c>
      <c r="O1076" s="43" t="s">
        <v>119</v>
      </c>
      <c r="P1076" s="28" t="s">
        <v>119</v>
      </c>
      <c r="Q1076" s="106" t="s">
        <v>119</v>
      </c>
      <c r="R1076" s="106">
        <v>12</v>
      </c>
      <c r="S1076" s="106" t="s">
        <v>119</v>
      </c>
      <c r="T1076" s="106" t="s">
        <v>119</v>
      </c>
      <c r="U1076" s="106" t="s">
        <v>119</v>
      </c>
      <c r="V1076" s="106" t="s">
        <v>119</v>
      </c>
      <c r="W1076" t="s">
        <v>119</v>
      </c>
      <c r="X1076" s="11" t="str">
        <f t="shared" si="16"/>
        <v>X</v>
      </c>
      <c r="Y1076" s="11" t="s">
        <v>134</v>
      </c>
    </row>
    <row r="1077" spans="1:25" x14ac:dyDescent="0.3">
      <c r="A1077" s="3" t="s">
        <v>646</v>
      </c>
      <c r="B1077" s="2" t="s">
        <v>119</v>
      </c>
      <c r="C1077" s="4" t="s">
        <v>119</v>
      </c>
      <c r="D1077" s="4" t="s">
        <v>119</v>
      </c>
      <c r="E1077" s="1" t="s">
        <v>119</v>
      </c>
      <c r="F1077" s="37" t="s">
        <v>119</v>
      </c>
      <c r="G1077" s="37" t="s">
        <v>119</v>
      </c>
      <c r="H1077" s="28" t="s">
        <v>119</v>
      </c>
      <c r="I1077" s="27">
        <v>3</v>
      </c>
      <c r="J1077" s="28" t="s">
        <v>119</v>
      </c>
      <c r="K1077" s="28" t="s">
        <v>119</v>
      </c>
      <c r="L1077" s="28" t="s">
        <v>119</v>
      </c>
      <c r="M1077" s="28" t="s">
        <v>134</v>
      </c>
      <c r="N1077" s="1" t="s">
        <v>119</v>
      </c>
      <c r="O1077" s="43" t="s">
        <v>119</v>
      </c>
      <c r="P1077" s="28" t="s">
        <v>119</v>
      </c>
      <c r="Q1077" s="106" t="s">
        <v>119</v>
      </c>
      <c r="R1077" s="106" t="s">
        <v>119</v>
      </c>
      <c r="S1077" s="106" t="s">
        <v>119</v>
      </c>
      <c r="T1077" s="106" t="s">
        <v>119</v>
      </c>
      <c r="U1077" s="106" t="s">
        <v>119</v>
      </c>
      <c r="V1077" s="106" t="s">
        <v>119</v>
      </c>
      <c r="W1077" t="s">
        <v>119</v>
      </c>
      <c r="X1077" s="11" t="s">
        <v>134</v>
      </c>
      <c r="Y1077" s="11" t="s">
        <v>134</v>
      </c>
    </row>
    <row r="1078" spans="1:25" x14ac:dyDescent="0.3">
      <c r="A1078" s="3" t="s">
        <v>647</v>
      </c>
      <c r="B1078" s="2" t="s">
        <v>119</v>
      </c>
      <c r="C1078" s="4" t="s">
        <v>119</v>
      </c>
      <c r="D1078" s="4" t="s">
        <v>119</v>
      </c>
      <c r="E1078" s="1" t="s">
        <v>119</v>
      </c>
      <c r="F1078" s="37" t="s">
        <v>119</v>
      </c>
      <c r="G1078" s="37" t="s">
        <v>119</v>
      </c>
      <c r="H1078" s="28" t="s">
        <v>119</v>
      </c>
      <c r="I1078" s="27" t="s">
        <v>119</v>
      </c>
      <c r="J1078" s="28" t="s">
        <v>119</v>
      </c>
      <c r="K1078" s="28" t="s">
        <v>119</v>
      </c>
      <c r="L1078" s="28" t="s">
        <v>119</v>
      </c>
      <c r="M1078" s="28" t="s">
        <v>134</v>
      </c>
      <c r="N1078" s="1" t="s">
        <v>119</v>
      </c>
      <c r="O1078" s="43" t="s">
        <v>119</v>
      </c>
      <c r="P1078" s="28" t="s">
        <v>119</v>
      </c>
      <c r="Q1078" s="106" t="s">
        <v>119</v>
      </c>
      <c r="R1078" s="106" t="s">
        <v>119</v>
      </c>
      <c r="S1078" s="106" t="s">
        <v>119</v>
      </c>
      <c r="T1078" s="106" t="s">
        <v>119</v>
      </c>
      <c r="U1078" s="106" t="s">
        <v>119</v>
      </c>
      <c r="V1078" s="106" t="s">
        <v>119</v>
      </c>
      <c r="W1078" t="s">
        <v>119</v>
      </c>
      <c r="X1078" s="11" t="s">
        <v>134</v>
      </c>
      <c r="Y1078" s="11" t="s">
        <v>134</v>
      </c>
    </row>
    <row r="1079" spans="1:25" x14ac:dyDescent="0.3">
      <c r="A1079" s="3" t="s">
        <v>45</v>
      </c>
      <c r="B1079" s="2">
        <v>0</v>
      </c>
      <c r="C1079" s="4">
        <v>0</v>
      </c>
      <c r="D1079" s="4">
        <v>0</v>
      </c>
      <c r="E1079" s="1">
        <v>2</v>
      </c>
      <c r="F1079" s="37" t="s">
        <v>119</v>
      </c>
      <c r="G1079" s="37" t="s">
        <v>119</v>
      </c>
      <c r="H1079" s="28" t="s">
        <v>119</v>
      </c>
      <c r="I1079" s="28" t="s">
        <v>119</v>
      </c>
      <c r="J1079" s="28" t="s">
        <v>119</v>
      </c>
      <c r="K1079" s="28" t="s">
        <v>119</v>
      </c>
      <c r="L1079" s="28" t="s">
        <v>119</v>
      </c>
      <c r="M1079" s="28" t="s">
        <v>119</v>
      </c>
      <c r="N1079" s="1" t="s">
        <v>119</v>
      </c>
      <c r="O1079" s="43" t="s">
        <v>119</v>
      </c>
      <c r="P1079" s="28" t="s">
        <v>119</v>
      </c>
      <c r="Q1079" s="106" t="s">
        <v>119</v>
      </c>
      <c r="R1079" s="106" t="s">
        <v>119</v>
      </c>
      <c r="S1079" s="106" t="s">
        <v>119</v>
      </c>
      <c r="T1079" s="106" t="s">
        <v>119</v>
      </c>
      <c r="U1079" s="106" t="s">
        <v>119</v>
      </c>
      <c r="V1079" s="106" t="s">
        <v>119</v>
      </c>
      <c r="W1079" t="s">
        <v>119</v>
      </c>
      <c r="X1079" s="11" t="s">
        <v>134</v>
      </c>
      <c r="Y1079" s="11" t="s">
        <v>134</v>
      </c>
    </row>
    <row r="1080" spans="1:25" x14ac:dyDescent="0.3">
      <c r="A1080" s="3" t="s">
        <v>1111</v>
      </c>
      <c r="B1080" s="2" t="s">
        <v>119</v>
      </c>
      <c r="C1080" s="4" t="s">
        <v>119</v>
      </c>
      <c r="D1080" s="4" t="s">
        <v>119</v>
      </c>
      <c r="E1080" s="1" t="s">
        <v>119</v>
      </c>
      <c r="F1080" s="37" t="s">
        <v>119</v>
      </c>
      <c r="G1080" s="37" t="s">
        <v>119</v>
      </c>
      <c r="H1080" s="28" t="s">
        <v>119</v>
      </c>
      <c r="I1080" s="28" t="s">
        <v>119</v>
      </c>
      <c r="J1080" s="28" t="s">
        <v>119</v>
      </c>
      <c r="K1080" s="28" t="s">
        <v>134</v>
      </c>
      <c r="L1080" s="28" t="s">
        <v>119</v>
      </c>
      <c r="M1080" s="28" t="s">
        <v>119</v>
      </c>
      <c r="N1080" s="1" t="s">
        <v>119</v>
      </c>
      <c r="O1080" s="43" t="s">
        <v>119</v>
      </c>
      <c r="P1080" s="28" t="s">
        <v>119</v>
      </c>
      <c r="Q1080" s="106" t="s">
        <v>119</v>
      </c>
      <c r="R1080" s="106" t="s">
        <v>119</v>
      </c>
      <c r="S1080" s="106" t="s">
        <v>119</v>
      </c>
      <c r="T1080" s="106" t="s">
        <v>119</v>
      </c>
      <c r="U1080" s="106" t="s">
        <v>119</v>
      </c>
      <c r="V1080" s="106" t="s">
        <v>119</v>
      </c>
      <c r="W1080" t="s">
        <v>119</v>
      </c>
      <c r="X1080" s="11" t="s">
        <v>119</v>
      </c>
      <c r="Y1080" s="11" t="s">
        <v>119</v>
      </c>
    </row>
    <row r="1081" spans="1:25" x14ac:dyDescent="0.3">
      <c r="A1081" s="3" t="s">
        <v>648</v>
      </c>
      <c r="B1081" s="2" t="s">
        <v>119</v>
      </c>
      <c r="C1081" s="4" t="s">
        <v>119</v>
      </c>
      <c r="D1081" s="4" t="s">
        <v>119</v>
      </c>
      <c r="E1081" s="1" t="s">
        <v>119</v>
      </c>
      <c r="F1081" s="37" t="s">
        <v>119</v>
      </c>
      <c r="G1081" s="37" t="s">
        <v>119</v>
      </c>
      <c r="H1081" s="28" t="s">
        <v>119</v>
      </c>
      <c r="I1081" s="28" t="s">
        <v>119</v>
      </c>
      <c r="J1081" s="28" t="s">
        <v>119</v>
      </c>
      <c r="K1081" s="28" t="s">
        <v>119</v>
      </c>
      <c r="L1081" s="28" t="s">
        <v>119</v>
      </c>
      <c r="M1081" s="28" t="s">
        <v>134</v>
      </c>
      <c r="N1081" s="1" t="s">
        <v>119</v>
      </c>
      <c r="O1081" s="43" t="s">
        <v>119</v>
      </c>
      <c r="P1081" s="28" t="s">
        <v>119</v>
      </c>
      <c r="Q1081" s="106" t="s">
        <v>119</v>
      </c>
      <c r="R1081" s="106" t="s">
        <v>119</v>
      </c>
      <c r="S1081" s="106" t="s">
        <v>119</v>
      </c>
      <c r="T1081" s="106" t="s">
        <v>119</v>
      </c>
      <c r="U1081" s="106" t="s">
        <v>119</v>
      </c>
      <c r="V1081" s="106" t="s">
        <v>119</v>
      </c>
      <c r="W1081" t="s">
        <v>119</v>
      </c>
      <c r="X1081" s="11" t="s">
        <v>134</v>
      </c>
      <c r="Y1081" s="11" t="s">
        <v>134</v>
      </c>
    </row>
    <row r="1082" spans="1:25" x14ac:dyDescent="0.3">
      <c r="A1082" s="3" t="s">
        <v>790</v>
      </c>
      <c r="B1082" s="2" t="s">
        <v>119</v>
      </c>
      <c r="C1082" s="4" t="s">
        <v>119</v>
      </c>
      <c r="D1082" s="4" t="s">
        <v>119</v>
      </c>
      <c r="E1082" s="1" t="s">
        <v>119</v>
      </c>
      <c r="F1082" s="37" t="s">
        <v>119</v>
      </c>
      <c r="G1082" s="37" t="s">
        <v>119</v>
      </c>
      <c r="H1082" s="28" t="s">
        <v>119</v>
      </c>
      <c r="I1082" s="28" t="s">
        <v>119</v>
      </c>
      <c r="J1082" s="28" t="s">
        <v>119</v>
      </c>
      <c r="K1082" s="28" t="s">
        <v>119</v>
      </c>
      <c r="L1082" s="28" t="s">
        <v>119</v>
      </c>
      <c r="M1082" s="28" t="s">
        <v>119</v>
      </c>
      <c r="N1082" s="1" t="s">
        <v>119</v>
      </c>
      <c r="O1082" s="43" t="s">
        <v>119</v>
      </c>
      <c r="P1082" s="28" t="s">
        <v>119</v>
      </c>
      <c r="Q1082" s="106" t="s">
        <v>119</v>
      </c>
      <c r="R1082" s="106" t="s">
        <v>119</v>
      </c>
      <c r="S1082" s="106" t="s">
        <v>119</v>
      </c>
      <c r="T1082" s="106">
        <f>3+7</f>
        <v>10</v>
      </c>
      <c r="U1082" s="106" t="s">
        <v>119</v>
      </c>
      <c r="V1082" s="106" t="s">
        <v>119</v>
      </c>
      <c r="W1082" t="s">
        <v>119</v>
      </c>
      <c r="X1082" s="11" t="str">
        <f t="shared" si="16"/>
        <v>X</v>
      </c>
      <c r="Y1082" s="11" t="s">
        <v>119</v>
      </c>
    </row>
    <row r="1083" spans="1:25" x14ac:dyDescent="0.3">
      <c r="A1083" s="3" t="s">
        <v>649</v>
      </c>
      <c r="B1083" s="2" t="s">
        <v>119</v>
      </c>
      <c r="C1083" s="4" t="s">
        <v>119</v>
      </c>
      <c r="D1083" s="4" t="s">
        <v>119</v>
      </c>
      <c r="E1083" s="1" t="s">
        <v>119</v>
      </c>
      <c r="F1083" s="37" t="s">
        <v>119</v>
      </c>
      <c r="G1083" s="37" t="s">
        <v>119</v>
      </c>
      <c r="H1083" s="28" t="s">
        <v>119</v>
      </c>
      <c r="I1083" s="28" t="s">
        <v>119</v>
      </c>
      <c r="J1083" s="28" t="s">
        <v>119</v>
      </c>
      <c r="K1083" s="28" t="s">
        <v>119</v>
      </c>
      <c r="L1083" s="28" t="s">
        <v>119</v>
      </c>
      <c r="M1083" s="28">
        <f>1+1+6+32+35+58+56+14+30+1+1+27+2+10+4+13</f>
        <v>291</v>
      </c>
      <c r="N1083" s="1" t="s">
        <v>119</v>
      </c>
      <c r="O1083" s="43" t="s">
        <v>119</v>
      </c>
      <c r="P1083" s="28" t="s">
        <v>119</v>
      </c>
      <c r="Q1083" s="106" t="s">
        <v>119</v>
      </c>
      <c r="R1083" s="106" t="s">
        <v>119</v>
      </c>
      <c r="S1083" s="106" t="s">
        <v>119</v>
      </c>
      <c r="T1083" s="106">
        <v>11</v>
      </c>
      <c r="U1083" s="106" t="s">
        <v>119</v>
      </c>
      <c r="V1083" s="106" t="s">
        <v>119</v>
      </c>
      <c r="W1083" t="s">
        <v>119</v>
      </c>
      <c r="X1083" s="11" t="str">
        <f t="shared" si="16"/>
        <v>X</v>
      </c>
      <c r="Y1083" s="11" t="s">
        <v>119</v>
      </c>
    </row>
    <row r="1084" spans="1:25" x14ac:dyDescent="0.3">
      <c r="A1084" s="8" t="s">
        <v>705</v>
      </c>
      <c r="B1084" s="6" t="s">
        <v>119</v>
      </c>
      <c r="C1084" s="7" t="s">
        <v>119</v>
      </c>
      <c r="D1084" s="7" t="s">
        <v>119</v>
      </c>
      <c r="E1084" s="10" t="s">
        <v>119</v>
      </c>
      <c r="F1084" s="37" t="s">
        <v>119</v>
      </c>
      <c r="G1084" s="29" t="s">
        <v>119</v>
      </c>
      <c r="H1084" s="29">
        <v>1</v>
      </c>
      <c r="I1084" s="29" t="s">
        <v>119</v>
      </c>
      <c r="J1084" s="29" t="s">
        <v>119</v>
      </c>
      <c r="K1084" s="29" t="s">
        <v>119</v>
      </c>
      <c r="L1084" s="29" t="s">
        <v>119</v>
      </c>
      <c r="M1084" s="29" t="s">
        <v>119</v>
      </c>
      <c r="N1084" s="10" t="s">
        <v>119</v>
      </c>
      <c r="O1084" s="43" t="s">
        <v>119</v>
      </c>
      <c r="P1084" s="28" t="s">
        <v>119</v>
      </c>
      <c r="Q1084" s="106" t="s">
        <v>119</v>
      </c>
      <c r="R1084" s="106" t="s">
        <v>119</v>
      </c>
      <c r="S1084" s="106" t="s">
        <v>119</v>
      </c>
      <c r="T1084" s="106" t="s">
        <v>119</v>
      </c>
      <c r="U1084" s="106" t="s">
        <v>119</v>
      </c>
      <c r="V1084" s="106" t="s">
        <v>119</v>
      </c>
      <c r="W1084" t="s">
        <v>119</v>
      </c>
      <c r="X1084" s="11" t="s">
        <v>119</v>
      </c>
      <c r="Y1084" s="11" t="s">
        <v>119</v>
      </c>
    </row>
    <row r="1085" spans="1:25" x14ac:dyDescent="0.3">
      <c r="A1085" s="8" t="s">
        <v>793</v>
      </c>
      <c r="B1085" s="6" t="s">
        <v>119</v>
      </c>
      <c r="C1085" s="7" t="s">
        <v>119</v>
      </c>
      <c r="D1085" s="7" t="s">
        <v>119</v>
      </c>
      <c r="E1085" s="10" t="s">
        <v>119</v>
      </c>
      <c r="F1085" s="37" t="s">
        <v>119</v>
      </c>
      <c r="G1085" s="29" t="s">
        <v>119</v>
      </c>
      <c r="H1085" s="29" t="s">
        <v>119</v>
      </c>
      <c r="I1085" s="29" t="s">
        <v>119</v>
      </c>
      <c r="J1085" s="29" t="s">
        <v>119</v>
      </c>
      <c r="K1085" s="29" t="s">
        <v>119</v>
      </c>
      <c r="L1085" s="29" t="s">
        <v>119</v>
      </c>
      <c r="M1085" s="29" t="s">
        <v>119</v>
      </c>
      <c r="N1085" s="10" t="s">
        <v>119</v>
      </c>
      <c r="O1085" s="43" t="s">
        <v>119</v>
      </c>
      <c r="P1085" s="28" t="s">
        <v>119</v>
      </c>
      <c r="Q1085" s="106">
        <v>1</v>
      </c>
      <c r="R1085" s="106" t="s">
        <v>119</v>
      </c>
      <c r="S1085" s="106" t="s">
        <v>119</v>
      </c>
      <c r="T1085" s="106" t="s">
        <v>119</v>
      </c>
      <c r="U1085" s="106" t="s">
        <v>119</v>
      </c>
      <c r="V1085" s="106" t="s">
        <v>119</v>
      </c>
      <c r="W1085" t="s">
        <v>119</v>
      </c>
      <c r="X1085" s="11" t="s">
        <v>119</v>
      </c>
      <c r="Y1085" s="11" t="s">
        <v>119</v>
      </c>
    </row>
    <row r="1086" spans="1:25" x14ac:dyDescent="0.3">
      <c r="A1086" s="3" t="s">
        <v>61</v>
      </c>
      <c r="B1086" s="2">
        <v>2</v>
      </c>
      <c r="C1086" s="4">
        <v>0</v>
      </c>
      <c r="D1086" s="4">
        <v>0</v>
      </c>
      <c r="E1086" s="1">
        <v>0</v>
      </c>
      <c r="F1086" s="37" t="s">
        <v>119</v>
      </c>
      <c r="G1086" s="37" t="s">
        <v>119</v>
      </c>
      <c r="H1086" s="28" t="s">
        <v>119</v>
      </c>
      <c r="I1086" s="28" t="s">
        <v>119</v>
      </c>
      <c r="J1086" s="28">
        <v>2</v>
      </c>
      <c r="K1086" s="28">
        <v>1</v>
      </c>
      <c r="L1086" s="28" t="s">
        <v>119</v>
      </c>
      <c r="M1086" s="28" t="s">
        <v>134</v>
      </c>
      <c r="N1086" s="1" t="s">
        <v>119</v>
      </c>
      <c r="O1086" s="43" t="s">
        <v>119</v>
      </c>
      <c r="P1086" s="28" t="s">
        <v>119</v>
      </c>
      <c r="Q1086" s="106" t="s">
        <v>119</v>
      </c>
      <c r="R1086" s="106" t="s">
        <v>119</v>
      </c>
      <c r="S1086" s="106" t="s">
        <v>119</v>
      </c>
      <c r="T1086" s="106">
        <f>5+1</f>
        <v>6</v>
      </c>
      <c r="U1086" s="106" t="s">
        <v>119</v>
      </c>
      <c r="V1086" s="106" t="s">
        <v>119</v>
      </c>
      <c r="W1086" t="s">
        <v>119</v>
      </c>
      <c r="X1086" s="11" t="str">
        <f t="shared" si="16"/>
        <v>X</v>
      </c>
      <c r="Y1086" s="11" t="s">
        <v>134</v>
      </c>
    </row>
    <row r="1087" spans="1:25" x14ac:dyDescent="0.3">
      <c r="A1087" s="3" t="s">
        <v>744</v>
      </c>
      <c r="B1087" s="2" t="s">
        <v>119</v>
      </c>
      <c r="C1087" s="4" t="s">
        <v>119</v>
      </c>
      <c r="D1087" s="4" t="s">
        <v>119</v>
      </c>
      <c r="E1087" s="1" t="s">
        <v>119</v>
      </c>
      <c r="F1087" s="37" t="s">
        <v>119</v>
      </c>
      <c r="G1087" s="37" t="s">
        <v>119</v>
      </c>
      <c r="H1087" s="28" t="s">
        <v>119</v>
      </c>
      <c r="I1087" s="28">
        <v>2</v>
      </c>
      <c r="J1087" s="28" t="s">
        <v>119</v>
      </c>
      <c r="K1087" s="28" t="s">
        <v>119</v>
      </c>
      <c r="L1087" s="28" t="s">
        <v>119</v>
      </c>
      <c r="M1087" s="28" t="s">
        <v>119</v>
      </c>
      <c r="N1087" s="1" t="s">
        <v>119</v>
      </c>
      <c r="O1087" s="43">
        <v>1</v>
      </c>
      <c r="P1087" s="28" t="s">
        <v>119</v>
      </c>
      <c r="Q1087" s="106" t="s">
        <v>119</v>
      </c>
      <c r="R1087" s="106" t="s">
        <v>119</v>
      </c>
      <c r="S1087" s="106" t="s">
        <v>119</v>
      </c>
      <c r="T1087" s="106" t="s">
        <v>119</v>
      </c>
      <c r="U1087" s="106" t="s">
        <v>119</v>
      </c>
      <c r="V1087" s="106" t="s">
        <v>119</v>
      </c>
      <c r="W1087" t="s">
        <v>119</v>
      </c>
      <c r="X1087" s="11" t="s">
        <v>134</v>
      </c>
      <c r="Y1087" s="11" t="s">
        <v>134</v>
      </c>
    </row>
    <row r="1088" spans="1:25" s="64" customFormat="1" x14ac:dyDescent="0.3">
      <c r="A1088" s="3" t="s">
        <v>58</v>
      </c>
      <c r="B1088" s="2">
        <v>12</v>
      </c>
      <c r="C1088" s="4">
        <v>9</v>
      </c>
      <c r="D1088" s="4">
        <v>1</v>
      </c>
      <c r="E1088" s="1">
        <v>2</v>
      </c>
      <c r="F1088" s="37" t="s">
        <v>119</v>
      </c>
      <c r="G1088" s="37" t="s">
        <v>119</v>
      </c>
      <c r="H1088" s="28" t="s">
        <v>119</v>
      </c>
      <c r="I1088" s="28" t="s">
        <v>119</v>
      </c>
      <c r="J1088" s="28" t="s">
        <v>119</v>
      </c>
      <c r="K1088" s="28" t="s">
        <v>119</v>
      </c>
      <c r="L1088" s="28" t="s">
        <v>119</v>
      </c>
      <c r="M1088" s="28" t="s">
        <v>119</v>
      </c>
      <c r="N1088" s="1" t="s">
        <v>119</v>
      </c>
      <c r="O1088" s="43" t="s">
        <v>119</v>
      </c>
      <c r="P1088" s="28" t="s">
        <v>119</v>
      </c>
      <c r="Q1088" s="106" t="s">
        <v>119</v>
      </c>
      <c r="R1088" s="106" t="s">
        <v>119</v>
      </c>
      <c r="S1088" s="106" t="s">
        <v>119</v>
      </c>
      <c r="T1088" s="106" t="s">
        <v>119</v>
      </c>
      <c r="U1088" s="106" t="s">
        <v>119</v>
      </c>
      <c r="V1088" s="106" t="s">
        <v>119</v>
      </c>
      <c r="W1088" t="s">
        <v>119</v>
      </c>
      <c r="X1088" s="11" t="s">
        <v>134</v>
      </c>
      <c r="Y1088" s="11" t="s">
        <v>134</v>
      </c>
    </row>
    <row r="1089" spans="1:25" x14ac:dyDescent="0.3">
      <c r="A1089" s="3" t="s">
        <v>671</v>
      </c>
      <c r="B1089" s="2" t="s">
        <v>119</v>
      </c>
      <c r="C1089" s="4" t="s">
        <v>119</v>
      </c>
      <c r="D1089" s="4" t="s">
        <v>119</v>
      </c>
      <c r="E1089" s="1" t="s">
        <v>119</v>
      </c>
      <c r="F1089" s="37" t="s">
        <v>119</v>
      </c>
      <c r="G1089" s="37" t="s">
        <v>119</v>
      </c>
      <c r="H1089" s="28">
        <v>3</v>
      </c>
      <c r="I1089" s="28" t="s">
        <v>119</v>
      </c>
      <c r="J1089" s="28" t="s">
        <v>119</v>
      </c>
      <c r="K1089" s="28" t="s">
        <v>119</v>
      </c>
      <c r="L1089" s="28" t="s">
        <v>119</v>
      </c>
      <c r="M1089" s="28" t="s">
        <v>119</v>
      </c>
      <c r="N1089" s="1">
        <v>1</v>
      </c>
      <c r="O1089" s="43" t="s">
        <v>119</v>
      </c>
      <c r="P1089" s="28" t="s">
        <v>119</v>
      </c>
      <c r="Q1089" s="106" t="s">
        <v>119</v>
      </c>
      <c r="R1089" s="106" t="s">
        <v>119</v>
      </c>
      <c r="S1089" s="106" t="s">
        <v>119</v>
      </c>
      <c r="T1089" s="106" t="s">
        <v>119</v>
      </c>
      <c r="U1089" s="106" t="s">
        <v>119</v>
      </c>
      <c r="V1089" s="106" t="s">
        <v>119</v>
      </c>
      <c r="W1089" t="s">
        <v>119</v>
      </c>
      <c r="X1089" s="11" t="s">
        <v>119</v>
      </c>
      <c r="Y1089" s="11" t="s">
        <v>134</v>
      </c>
    </row>
    <row r="1090" spans="1:25" x14ac:dyDescent="0.3">
      <c r="A1090" s="3" t="s">
        <v>60</v>
      </c>
      <c r="B1090" s="2">
        <v>7</v>
      </c>
      <c r="C1090" s="4">
        <v>0</v>
      </c>
      <c r="D1090" s="4">
        <v>0</v>
      </c>
      <c r="E1090" s="1">
        <v>0</v>
      </c>
      <c r="F1090" s="37" t="s">
        <v>119</v>
      </c>
      <c r="G1090" s="37" t="s">
        <v>119</v>
      </c>
      <c r="H1090" s="28" t="s">
        <v>119</v>
      </c>
      <c r="I1090" s="28" t="s">
        <v>119</v>
      </c>
      <c r="J1090" s="28" t="s">
        <v>119</v>
      </c>
      <c r="K1090" s="28" t="s">
        <v>119</v>
      </c>
      <c r="L1090" s="28" t="s">
        <v>119</v>
      </c>
      <c r="M1090" s="28" t="s">
        <v>119</v>
      </c>
      <c r="N1090" s="1" t="s">
        <v>119</v>
      </c>
      <c r="O1090" s="43" t="s">
        <v>119</v>
      </c>
      <c r="P1090" s="28" t="s">
        <v>119</v>
      </c>
      <c r="Q1090" s="106" t="s">
        <v>119</v>
      </c>
      <c r="R1090" s="106" t="s">
        <v>119</v>
      </c>
      <c r="S1090" s="106" t="s">
        <v>119</v>
      </c>
      <c r="T1090" s="106" t="s">
        <v>119</v>
      </c>
      <c r="U1090" s="106" t="s">
        <v>119</v>
      </c>
      <c r="V1090" s="106" t="s">
        <v>119</v>
      </c>
      <c r="W1090" t="s">
        <v>119</v>
      </c>
      <c r="X1090" s="11" t="s">
        <v>119</v>
      </c>
      <c r="Y1090" s="11" t="s">
        <v>119</v>
      </c>
    </row>
    <row r="1091" spans="1:25" x14ac:dyDescent="0.3">
      <c r="A1091" s="3" t="s">
        <v>791</v>
      </c>
      <c r="B1091" s="2" t="s">
        <v>119</v>
      </c>
      <c r="C1091" s="4" t="s">
        <v>119</v>
      </c>
      <c r="D1091" s="4" t="s">
        <v>119</v>
      </c>
      <c r="E1091" s="1" t="s">
        <v>119</v>
      </c>
      <c r="F1091" s="37" t="s">
        <v>119</v>
      </c>
      <c r="G1091" s="37" t="s">
        <v>119</v>
      </c>
      <c r="H1091" s="28" t="s">
        <v>119</v>
      </c>
      <c r="I1091" s="28" t="s">
        <v>119</v>
      </c>
      <c r="J1091" s="28" t="s">
        <v>119</v>
      </c>
      <c r="K1091" s="28" t="s">
        <v>119</v>
      </c>
      <c r="L1091" s="28" t="s">
        <v>119</v>
      </c>
      <c r="M1091" s="28" t="s">
        <v>119</v>
      </c>
      <c r="N1091" s="1" t="s">
        <v>119</v>
      </c>
      <c r="O1091" s="43" t="s">
        <v>119</v>
      </c>
      <c r="P1091" s="28" t="s">
        <v>119</v>
      </c>
      <c r="Q1091" s="106" t="s">
        <v>119</v>
      </c>
      <c r="R1091" s="106" t="s">
        <v>119</v>
      </c>
      <c r="S1091" s="106">
        <v>5</v>
      </c>
      <c r="T1091" s="106">
        <v>3</v>
      </c>
      <c r="U1091" s="106" t="s">
        <v>119</v>
      </c>
      <c r="V1091" s="106" t="s">
        <v>119</v>
      </c>
      <c r="W1091" t="s">
        <v>119</v>
      </c>
      <c r="X1091" s="11" t="str">
        <f t="shared" si="16"/>
        <v>X</v>
      </c>
      <c r="Y1091" s="11" t="s">
        <v>1265</v>
      </c>
    </row>
    <row r="1092" spans="1:25" x14ac:dyDescent="0.3">
      <c r="A1092" s="3" t="s">
        <v>190</v>
      </c>
      <c r="B1092" s="2" t="s">
        <v>119</v>
      </c>
      <c r="C1092" s="4" t="s">
        <v>119</v>
      </c>
      <c r="D1092" s="4" t="s">
        <v>119</v>
      </c>
      <c r="E1092" s="1" t="s">
        <v>119</v>
      </c>
      <c r="F1092" s="37" t="s">
        <v>119</v>
      </c>
      <c r="G1092" s="37">
        <v>1</v>
      </c>
      <c r="H1092" s="28" t="s">
        <v>119</v>
      </c>
      <c r="I1092" s="28">
        <f>1+1+1+1+1+9</f>
        <v>14</v>
      </c>
      <c r="J1092" s="28" t="s">
        <v>119</v>
      </c>
      <c r="K1092" s="28">
        <v>1</v>
      </c>
      <c r="L1092" s="28" t="s">
        <v>119</v>
      </c>
      <c r="M1092" s="28" t="s">
        <v>119</v>
      </c>
      <c r="N1092" s="1" t="s">
        <v>119</v>
      </c>
      <c r="O1092" s="43" t="s">
        <v>119</v>
      </c>
      <c r="P1092" s="28" t="s">
        <v>119</v>
      </c>
      <c r="Q1092" s="106" t="s">
        <v>119</v>
      </c>
      <c r="R1092" s="106" t="s">
        <v>119</v>
      </c>
      <c r="S1092" s="106" t="s">
        <v>119</v>
      </c>
      <c r="T1092" s="106" t="s">
        <v>119</v>
      </c>
      <c r="U1092" s="106" t="s">
        <v>119</v>
      </c>
      <c r="V1092" s="106" t="s">
        <v>119</v>
      </c>
      <c r="W1092" t="s">
        <v>119</v>
      </c>
      <c r="X1092" s="11" t="s">
        <v>119</v>
      </c>
      <c r="Y1092" s="11" t="s">
        <v>134</v>
      </c>
    </row>
    <row r="1093" spans="1:25" x14ac:dyDescent="0.3">
      <c r="A1093" s="3" t="s">
        <v>1201</v>
      </c>
      <c r="B1093" s="2" t="s">
        <v>119</v>
      </c>
      <c r="C1093" s="2" t="s">
        <v>119</v>
      </c>
      <c r="D1093" s="2" t="s">
        <v>119</v>
      </c>
      <c r="E1093" s="2" t="s">
        <v>119</v>
      </c>
      <c r="F1093" s="2" t="s">
        <v>119</v>
      </c>
      <c r="G1093" s="2" t="s">
        <v>119</v>
      </c>
      <c r="H1093" s="2" t="s">
        <v>119</v>
      </c>
      <c r="I1093" s="2" t="s">
        <v>119</v>
      </c>
      <c r="J1093" s="28" t="s">
        <v>134</v>
      </c>
      <c r="K1093" s="43" t="s">
        <v>119</v>
      </c>
      <c r="L1093" s="43" t="s">
        <v>119</v>
      </c>
      <c r="M1093" s="43" t="s">
        <v>119</v>
      </c>
      <c r="N1093" s="43" t="s">
        <v>119</v>
      </c>
      <c r="O1093" s="43" t="s">
        <v>119</v>
      </c>
      <c r="P1093" s="28" t="s">
        <v>119</v>
      </c>
      <c r="Q1093" s="106" t="s">
        <v>119</v>
      </c>
      <c r="R1093" s="106" t="s">
        <v>119</v>
      </c>
      <c r="S1093" s="106" t="s">
        <v>119</v>
      </c>
      <c r="T1093" s="106" t="s">
        <v>119</v>
      </c>
      <c r="U1093" s="106" t="s">
        <v>119</v>
      </c>
      <c r="V1093" s="106" t="s">
        <v>119</v>
      </c>
      <c r="W1093" t="s">
        <v>134</v>
      </c>
      <c r="X1093" s="11" t="s">
        <v>119</v>
      </c>
      <c r="Y1093" s="11" t="s">
        <v>119</v>
      </c>
    </row>
    <row r="1094" spans="1:25" s="11" customFormat="1" x14ac:dyDescent="0.3">
      <c r="A1094" s="3" t="s">
        <v>650</v>
      </c>
      <c r="B1094" s="2" t="s">
        <v>119</v>
      </c>
      <c r="C1094" s="4" t="s">
        <v>119</v>
      </c>
      <c r="D1094" s="4" t="s">
        <v>119</v>
      </c>
      <c r="E1094" s="1" t="s">
        <v>119</v>
      </c>
      <c r="F1094" s="37" t="s">
        <v>119</v>
      </c>
      <c r="G1094" s="37" t="s">
        <v>119</v>
      </c>
      <c r="H1094" s="28" t="s">
        <v>119</v>
      </c>
      <c r="I1094" s="28" t="s">
        <v>119</v>
      </c>
      <c r="J1094" s="28" t="s">
        <v>119</v>
      </c>
      <c r="K1094" s="28" t="s">
        <v>119</v>
      </c>
      <c r="L1094" s="28" t="s">
        <v>119</v>
      </c>
      <c r="M1094" s="28">
        <f>1+1+33+22+4+1+2+1000+1+1</f>
        <v>1066</v>
      </c>
      <c r="N1094" s="1" t="s">
        <v>119</v>
      </c>
      <c r="O1094" s="43" t="s">
        <v>119</v>
      </c>
      <c r="P1094" s="28" t="s">
        <v>119</v>
      </c>
      <c r="Q1094" s="106" t="s">
        <v>119</v>
      </c>
      <c r="R1094" s="106" t="s">
        <v>119</v>
      </c>
      <c r="S1094" s="106" t="s">
        <v>119</v>
      </c>
      <c r="T1094" s="106" t="s">
        <v>119</v>
      </c>
      <c r="U1094" s="106" t="s">
        <v>119</v>
      </c>
      <c r="V1094" s="106" t="s">
        <v>119</v>
      </c>
      <c r="W1094" t="s">
        <v>119</v>
      </c>
      <c r="X1094" s="11" t="s">
        <v>134</v>
      </c>
      <c r="Y1094" s="11" t="s">
        <v>119</v>
      </c>
    </row>
    <row r="1095" spans="1:25" x14ac:dyDescent="0.3">
      <c r="A1095" s="3" t="s">
        <v>191</v>
      </c>
      <c r="B1095" s="2" t="s">
        <v>119</v>
      </c>
      <c r="C1095" s="4" t="s">
        <v>119</v>
      </c>
      <c r="D1095" s="4" t="s">
        <v>119</v>
      </c>
      <c r="E1095" s="1" t="s">
        <v>119</v>
      </c>
      <c r="F1095" s="37">
        <f>1+8+2+1+3+22+2+3+5</f>
        <v>47</v>
      </c>
      <c r="G1095" s="37" t="s">
        <v>119</v>
      </c>
      <c r="H1095" s="28" t="s">
        <v>119</v>
      </c>
      <c r="I1095" s="28">
        <f>3+1+4+1+2+3+1+2+1+1+2+4+1</f>
        <v>26</v>
      </c>
      <c r="J1095" s="28">
        <f>3+2+19+4</f>
        <v>28</v>
      </c>
      <c r="K1095" s="28">
        <v>6</v>
      </c>
      <c r="L1095" s="28" t="s">
        <v>119</v>
      </c>
      <c r="M1095" s="28" t="s">
        <v>119</v>
      </c>
      <c r="N1095" s="1">
        <v>1</v>
      </c>
      <c r="O1095" s="43">
        <v>4</v>
      </c>
      <c r="P1095" s="28" t="s">
        <v>119</v>
      </c>
      <c r="Q1095" s="106" t="s">
        <v>119</v>
      </c>
      <c r="R1095" s="106" t="s">
        <v>119</v>
      </c>
      <c r="S1095" s="106" t="s">
        <v>119</v>
      </c>
      <c r="T1095" s="106" t="s">
        <v>119</v>
      </c>
      <c r="U1095" s="106" t="s">
        <v>119</v>
      </c>
      <c r="V1095" s="106" t="s">
        <v>119</v>
      </c>
      <c r="W1095" t="s">
        <v>119</v>
      </c>
      <c r="X1095" s="11" t="s">
        <v>134</v>
      </c>
      <c r="Y1095" s="11" t="s">
        <v>134</v>
      </c>
    </row>
    <row r="1096" spans="1:25" s="64" customFormat="1" x14ac:dyDescent="0.3">
      <c r="A1096" s="3" t="s">
        <v>651</v>
      </c>
      <c r="B1096" s="2" t="s">
        <v>119</v>
      </c>
      <c r="C1096" s="4" t="s">
        <v>119</v>
      </c>
      <c r="D1096" s="4" t="s">
        <v>119</v>
      </c>
      <c r="E1096" s="1" t="s">
        <v>119</v>
      </c>
      <c r="F1096" s="37" t="s">
        <v>119</v>
      </c>
      <c r="G1096" s="37" t="s">
        <v>119</v>
      </c>
      <c r="H1096" s="28" t="s">
        <v>119</v>
      </c>
      <c r="I1096" s="28" t="s">
        <v>119</v>
      </c>
      <c r="J1096" s="28" t="s">
        <v>119</v>
      </c>
      <c r="K1096" s="28" t="s">
        <v>119</v>
      </c>
      <c r="L1096" s="28" t="s">
        <v>119</v>
      </c>
      <c r="M1096" s="28">
        <v>1</v>
      </c>
      <c r="N1096" s="1" t="s">
        <v>119</v>
      </c>
      <c r="O1096" s="43" t="s">
        <v>119</v>
      </c>
      <c r="P1096" s="28" t="s">
        <v>119</v>
      </c>
      <c r="Q1096" s="106" t="s">
        <v>119</v>
      </c>
      <c r="R1096" s="106" t="s">
        <v>119</v>
      </c>
      <c r="S1096" s="106" t="s">
        <v>119</v>
      </c>
      <c r="T1096" s="106" t="s">
        <v>119</v>
      </c>
      <c r="U1096" s="106" t="s">
        <v>119</v>
      </c>
      <c r="V1096" s="106" t="s">
        <v>119</v>
      </c>
      <c r="W1096" t="s">
        <v>119</v>
      </c>
      <c r="X1096" s="11" t="s">
        <v>134</v>
      </c>
      <c r="Y1096" s="11" t="s">
        <v>134</v>
      </c>
    </row>
    <row r="1097" spans="1:25" x14ac:dyDescent="0.3">
      <c r="A1097" s="3" t="s">
        <v>706</v>
      </c>
      <c r="B1097" s="2" t="s">
        <v>119</v>
      </c>
      <c r="C1097" s="4" t="s">
        <v>119</v>
      </c>
      <c r="D1097" s="4" t="s">
        <v>119</v>
      </c>
      <c r="E1097" s="1" t="s">
        <v>119</v>
      </c>
      <c r="F1097" s="37" t="s">
        <v>119</v>
      </c>
      <c r="G1097" s="37" t="s">
        <v>119</v>
      </c>
      <c r="H1097" s="28">
        <v>1</v>
      </c>
      <c r="I1097" s="28">
        <v>4</v>
      </c>
      <c r="J1097" s="28" t="s">
        <v>119</v>
      </c>
      <c r="K1097" s="28" t="s">
        <v>119</v>
      </c>
      <c r="L1097" s="28" t="s">
        <v>119</v>
      </c>
      <c r="M1097" s="28" t="s">
        <v>119</v>
      </c>
      <c r="N1097" s="1" t="s">
        <v>119</v>
      </c>
      <c r="O1097" s="43">
        <v>14</v>
      </c>
      <c r="P1097" s="28" t="s">
        <v>119</v>
      </c>
      <c r="Q1097" s="106" t="s">
        <v>119</v>
      </c>
      <c r="R1097" s="106" t="s">
        <v>119</v>
      </c>
      <c r="S1097" s="106" t="s">
        <v>119</v>
      </c>
      <c r="T1097" s="106" t="s">
        <v>119</v>
      </c>
      <c r="U1097" s="106" t="s">
        <v>119</v>
      </c>
      <c r="V1097" s="106" t="s">
        <v>119</v>
      </c>
      <c r="W1097" t="s">
        <v>119</v>
      </c>
      <c r="X1097" s="11" t="s">
        <v>119</v>
      </c>
      <c r="Y1097" s="11" t="s">
        <v>134</v>
      </c>
    </row>
    <row r="1098" spans="1:25" x14ac:dyDescent="0.3">
      <c r="A1098" s="3" t="s">
        <v>652</v>
      </c>
      <c r="B1098" s="2" t="s">
        <v>119</v>
      </c>
      <c r="C1098" s="4" t="s">
        <v>119</v>
      </c>
      <c r="D1098" s="4" t="s">
        <v>119</v>
      </c>
      <c r="E1098" s="1" t="s">
        <v>119</v>
      </c>
      <c r="F1098" s="37" t="s">
        <v>119</v>
      </c>
      <c r="G1098" s="37" t="s">
        <v>119</v>
      </c>
      <c r="H1098" s="28" t="s">
        <v>119</v>
      </c>
      <c r="I1098" s="28" t="s">
        <v>119</v>
      </c>
      <c r="J1098" s="28" t="s">
        <v>119</v>
      </c>
      <c r="K1098" s="28">
        <v>1</v>
      </c>
      <c r="L1098" s="28" t="s">
        <v>119</v>
      </c>
      <c r="M1098" s="28">
        <f>1+2+3+2+2</f>
        <v>10</v>
      </c>
      <c r="N1098" s="1" t="s">
        <v>119</v>
      </c>
      <c r="O1098" s="43" t="s">
        <v>119</v>
      </c>
      <c r="P1098" s="28" t="s">
        <v>119</v>
      </c>
      <c r="Q1098" s="106" t="s">
        <v>119</v>
      </c>
      <c r="R1098" s="106">
        <v>1</v>
      </c>
      <c r="S1098" s="106" t="s">
        <v>119</v>
      </c>
      <c r="T1098" s="106" t="s">
        <v>119</v>
      </c>
      <c r="U1098" s="106" t="s">
        <v>119</v>
      </c>
      <c r="V1098" s="106" t="s">
        <v>119</v>
      </c>
      <c r="W1098" t="s">
        <v>119</v>
      </c>
      <c r="X1098" s="11" t="str">
        <f t="shared" si="16"/>
        <v>X</v>
      </c>
      <c r="Y1098" s="11" t="s">
        <v>134</v>
      </c>
    </row>
    <row r="1099" spans="1:25" x14ac:dyDescent="0.3">
      <c r="A1099" s="3" t="s">
        <v>192</v>
      </c>
      <c r="B1099" s="2" t="s">
        <v>119</v>
      </c>
      <c r="C1099" s="4" t="s">
        <v>119</v>
      </c>
      <c r="D1099" s="4" t="s">
        <v>119</v>
      </c>
      <c r="E1099" s="1" t="s">
        <v>119</v>
      </c>
      <c r="F1099" s="37" t="s">
        <v>119</v>
      </c>
      <c r="G1099" s="37" t="s">
        <v>119</v>
      </c>
      <c r="H1099" s="28" t="s">
        <v>119</v>
      </c>
      <c r="I1099" s="28">
        <v>2</v>
      </c>
      <c r="J1099" s="28">
        <f>1+1+1+1+1</f>
        <v>5</v>
      </c>
      <c r="K1099" s="28">
        <v>1</v>
      </c>
      <c r="L1099" s="28" t="s">
        <v>119</v>
      </c>
      <c r="M1099" s="28">
        <f>2+2+1+1+1</f>
        <v>7</v>
      </c>
      <c r="N1099" s="4" t="s">
        <v>119</v>
      </c>
      <c r="O1099" s="43">
        <v>3</v>
      </c>
      <c r="P1099" s="28" t="s">
        <v>119</v>
      </c>
      <c r="Q1099" s="106" t="s">
        <v>119</v>
      </c>
      <c r="R1099" s="106" t="s">
        <v>119</v>
      </c>
      <c r="S1099" s="106" t="s">
        <v>119</v>
      </c>
      <c r="T1099" s="106" t="s">
        <v>119</v>
      </c>
      <c r="U1099" s="106" t="s">
        <v>119</v>
      </c>
      <c r="V1099" s="106" t="s">
        <v>119</v>
      </c>
      <c r="W1099" t="s">
        <v>119</v>
      </c>
      <c r="X1099" s="11" t="s">
        <v>134</v>
      </c>
      <c r="Y1099" s="11" t="s">
        <v>134</v>
      </c>
    </row>
    <row r="1100" spans="1:25" x14ac:dyDescent="0.3">
      <c r="A1100" s="3" t="s">
        <v>1009</v>
      </c>
      <c r="B1100" s="2" t="s">
        <v>119</v>
      </c>
      <c r="C1100" s="4" t="s">
        <v>119</v>
      </c>
      <c r="D1100" s="4" t="s">
        <v>119</v>
      </c>
      <c r="E1100" s="1" t="s">
        <v>119</v>
      </c>
      <c r="F1100" s="37" t="s">
        <v>119</v>
      </c>
      <c r="G1100" s="37" t="s">
        <v>119</v>
      </c>
      <c r="H1100" s="28" t="s">
        <v>119</v>
      </c>
      <c r="I1100" s="28" t="s">
        <v>119</v>
      </c>
      <c r="J1100" s="28" t="s">
        <v>119</v>
      </c>
      <c r="K1100" s="28" t="s">
        <v>119</v>
      </c>
      <c r="L1100" s="28" t="s">
        <v>119</v>
      </c>
      <c r="M1100" s="28" t="s">
        <v>119</v>
      </c>
      <c r="N1100" s="4" t="s">
        <v>119</v>
      </c>
      <c r="O1100" s="43" t="s">
        <v>119</v>
      </c>
      <c r="P1100" s="28" t="s">
        <v>119</v>
      </c>
      <c r="Q1100" s="106" t="s">
        <v>119</v>
      </c>
      <c r="R1100" s="106" t="s">
        <v>119</v>
      </c>
      <c r="S1100" s="106" t="s">
        <v>119</v>
      </c>
      <c r="T1100" s="106">
        <v>1</v>
      </c>
      <c r="U1100" s="106" t="s">
        <v>119</v>
      </c>
      <c r="V1100" s="106" t="s">
        <v>119</v>
      </c>
      <c r="W1100" t="s">
        <v>119</v>
      </c>
      <c r="X1100" s="11" t="str">
        <f t="shared" si="16"/>
        <v>X</v>
      </c>
      <c r="Y1100" s="11" t="s">
        <v>134</v>
      </c>
    </row>
    <row r="1101" spans="1:25" x14ac:dyDescent="0.3">
      <c r="A1101" s="3" t="s">
        <v>653</v>
      </c>
      <c r="B1101" s="2" t="s">
        <v>119</v>
      </c>
      <c r="C1101" s="4" t="s">
        <v>119</v>
      </c>
      <c r="D1101" s="4" t="s">
        <v>119</v>
      </c>
      <c r="E1101" s="1" t="s">
        <v>119</v>
      </c>
      <c r="F1101" s="37" t="s">
        <v>119</v>
      </c>
      <c r="G1101" s="37" t="s">
        <v>119</v>
      </c>
      <c r="H1101" s="28" t="s">
        <v>119</v>
      </c>
      <c r="I1101" s="28" t="s">
        <v>119</v>
      </c>
      <c r="J1101" s="28" t="s">
        <v>119</v>
      </c>
      <c r="K1101" s="28" t="s">
        <v>119</v>
      </c>
      <c r="L1101" s="28" t="s">
        <v>119</v>
      </c>
      <c r="M1101" s="28" t="s">
        <v>134</v>
      </c>
      <c r="N1101" s="4" t="s">
        <v>119</v>
      </c>
      <c r="O1101" s="43" t="s">
        <v>119</v>
      </c>
      <c r="P1101" s="28">
        <v>1</v>
      </c>
      <c r="Q1101" s="106" t="s">
        <v>119</v>
      </c>
      <c r="R1101" s="106" t="s">
        <v>119</v>
      </c>
      <c r="S1101" s="106" t="s">
        <v>119</v>
      </c>
      <c r="T1101" s="106" t="s">
        <v>119</v>
      </c>
      <c r="U1101" s="106" t="s">
        <v>119</v>
      </c>
      <c r="V1101" s="106" t="s">
        <v>119</v>
      </c>
      <c r="W1101" t="s">
        <v>119</v>
      </c>
      <c r="X1101" s="11" t="s">
        <v>134</v>
      </c>
      <c r="Y1101" s="11" t="s">
        <v>134</v>
      </c>
    </row>
    <row r="1102" spans="1:25" s="74" customFormat="1" x14ac:dyDescent="0.3">
      <c r="A1102" s="3" t="s">
        <v>788</v>
      </c>
      <c r="B1102" s="2" t="s">
        <v>119</v>
      </c>
      <c r="C1102" s="4" t="s">
        <v>119</v>
      </c>
      <c r="D1102" s="4" t="s">
        <v>119</v>
      </c>
      <c r="E1102" s="1" t="s">
        <v>119</v>
      </c>
      <c r="F1102" s="37" t="s">
        <v>119</v>
      </c>
      <c r="G1102" s="37" t="s">
        <v>119</v>
      </c>
      <c r="H1102" s="28" t="s">
        <v>119</v>
      </c>
      <c r="I1102" s="28" t="s">
        <v>119</v>
      </c>
      <c r="J1102" s="28" t="s">
        <v>119</v>
      </c>
      <c r="K1102" s="28" t="s">
        <v>119</v>
      </c>
      <c r="L1102" s="28" t="s">
        <v>119</v>
      </c>
      <c r="M1102" s="28" t="s">
        <v>119</v>
      </c>
      <c r="N1102" s="4" t="s">
        <v>119</v>
      </c>
      <c r="O1102" s="43" t="s">
        <v>119</v>
      </c>
      <c r="P1102" s="28" t="s">
        <v>119</v>
      </c>
      <c r="Q1102" s="106" t="s">
        <v>119</v>
      </c>
      <c r="R1102" s="106" t="s">
        <v>119</v>
      </c>
      <c r="S1102" s="106" t="s">
        <v>119</v>
      </c>
      <c r="T1102" s="106">
        <v>1</v>
      </c>
      <c r="U1102" s="106">
        <v>1</v>
      </c>
      <c r="V1102" s="106" t="s">
        <v>119</v>
      </c>
      <c r="W1102" t="s">
        <v>119</v>
      </c>
      <c r="X1102" s="11" t="str">
        <f t="shared" si="16"/>
        <v>X</v>
      </c>
      <c r="Y1102" s="11" t="s">
        <v>134</v>
      </c>
    </row>
    <row r="1103" spans="1:25" s="74" customFormat="1" x14ac:dyDescent="0.3">
      <c r="A1103" s="3" t="s">
        <v>787</v>
      </c>
      <c r="B1103" s="2" t="s">
        <v>119</v>
      </c>
      <c r="C1103" s="4" t="s">
        <v>119</v>
      </c>
      <c r="D1103" s="4" t="s">
        <v>119</v>
      </c>
      <c r="E1103" s="1" t="s">
        <v>119</v>
      </c>
      <c r="F1103" s="37" t="s">
        <v>119</v>
      </c>
      <c r="G1103" s="37" t="s">
        <v>119</v>
      </c>
      <c r="H1103" s="28" t="s">
        <v>119</v>
      </c>
      <c r="I1103" s="28" t="s">
        <v>119</v>
      </c>
      <c r="J1103" s="28" t="s">
        <v>119</v>
      </c>
      <c r="K1103" s="28" t="s">
        <v>119</v>
      </c>
      <c r="L1103" s="28" t="s">
        <v>119</v>
      </c>
      <c r="M1103" s="28" t="s">
        <v>119</v>
      </c>
      <c r="N1103" s="4" t="s">
        <v>119</v>
      </c>
      <c r="O1103" s="43" t="s">
        <v>119</v>
      </c>
      <c r="P1103" s="28" t="s">
        <v>119</v>
      </c>
      <c r="Q1103" s="106">
        <v>1</v>
      </c>
      <c r="R1103" s="106" t="s">
        <v>119</v>
      </c>
      <c r="S1103" s="106" t="s">
        <v>119</v>
      </c>
      <c r="T1103" s="106" t="s">
        <v>119</v>
      </c>
      <c r="U1103" s="106" t="s">
        <v>119</v>
      </c>
      <c r="V1103" s="106" t="s">
        <v>119</v>
      </c>
      <c r="W1103" t="s">
        <v>119</v>
      </c>
      <c r="X1103" s="11" t="str">
        <f t="shared" si="16"/>
        <v>X</v>
      </c>
      <c r="Y1103" s="11" t="s">
        <v>119</v>
      </c>
    </row>
    <row r="1104" spans="1:25" s="74" customFormat="1" x14ac:dyDescent="0.3">
      <c r="A1104" s="3" t="s">
        <v>168</v>
      </c>
      <c r="B1104" s="2" t="s">
        <v>119</v>
      </c>
      <c r="C1104" s="4" t="s">
        <v>119</v>
      </c>
      <c r="D1104" s="4" t="s">
        <v>119</v>
      </c>
      <c r="E1104" s="1" t="s">
        <v>119</v>
      </c>
      <c r="F1104" s="37" t="s">
        <v>119</v>
      </c>
      <c r="G1104" s="37">
        <f>1+3+2+2+5+5+3+1</f>
        <v>22</v>
      </c>
      <c r="H1104" s="28">
        <v>8</v>
      </c>
      <c r="I1104" s="28">
        <v>7</v>
      </c>
      <c r="J1104" s="28">
        <v>11</v>
      </c>
      <c r="K1104" s="28">
        <f>1+1+3+5+12+1</f>
        <v>23</v>
      </c>
      <c r="L1104" s="28">
        <v>7</v>
      </c>
      <c r="M1104" s="28">
        <f>8+32+4+7+2+68+174+9+10+28+4+1+8</f>
        <v>355</v>
      </c>
      <c r="N1104" s="4">
        <v>3</v>
      </c>
      <c r="O1104" s="43">
        <v>10</v>
      </c>
      <c r="P1104" s="28">
        <v>4</v>
      </c>
      <c r="Q1104" s="106" t="s">
        <v>119</v>
      </c>
      <c r="R1104" s="106" t="s">
        <v>119</v>
      </c>
      <c r="S1104" s="106" t="s">
        <v>119</v>
      </c>
      <c r="T1104" s="106" t="s">
        <v>119</v>
      </c>
      <c r="U1104" s="106">
        <v>1</v>
      </c>
      <c r="V1104" s="106">
        <v>15</v>
      </c>
      <c r="W1104" t="s">
        <v>119</v>
      </c>
      <c r="X1104" s="11" t="str">
        <f t="shared" si="16"/>
        <v>X</v>
      </c>
      <c r="Y1104" s="11" t="s">
        <v>134</v>
      </c>
    </row>
    <row r="1105" spans="1:25" s="74" customFormat="1" x14ac:dyDescent="0.3">
      <c r="A1105" s="3" t="s">
        <v>169</v>
      </c>
      <c r="B1105" s="2" t="s">
        <v>119</v>
      </c>
      <c r="C1105" s="4" t="s">
        <v>119</v>
      </c>
      <c r="D1105" s="4" t="s">
        <v>119</v>
      </c>
      <c r="E1105" s="1" t="s">
        <v>119</v>
      </c>
      <c r="F1105" s="37">
        <f>2+1+1</f>
        <v>4</v>
      </c>
      <c r="G1105" s="37">
        <v>1</v>
      </c>
      <c r="H1105" s="28">
        <v>3</v>
      </c>
      <c r="I1105" s="28" t="s">
        <v>119</v>
      </c>
      <c r="J1105" s="28" t="s">
        <v>119</v>
      </c>
      <c r="K1105" s="28" t="s">
        <v>119</v>
      </c>
      <c r="L1105" s="28" t="s">
        <v>119</v>
      </c>
      <c r="M1105" s="28">
        <f>1+1+2+1+1+1</f>
        <v>7</v>
      </c>
      <c r="N1105" s="1">
        <v>1</v>
      </c>
      <c r="O1105" s="43" t="s">
        <v>119</v>
      </c>
      <c r="P1105" s="28" t="s">
        <v>119</v>
      </c>
      <c r="Q1105" s="106" t="s">
        <v>119</v>
      </c>
      <c r="R1105" s="106" t="s">
        <v>119</v>
      </c>
      <c r="S1105" s="106" t="s">
        <v>119</v>
      </c>
      <c r="T1105" s="106" t="s">
        <v>119</v>
      </c>
      <c r="U1105" s="106" t="s">
        <v>119</v>
      </c>
      <c r="V1105" s="106" t="s">
        <v>119</v>
      </c>
      <c r="W1105" t="s">
        <v>119</v>
      </c>
      <c r="X1105" s="11" t="s">
        <v>134</v>
      </c>
      <c r="Y1105" s="11" t="s">
        <v>119</v>
      </c>
    </row>
    <row r="1106" spans="1:25" s="74" customFormat="1" x14ac:dyDescent="0.3">
      <c r="A1106" s="3" t="s">
        <v>1008</v>
      </c>
      <c r="B1106" s="2" t="s">
        <v>119</v>
      </c>
      <c r="C1106" s="4" t="s">
        <v>119</v>
      </c>
      <c r="D1106" s="4" t="s">
        <v>119</v>
      </c>
      <c r="E1106" s="1" t="s">
        <v>119</v>
      </c>
      <c r="F1106" s="37" t="s">
        <v>119</v>
      </c>
      <c r="G1106" s="37" t="s">
        <v>119</v>
      </c>
      <c r="H1106" s="28" t="s">
        <v>119</v>
      </c>
      <c r="I1106" s="28" t="s">
        <v>119</v>
      </c>
      <c r="J1106" s="28" t="s">
        <v>119</v>
      </c>
      <c r="K1106" s="28" t="s">
        <v>119</v>
      </c>
      <c r="L1106" s="28" t="s">
        <v>119</v>
      </c>
      <c r="M1106" s="28" t="s">
        <v>119</v>
      </c>
      <c r="N1106" s="1" t="s">
        <v>119</v>
      </c>
      <c r="O1106" s="43" t="s">
        <v>119</v>
      </c>
      <c r="P1106" s="28" t="s">
        <v>119</v>
      </c>
      <c r="Q1106" s="106" t="s">
        <v>119</v>
      </c>
      <c r="R1106" s="106" t="s">
        <v>119</v>
      </c>
      <c r="S1106" s="106" t="s">
        <v>119</v>
      </c>
      <c r="T1106" s="106" t="s">
        <v>119</v>
      </c>
      <c r="U1106" s="106" t="s">
        <v>119</v>
      </c>
      <c r="V1106" s="106">
        <v>9</v>
      </c>
      <c r="W1106" t="s">
        <v>119</v>
      </c>
      <c r="X1106" s="11" t="str">
        <f t="shared" si="16"/>
        <v>X</v>
      </c>
      <c r="Y1106" s="11" t="s">
        <v>134</v>
      </c>
    </row>
    <row r="1107" spans="1:25" s="74" customFormat="1" x14ac:dyDescent="0.3">
      <c r="A1107" s="3" t="s">
        <v>1010</v>
      </c>
      <c r="B1107" s="2" t="s">
        <v>119</v>
      </c>
      <c r="C1107" s="4" t="s">
        <v>119</v>
      </c>
      <c r="D1107" s="4" t="s">
        <v>119</v>
      </c>
      <c r="E1107" s="1" t="s">
        <v>119</v>
      </c>
      <c r="F1107" s="37" t="s">
        <v>119</v>
      </c>
      <c r="G1107" s="37" t="s">
        <v>119</v>
      </c>
      <c r="H1107" s="28" t="s">
        <v>119</v>
      </c>
      <c r="I1107" s="28" t="s">
        <v>119</v>
      </c>
      <c r="J1107" s="28" t="s">
        <v>119</v>
      </c>
      <c r="K1107" s="28" t="s">
        <v>119</v>
      </c>
      <c r="L1107" s="28" t="s">
        <v>119</v>
      </c>
      <c r="M1107" s="28" t="s">
        <v>119</v>
      </c>
      <c r="N1107" s="1" t="s">
        <v>119</v>
      </c>
      <c r="O1107" s="43" t="s">
        <v>119</v>
      </c>
      <c r="P1107" s="28" t="s">
        <v>119</v>
      </c>
      <c r="Q1107" s="106" t="s">
        <v>119</v>
      </c>
      <c r="R1107" s="106" t="s">
        <v>119</v>
      </c>
      <c r="S1107" s="106" t="s">
        <v>119</v>
      </c>
      <c r="T1107" s="106">
        <v>19</v>
      </c>
      <c r="U1107" s="106">
        <v>1</v>
      </c>
      <c r="V1107" s="106">
        <v>10</v>
      </c>
      <c r="W1107" t="s">
        <v>119</v>
      </c>
      <c r="X1107" s="11" t="str">
        <f t="shared" si="16"/>
        <v>X</v>
      </c>
      <c r="Y1107" s="11" t="s">
        <v>119</v>
      </c>
    </row>
    <row r="1108" spans="1:25" s="74" customFormat="1" x14ac:dyDescent="0.3">
      <c r="A1108" s="3" t="s">
        <v>654</v>
      </c>
      <c r="B1108" s="2" t="s">
        <v>119</v>
      </c>
      <c r="C1108" s="4" t="s">
        <v>119</v>
      </c>
      <c r="D1108" s="4" t="s">
        <v>119</v>
      </c>
      <c r="E1108" s="1" t="s">
        <v>119</v>
      </c>
      <c r="F1108" s="37" t="s">
        <v>119</v>
      </c>
      <c r="G1108" s="37" t="s">
        <v>119</v>
      </c>
      <c r="H1108" s="28" t="s">
        <v>119</v>
      </c>
      <c r="I1108" s="28" t="s">
        <v>119</v>
      </c>
      <c r="J1108" s="28" t="s">
        <v>119</v>
      </c>
      <c r="K1108" s="28" t="s">
        <v>119</v>
      </c>
      <c r="L1108" s="28" t="s">
        <v>119</v>
      </c>
      <c r="M1108" s="28" t="s">
        <v>134</v>
      </c>
      <c r="N1108" s="1" t="s">
        <v>119</v>
      </c>
      <c r="O1108" s="43" t="s">
        <v>119</v>
      </c>
      <c r="P1108" s="28" t="s">
        <v>119</v>
      </c>
      <c r="Q1108" s="106" t="s">
        <v>119</v>
      </c>
      <c r="R1108" s="106" t="s">
        <v>119</v>
      </c>
      <c r="S1108" s="106" t="s">
        <v>119</v>
      </c>
      <c r="T1108" s="106" t="s">
        <v>119</v>
      </c>
      <c r="U1108" s="106" t="s">
        <v>119</v>
      </c>
      <c r="V1108" s="106" t="s">
        <v>119</v>
      </c>
      <c r="W1108" t="s">
        <v>119</v>
      </c>
      <c r="X1108" s="11" t="s">
        <v>134</v>
      </c>
      <c r="Y1108" s="11" t="s">
        <v>119</v>
      </c>
    </row>
    <row r="1109" spans="1:25" s="74" customFormat="1" x14ac:dyDescent="0.3">
      <c r="A1109" s="3" t="s">
        <v>1225</v>
      </c>
      <c r="B1109" s="2" t="s">
        <v>119</v>
      </c>
      <c r="C1109" s="4" t="s">
        <v>119</v>
      </c>
      <c r="D1109" s="4" t="s">
        <v>119</v>
      </c>
      <c r="E1109" s="1" t="s">
        <v>119</v>
      </c>
      <c r="F1109" s="37" t="s">
        <v>119</v>
      </c>
      <c r="G1109" s="37" t="s">
        <v>119</v>
      </c>
      <c r="H1109" s="28" t="s">
        <v>119</v>
      </c>
      <c r="I1109" s="28" t="s">
        <v>119</v>
      </c>
      <c r="J1109" s="28">
        <v>4</v>
      </c>
      <c r="K1109" s="28" t="s">
        <v>119</v>
      </c>
      <c r="L1109" s="28" t="s">
        <v>119</v>
      </c>
      <c r="M1109" s="28" t="s">
        <v>119</v>
      </c>
      <c r="N1109" s="1" t="s">
        <v>119</v>
      </c>
      <c r="O1109" s="43" t="s">
        <v>119</v>
      </c>
      <c r="P1109" s="28" t="s">
        <v>119</v>
      </c>
      <c r="Q1109" s="106" t="s">
        <v>119</v>
      </c>
      <c r="R1109" s="106" t="s">
        <v>119</v>
      </c>
      <c r="S1109" s="106" t="s">
        <v>119</v>
      </c>
      <c r="T1109" s="106" t="s">
        <v>119</v>
      </c>
      <c r="U1109" s="106" t="s">
        <v>119</v>
      </c>
      <c r="V1109" s="106" t="s">
        <v>119</v>
      </c>
      <c r="W1109" t="s">
        <v>134</v>
      </c>
      <c r="X1109" s="11" t="s">
        <v>119</v>
      </c>
      <c r="Y1109" s="11" t="s">
        <v>119</v>
      </c>
    </row>
    <row r="1110" spans="1:25" s="5" customFormat="1" x14ac:dyDescent="0.3">
      <c r="A1110" s="3" t="s">
        <v>170</v>
      </c>
      <c r="B1110" s="2" t="s">
        <v>119</v>
      </c>
      <c r="C1110" s="4" t="s">
        <v>119</v>
      </c>
      <c r="D1110" s="4" t="s">
        <v>119</v>
      </c>
      <c r="E1110" s="1" t="s">
        <v>119</v>
      </c>
      <c r="F1110" s="37" t="s">
        <v>119</v>
      </c>
      <c r="G1110" s="37" t="s">
        <v>119</v>
      </c>
      <c r="H1110" s="28">
        <v>20</v>
      </c>
      <c r="I1110" s="28" t="s">
        <v>119</v>
      </c>
      <c r="J1110" s="28" t="s">
        <v>119</v>
      </c>
      <c r="K1110" s="28" t="s">
        <v>119</v>
      </c>
      <c r="L1110" s="28" t="s">
        <v>119</v>
      </c>
      <c r="M1110" s="27" t="s">
        <v>119</v>
      </c>
      <c r="N1110" s="1" t="s">
        <v>119</v>
      </c>
      <c r="O1110" s="43" t="s">
        <v>119</v>
      </c>
      <c r="P1110" s="28" t="s">
        <v>119</v>
      </c>
      <c r="Q1110" s="106">
        <v>1</v>
      </c>
      <c r="R1110" s="106">
        <v>13</v>
      </c>
      <c r="S1110" s="106" t="s">
        <v>119</v>
      </c>
      <c r="T1110" s="106">
        <v>57</v>
      </c>
      <c r="U1110" s="106">
        <v>6</v>
      </c>
      <c r="V1110" s="106" t="s">
        <v>119</v>
      </c>
      <c r="W1110" t="s">
        <v>119</v>
      </c>
      <c r="X1110" s="11" t="str">
        <f t="shared" si="16"/>
        <v>X</v>
      </c>
      <c r="Y1110" s="11" t="s">
        <v>134</v>
      </c>
    </row>
    <row r="1111" spans="1:25" x14ac:dyDescent="0.3">
      <c r="A1111" s="3" t="s">
        <v>792</v>
      </c>
      <c r="B1111" s="2" t="s">
        <v>119</v>
      </c>
      <c r="C1111" s="4" t="s">
        <v>119</v>
      </c>
      <c r="D1111" s="4" t="s">
        <v>119</v>
      </c>
      <c r="E1111" s="1" t="s">
        <v>119</v>
      </c>
      <c r="F1111" s="37" t="s">
        <v>119</v>
      </c>
      <c r="G1111" s="37" t="s">
        <v>119</v>
      </c>
      <c r="H1111" s="28" t="s">
        <v>119</v>
      </c>
      <c r="I1111" s="28" t="s">
        <v>119</v>
      </c>
      <c r="J1111" s="28" t="s">
        <v>119</v>
      </c>
      <c r="K1111" s="28" t="s">
        <v>119</v>
      </c>
      <c r="L1111" s="28" t="s">
        <v>119</v>
      </c>
      <c r="M1111" s="27" t="s">
        <v>119</v>
      </c>
      <c r="N1111" s="1" t="s">
        <v>119</v>
      </c>
      <c r="O1111" s="43" t="s">
        <v>119</v>
      </c>
      <c r="P1111" s="28" t="s">
        <v>119</v>
      </c>
      <c r="Q1111" s="106" t="s">
        <v>119</v>
      </c>
      <c r="R1111" s="106" t="s">
        <v>119</v>
      </c>
      <c r="S1111" s="106" t="s">
        <v>119</v>
      </c>
      <c r="T1111" s="106">
        <f>6+4+11</f>
        <v>21</v>
      </c>
      <c r="U1111" s="106" t="s">
        <v>119</v>
      </c>
      <c r="V1111" s="106">
        <v>1</v>
      </c>
      <c r="W1111" t="s">
        <v>119</v>
      </c>
      <c r="X1111" s="11" t="str">
        <f t="shared" si="16"/>
        <v>X</v>
      </c>
      <c r="Y1111" s="11" t="s">
        <v>119</v>
      </c>
    </row>
    <row r="1112" spans="1:25" x14ac:dyDescent="0.3">
      <c r="A1112" s="3" t="s">
        <v>59</v>
      </c>
      <c r="B1112" s="2">
        <v>61</v>
      </c>
      <c r="C1112" s="4">
        <v>4</v>
      </c>
      <c r="D1112" s="4">
        <v>0</v>
      </c>
      <c r="E1112" s="1">
        <v>9</v>
      </c>
      <c r="F1112" s="37" t="s">
        <v>119</v>
      </c>
      <c r="G1112" s="37" t="s">
        <v>119</v>
      </c>
      <c r="H1112" s="27">
        <v>4</v>
      </c>
      <c r="I1112" s="28" t="s">
        <v>119</v>
      </c>
      <c r="J1112" s="28" t="s">
        <v>119</v>
      </c>
      <c r="K1112" s="28" t="s">
        <v>119</v>
      </c>
      <c r="L1112" s="28" t="s">
        <v>119</v>
      </c>
      <c r="M1112" s="27" t="s">
        <v>119</v>
      </c>
      <c r="N1112" s="1" t="s">
        <v>119</v>
      </c>
      <c r="O1112" s="43" t="s">
        <v>119</v>
      </c>
      <c r="P1112" s="28" t="s">
        <v>119</v>
      </c>
      <c r="Q1112" s="106" t="s">
        <v>119</v>
      </c>
      <c r="R1112" s="106" t="s">
        <v>119</v>
      </c>
      <c r="S1112" s="106" t="s">
        <v>119</v>
      </c>
      <c r="T1112" s="106" t="s">
        <v>119</v>
      </c>
      <c r="U1112" s="106" t="s">
        <v>119</v>
      </c>
      <c r="V1112" s="106" t="s">
        <v>119</v>
      </c>
      <c r="W1112" t="s">
        <v>119</v>
      </c>
      <c r="X1112" s="11" t="s">
        <v>119</v>
      </c>
      <c r="Y1112" s="11" t="s">
        <v>134</v>
      </c>
    </row>
    <row r="1113" spans="1:25" x14ac:dyDescent="0.3">
      <c r="A1113" s="3" t="s">
        <v>64</v>
      </c>
      <c r="B1113" s="2">
        <v>88</v>
      </c>
      <c r="C1113" s="4">
        <v>13</v>
      </c>
      <c r="D1113" s="4">
        <v>1</v>
      </c>
      <c r="E1113" s="1">
        <v>1</v>
      </c>
      <c r="F1113" s="37">
        <f>1+7+1</f>
        <v>9</v>
      </c>
      <c r="G1113" s="37" t="s">
        <v>119</v>
      </c>
      <c r="H1113" s="27">
        <v>2</v>
      </c>
      <c r="I1113" s="28" t="s">
        <v>119</v>
      </c>
      <c r="J1113" s="28">
        <v>10</v>
      </c>
      <c r="K1113" s="28">
        <v>12</v>
      </c>
      <c r="L1113" s="28" t="s">
        <v>119</v>
      </c>
      <c r="M1113" s="28">
        <v>1</v>
      </c>
      <c r="N1113" s="1">
        <v>1</v>
      </c>
      <c r="O1113" s="43" t="s">
        <v>119</v>
      </c>
      <c r="P1113" s="28" t="s">
        <v>119</v>
      </c>
      <c r="Q1113" s="106" t="s">
        <v>119</v>
      </c>
      <c r="R1113" s="106" t="s">
        <v>119</v>
      </c>
      <c r="S1113" s="106" t="s">
        <v>119</v>
      </c>
      <c r="T1113" s="106" t="s">
        <v>119</v>
      </c>
      <c r="U1113" s="106" t="s">
        <v>119</v>
      </c>
      <c r="V1113" s="106" t="s">
        <v>119</v>
      </c>
      <c r="W1113" t="s">
        <v>119</v>
      </c>
      <c r="X1113" s="11" t="s">
        <v>134</v>
      </c>
      <c r="Y1113" s="11" t="s">
        <v>134</v>
      </c>
    </row>
    <row r="1114" spans="1:25" x14ac:dyDescent="0.3">
      <c r="A1114" s="25" t="s">
        <v>1247</v>
      </c>
      <c r="B1114" s="22">
        <v>6</v>
      </c>
      <c r="C1114" s="23">
        <v>8</v>
      </c>
      <c r="D1114" s="23">
        <v>0</v>
      </c>
      <c r="E1114" s="24">
        <v>2</v>
      </c>
      <c r="F1114" s="37" t="s">
        <v>119</v>
      </c>
      <c r="G1114" s="37" t="s">
        <v>119</v>
      </c>
      <c r="H1114" s="28" t="s">
        <v>119</v>
      </c>
      <c r="I1114" s="28" t="s">
        <v>119</v>
      </c>
      <c r="J1114" s="28" t="s">
        <v>119</v>
      </c>
      <c r="K1114" s="28" t="s">
        <v>119</v>
      </c>
      <c r="L1114" s="28" t="s">
        <v>119</v>
      </c>
      <c r="M1114" s="28" t="s">
        <v>119</v>
      </c>
      <c r="N1114" s="4" t="s">
        <v>119</v>
      </c>
      <c r="O1114" s="43" t="s">
        <v>119</v>
      </c>
      <c r="P1114" s="28" t="s">
        <v>119</v>
      </c>
      <c r="Q1114" s="106" t="s">
        <v>119</v>
      </c>
      <c r="R1114" s="106" t="s">
        <v>119</v>
      </c>
      <c r="S1114" s="106" t="s">
        <v>119</v>
      </c>
      <c r="T1114" s="106" t="s">
        <v>119</v>
      </c>
      <c r="U1114" s="106" t="s">
        <v>119</v>
      </c>
      <c r="V1114" s="106" t="s">
        <v>119</v>
      </c>
      <c r="W1114" t="s">
        <v>134</v>
      </c>
      <c r="X1114" s="11" t="s">
        <v>119</v>
      </c>
      <c r="Y1114" s="88" t="s">
        <v>119</v>
      </c>
    </row>
    <row r="1115" spans="1:25" x14ac:dyDescent="0.3">
      <c r="A1115" s="3" t="s">
        <v>65</v>
      </c>
      <c r="B1115" s="2">
        <v>7</v>
      </c>
      <c r="C1115" s="4">
        <v>1</v>
      </c>
      <c r="D1115" s="4">
        <v>0</v>
      </c>
      <c r="E1115" s="1">
        <v>0</v>
      </c>
      <c r="F1115" s="37" t="s">
        <v>119</v>
      </c>
      <c r="G1115" s="37">
        <v>1</v>
      </c>
      <c r="H1115" s="27">
        <v>1</v>
      </c>
      <c r="I1115" s="28">
        <v>3</v>
      </c>
      <c r="J1115" s="28" t="s">
        <v>119</v>
      </c>
      <c r="K1115" s="29" t="s">
        <v>119</v>
      </c>
      <c r="L1115" s="28" t="s">
        <v>119</v>
      </c>
      <c r="M1115" s="28" t="s">
        <v>134</v>
      </c>
      <c r="N1115" s="1" t="s">
        <v>119</v>
      </c>
      <c r="O1115" s="43" t="s">
        <v>119</v>
      </c>
      <c r="P1115" s="28" t="s">
        <v>119</v>
      </c>
      <c r="Q1115" s="106" t="s">
        <v>119</v>
      </c>
      <c r="R1115" s="106" t="s">
        <v>119</v>
      </c>
      <c r="S1115" s="106" t="s">
        <v>119</v>
      </c>
      <c r="T1115" s="106" t="s">
        <v>119</v>
      </c>
      <c r="U1115" s="106" t="s">
        <v>119</v>
      </c>
      <c r="V1115" s="106" t="s">
        <v>119</v>
      </c>
      <c r="W1115" t="s">
        <v>119</v>
      </c>
      <c r="X1115" s="11" t="s">
        <v>134</v>
      </c>
      <c r="Y1115" s="11" t="s">
        <v>119</v>
      </c>
    </row>
    <row r="1116" spans="1:25" x14ac:dyDescent="0.3">
      <c r="A1116" s="3" t="s">
        <v>66</v>
      </c>
      <c r="B1116" s="2">
        <v>0</v>
      </c>
      <c r="C1116" s="4">
        <v>0</v>
      </c>
      <c r="D1116" s="4">
        <v>0</v>
      </c>
      <c r="E1116" s="1">
        <v>2</v>
      </c>
      <c r="F1116" s="37" t="s">
        <v>119</v>
      </c>
      <c r="G1116" s="37" t="s">
        <v>119</v>
      </c>
      <c r="H1116" s="28" t="s">
        <v>119</v>
      </c>
      <c r="I1116" s="28" t="s">
        <v>119</v>
      </c>
      <c r="J1116" s="28">
        <v>1</v>
      </c>
      <c r="K1116" s="28">
        <v>1</v>
      </c>
      <c r="L1116" s="28" t="s">
        <v>119</v>
      </c>
      <c r="M1116" s="28">
        <v>9</v>
      </c>
      <c r="N1116" s="1" t="s">
        <v>119</v>
      </c>
      <c r="O1116" s="43" t="s">
        <v>119</v>
      </c>
      <c r="P1116" s="28" t="s">
        <v>119</v>
      </c>
      <c r="Q1116" s="106" t="s">
        <v>119</v>
      </c>
      <c r="R1116" s="106" t="s">
        <v>119</v>
      </c>
      <c r="S1116" s="106" t="s">
        <v>119</v>
      </c>
      <c r="T1116" s="106" t="s">
        <v>119</v>
      </c>
      <c r="U1116" s="106" t="s">
        <v>119</v>
      </c>
      <c r="V1116" s="106" t="s">
        <v>119</v>
      </c>
      <c r="W1116" t="s">
        <v>119</v>
      </c>
      <c r="X1116" s="11" t="s">
        <v>134</v>
      </c>
      <c r="Y1116" s="11" t="s">
        <v>134</v>
      </c>
    </row>
    <row r="1117" spans="1:25" x14ac:dyDescent="0.3">
      <c r="A1117" s="3" t="s">
        <v>1202</v>
      </c>
      <c r="B1117" s="2" t="s">
        <v>119</v>
      </c>
      <c r="C1117" s="4" t="s">
        <v>119</v>
      </c>
      <c r="D1117" s="4" t="s">
        <v>119</v>
      </c>
      <c r="E1117" s="1" t="s">
        <v>119</v>
      </c>
      <c r="F1117" s="37" t="s">
        <v>119</v>
      </c>
      <c r="G1117" s="37" t="s">
        <v>119</v>
      </c>
      <c r="H1117" s="28" t="s">
        <v>119</v>
      </c>
      <c r="I1117" s="28" t="s">
        <v>119</v>
      </c>
      <c r="J1117" s="28">
        <v>3</v>
      </c>
      <c r="K1117" s="3" t="s">
        <v>119</v>
      </c>
      <c r="L1117" s="28" t="s">
        <v>119</v>
      </c>
      <c r="M1117" s="28" t="s">
        <v>119</v>
      </c>
      <c r="N1117" s="1" t="s">
        <v>119</v>
      </c>
      <c r="O1117" s="43" t="s">
        <v>119</v>
      </c>
      <c r="P1117" s="28" t="s">
        <v>119</v>
      </c>
      <c r="Q1117" s="106" t="s">
        <v>119</v>
      </c>
      <c r="R1117" s="106" t="s">
        <v>119</v>
      </c>
      <c r="S1117" s="106" t="s">
        <v>119</v>
      </c>
      <c r="T1117" s="106" t="s">
        <v>119</v>
      </c>
      <c r="U1117" s="106" t="s">
        <v>119</v>
      </c>
      <c r="V1117" s="106" t="s">
        <v>119</v>
      </c>
      <c r="W1117" t="s">
        <v>134</v>
      </c>
      <c r="X1117" s="11" t="s">
        <v>119</v>
      </c>
      <c r="Y1117" s="11" t="s">
        <v>119</v>
      </c>
    </row>
    <row r="1118" spans="1:25" x14ac:dyDescent="0.3">
      <c r="A1118" s="8" t="s">
        <v>67</v>
      </c>
      <c r="B1118" s="6">
        <v>3</v>
      </c>
      <c r="C1118" s="10">
        <v>3</v>
      </c>
      <c r="D1118" s="10">
        <v>0</v>
      </c>
      <c r="E1118" s="10">
        <v>0</v>
      </c>
      <c r="F1118" s="37" t="s">
        <v>119</v>
      </c>
      <c r="G1118" s="37" t="s">
        <v>119</v>
      </c>
      <c r="H1118" s="29" t="s">
        <v>119</v>
      </c>
      <c r="I1118" s="29" t="s">
        <v>119</v>
      </c>
      <c r="J1118" s="29" t="s">
        <v>119</v>
      </c>
      <c r="K1118" s="3" t="s">
        <v>119</v>
      </c>
      <c r="L1118" s="28" t="s">
        <v>119</v>
      </c>
      <c r="M1118" s="28" t="s">
        <v>119</v>
      </c>
      <c r="N1118" s="1" t="s">
        <v>119</v>
      </c>
      <c r="O1118" s="43" t="s">
        <v>119</v>
      </c>
      <c r="P1118" s="28" t="s">
        <v>119</v>
      </c>
      <c r="Q1118" s="106" t="s">
        <v>119</v>
      </c>
      <c r="R1118" s="106" t="s">
        <v>119</v>
      </c>
      <c r="S1118" s="106" t="s">
        <v>119</v>
      </c>
      <c r="T1118" s="106" t="s">
        <v>119</v>
      </c>
      <c r="U1118" s="106" t="s">
        <v>119</v>
      </c>
      <c r="V1118" s="106" t="s">
        <v>119</v>
      </c>
      <c r="W1118" t="s">
        <v>119</v>
      </c>
      <c r="X1118" s="11" t="s">
        <v>119</v>
      </c>
      <c r="Y1118" s="11" t="s">
        <v>119</v>
      </c>
    </row>
    <row r="1119" spans="1:25" x14ac:dyDescent="0.3">
      <c r="A1119" s="8" t="s">
        <v>794</v>
      </c>
      <c r="B1119" s="6" t="s">
        <v>119</v>
      </c>
      <c r="C1119" s="10" t="s">
        <v>119</v>
      </c>
      <c r="D1119" s="10" t="s">
        <v>119</v>
      </c>
      <c r="E1119" s="10" t="s">
        <v>119</v>
      </c>
      <c r="F1119" s="37" t="s">
        <v>119</v>
      </c>
      <c r="G1119" s="37" t="s">
        <v>119</v>
      </c>
      <c r="H1119" s="29" t="s">
        <v>119</v>
      </c>
      <c r="I1119" s="29" t="s">
        <v>119</v>
      </c>
      <c r="J1119" s="29" t="s">
        <v>119</v>
      </c>
      <c r="K1119" s="3" t="s">
        <v>119</v>
      </c>
      <c r="L1119" s="28" t="s">
        <v>119</v>
      </c>
      <c r="M1119" s="28" t="s">
        <v>119</v>
      </c>
      <c r="N1119" s="1" t="s">
        <v>119</v>
      </c>
      <c r="O1119" s="43" t="s">
        <v>119</v>
      </c>
      <c r="P1119" s="28" t="s">
        <v>119</v>
      </c>
      <c r="Q1119" s="106">
        <v>1</v>
      </c>
      <c r="R1119" s="106">
        <v>1</v>
      </c>
      <c r="S1119" s="106">
        <v>2</v>
      </c>
      <c r="T1119" s="106">
        <v>29</v>
      </c>
      <c r="U1119" s="106" t="s">
        <v>119</v>
      </c>
      <c r="V1119" s="106" t="s">
        <v>119</v>
      </c>
      <c r="W1119" t="s">
        <v>119</v>
      </c>
      <c r="X1119" s="11" t="s">
        <v>119</v>
      </c>
      <c r="Y1119" s="11" t="s">
        <v>119</v>
      </c>
    </row>
    <row r="1120" spans="1:25" x14ac:dyDescent="0.3">
      <c r="A1120" s="13" t="s">
        <v>655</v>
      </c>
      <c r="B1120" s="18" t="s">
        <v>119</v>
      </c>
      <c r="C1120" s="14" t="s">
        <v>119</v>
      </c>
      <c r="D1120" s="14" t="s">
        <v>119</v>
      </c>
      <c r="E1120" s="14" t="s">
        <v>119</v>
      </c>
      <c r="F1120" s="37" t="s">
        <v>119</v>
      </c>
      <c r="G1120" s="37" t="s">
        <v>119</v>
      </c>
      <c r="H1120" s="31" t="s">
        <v>119</v>
      </c>
      <c r="I1120" s="31" t="s">
        <v>119</v>
      </c>
      <c r="J1120" s="31" t="s">
        <v>119</v>
      </c>
      <c r="K1120" s="13" t="s">
        <v>119</v>
      </c>
      <c r="L1120" s="31" t="s">
        <v>119</v>
      </c>
      <c r="M1120" s="31">
        <f>8+1+2+2</f>
        <v>13</v>
      </c>
      <c r="N1120" s="14" t="s">
        <v>119</v>
      </c>
      <c r="O1120" s="43" t="s">
        <v>119</v>
      </c>
      <c r="P1120" s="28">
        <v>3</v>
      </c>
      <c r="Q1120" s="106" t="s">
        <v>119</v>
      </c>
      <c r="R1120" s="106" t="s">
        <v>119</v>
      </c>
      <c r="S1120" s="106" t="s">
        <v>119</v>
      </c>
      <c r="T1120" s="106">
        <v>3</v>
      </c>
      <c r="U1120" s="106" t="s">
        <v>119</v>
      </c>
      <c r="V1120" s="106" t="s">
        <v>119</v>
      </c>
      <c r="W1120" t="s">
        <v>119</v>
      </c>
      <c r="X1120" s="11" t="str">
        <f t="shared" si="16"/>
        <v>X</v>
      </c>
      <c r="Y1120" s="11" t="s">
        <v>119</v>
      </c>
    </row>
    <row r="1121" spans="1:25" x14ac:dyDescent="0.3">
      <c r="A1121" s="3" t="s">
        <v>63</v>
      </c>
      <c r="B1121" s="2">
        <v>7</v>
      </c>
      <c r="C1121" s="4">
        <v>0</v>
      </c>
      <c r="D1121" s="4">
        <v>1</v>
      </c>
      <c r="E1121" s="1">
        <v>1</v>
      </c>
      <c r="F1121" s="37" t="s">
        <v>119</v>
      </c>
      <c r="G1121" s="37" t="s">
        <v>119</v>
      </c>
      <c r="H1121" s="28" t="s">
        <v>119</v>
      </c>
      <c r="I1121" s="28" t="s">
        <v>119</v>
      </c>
      <c r="J1121" s="28" t="s">
        <v>119</v>
      </c>
      <c r="K1121" s="3" t="s">
        <v>119</v>
      </c>
      <c r="L1121" s="28" t="s">
        <v>119</v>
      </c>
      <c r="M1121" s="28" t="s">
        <v>119</v>
      </c>
      <c r="N1121" s="1" t="s">
        <v>119</v>
      </c>
      <c r="O1121" s="43" t="s">
        <v>119</v>
      </c>
      <c r="P1121" s="28" t="s">
        <v>119</v>
      </c>
      <c r="Q1121" s="106" t="s">
        <v>119</v>
      </c>
      <c r="R1121" s="106" t="s">
        <v>119</v>
      </c>
      <c r="S1121" s="106" t="s">
        <v>119</v>
      </c>
      <c r="T1121" s="106" t="s">
        <v>119</v>
      </c>
      <c r="U1121" s="106" t="s">
        <v>119</v>
      </c>
      <c r="V1121" s="106" t="s">
        <v>119</v>
      </c>
      <c r="W1121" t="s">
        <v>119</v>
      </c>
      <c r="X1121" s="11" t="s">
        <v>1265</v>
      </c>
      <c r="Y1121" s="11" t="s">
        <v>1265</v>
      </c>
    </row>
    <row r="1122" spans="1:25" s="5" customFormat="1" x14ac:dyDescent="0.3">
      <c r="A1122" s="25" t="s">
        <v>1248</v>
      </c>
      <c r="B1122" s="22">
        <v>34</v>
      </c>
      <c r="C1122" s="23">
        <v>24</v>
      </c>
      <c r="D1122" s="23">
        <v>10</v>
      </c>
      <c r="E1122" s="24">
        <v>12</v>
      </c>
      <c r="F1122" s="37" t="s">
        <v>119</v>
      </c>
      <c r="G1122" s="37" t="s">
        <v>119</v>
      </c>
      <c r="H1122" s="28" t="s">
        <v>119</v>
      </c>
      <c r="I1122" s="28" t="s">
        <v>119</v>
      </c>
      <c r="J1122" s="28" t="s">
        <v>119</v>
      </c>
      <c r="K1122" s="28" t="s">
        <v>119</v>
      </c>
      <c r="L1122" s="28" t="s">
        <v>119</v>
      </c>
      <c r="M1122" s="28" t="s">
        <v>119</v>
      </c>
      <c r="N1122" s="4" t="s">
        <v>119</v>
      </c>
      <c r="O1122" s="43" t="s">
        <v>119</v>
      </c>
      <c r="P1122" s="28" t="s">
        <v>119</v>
      </c>
      <c r="Q1122" s="106" t="s">
        <v>119</v>
      </c>
      <c r="R1122" s="106" t="s">
        <v>119</v>
      </c>
      <c r="S1122" s="106" t="s">
        <v>119</v>
      </c>
      <c r="T1122" s="106" t="s">
        <v>119</v>
      </c>
      <c r="U1122" s="106" t="s">
        <v>119</v>
      </c>
      <c r="V1122" s="106" t="s">
        <v>119</v>
      </c>
      <c r="W1122" t="s">
        <v>134</v>
      </c>
      <c r="X1122" s="11" t="s">
        <v>119</v>
      </c>
      <c r="Y1122" s="88" t="s">
        <v>119</v>
      </c>
    </row>
    <row r="1123" spans="1:25" s="5" customFormat="1" x14ac:dyDescent="0.3">
      <c r="A1123" s="3" t="s">
        <v>171</v>
      </c>
      <c r="B1123" s="2" t="s">
        <v>119</v>
      </c>
      <c r="C1123" s="4" t="s">
        <v>119</v>
      </c>
      <c r="D1123" s="4" t="s">
        <v>119</v>
      </c>
      <c r="E1123" s="1" t="s">
        <v>119</v>
      </c>
      <c r="F1123" s="37" t="s">
        <v>119</v>
      </c>
      <c r="G1123" s="37">
        <v>3</v>
      </c>
      <c r="H1123" s="28">
        <v>11</v>
      </c>
      <c r="I1123" s="28" t="s">
        <v>119</v>
      </c>
      <c r="J1123" s="28">
        <v>1</v>
      </c>
      <c r="K1123" s="28" t="s">
        <v>119</v>
      </c>
      <c r="L1123" s="28" t="s">
        <v>119</v>
      </c>
      <c r="M1123" s="28">
        <f>20+4+1+15+8+5</f>
        <v>53</v>
      </c>
      <c r="N1123" s="1" t="s">
        <v>119</v>
      </c>
      <c r="O1123" s="43" t="s">
        <v>119</v>
      </c>
      <c r="P1123" s="28">
        <v>1</v>
      </c>
      <c r="Q1123" s="106" t="s">
        <v>119</v>
      </c>
      <c r="R1123" s="106">
        <v>13</v>
      </c>
      <c r="S1123" s="106" t="s">
        <v>119</v>
      </c>
      <c r="T1123" s="106">
        <v>13</v>
      </c>
      <c r="U1123" s="106" t="s">
        <v>119</v>
      </c>
      <c r="V1123" s="106" t="s">
        <v>119</v>
      </c>
      <c r="W1123" t="s">
        <v>119</v>
      </c>
      <c r="X1123" s="11" t="s">
        <v>134</v>
      </c>
      <c r="Y1123" s="11" t="s">
        <v>134</v>
      </c>
    </row>
    <row r="1124" spans="1:25" x14ac:dyDescent="0.3">
      <c r="A1124" s="3" t="s">
        <v>62</v>
      </c>
      <c r="B1124" s="2">
        <v>1</v>
      </c>
      <c r="C1124" s="4">
        <v>0</v>
      </c>
      <c r="D1124" s="4">
        <v>0</v>
      </c>
      <c r="E1124" s="1">
        <v>2</v>
      </c>
      <c r="F1124" s="37" t="s">
        <v>119</v>
      </c>
      <c r="G1124" s="37" t="s">
        <v>119</v>
      </c>
      <c r="H1124" s="28" t="s">
        <v>119</v>
      </c>
      <c r="I1124" s="28" t="s">
        <v>119</v>
      </c>
      <c r="J1124" s="28" t="s">
        <v>119</v>
      </c>
      <c r="K1124" s="28" t="s">
        <v>119</v>
      </c>
      <c r="L1124" s="28" t="s">
        <v>119</v>
      </c>
      <c r="M1124" s="28" t="s">
        <v>119</v>
      </c>
      <c r="N1124" s="1" t="s">
        <v>119</v>
      </c>
      <c r="O1124" s="43" t="s">
        <v>119</v>
      </c>
      <c r="P1124" s="28" t="s">
        <v>119</v>
      </c>
      <c r="Q1124" s="106" t="s">
        <v>119</v>
      </c>
      <c r="R1124" s="106" t="s">
        <v>119</v>
      </c>
      <c r="S1124" s="106" t="s">
        <v>119</v>
      </c>
      <c r="T1124" s="106" t="s">
        <v>119</v>
      </c>
      <c r="U1124" s="106" t="s">
        <v>119</v>
      </c>
      <c r="V1124" s="106" t="s">
        <v>119</v>
      </c>
      <c r="W1124" t="s">
        <v>119</v>
      </c>
      <c r="X1124" s="11" t="s">
        <v>119</v>
      </c>
      <c r="Y1124" s="11" t="s">
        <v>134</v>
      </c>
    </row>
    <row r="1125" spans="1:25" x14ac:dyDescent="0.3">
      <c r="A1125" s="3" t="s">
        <v>789</v>
      </c>
      <c r="B1125" s="2" t="s">
        <v>119</v>
      </c>
      <c r="C1125" s="4" t="s">
        <v>119</v>
      </c>
      <c r="D1125" s="4" t="s">
        <v>119</v>
      </c>
      <c r="E1125" s="1" t="s">
        <v>119</v>
      </c>
      <c r="F1125" s="37" t="s">
        <v>119</v>
      </c>
      <c r="G1125" s="37" t="s">
        <v>119</v>
      </c>
      <c r="H1125" s="28" t="s">
        <v>119</v>
      </c>
      <c r="I1125" s="28" t="s">
        <v>119</v>
      </c>
      <c r="J1125" s="28" t="s">
        <v>119</v>
      </c>
      <c r="K1125" s="28" t="s">
        <v>119</v>
      </c>
      <c r="L1125" s="28" t="s">
        <v>119</v>
      </c>
      <c r="M1125" s="28" t="s">
        <v>119</v>
      </c>
      <c r="N1125" s="1" t="s">
        <v>119</v>
      </c>
      <c r="O1125" s="43" t="s">
        <v>119</v>
      </c>
      <c r="P1125" s="28" t="s">
        <v>119</v>
      </c>
      <c r="Q1125" s="106" t="s">
        <v>119</v>
      </c>
      <c r="R1125" s="106" t="s">
        <v>119</v>
      </c>
      <c r="S1125" s="106" t="s">
        <v>119</v>
      </c>
      <c r="T1125" s="106">
        <v>1</v>
      </c>
      <c r="U1125" s="106" t="s">
        <v>119</v>
      </c>
      <c r="V1125" s="106" t="s">
        <v>119</v>
      </c>
      <c r="W1125" t="s">
        <v>119</v>
      </c>
      <c r="X1125" s="11" t="str">
        <f t="shared" si="16"/>
        <v>X</v>
      </c>
      <c r="Y1125" s="11" t="s">
        <v>119</v>
      </c>
    </row>
    <row r="1126" spans="1:25" x14ac:dyDescent="0.3">
      <c r="A1126" s="3" t="s">
        <v>743</v>
      </c>
      <c r="B1126" s="2" t="s">
        <v>119</v>
      </c>
      <c r="C1126" s="4" t="s">
        <v>119</v>
      </c>
      <c r="D1126" s="4" t="s">
        <v>119</v>
      </c>
      <c r="E1126" s="1" t="s">
        <v>119</v>
      </c>
      <c r="F1126" s="37" t="s">
        <v>119</v>
      </c>
      <c r="G1126" s="37" t="s">
        <v>119</v>
      </c>
      <c r="H1126" s="28" t="s">
        <v>119</v>
      </c>
      <c r="I1126" s="28">
        <v>2</v>
      </c>
      <c r="J1126" s="28" t="s">
        <v>119</v>
      </c>
      <c r="K1126" s="28" t="s">
        <v>119</v>
      </c>
      <c r="L1126" s="28" t="s">
        <v>119</v>
      </c>
      <c r="M1126" s="28" t="s">
        <v>119</v>
      </c>
      <c r="N1126" s="1" t="s">
        <v>119</v>
      </c>
      <c r="O1126" s="43" t="s">
        <v>119</v>
      </c>
      <c r="P1126" s="28" t="s">
        <v>119</v>
      </c>
      <c r="Q1126" s="106" t="s">
        <v>119</v>
      </c>
      <c r="R1126" s="106" t="s">
        <v>119</v>
      </c>
      <c r="S1126" s="106" t="s">
        <v>119</v>
      </c>
      <c r="T1126" s="106" t="s">
        <v>119</v>
      </c>
      <c r="U1126" s="106" t="s">
        <v>119</v>
      </c>
      <c r="V1126" s="106" t="s">
        <v>119</v>
      </c>
      <c r="W1126" t="s">
        <v>119</v>
      </c>
      <c r="X1126" s="11" t="s">
        <v>134</v>
      </c>
      <c r="Y1126" s="11" t="s">
        <v>134</v>
      </c>
    </row>
    <row r="1127" spans="1:25" x14ac:dyDescent="0.3">
      <c r="A1127" s="3" t="s">
        <v>50</v>
      </c>
      <c r="B1127" s="2">
        <v>0</v>
      </c>
      <c r="C1127" s="4">
        <v>0</v>
      </c>
      <c r="D1127" s="4">
        <v>0</v>
      </c>
      <c r="E1127" s="1">
        <v>5</v>
      </c>
      <c r="F1127" s="37" t="s">
        <v>119</v>
      </c>
      <c r="G1127" s="37" t="s">
        <v>119</v>
      </c>
      <c r="H1127" s="28" t="s">
        <v>119</v>
      </c>
      <c r="I1127" s="28">
        <v>3</v>
      </c>
      <c r="J1127" s="28" t="s">
        <v>119</v>
      </c>
      <c r="K1127" s="28" t="s">
        <v>119</v>
      </c>
      <c r="L1127" s="28" t="s">
        <v>119</v>
      </c>
      <c r="M1127" s="28" t="s">
        <v>134</v>
      </c>
      <c r="N1127" s="1" t="s">
        <v>119</v>
      </c>
      <c r="O1127" s="43" t="s">
        <v>119</v>
      </c>
      <c r="P1127" s="28">
        <v>7</v>
      </c>
      <c r="Q1127" s="106" t="s">
        <v>119</v>
      </c>
      <c r="R1127" s="106" t="s">
        <v>119</v>
      </c>
      <c r="S1127" s="106" t="s">
        <v>119</v>
      </c>
      <c r="T1127" s="106" t="s">
        <v>119</v>
      </c>
      <c r="U1127" s="106" t="s">
        <v>119</v>
      </c>
      <c r="V1127" s="106" t="s">
        <v>119</v>
      </c>
      <c r="W1127" t="s">
        <v>119</v>
      </c>
      <c r="X1127" s="11" t="s">
        <v>119</v>
      </c>
      <c r="Y1127" s="11" t="s">
        <v>119</v>
      </c>
    </row>
    <row r="1128" spans="1:25" x14ac:dyDescent="0.3">
      <c r="A1128" s="3" t="s">
        <v>1345</v>
      </c>
      <c r="B1128" s="2" t="s">
        <v>119</v>
      </c>
      <c r="C1128" s="4" t="s">
        <v>119</v>
      </c>
      <c r="D1128" s="4" t="s">
        <v>119</v>
      </c>
      <c r="E1128" s="1" t="s">
        <v>119</v>
      </c>
      <c r="F1128" s="37" t="s">
        <v>119</v>
      </c>
      <c r="G1128" s="37" t="s">
        <v>119</v>
      </c>
      <c r="H1128" s="28" t="s">
        <v>119</v>
      </c>
      <c r="I1128" s="28" t="s">
        <v>119</v>
      </c>
      <c r="J1128" s="28" t="s">
        <v>119</v>
      </c>
      <c r="K1128" s="28" t="s">
        <v>119</v>
      </c>
      <c r="L1128" s="28" t="s">
        <v>119</v>
      </c>
      <c r="M1128" s="28" t="s">
        <v>119</v>
      </c>
      <c r="N1128" s="1" t="s">
        <v>119</v>
      </c>
      <c r="O1128" s="43" t="s">
        <v>119</v>
      </c>
      <c r="P1128" s="28">
        <v>2</v>
      </c>
      <c r="Q1128" s="106" t="s">
        <v>119</v>
      </c>
      <c r="R1128" s="106" t="s">
        <v>119</v>
      </c>
      <c r="S1128" s="106" t="s">
        <v>119</v>
      </c>
      <c r="T1128" s="106" t="s">
        <v>119</v>
      </c>
      <c r="U1128" s="106" t="s">
        <v>119</v>
      </c>
      <c r="V1128" s="106" t="s">
        <v>119</v>
      </c>
      <c r="W1128" t="s">
        <v>119</v>
      </c>
      <c r="X1128" s="11" t="s">
        <v>119</v>
      </c>
      <c r="Y1128" s="11" t="s">
        <v>119</v>
      </c>
    </row>
    <row r="1129" spans="1:25" x14ac:dyDescent="0.3">
      <c r="A1129" s="3" t="s">
        <v>49</v>
      </c>
      <c r="B1129" s="2">
        <v>0</v>
      </c>
      <c r="C1129" s="4">
        <v>0</v>
      </c>
      <c r="D1129" s="4">
        <v>0</v>
      </c>
      <c r="E1129" s="1">
        <v>13</v>
      </c>
      <c r="F1129" s="37" t="s">
        <v>119</v>
      </c>
      <c r="G1129" s="37" t="s">
        <v>119</v>
      </c>
      <c r="H1129" s="28" t="s">
        <v>119</v>
      </c>
      <c r="I1129" s="28">
        <v>1</v>
      </c>
      <c r="J1129" s="28" t="s">
        <v>119</v>
      </c>
      <c r="K1129" s="28" t="s">
        <v>119</v>
      </c>
      <c r="L1129" s="28" t="s">
        <v>119</v>
      </c>
      <c r="M1129" s="28" t="s">
        <v>134</v>
      </c>
      <c r="N1129" s="25" t="s">
        <v>119</v>
      </c>
      <c r="O1129" s="43" t="s">
        <v>119</v>
      </c>
      <c r="P1129" s="28" t="s">
        <v>119</v>
      </c>
      <c r="Q1129" s="106" t="s">
        <v>119</v>
      </c>
      <c r="R1129" s="106" t="s">
        <v>119</v>
      </c>
      <c r="S1129" s="106" t="s">
        <v>119</v>
      </c>
      <c r="T1129" s="106" t="s">
        <v>119</v>
      </c>
      <c r="U1129" s="106" t="s">
        <v>119</v>
      </c>
      <c r="V1129" s="106" t="s">
        <v>119</v>
      </c>
      <c r="W1129" t="s">
        <v>119</v>
      </c>
      <c r="X1129" s="11" t="s">
        <v>119</v>
      </c>
      <c r="Y1129" s="11" t="s">
        <v>134</v>
      </c>
    </row>
    <row r="1130" spans="1:25" x14ac:dyDescent="0.3">
      <c r="A1130" s="3" t="s">
        <v>656</v>
      </c>
      <c r="B1130" s="2" t="s">
        <v>119</v>
      </c>
      <c r="C1130" s="4" t="s">
        <v>119</v>
      </c>
      <c r="D1130" s="4" t="s">
        <v>119</v>
      </c>
      <c r="E1130" s="1" t="s">
        <v>119</v>
      </c>
      <c r="F1130" s="37" t="s">
        <v>119</v>
      </c>
      <c r="G1130" s="37" t="s">
        <v>119</v>
      </c>
      <c r="H1130" s="28" t="s">
        <v>119</v>
      </c>
      <c r="I1130" s="28" t="s">
        <v>119</v>
      </c>
      <c r="J1130" s="28">
        <v>2</v>
      </c>
      <c r="K1130" s="28" t="s">
        <v>119</v>
      </c>
      <c r="L1130" s="28" t="s">
        <v>119</v>
      </c>
      <c r="M1130" s="28" t="s">
        <v>134</v>
      </c>
      <c r="N1130" s="25" t="s">
        <v>119</v>
      </c>
      <c r="O1130" s="43" t="s">
        <v>119</v>
      </c>
      <c r="P1130" s="28">
        <v>1</v>
      </c>
      <c r="Q1130" s="106" t="s">
        <v>119</v>
      </c>
      <c r="R1130" s="106" t="s">
        <v>119</v>
      </c>
      <c r="S1130" s="106" t="s">
        <v>119</v>
      </c>
      <c r="T1130" s="106" t="s">
        <v>119</v>
      </c>
      <c r="U1130" s="106" t="s">
        <v>119</v>
      </c>
      <c r="V1130" s="106" t="s">
        <v>119</v>
      </c>
      <c r="W1130" t="s">
        <v>119</v>
      </c>
      <c r="X1130" s="11" t="s">
        <v>134</v>
      </c>
      <c r="Y1130" s="11" t="s">
        <v>134</v>
      </c>
    </row>
    <row r="1131" spans="1:25" x14ac:dyDescent="0.3">
      <c r="A1131" s="3" t="s">
        <v>657</v>
      </c>
      <c r="B1131" s="2" t="s">
        <v>119</v>
      </c>
      <c r="C1131" s="4" t="s">
        <v>119</v>
      </c>
      <c r="D1131" s="4" t="s">
        <v>119</v>
      </c>
      <c r="E1131" s="1" t="s">
        <v>119</v>
      </c>
      <c r="F1131" s="37" t="s">
        <v>119</v>
      </c>
      <c r="G1131" s="37" t="s">
        <v>119</v>
      </c>
      <c r="H1131" s="28" t="s">
        <v>119</v>
      </c>
      <c r="I1131" s="28" t="s">
        <v>119</v>
      </c>
      <c r="J1131" s="28" t="s">
        <v>119</v>
      </c>
      <c r="K1131" s="28" t="s">
        <v>119</v>
      </c>
      <c r="L1131" s="28" t="s">
        <v>119</v>
      </c>
      <c r="M1131" s="28" t="s">
        <v>134</v>
      </c>
      <c r="N1131" s="25" t="s">
        <v>119</v>
      </c>
      <c r="O1131" s="43" t="s">
        <v>119</v>
      </c>
      <c r="P1131" s="28" t="s">
        <v>119</v>
      </c>
      <c r="Q1131" s="106" t="s">
        <v>119</v>
      </c>
      <c r="R1131" s="106" t="s">
        <v>119</v>
      </c>
      <c r="S1131" s="106" t="s">
        <v>119</v>
      </c>
      <c r="T1131" s="106" t="s">
        <v>119</v>
      </c>
      <c r="U1131" s="106" t="s">
        <v>119</v>
      </c>
      <c r="V1131" s="106" t="s">
        <v>119</v>
      </c>
      <c r="W1131" t="s">
        <v>119</v>
      </c>
      <c r="X1131" s="11" t="s">
        <v>134</v>
      </c>
      <c r="Y1131" s="11" t="s">
        <v>119</v>
      </c>
    </row>
    <row r="1132" spans="1:25" x14ac:dyDescent="0.3">
      <c r="A1132" s="3" t="s">
        <v>658</v>
      </c>
      <c r="B1132" s="2" t="s">
        <v>119</v>
      </c>
      <c r="C1132" s="4" t="s">
        <v>119</v>
      </c>
      <c r="D1132" s="4" t="s">
        <v>119</v>
      </c>
      <c r="E1132" s="1" t="s">
        <v>119</v>
      </c>
      <c r="F1132" s="37" t="s">
        <v>119</v>
      </c>
      <c r="G1132" s="37" t="s">
        <v>119</v>
      </c>
      <c r="H1132" s="28" t="s">
        <v>119</v>
      </c>
      <c r="I1132" s="28" t="s">
        <v>119</v>
      </c>
      <c r="J1132" s="28" t="s">
        <v>119</v>
      </c>
      <c r="K1132" s="28" t="s">
        <v>119</v>
      </c>
      <c r="L1132" s="28" t="s">
        <v>119</v>
      </c>
      <c r="M1132" s="28" t="s">
        <v>134</v>
      </c>
      <c r="N1132" s="25" t="s">
        <v>119</v>
      </c>
      <c r="O1132" s="43" t="s">
        <v>119</v>
      </c>
      <c r="P1132" s="28" t="s">
        <v>119</v>
      </c>
      <c r="Q1132" s="106" t="s">
        <v>119</v>
      </c>
      <c r="R1132" s="106" t="s">
        <v>119</v>
      </c>
      <c r="S1132" s="106" t="s">
        <v>119</v>
      </c>
      <c r="T1132" s="106" t="s">
        <v>119</v>
      </c>
      <c r="U1132" s="106" t="s">
        <v>119</v>
      </c>
      <c r="V1132" s="106" t="s">
        <v>119</v>
      </c>
      <c r="W1132" t="s">
        <v>119</v>
      </c>
      <c r="X1132" s="11" t="s">
        <v>134</v>
      </c>
      <c r="Y1132" s="11" t="s">
        <v>134</v>
      </c>
    </row>
    <row r="1133" spans="1:25" x14ac:dyDescent="0.3">
      <c r="A1133" s="3" t="s">
        <v>659</v>
      </c>
      <c r="B1133" s="2" t="s">
        <v>119</v>
      </c>
      <c r="C1133" s="4" t="s">
        <v>119</v>
      </c>
      <c r="D1133" s="4" t="s">
        <v>119</v>
      </c>
      <c r="E1133" s="1" t="s">
        <v>119</v>
      </c>
      <c r="F1133" s="37" t="s">
        <v>119</v>
      </c>
      <c r="G1133" s="37" t="s">
        <v>119</v>
      </c>
      <c r="H1133" s="28" t="s">
        <v>119</v>
      </c>
      <c r="I1133" s="28" t="s">
        <v>119</v>
      </c>
      <c r="J1133" s="28" t="s">
        <v>119</v>
      </c>
      <c r="K1133" s="28" t="s">
        <v>119</v>
      </c>
      <c r="L1133" s="28" t="s">
        <v>119</v>
      </c>
      <c r="M1133" s="28" t="s">
        <v>134</v>
      </c>
      <c r="N1133" s="25" t="s">
        <v>119</v>
      </c>
      <c r="O1133" s="43" t="s">
        <v>119</v>
      </c>
      <c r="P1133" s="28" t="s">
        <v>119</v>
      </c>
      <c r="Q1133" s="106" t="s">
        <v>119</v>
      </c>
      <c r="R1133" s="106" t="s">
        <v>119</v>
      </c>
      <c r="S1133" s="106" t="s">
        <v>119</v>
      </c>
      <c r="T1133" s="106" t="s">
        <v>119</v>
      </c>
      <c r="U1133" s="106" t="s">
        <v>119</v>
      </c>
      <c r="V1133" s="106" t="s">
        <v>119</v>
      </c>
      <c r="W1133" t="s">
        <v>119</v>
      </c>
      <c r="X1133" s="11" t="s">
        <v>134</v>
      </c>
      <c r="Y1133" s="11" t="s">
        <v>134</v>
      </c>
    </row>
    <row r="1134" spans="1:25" x14ac:dyDescent="0.3">
      <c r="A1134" s="3" t="s">
        <v>660</v>
      </c>
      <c r="B1134" s="2" t="s">
        <v>119</v>
      </c>
      <c r="C1134" s="4" t="s">
        <v>119</v>
      </c>
      <c r="D1134" s="4" t="s">
        <v>119</v>
      </c>
      <c r="E1134" s="1" t="s">
        <v>119</v>
      </c>
      <c r="F1134" s="37" t="s">
        <v>119</v>
      </c>
      <c r="G1134" s="37" t="s">
        <v>119</v>
      </c>
      <c r="H1134" s="28" t="s">
        <v>119</v>
      </c>
      <c r="I1134" s="28" t="s">
        <v>119</v>
      </c>
      <c r="J1134" s="28" t="s">
        <v>119</v>
      </c>
      <c r="K1134" s="28" t="s">
        <v>119</v>
      </c>
      <c r="L1134" s="28" t="s">
        <v>119</v>
      </c>
      <c r="M1134" s="28">
        <v>2</v>
      </c>
      <c r="N1134" s="25">
        <v>1</v>
      </c>
      <c r="O1134" s="43" t="s">
        <v>119</v>
      </c>
      <c r="P1134" s="28" t="s">
        <v>119</v>
      </c>
      <c r="Q1134" s="106" t="s">
        <v>119</v>
      </c>
      <c r="R1134" s="106" t="s">
        <v>119</v>
      </c>
      <c r="S1134" s="106" t="s">
        <v>119</v>
      </c>
      <c r="T1134" s="106" t="s">
        <v>119</v>
      </c>
      <c r="U1134" s="106" t="s">
        <v>119</v>
      </c>
      <c r="V1134" s="106" t="s">
        <v>119</v>
      </c>
      <c r="W1134" t="s">
        <v>119</v>
      </c>
      <c r="X1134" s="11" t="s">
        <v>134</v>
      </c>
      <c r="Y1134" s="11" t="s">
        <v>134</v>
      </c>
    </row>
    <row r="1135" spans="1:25" x14ac:dyDescent="0.3">
      <c r="A1135" s="3" t="s">
        <v>661</v>
      </c>
      <c r="B1135" s="2" t="s">
        <v>119</v>
      </c>
      <c r="C1135" s="4" t="s">
        <v>119</v>
      </c>
      <c r="D1135" s="4" t="s">
        <v>119</v>
      </c>
      <c r="E1135" s="1" t="s">
        <v>119</v>
      </c>
      <c r="F1135" s="37" t="s">
        <v>119</v>
      </c>
      <c r="G1135" s="37" t="s">
        <v>119</v>
      </c>
      <c r="H1135" s="28" t="s">
        <v>119</v>
      </c>
      <c r="I1135" s="28" t="s">
        <v>119</v>
      </c>
      <c r="J1135" s="28" t="s">
        <v>119</v>
      </c>
      <c r="K1135" s="28" t="s">
        <v>119</v>
      </c>
      <c r="L1135" s="28" t="s">
        <v>119</v>
      </c>
      <c r="M1135" s="28" t="s">
        <v>134</v>
      </c>
      <c r="N1135" s="25" t="s">
        <v>119</v>
      </c>
      <c r="O1135" s="43" t="s">
        <v>119</v>
      </c>
      <c r="P1135" s="28" t="s">
        <v>119</v>
      </c>
      <c r="Q1135" s="106" t="s">
        <v>119</v>
      </c>
      <c r="R1135" s="106" t="s">
        <v>119</v>
      </c>
      <c r="S1135" s="106" t="s">
        <v>119</v>
      </c>
      <c r="T1135" s="106" t="s">
        <v>119</v>
      </c>
      <c r="U1135" s="106" t="s">
        <v>119</v>
      </c>
      <c r="V1135" s="106" t="s">
        <v>119</v>
      </c>
      <c r="W1135" t="s">
        <v>119</v>
      </c>
      <c r="X1135" s="11" t="s">
        <v>134</v>
      </c>
      <c r="Y1135" s="11" t="s">
        <v>134</v>
      </c>
    </row>
    <row r="1136" spans="1:25" x14ac:dyDescent="0.3">
      <c r="A1136" s="3" t="s">
        <v>707</v>
      </c>
      <c r="B1136" s="2" t="s">
        <v>119</v>
      </c>
      <c r="C1136" s="4" t="s">
        <v>119</v>
      </c>
      <c r="D1136" s="4" t="s">
        <v>119</v>
      </c>
      <c r="E1136" s="1" t="s">
        <v>119</v>
      </c>
      <c r="F1136" s="37" t="s">
        <v>119</v>
      </c>
      <c r="G1136" s="37">
        <v>1</v>
      </c>
      <c r="H1136" s="28" t="s">
        <v>119</v>
      </c>
      <c r="I1136" s="28" t="s">
        <v>119</v>
      </c>
      <c r="J1136" s="28" t="s">
        <v>119</v>
      </c>
      <c r="K1136" s="28" t="s">
        <v>119</v>
      </c>
      <c r="L1136" s="28" t="s">
        <v>119</v>
      </c>
      <c r="M1136" s="28" t="s">
        <v>119</v>
      </c>
      <c r="N1136" s="25" t="s">
        <v>119</v>
      </c>
      <c r="O1136" s="43" t="s">
        <v>119</v>
      </c>
      <c r="P1136" s="28" t="s">
        <v>119</v>
      </c>
      <c r="Q1136" s="106" t="s">
        <v>119</v>
      </c>
      <c r="R1136" s="106" t="s">
        <v>119</v>
      </c>
      <c r="S1136" s="106" t="s">
        <v>119</v>
      </c>
      <c r="T1136" s="106" t="s">
        <v>119</v>
      </c>
      <c r="U1136" s="106" t="s">
        <v>119</v>
      </c>
      <c r="V1136" s="106" t="s">
        <v>119</v>
      </c>
      <c r="W1136" t="s">
        <v>119</v>
      </c>
      <c r="X1136" s="11" t="s">
        <v>134</v>
      </c>
      <c r="Y1136" s="11" t="s">
        <v>134</v>
      </c>
    </row>
    <row r="1137" spans="1:25" x14ac:dyDescent="0.3">
      <c r="A1137" s="8" t="s">
        <v>1002</v>
      </c>
      <c r="B1137" s="6" t="s">
        <v>119</v>
      </c>
      <c r="C1137" s="7" t="s">
        <v>119</v>
      </c>
      <c r="D1137" s="7" t="s">
        <v>119</v>
      </c>
      <c r="E1137" s="10" t="s">
        <v>119</v>
      </c>
      <c r="F1137" s="29" t="s">
        <v>119</v>
      </c>
      <c r="G1137" s="29" t="s">
        <v>119</v>
      </c>
      <c r="H1137" s="29" t="s">
        <v>119</v>
      </c>
      <c r="I1137" s="29" t="s">
        <v>119</v>
      </c>
      <c r="J1137" s="29" t="s">
        <v>119</v>
      </c>
      <c r="K1137" s="29" t="s">
        <v>119</v>
      </c>
      <c r="L1137" s="29" t="s">
        <v>119</v>
      </c>
      <c r="M1137" s="29" t="s">
        <v>119</v>
      </c>
      <c r="N1137" s="10" t="s">
        <v>119</v>
      </c>
      <c r="O1137" s="43" t="s">
        <v>119</v>
      </c>
      <c r="P1137" s="28" t="s">
        <v>119</v>
      </c>
      <c r="Q1137" s="107" t="s">
        <v>119</v>
      </c>
      <c r="R1137" s="107" t="s">
        <v>119</v>
      </c>
      <c r="S1137" s="107" t="s">
        <v>119</v>
      </c>
      <c r="T1137" s="107">
        <v>4</v>
      </c>
      <c r="U1137" s="107" t="s">
        <v>119</v>
      </c>
      <c r="V1137" s="107" t="s">
        <v>119</v>
      </c>
      <c r="W1137" t="s">
        <v>119</v>
      </c>
      <c r="X1137" s="11" t="str">
        <f t="shared" ref="X1137:X1151" si="17">IF(SUM(Q1137:V1137)&gt;=1,"X","")</f>
        <v>X</v>
      </c>
      <c r="Y1137" s="11" t="s">
        <v>119</v>
      </c>
    </row>
    <row r="1138" spans="1:25" x14ac:dyDescent="0.3">
      <c r="A1138" s="13" t="s">
        <v>1346</v>
      </c>
      <c r="B1138" s="18" t="s">
        <v>119</v>
      </c>
      <c r="C1138" s="12" t="s">
        <v>119</v>
      </c>
      <c r="D1138" s="12" t="s">
        <v>119</v>
      </c>
      <c r="E1138" s="14" t="s">
        <v>119</v>
      </c>
      <c r="F1138" s="31" t="s">
        <v>119</v>
      </c>
      <c r="G1138" s="31" t="s">
        <v>119</v>
      </c>
      <c r="H1138" s="31" t="s">
        <v>119</v>
      </c>
      <c r="I1138" s="31" t="s">
        <v>119</v>
      </c>
      <c r="J1138" s="31" t="s">
        <v>119</v>
      </c>
      <c r="K1138" s="31" t="s">
        <v>119</v>
      </c>
      <c r="L1138" s="31" t="s">
        <v>119</v>
      </c>
      <c r="M1138" s="31" t="s">
        <v>119</v>
      </c>
      <c r="N1138" s="14" t="s">
        <v>119</v>
      </c>
      <c r="O1138" s="34" t="s">
        <v>119</v>
      </c>
      <c r="P1138" s="31">
        <v>8</v>
      </c>
      <c r="Q1138" s="108" t="s">
        <v>119</v>
      </c>
      <c r="R1138" s="108" t="s">
        <v>119</v>
      </c>
      <c r="S1138" s="108" t="s">
        <v>119</v>
      </c>
      <c r="T1138" s="108" t="s">
        <v>119</v>
      </c>
      <c r="U1138" s="108" t="s">
        <v>119</v>
      </c>
      <c r="V1138" s="108" t="s">
        <v>119</v>
      </c>
      <c r="W1138" s="11" t="s">
        <v>119</v>
      </c>
      <c r="X1138" s="11" t="s">
        <v>119</v>
      </c>
      <c r="Y1138" s="11" t="s">
        <v>119</v>
      </c>
    </row>
    <row r="1139" spans="1:25" x14ac:dyDescent="0.3">
      <c r="A1139" s="3" t="s">
        <v>172</v>
      </c>
      <c r="B1139" s="2" t="s">
        <v>119</v>
      </c>
      <c r="C1139" s="4" t="s">
        <v>119</v>
      </c>
      <c r="D1139" s="4" t="s">
        <v>119</v>
      </c>
      <c r="E1139" s="1" t="s">
        <v>119</v>
      </c>
      <c r="F1139" s="37" t="s">
        <v>119</v>
      </c>
      <c r="G1139" s="37" t="s">
        <v>119</v>
      </c>
      <c r="H1139" s="27">
        <v>10</v>
      </c>
      <c r="I1139" s="28" t="s">
        <v>119</v>
      </c>
      <c r="J1139" s="28" t="s">
        <v>119</v>
      </c>
      <c r="K1139" s="28" t="s">
        <v>119</v>
      </c>
      <c r="L1139" s="28">
        <v>7</v>
      </c>
      <c r="M1139" s="28" t="s">
        <v>119</v>
      </c>
      <c r="N1139" s="1" t="s">
        <v>119</v>
      </c>
      <c r="O1139" s="43">
        <f>1+1+3+4+3+1+1+2+3</f>
        <v>19</v>
      </c>
      <c r="P1139" s="28" t="s">
        <v>119</v>
      </c>
      <c r="Q1139" s="106" t="s">
        <v>119</v>
      </c>
      <c r="R1139" s="106" t="s">
        <v>119</v>
      </c>
      <c r="S1139" s="106" t="s">
        <v>119</v>
      </c>
      <c r="T1139" s="106" t="s">
        <v>119</v>
      </c>
      <c r="U1139" s="106" t="s">
        <v>119</v>
      </c>
      <c r="V1139" s="106" t="s">
        <v>119</v>
      </c>
      <c r="W1139" t="s">
        <v>119</v>
      </c>
      <c r="X1139" s="11" t="s">
        <v>119</v>
      </c>
      <c r="Y1139" s="11" t="s">
        <v>119</v>
      </c>
    </row>
    <row r="1140" spans="1:25" x14ac:dyDescent="0.3">
      <c r="A1140" s="3" t="s">
        <v>42</v>
      </c>
      <c r="B1140" s="2">
        <f>8+17+13+9+7+26+1</f>
        <v>81</v>
      </c>
      <c r="C1140" s="4">
        <v>10</v>
      </c>
      <c r="D1140" s="4">
        <v>1</v>
      </c>
      <c r="E1140" s="1">
        <v>2</v>
      </c>
      <c r="F1140" s="37" t="s">
        <v>119</v>
      </c>
      <c r="G1140" s="37" t="s">
        <v>119</v>
      </c>
      <c r="H1140" s="28" t="s">
        <v>119</v>
      </c>
      <c r="I1140" s="28" t="s">
        <v>119</v>
      </c>
      <c r="J1140" s="28" t="s">
        <v>119</v>
      </c>
      <c r="K1140" s="28" t="s">
        <v>119</v>
      </c>
      <c r="L1140" s="28" t="s">
        <v>119</v>
      </c>
      <c r="M1140" s="28" t="s">
        <v>119</v>
      </c>
      <c r="N1140" s="1" t="s">
        <v>119</v>
      </c>
      <c r="O1140" s="43" t="s">
        <v>119</v>
      </c>
      <c r="P1140" s="28" t="s">
        <v>119</v>
      </c>
      <c r="Q1140" s="106" t="s">
        <v>119</v>
      </c>
      <c r="R1140" s="106" t="s">
        <v>119</v>
      </c>
      <c r="S1140" s="106" t="s">
        <v>119</v>
      </c>
      <c r="T1140" s="106" t="s">
        <v>119</v>
      </c>
      <c r="U1140" s="106" t="s">
        <v>119</v>
      </c>
      <c r="V1140" s="106" t="s">
        <v>119</v>
      </c>
      <c r="W1140" t="s">
        <v>119</v>
      </c>
      <c r="X1140" s="11" t="s">
        <v>119</v>
      </c>
      <c r="Y1140" s="11" t="s">
        <v>134</v>
      </c>
    </row>
    <row r="1141" spans="1:25" x14ac:dyDescent="0.3">
      <c r="A1141" s="3" t="s">
        <v>1203</v>
      </c>
      <c r="B1141" s="2" t="s">
        <v>119</v>
      </c>
      <c r="C1141" s="4" t="s">
        <v>119</v>
      </c>
      <c r="D1141" s="4" t="s">
        <v>119</v>
      </c>
      <c r="E1141" s="1" t="s">
        <v>119</v>
      </c>
      <c r="F1141" s="37" t="s">
        <v>119</v>
      </c>
      <c r="G1141" s="37" t="s">
        <v>119</v>
      </c>
      <c r="H1141" s="28" t="s">
        <v>119</v>
      </c>
      <c r="I1141" s="28" t="s">
        <v>119</v>
      </c>
      <c r="J1141" s="28">
        <v>4</v>
      </c>
      <c r="K1141" s="28" t="s">
        <v>119</v>
      </c>
      <c r="L1141" s="28" t="s">
        <v>119</v>
      </c>
      <c r="M1141" s="28" t="s">
        <v>119</v>
      </c>
      <c r="N1141" s="1" t="s">
        <v>119</v>
      </c>
      <c r="O1141" s="43" t="s">
        <v>119</v>
      </c>
      <c r="P1141" s="28" t="s">
        <v>119</v>
      </c>
      <c r="Q1141" s="106" t="s">
        <v>119</v>
      </c>
      <c r="R1141" s="106" t="s">
        <v>119</v>
      </c>
      <c r="S1141" s="106" t="s">
        <v>119</v>
      </c>
      <c r="T1141" s="106" t="s">
        <v>119</v>
      </c>
      <c r="U1141" s="106" t="s">
        <v>119</v>
      </c>
      <c r="V1141" s="106" t="s">
        <v>119</v>
      </c>
      <c r="W1141" t="s">
        <v>134</v>
      </c>
      <c r="X1141" s="11" t="s">
        <v>119</v>
      </c>
      <c r="Y1141" s="11" t="s">
        <v>119</v>
      </c>
    </row>
    <row r="1142" spans="1:25" x14ac:dyDescent="0.3">
      <c r="A1142" s="3" t="s">
        <v>774</v>
      </c>
      <c r="B1142" s="2" t="s">
        <v>119</v>
      </c>
      <c r="C1142" s="4" t="s">
        <v>119</v>
      </c>
      <c r="D1142" s="4" t="s">
        <v>119</v>
      </c>
      <c r="E1142" s="1" t="s">
        <v>119</v>
      </c>
      <c r="F1142" s="37" t="s">
        <v>119</v>
      </c>
      <c r="G1142" s="37" t="s">
        <v>119</v>
      </c>
      <c r="H1142" s="28" t="s">
        <v>119</v>
      </c>
      <c r="I1142" s="28" t="s">
        <v>119</v>
      </c>
      <c r="J1142" s="28" t="s">
        <v>119</v>
      </c>
      <c r="K1142" s="28" t="s">
        <v>119</v>
      </c>
      <c r="L1142" s="28" t="s">
        <v>119</v>
      </c>
      <c r="M1142" s="28" t="s">
        <v>119</v>
      </c>
      <c r="N1142" s="1" t="s">
        <v>119</v>
      </c>
      <c r="O1142" s="43" t="s">
        <v>119</v>
      </c>
      <c r="P1142" s="28" t="s">
        <v>119</v>
      </c>
      <c r="Q1142" s="106" t="s">
        <v>119</v>
      </c>
      <c r="R1142" s="106">
        <v>3</v>
      </c>
      <c r="S1142" s="106" t="s">
        <v>119</v>
      </c>
      <c r="T1142" s="106" t="s">
        <v>119</v>
      </c>
      <c r="U1142" s="106" t="s">
        <v>119</v>
      </c>
      <c r="V1142" s="106" t="s">
        <v>119</v>
      </c>
      <c r="W1142" t="s">
        <v>119</v>
      </c>
      <c r="X1142" s="11" t="str">
        <f t="shared" si="17"/>
        <v>X</v>
      </c>
      <c r="Y1142" s="11" t="s">
        <v>119</v>
      </c>
    </row>
    <row r="1143" spans="1:25" x14ac:dyDescent="0.3">
      <c r="A1143" s="3" t="s">
        <v>1226</v>
      </c>
      <c r="B1143" s="2" t="s">
        <v>119</v>
      </c>
      <c r="C1143" s="4" t="s">
        <v>119</v>
      </c>
      <c r="D1143" s="4" t="s">
        <v>119</v>
      </c>
      <c r="E1143" s="1" t="s">
        <v>119</v>
      </c>
      <c r="F1143" s="37" t="s">
        <v>119</v>
      </c>
      <c r="G1143" s="37" t="s">
        <v>119</v>
      </c>
      <c r="H1143" s="28" t="s">
        <v>119</v>
      </c>
      <c r="I1143" s="28" t="s">
        <v>119</v>
      </c>
      <c r="J1143" s="28">
        <f>1+1+1+1+3</f>
        <v>7</v>
      </c>
      <c r="K1143" s="28" t="s">
        <v>119</v>
      </c>
      <c r="L1143" s="28" t="s">
        <v>119</v>
      </c>
      <c r="M1143" s="28" t="s">
        <v>119</v>
      </c>
      <c r="N1143" s="1" t="s">
        <v>119</v>
      </c>
      <c r="O1143" s="43" t="s">
        <v>119</v>
      </c>
      <c r="P1143" s="28" t="s">
        <v>119</v>
      </c>
      <c r="Q1143" s="106" t="s">
        <v>119</v>
      </c>
      <c r="R1143" s="106" t="s">
        <v>119</v>
      </c>
      <c r="S1143" s="106" t="s">
        <v>119</v>
      </c>
      <c r="T1143" s="106" t="s">
        <v>119</v>
      </c>
      <c r="U1143" s="106" t="s">
        <v>119</v>
      </c>
      <c r="V1143" s="106" t="s">
        <v>119</v>
      </c>
      <c r="W1143" t="s">
        <v>134</v>
      </c>
      <c r="X1143" s="11" t="s">
        <v>119</v>
      </c>
      <c r="Y1143" s="11" t="s">
        <v>119</v>
      </c>
    </row>
    <row r="1144" spans="1:25" x14ac:dyDescent="0.3">
      <c r="A1144" s="3" t="s">
        <v>43</v>
      </c>
      <c r="B1144" s="2">
        <v>0</v>
      </c>
      <c r="C1144" s="4">
        <v>0</v>
      </c>
      <c r="D1144" s="4">
        <v>2</v>
      </c>
      <c r="E1144" s="1">
        <v>5</v>
      </c>
      <c r="F1144" s="37" t="s">
        <v>119</v>
      </c>
      <c r="G1144" s="37" t="s">
        <v>119</v>
      </c>
      <c r="H1144" s="28" t="s">
        <v>119</v>
      </c>
      <c r="I1144" s="28" t="s">
        <v>119</v>
      </c>
      <c r="J1144" s="28">
        <v>9</v>
      </c>
      <c r="K1144" s="28">
        <v>4</v>
      </c>
      <c r="L1144" s="28" t="s">
        <v>119</v>
      </c>
      <c r="M1144" s="28">
        <f>6+6+4+3+5</f>
        <v>24</v>
      </c>
      <c r="N1144" s="1" t="s">
        <v>119</v>
      </c>
      <c r="O1144" s="43" t="s">
        <v>119</v>
      </c>
      <c r="P1144" s="28">
        <v>1</v>
      </c>
      <c r="Q1144" s="106" t="s">
        <v>119</v>
      </c>
      <c r="R1144" s="106" t="s">
        <v>119</v>
      </c>
      <c r="S1144" s="106" t="s">
        <v>119</v>
      </c>
      <c r="T1144" s="106" t="s">
        <v>119</v>
      </c>
      <c r="U1144" s="106" t="s">
        <v>119</v>
      </c>
      <c r="V1144" s="106" t="s">
        <v>119</v>
      </c>
      <c r="W1144" t="s">
        <v>119</v>
      </c>
      <c r="X1144" s="11" t="s">
        <v>134</v>
      </c>
      <c r="Y1144" s="11" t="s">
        <v>134</v>
      </c>
    </row>
    <row r="1145" spans="1:25" x14ac:dyDescent="0.3">
      <c r="A1145" s="3" t="s">
        <v>775</v>
      </c>
      <c r="B1145" s="2" t="s">
        <v>119</v>
      </c>
      <c r="C1145" s="4" t="s">
        <v>119</v>
      </c>
      <c r="D1145" s="4" t="s">
        <v>119</v>
      </c>
      <c r="E1145" s="1" t="s">
        <v>119</v>
      </c>
      <c r="F1145" s="37" t="s">
        <v>119</v>
      </c>
      <c r="G1145" s="37" t="s">
        <v>119</v>
      </c>
      <c r="H1145" s="28" t="s">
        <v>119</v>
      </c>
      <c r="I1145" s="28" t="s">
        <v>119</v>
      </c>
      <c r="J1145" s="28" t="s">
        <v>119</v>
      </c>
      <c r="K1145" s="28" t="s">
        <v>119</v>
      </c>
      <c r="L1145" s="28" t="s">
        <v>119</v>
      </c>
      <c r="M1145" s="28" t="s">
        <v>119</v>
      </c>
      <c r="N1145" s="1" t="s">
        <v>119</v>
      </c>
      <c r="O1145" s="43" t="s">
        <v>119</v>
      </c>
      <c r="P1145" s="28" t="s">
        <v>119</v>
      </c>
      <c r="Q1145" s="106" t="s">
        <v>119</v>
      </c>
      <c r="R1145" s="106" t="s">
        <v>119</v>
      </c>
      <c r="S1145" s="106" t="s">
        <v>119</v>
      </c>
      <c r="T1145" s="106">
        <v>4</v>
      </c>
      <c r="U1145" s="106">
        <v>1</v>
      </c>
      <c r="V1145" s="106" t="s">
        <v>119</v>
      </c>
      <c r="W1145" t="s">
        <v>119</v>
      </c>
      <c r="X1145" s="11" t="str">
        <f t="shared" si="17"/>
        <v>X</v>
      </c>
      <c r="Y1145" s="11" t="s">
        <v>134</v>
      </c>
    </row>
    <row r="1146" spans="1:25" x14ac:dyDescent="0.3">
      <c r="A1146" s="3" t="s">
        <v>1204</v>
      </c>
      <c r="B1146" s="2" t="s">
        <v>119</v>
      </c>
      <c r="C1146" s="4" t="s">
        <v>119</v>
      </c>
      <c r="D1146" s="4" t="s">
        <v>119</v>
      </c>
      <c r="E1146" s="1" t="s">
        <v>119</v>
      </c>
      <c r="F1146" s="37" t="s">
        <v>119</v>
      </c>
      <c r="G1146" s="37" t="s">
        <v>119</v>
      </c>
      <c r="H1146" s="28" t="s">
        <v>119</v>
      </c>
      <c r="I1146" s="28" t="s">
        <v>119</v>
      </c>
      <c r="J1146" s="28">
        <v>2</v>
      </c>
      <c r="K1146" s="28" t="s">
        <v>119</v>
      </c>
      <c r="L1146" s="28" t="s">
        <v>119</v>
      </c>
      <c r="M1146" s="28" t="s">
        <v>119</v>
      </c>
      <c r="N1146" s="1" t="s">
        <v>119</v>
      </c>
      <c r="O1146" s="43" t="s">
        <v>119</v>
      </c>
      <c r="P1146" s="28" t="s">
        <v>119</v>
      </c>
      <c r="Q1146" s="106" t="s">
        <v>119</v>
      </c>
      <c r="R1146" s="106" t="s">
        <v>119</v>
      </c>
      <c r="S1146" s="106" t="s">
        <v>119</v>
      </c>
      <c r="T1146" s="106" t="s">
        <v>119</v>
      </c>
      <c r="U1146" s="106" t="s">
        <v>119</v>
      </c>
      <c r="V1146" s="106" t="s">
        <v>119</v>
      </c>
      <c r="W1146" t="s">
        <v>134</v>
      </c>
      <c r="X1146" s="11" t="s">
        <v>119</v>
      </c>
      <c r="Y1146" s="11" t="s">
        <v>119</v>
      </c>
    </row>
    <row r="1147" spans="1:25" x14ac:dyDescent="0.3">
      <c r="A1147" s="3" t="s">
        <v>662</v>
      </c>
      <c r="B1147" s="2" t="s">
        <v>119</v>
      </c>
      <c r="C1147" s="4" t="s">
        <v>119</v>
      </c>
      <c r="D1147" s="4" t="s">
        <v>119</v>
      </c>
      <c r="E1147" s="1" t="s">
        <v>119</v>
      </c>
      <c r="F1147" s="37" t="s">
        <v>119</v>
      </c>
      <c r="G1147" s="37" t="s">
        <v>119</v>
      </c>
      <c r="H1147" s="28" t="s">
        <v>119</v>
      </c>
      <c r="I1147" s="28" t="s">
        <v>119</v>
      </c>
      <c r="J1147" s="28" t="s">
        <v>119</v>
      </c>
      <c r="K1147" s="28" t="s">
        <v>119</v>
      </c>
      <c r="L1147" s="28" t="s">
        <v>119</v>
      </c>
      <c r="M1147" s="28" t="s">
        <v>134</v>
      </c>
      <c r="N1147" s="1" t="s">
        <v>119</v>
      </c>
      <c r="O1147" s="43" t="s">
        <v>119</v>
      </c>
      <c r="P1147" s="28" t="s">
        <v>119</v>
      </c>
      <c r="Q1147" s="106" t="s">
        <v>119</v>
      </c>
      <c r="R1147" s="106" t="s">
        <v>119</v>
      </c>
      <c r="S1147" s="106" t="s">
        <v>119</v>
      </c>
      <c r="T1147" s="106" t="s">
        <v>119</v>
      </c>
      <c r="U1147" s="106" t="s">
        <v>119</v>
      </c>
      <c r="V1147" s="106" t="s">
        <v>119</v>
      </c>
      <c r="W1147" t="s">
        <v>119</v>
      </c>
      <c r="X1147" s="11" t="s">
        <v>134</v>
      </c>
      <c r="Y1147" s="11" t="s">
        <v>119</v>
      </c>
    </row>
    <row r="1148" spans="1:25" x14ac:dyDescent="0.3">
      <c r="A1148" s="3" t="s">
        <v>1095</v>
      </c>
      <c r="B1148" s="2">
        <v>2</v>
      </c>
      <c r="C1148" s="4" t="s">
        <v>119</v>
      </c>
      <c r="D1148" s="4">
        <v>3</v>
      </c>
      <c r="E1148" s="1">
        <v>1</v>
      </c>
      <c r="F1148" s="37" t="s">
        <v>119</v>
      </c>
      <c r="G1148" s="37" t="s">
        <v>119</v>
      </c>
      <c r="H1148" s="28" t="s">
        <v>119</v>
      </c>
      <c r="I1148" s="28" t="s">
        <v>119</v>
      </c>
      <c r="J1148" s="28">
        <v>11</v>
      </c>
      <c r="K1148" s="28">
        <v>1</v>
      </c>
      <c r="L1148" s="28" t="s">
        <v>119</v>
      </c>
      <c r="M1148" s="28" t="s">
        <v>119</v>
      </c>
      <c r="N1148" s="1" t="s">
        <v>119</v>
      </c>
      <c r="O1148" s="43" t="s">
        <v>119</v>
      </c>
      <c r="P1148" s="28" t="s">
        <v>119</v>
      </c>
      <c r="Q1148" s="106" t="s">
        <v>119</v>
      </c>
      <c r="R1148" s="106" t="s">
        <v>119</v>
      </c>
      <c r="S1148" s="106" t="s">
        <v>119</v>
      </c>
      <c r="T1148" s="106" t="s">
        <v>119</v>
      </c>
      <c r="U1148" s="106" t="s">
        <v>119</v>
      </c>
      <c r="V1148" s="106" t="s">
        <v>119</v>
      </c>
      <c r="W1148" t="s">
        <v>119</v>
      </c>
      <c r="X1148" s="11" t="s">
        <v>134</v>
      </c>
      <c r="Y1148" s="11" t="s">
        <v>134</v>
      </c>
    </row>
    <row r="1149" spans="1:25" x14ac:dyDescent="0.3">
      <c r="A1149" s="3" t="s">
        <v>41</v>
      </c>
      <c r="B1149" s="2">
        <v>2</v>
      </c>
      <c r="C1149" s="4">
        <v>0</v>
      </c>
      <c r="D1149" s="4">
        <v>0</v>
      </c>
      <c r="E1149" s="1">
        <v>0</v>
      </c>
      <c r="F1149" s="37" t="s">
        <v>119</v>
      </c>
      <c r="G1149" s="37" t="s">
        <v>119</v>
      </c>
      <c r="H1149" s="27">
        <v>2</v>
      </c>
      <c r="I1149" s="28">
        <v>1</v>
      </c>
      <c r="J1149" s="28" t="s">
        <v>119</v>
      </c>
      <c r="K1149" s="28">
        <v>2</v>
      </c>
      <c r="L1149" s="28">
        <v>3</v>
      </c>
      <c r="M1149" s="28" t="s">
        <v>134</v>
      </c>
      <c r="N1149" s="1">
        <v>1</v>
      </c>
      <c r="O1149" s="43">
        <v>3</v>
      </c>
      <c r="P1149" s="28">
        <v>9</v>
      </c>
      <c r="Q1149" s="106" t="s">
        <v>119</v>
      </c>
      <c r="R1149" s="106" t="s">
        <v>119</v>
      </c>
      <c r="S1149" s="106" t="s">
        <v>119</v>
      </c>
      <c r="T1149" s="106" t="s">
        <v>119</v>
      </c>
      <c r="U1149" s="106" t="s">
        <v>119</v>
      </c>
      <c r="V1149" s="106" t="s">
        <v>119</v>
      </c>
      <c r="W1149" t="s">
        <v>119</v>
      </c>
      <c r="X1149" s="11" t="s">
        <v>134</v>
      </c>
      <c r="Y1149" s="11" t="s">
        <v>134</v>
      </c>
    </row>
    <row r="1150" spans="1:25" x14ac:dyDescent="0.3">
      <c r="A1150" s="8" t="s">
        <v>1003</v>
      </c>
      <c r="B1150" s="6" t="s">
        <v>119</v>
      </c>
      <c r="C1150" s="7" t="s">
        <v>119</v>
      </c>
      <c r="D1150" s="7" t="s">
        <v>119</v>
      </c>
      <c r="E1150" s="10" t="s">
        <v>119</v>
      </c>
      <c r="F1150" s="29" t="s">
        <v>119</v>
      </c>
      <c r="G1150" s="29" t="s">
        <v>119</v>
      </c>
      <c r="H1150" s="30" t="s">
        <v>119</v>
      </c>
      <c r="I1150" s="29" t="s">
        <v>119</v>
      </c>
      <c r="J1150" s="29" t="s">
        <v>119</v>
      </c>
      <c r="K1150" s="29" t="s">
        <v>119</v>
      </c>
      <c r="L1150" s="29" t="s">
        <v>119</v>
      </c>
      <c r="M1150" s="29" t="s">
        <v>119</v>
      </c>
      <c r="N1150" s="10" t="s">
        <v>119</v>
      </c>
      <c r="O1150" s="43" t="s">
        <v>119</v>
      </c>
      <c r="P1150" s="28" t="s">
        <v>119</v>
      </c>
      <c r="Q1150" s="107" t="s">
        <v>119</v>
      </c>
      <c r="R1150" s="107" t="s">
        <v>119</v>
      </c>
      <c r="S1150" s="107" t="s">
        <v>119</v>
      </c>
      <c r="T1150" s="107" t="s">
        <v>119</v>
      </c>
      <c r="U1150" s="107" t="s">
        <v>119</v>
      </c>
      <c r="V1150" s="107">
        <v>1</v>
      </c>
      <c r="W1150" t="s">
        <v>119</v>
      </c>
      <c r="X1150" s="11" t="str">
        <f t="shared" si="17"/>
        <v>X</v>
      </c>
      <c r="Y1150" s="11" t="s">
        <v>119</v>
      </c>
    </row>
    <row r="1151" spans="1:25" x14ac:dyDescent="0.3">
      <c r="A1151" s="8" t="s">
        <v>776</v>
      </c>
      <c r="B1151" s="6" t="s">
        <v>119</v>
      </c>
      <c r="C1151" s="7" t="s">
        <v>119</v>
      </c>
      <c r="D1151" s="7" t="s">
        <v>119</v>
      </c>
      <c r="E1151" s="10" t="s">
        <v>119</v>
      </c>
      <c r="F1151" s="37" t="s">
        <v>119</v>
      </c>
      <c r="G1151" s="29" t="s">
        <v>119</v>
      </c>
      <c r="H1151" s="30" t="s">
        <v>119</v>
      </c>
      <c r="I1151" s="29" t="s">
        <v>119</v>
      </c>
      <c r="J1151" s="29" t="s">
        <v>119</v>
      </c>
      <c r="K1151" s="29" t="s">
        <v>119</v>
      </c>
      <c r="L1151" s="29" t="s">
        <v>119</v>
      </c>
      <c r="M1151" s="29" t="s">
        <v>119</v>
      </c>
      <c r="N1151" s="10" t="s">
        <v>119</v>
      </c>
      <c r="O1151" s="43" t="s">
        <v>119</v>
      </c>
      <c r="P1151" s="28" t="s">
        <v>119</v>
      </c>
      <c r="Q1151" s="107" t="s">
        <v>119</v>
      </c>
      <c r="R1151" s="107" t="s">
        <v>119</v>
      </c>
      <c r="S1151" s="107" t="s">
        <v>119</v>
      </c>
      <c r="T1151" s="107">
        <v>4</v>
      </c>
      <c r="U1151" s="106" t="s">
        <v>119</v>
      </c>
      <c r="V1151" s="106" t="s">
        <v>119</v>
      </c>
      <c r="W1151" t="s">
        <v>119</v>
      </c>
      <c r="X1151" s="11" t="str">
        <f t="shared" si="17"/>
        <v>X</v>
      </c>
      <c r="Y1151" s="11" t="s">
        <v>119</v>
      </c>
    </row>
    <row r="1152" spans="1:25" x14ac:dyDescent="0.3">
      <c r="A1152" s="3" t="s">
        <v>173</v>
      </c>
      <c r="B1152" s="2" t="s">
        <v>119</v>
      </c>
      <c r="C1152" s="4" t="s">
        <v>119</v>
      </c>
      <c r="D1152" s="4" t="s">
        <v>119</v>
      </c>
      <c r="E1152" s="1" t="s">
        <v>119</v>
      </c>
      <c r="F1152" s="37" t="s">
        <v>119</v>
      </c>
      <c r="G1152" s="37" t="s">
        <v>119</v>
      </c>
      <c r="H1152" s="28">
        <v>2</v>
      </c>
      <c r="I1152" s="28">
        <v>5</v>
      </c>
      <c r="J1152" s="28" t="s">
        <v>119</v>
      </c>
      <c r="K1152" s="28">
        <v>4</v>
      </c>
      <c r="L1152" s="28" t="s">
        <v>119</v>
      </c>
      <c r="M1152" s="28" t="s">
        <v>119</v>
      </c>
      <c r="N1152" s="1">
        <v>1</v>
      </c>
      <c r="O1152" s="43">
        <v>1</v>
      </c>
      <c r="P1152" s="28" t="s">
        <v>119</v>
      </c>
      <c r="Q1152" s="106" t="s">
        <v>119</v>
      </c>
      <c r="R1152" s="106" t="s">
        <v>119</v>
      </c>
      <c r="S1152" s="106" t="s">
        <v>119</v>
      </c>
      <c r="T1152" s="106" t="s">
        <v>119</v>
      </c>
      <c r="U1152" s="106" t="s">
        <v>119</v>
      </c>
      <c r="V1152" s="106" t="s">
        <v>119</v>
      </c>
      <c r="W1152" t="s">
        <v>119</v>
      </c>
      <c r="X1152" s="11" t="s">
        <v>119</v>
      </c>
      <c r="Y1152" s="11" t="s">
        <v>134</v>
      </c>
    </row>
  </sheetData>
  <autoFilter ref="A1:X1124" xr:uid="{D166087D-09E5-41D5-81BE-50C755DF7C5F}"/>
  <sortState xmlns:xlrd2="http://schemas.microsoft.com/office/spreadsheetml/2017/richdata2" ref="A965:M1124">
    <sortCondition ref="A965:A1124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1339-0D1C-4174-AA88-6F1F9CFD2156}">
  <dimension ref="A1:AA1183"/>
  <sheetViews>
    <sheetView tabSelected="1" zoomScale="90" zoomScaleNormal="90" workbookViewId="0">
      <pane xSplit="1" ySplit="1" topLeftCell="B1124" activePane="bottomRight" state="frozen"/>
      <selection activeCell="D1000" sqref="D1000"/>
      <selection pane="topRight" activeCell="D1000" sqref="D1000"/>
      <selection pane="bottomLeft" activeCell="D1000" sqref="D1000"/>
      <selection pane="bottomRight" activeCell="O1137" sqref="O1137"/>
    </sheetView>
  </sheetViews>
  <sheetFormatPr defaultRowHeight="14.4" x14ac:dyDescent="0.3"/>
  <cols>
    <col min="1" max="1" width="34.5546875" style="1" bestFit="1" customWidth="1"/>
    <col min="2" max="2" width="6.44140625" style="1" bestFit="1" customWidth="1"/>
    <col min="3" max="3" width="6.33203125" style="1" bestFit="1" customWidth="1"/>
    <col min="4" max="5" width="6.5546875" style="1" bestFit="1" customWidth="1"/>
    <col min="6" max="6" width="7" style="1" bestFit="1" customWidth="1"/>
    <col min="7" max="8" width="5.44140625" style="1" bestFit="1" customWidth="1"/>
    <col min="9" max="9" width="5.5546875" style="1" bestFit="1" customWidth="1"/>
    <col min="10" max="10" width="7.5546875" style="1" customWidth="1"/>
    <col min="11" max="11" width="8.6640625" style="1" bestFit="1" customWidth="1"/>
    <col min="12" max="12" width="7.6640625" style="1" bestFit="1" customWidth="1"/>
    <col min="13" max="13" width="5.5546875" style="1" bestFit="1" customWidth="1"/>
    <col min="14" max="14" width="7" style="1" bestFit="1" customWidth="1"/>
    <col min="15" max="16" width="8.88671875" style="1"/>
    <col min="17" max="17" width="8.5546875" style="1" customWidth="1"/>
    <col min="18" max="16384" width="8.88671875" style="4"/>
  </cols>
  <sheetData>
    <row r="1" spans="1:27" s="1" customFormat="1" ht="15" thickBot="1" x14ac:dyDescent="0.35">
      <c r="A1" s="112"/>
      <c r="B1" s="58" t="s">
        <v>244</v>
      </c>
      <c r="C1" s="73" t="str">
        <f>'Actual species'!F1</f>
        <v>Skyros</v>
      </c>
      <c r="D1" s="73" t="str">
        <f>'Actual species'!G1</f>
        <v>Ikaria</v>
      </c>
      <c r="E1" s="73" t="str">
        <f>'Actual species'!H1</f>
        <v>Samos</v>
      </c>
      <c r="F1" s="73" t="str">
        <f>'Actual species'!I1</f>
        <v>Lesbos</v>
      </c>
      <c r="G1" s="73" t="str">
        <f>'Actual species'!J1</f>
        <v>Crete</v>
      </c>
      <c r="H1" s="73" t="str">
        <f>'Actual species'!K1</f>
        <v>Rhodes</v>
      </c>
      <c r="I1" s="73" t="str">
        <f>'Actual species'!L1</f>
        <v>Chios</v>
      </c>
      <c r="J1" s="73" t="str">
        <f>'Actual species'!M1</f>
        <v>Corfu</v>
      </c>
      <c r="K1" s="73" t="str">
        <f>'Actual species'!N1</f>
        <v>Kos</v>
      </c>
      <c r="L1" s="73" t="str">
        <f>'Actual species'!O1</f>
        <v>Karpathos</v>
      </c>
      <c r="M1" s="73" t="str">
        <f>'Actual species'!P1</f>
        <v>Samothraki</v>
      </c>
      <c r="N1" s="73" t="str">
        <f>'Actual species'!Q1</f>
        <v>Evritania</v>
      </c>
      <c r="O1" s="73" t="str">
        <f>'Actual species'!R1</f>
        <v>Phthiotis</v>
      </c>
      <c r="P1" s="73" t="str">
        <f>'Actual species'!S1</f>
        <v>Phocis</v>
      </c>
      <c r="Q1" s="73" t="str">
        <f>'Actual species'!T1</f>
        <v>Florina</v>
      </c>
      <c r="R1" s="73" t="str">
        <f>'Actual species'!U1</f>
        <v>Ioánnina</v>
      </c>
      <c r="S1" s="73" t="str">
        <f>'Actual species'!V1</f>
        <v>N-Pindos</v>
      </c>
      <c r="T1" s="73" t="str">
        <f>'Actual species'!W1</f>
        <v>Island Endemic</v>
      </c>
    </row>
    <row r="2" spans="1:27" s="1" customFormat="1" x14ac:dyDescent="0.3">
      <c r="A2" s="113" t="str">
        <f>'Actual species'!A2</f>
        <v>Omaliinae</v>
      </c>
      <c r="B2" s="48" t="s">
        <v>323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50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x14ac:dyDescent="0.3">
      <c r="A3" s="113" t="str">
        <f>'Actual species'!A3</f>
        <v>Acidota cruentata</v>
      </c>
      <c r="B3" s="66">
        <f>IF(SUM('Actual species'!B3:E3)&gt;=1,1,IF(SUM('Actual species'!B3:E3)="X",1,0))</f>
        <v>0</v>
      </c>
      <c r="C3" s="2">
        <f>IF(SUM('Actual species'!F3)&gt;=1,1,IF(SUM('Actual species'!F3)="X",1,0))</f>
        <v>0</v>
      </c>
      <c r="D3" s="2">
        <f>IF(SUM('Actual species'!G3)&gt;=1,1,IF(SUM('Actual species'!G3)="X",1,0))</f>
        <v>0</v>
      </c>
      <c r="E3" s="2">
        <f>IF(SUM('Actual species'!H3)&gt;=1,1,IF(SUM('Actual species'!H3)="X",1,0))</f>
        <v>0</v>
      </c>
      <c r="F3" s="2">
        <f>IF(SUM('Actual species'!I3)&gt;=1,1,IF(SUM('Actual species'!I3)="X",1,0))</f>
        <v>0</v>
      </c>
      <c r="G3" s="2">
        <f>IF(SUM('Actual species'!J3)&gt;=1,1,IF(SUM('Actual species'!J3)="X",1,0))</f>
        <v>1</v>
      </c>
      <c r="H3" s="2">
        <f>IF(SUM('Actual species'!K3)&gt;=1,1,IF(SUM('Actual species'!K3)="X",1,0))</f>
        <v>0</v>
      </c>
      <c r="I3" s="2">
        <f>IF(SUM('Actual species'!L3)&gt;=1,1,IF(SUM('Actual species'!L3)="X",1,0))</f>
        <v>1</v>
      </c>
      <c r="J3" s="2">
        <f>IF(SUM('Actual species'!M3)&gt;=1,1,IF(SUM('Actual species'!M3)="X",1,0))</f>
        <v>0</v>
      </c>
      <c r="K3" s="2">
        <f>IF(SUM('Actual species'!N3)&gt;=1,1,IF(SUM('Actual species'!N3)="X",1,0))</f>
        <v>0</v>
      </c>
      <c r="L3" s="2">
        <f>IF(SUM('Actual species'!O3)&gt;=1,1,IF(SUM('Actual species'!O3)="X",1,0))</f>
        <v>1</v>
      </c>
      <c r="M3" s="2">
        <f>IF(SUM('Actual species'!P3)&gt;=1,1,IF(SUM('Actual species'!P3)="X",1,0))</f>
        <v>0</v>
      </c>
      <c r="N3" s="2">
        <f>IF(SUM('Actual species'!Q3)&gt;=1,1,IF(SUM('Actual species'!Q3)="X",1,0))</f>
        <v>0</v>
      </c>
      <c r="O3" s="2">
        <f>IF(SUM('Actual species'!R3)&gt;=1,1,IF(SUM('Actual species'!R3)="X",1,0))</f>
        <v>0</v>
      </c>
      <c r="P3" s="2">
        <f>IF(SUM('Actual species'!S3)&gt;=1,1,IF(SUM('Actual species'!S3)="X",1,0))</f>
        <v>0</v>
      </c>
      <c r="Q3" s="2">
        <f>IF(SUM('Actual species'!T3)&gt;=1,1,IF(SUM('Actual species'!T3)="X",1,0))</f>
        <v>0</v>
      </c>
      <c r="R3" s="2">
        <f>IF(SUM('Actual species'!U3)&gt;=1,1,IF(SUM('Actual species'!U3)="X",1,0))</f>
        <v>0</v>
      </c>
      <c r="S3" s="2">
        <f>IF(SUM('Actual species'!V3)&gt;=1,1,IF(SUM('Actual species'!V3)="X",1,0))</f>
        <v>0</v>
      </c>
      <c r="T3" s="2">
        <f>IF(SUM('Actual species'!W3)&gt;=1,1,IF(SUM('Actual species'!W3)="X",1,0))</f>
        <v>0</v>
      </c>
    </row>
    <row r="4" spans="1:27" x14ac:dyDescent="0.3">
      <c r="A4" s="113" t="str">
        <f>'Actual species'!A4</f>
        <v>Amphichrown canaliculatum</v>
      </c>
      <c r="B4" s="66">
        <f>IF(SUM('Actual species'!B4:E4)&gt;=1,1,IF(SUM('Actual species'!B4:E4)="X",1,0))</f>
        <v>0</v>
      </c>
      <c r="C4" s="2">
        <f>IF(SUM('Actual species'!F4)&gt;=1,1,IF(SUM('Actual species'!F4)="X",1,0))</f>
        <v>0</v>
      </c>
      <c r="D4" s="2">
        <f>IF(SUM('Actual species'!G4)&gt;=1,1,IF(SUM('Actual species'!G4)="X",1,0))</f>
        <v>0</v>
      </c>
      <c r="E4" s="2">
        <f>IF(SUM('Actual species'!H4)&gt;=1,1,IF(SUM('Actual species'!H4)="X",1,0))</f>
        <v>0</v>
      </c>
      <c r="F4" s="2">
        <f>IF(SUM('Actual species'!I4)&gt;=1,1,IF(SUM('Actual species'!I4)="X",1,0))</f>
        <v>0</v>
      </c>
      <c r="G4" s="2">
        <f>IF(SUM('Actual species'!J4)&gt;=1,1,IF(SUM('Actual species'!J4)="X",1,0))</f>
        <v>0</v>
      </c>
      <c r="H4" s="2">
        <f>IF(SUM('Actual species'!K4)&gt;=1,1,IF(SUM('Actual species'!K4)="X",1,0))</f>
        <v>0</v>
      </c>
      <c r="I4" s="2">
        <f>IF(SUM('Actual species'!L4)&gt;=1,1,IF(SUM('Actual species'!L4)="X",1,0))</f>
        <v>0</v>
      </c>
      <c r="J4" s="2">
        <f>IF(SUM('Actual species'!M4)&gt;=1,1,IF(SUM('Actual species'!M4)="X",1,0))</f>
        <v>0</v>
      </c>
      <c r="K4" s="2">
        <f>IF(SUM('Actual species'!N4)&gt;=1,1,IF(SUM('Actual species'!N4)="X",1,0))</f>
        <v>0</v>
      </c>
      <c r="L4" s="2">
        <f>IF(SUM('Actual species'!O4)&gt;=1,1,IF(SUM('Actual species'!O4)="X",1,0))</f>
        <v>0</v>
      </c>
      <c r="M4" s="2">
        <f>IF(SUM('Actual species'!P4)&gt;=1,1,IF(SUM('Actual species'!P4)="X",1,0))</f>
        <v>0</v>
      </c>
      <c r="N4" s="2">
        <f>IF(SUM('Actual species'!Q4)&gt;=1,1,IF(SUM('Actual species'!Q4)="X",1,0))</f>
        <v>0</v>
      </c>
      <c r="O4" s="2">
        <f>IF(SUM('Actual species'!R4)&gt;=1,1,IF(SUM('Actual species'!R4)="X",1,0))</f>
        <v>0</v>
      </c>
      <c r="P4" s="2">
        <f>IF(SUM('Actual species'!S4)&gt;=1,1,IF(SUM('Actual species'!S4)="X",1,0))</f>
        <v>0</v>
      </c>
      <c r="Q4" s="2">
        <f>IF(SUM('Actual species'!T4)&gt;=1,1,IF(SUM('Actual species'!T4)="X",1,0))</f>
        <v>1</v>
      </c>
      <c r="R4" s="2">
        <f>IF(SUM('Actual species'!U4)&gt;=1,1,IF(SUM('Actual species'!U4)="X",1,0))</f>
        <v>0</v>
      </c>
      <c r="S4" s="2">
        <f>IF(SUM('Actual species'!V4)&gt;=1,1,IF(SUM('Actual species'!V4)="X",1,0))</f>
        <v>1</v>
      </c>
      <c r="T4" s="2">
        <f>IF(SUM('Actual species'!W4)&gt;=1,1,IF(SUM('Actual species'!W4)="X",1,0))</f>
        <v>0</v>
      </c>
    </row>
    <row r="5" spans="1:27" x14ac:dyDescent="0.3">
      <c r="A5" s="113" t="str">
        <f>'Actual species'!A5</f>
        <v>Anthobium aff. Atrocephalum</v>
      </c>
      <c r="B5" s="66">
        <f>IF(SUM('Actual species'!B5:E5)&gt;=1,1,IF(SUM('Actual species'!B5:E5)="X",1,0))</f>
        <v>0</v>
      </c>
      <c r="C5" s="2">
        <f>IF(SUM('Actual species'!F5)&gt;=1,1,IF(SUM('Actual species'!F5)="X",1,0))</f>
        <v>0</v>
      </c>
      <c r="D5" s="2">
        <f>IF(SUM('Actual species'!G5)&gt;=1,1,IF(SUM('Actual species'!G5)="X",1,0))</f>
        <v>0</v>
      </c>
      <c r="E5" s="2">
        <f>IF(SUM('Actual species'!H5)&gt;=1,1,IF(SUM('Actual species'!H5)="X",1,0))</f>
        <v>0</v>
      </c>
      <c r="F5" s="2">
        <f>IF(SUM('Actual species'!I5)&gt;=1,1,IF(SUM('Actual species'!I5)="X",1,0))</f>
        <v>0</v>
      </c>
      <c r="G5" s="2">
        <f>IF(SUM('Actual species'!J5)&gt;=1,1,IF(SUM('Actual species'!J5)="X",1,0))</f>
        <v>0</v>
      </c>
      <c r="H5" s="2">
        <f>IF(SUM('Actual species'!K5)&gt;=1,1,IF(SUM('Actual species'!K5)="X",1,0))</f>
        <v>0</v>
      </c>
      <c r="I5" s="2">
        <f>IF(SUM('Actual species'!L5)&gt;=1,1,IF(SUM('Actual species'!L5)="X",1,0))</f>
        <v>0</v>
      </c>
      <c r="J5" s="2">
        <f>IF(SUM('Actual species'!M5)&gt;=1,1,IF(SUM('Actual species'!M5)="X",1,0))</f>
        <v>0</v>
      </c>
      <c r="K5" s="2">
        <f>IF(SUM('Actual species'!N5)&gt;=1,1,IF(SUM('Actual species'!N5)="X",1,0))</f>
        <v>0</v>
      </c>
      <c r="L5" s="2">
        <f>IF(SUM('Actual species'!O5)&gt;=1,1,IF(SUM('Actual species'!O5)="X",1,0))</f>
        <v>0</v>
      </c>
      <c r="M5" s="2">
        <f>IF(SUM('Actual species'!P5)&gt;=1,1,IF(SUM('Actual species'!P5)="X",1,0))</f>
        <v>0</v>
      </c>
      <c r="N5" s="2">
        <f>IF(SUM('Actual species'!Q5)&gt;=1,1,IF(SUM('Actual species'!Q5)="X",1,0))</f>
        <v>0</v>
      </c>
      <c r="O5" s="2">
        <f>IF(SUM('Actual species'!R5)&gt;=1,1,IF(SUM('Actual species'!R5)="X",1,0))</f>
        <v>0</v>
      </c>
      <c r="P5" s="2">
        <f>IF(SUM('Actual species'!S5)&gt;=1,1,IF(SUM('Actual species'!S5)="X",1,0))</f>
        <v>1</v>
      </c>
      <c r="Q5" s="2">
        <f>IF(SUM('Actual species'!T5)&gt;=1,1,IF(SUM('Actual species'!T5)="X",1,0))</f>
        <v>1</v>
      </c>
      <c r="R5" s="2">
        <f>IF(SUM('Actual species'!U5)&gt;=1,1,IF(SUM('Actual species'!U5)="X",1,0))</f>
        <v>0</v>
      </c>
      <c r="S5" s="2">
        <f>IF(SUM('Actual species'!V5)&gt;=1,1,IF(SUM('Actual species'!V5)="X",1,0))</f>
        <v>0</v>
      </c>
      <c r="T5" s="2">
        <f>IF(SUM('Actual species'!W5)&gt;=1,1,IF(SUM('Actual species'!W5)="X",1,0))</f>
        <v>0</v>
      </c>
    </row>
    <row r="6" spans="1:27" x14ac:dyDescent="0.3">
      <c r="A6" s="113" t="str">
        <f>'Actual species'!A6</f>
        <v>Anthobium atrocephalum</v>
      </c>
      <c r="B6" s="66">
        <f>IF(SUM('Actual species'!B6:E6)&gt;=1,1,IF(SUM('Actual species'!B6:E6)="X",1,0))</f>
        <v>0</v>
      </c>
      <c r="C6" s="2">
        <f>IF(SUM('Actual species'!F6)&gt;=1,1,IF(SUM('Actual species'!F6)="X",1,0))</f>
        <v>0</v>
      </c>
      <c r="D6" s="2">
        <f>IF(SUM('Actual species'!G6)&gt;=1,1,IF(SUM('Actual species'!G6)="X",1,0))</f>
        <v>0</v>
      </c>
      <c r="E6" s="2">
        <f>IF(SUM('Actual species'!H6)&gt;=1,1,IF(SUM('Actual species'!H6)="X",1,0))</f>
        <v>0</v>
      </c>
      <c r="F6" s="2">
        <f>IF(SUM('Actual species'!I6)&gt;=1,1,IF(SUM('Actual species'!I6)="X",1,0))</f>
        <v>0</v>
      </c>
      <c r="G6" s="2">
        <f>IF(SUM('Actual species'!J6)&gt;=1,1,IF(SUM('Actual species'!J6)="X",1,0))</f>
        <v>0</v>
      </c>
      <c r="H6" s="2">
        <f>IF(SUM('Actual species'!K6)&gt;=1,1,IF(SUM('Actual species'!K6)="X",1,0))</f>
        <v>0</v>
      </c>
      <c r="I6" s="2">
        <f>IF(SUM('Actual species'!L6)&gt;=1,1,IF(SUM('Actual species'!L6)="X",1,0))</f>
        <v>0</v>
      </c>
      <c r="J6" s="2">
        <f>IF(SUM('Actual species'!M6)&gt;=1,1,IF(SUM('Actual species'!M6)="X",1,0))</f>
        <v>0</v>
      </c>
      <c r="K6" s="2">
        <f>IF(SUM('Actual species'!N6)&gt;=1,1,IF(SUM('Actual species'!N6)="X",1,0))</f>
        <v>0</v>
      </c>
      <c r="L6" s="2">
        <f>IF(SUM('Actual species'!O6)&gt;=1,1,IF(SUM('Actual species'!O6)="X",1,0))</f>
        <v>0</v>
      </c>
      <c r="M6" s="2">
        <f>IF(SUM('Actual species'!P6)&gt;=1,1,IF(SUM('Actual species'!P6)="X",1,0))</f>
        <v>0</v>
      </c>
      <c r="N6" s="2">
        <f>IF(SUM('Actual species'!Q6)&gt;=1,1,IF(SUM('Actual species'!Q6)="X",1,0))</f>
        <v>0</v>
      </c>
      <c r="O6" s="2">
        <f>IF(SUM('Actual species'!R6)&gt;=1,1,IF(SUM('Actual species'!R6)="X",1,0))</f>
        <v>0</v>
      </c>
      <c r="P6" s="2">
        <f>IF(SUM('Actual species'!S6)&gt;=1,1,IF(SUM('Actual species'!S6)="X",1,0))</f>
        <v>0</v>
      </c>
      <c r="Q6" s="2">
        <f>IF(SUM('Actual species'!T6)&gt;=1,1,IF(SUM('Actual species'!T6)="X",1,0))</f>
        <v>1</v>
      </c>
      <c r="R6" s="2">
        <f>IF(SUM('Actual species'!U6)&gt;=1,1,IF(SUM('Actual species'!U6)="X",1,0))</f>
        <v>0</v>
      </c>
      <c r="S6" s="2">
        <f>IF(SUM('Actual species'!V6)&gt;=1,1,IF(SUM('Actual species'!V6)="X",1,0))</f>
        <v>0</v>
      </c>
      <c r="T6" s="2">
        <f>IF(SUM('Actual species'!W6)&gt;=1,1,IF(SUM('Actual species'!W6)="X",1,0))</f>
        <v>0</v>
      </c>
    </row>
    <row r="7" spans="1:27" x14ac:dyDescent="0.3">
      <c r="A7" s="113" t="str">
        <f>'Actual species'!A7</f>
        <v xml:space="preserve">*Anthobium baudii (E) </v>
      </c>
      <c r="B7" s="66">
        <f>IF(SUM('Actual species'!B7:E7)&gt;=1,1,IF(SUM('Actual species'!B7:E7)="X",1,0))</f>
        <v>1</v>
      </c>
      <c r="C7" s="2">
        <f>IF(SUM('Actual species'!F7)&gt;=1,1,IF(SUM('Actual species'!F7)="X",1,0))</f>
        <v>0</v>
      </c>
      <c r="D7" s="2">
        <f>IF(SUM('Actual species'!G7)&gt;=1,1,IF(SUM('Actual species'!G7)="X",1,0))</f>
        <v>0</v>
      </c>
      <c r="E7" s="2">
        <f>IF(SUM('Actual species'!H7)&gt;=1,1,IF(SUM('Actual species'!H7)="X",1,0))</f>
        <v>0</v>
      </c>
      <c r="F7" s="2">
        <f>IF(SUM('Actual species'!I7)&gt;=1,1,IF(SUM('Actual species'!I7)="X",1,0))</f>
        <v>0</v>
      </c>
      <c r="G7" s="2">
        <f>IF(SUM('Actual species'!J7)&gt;=1,1,IF(SUM('Actual species'!J7)="X",1,0))</f>
        <v>0</v>
      </c>
      <c r="H7" s="2">
        <f>IF(SUM('Actual species'!K7)&gt;=1,1,IF(SUM('Actual species'!K7)="X",1,0))</f>
        <v>0</v>
      </c>
      <c r="I7" s="2">
        <f>IF(SUM('Actual species'!L7)&gt;=1,1,IF(SUM('Actual species'!L7)="X",1,0))</f>
        <v>0</v>
      </c>
      <c r="J7" s="2">
        <f>IF(SUM('Actual species'!M7)&gt;=1,1,IF(SUM('Actual species'!M7)="X",1,0))</f>
        <v>0</v>
      </c>
      <c r="K7" s="2">
        <f>IF(SUM('Actual species'!N7)&gt;=1,1,IF(SUM('Actual species'!N7)="X",1,0))</f>
        <v>0</v>
      </c>
      <c r="L7" s="2">
        <f>IF(SUM('Actual species'!O7)&gt;=1,1,IF(SUM('Actual species'!O7)="X",1,0))</f>
        <v>0</v>
      </c>
      <c r="M7" s="2">
        <f>IF(SUM('Actual species'!P7)&gt;=1,1,IF(SUM('Actual species'!P7)="X",1,0))</f>
        <v>0</v>
      </c>
      <c r="N7" s="2">
        <f>IF(SUM('Actual species'!Q7)&gt;=1,1,IF(SUM('Actual species'!Q7)="X",1,0))</f>
        <v>0</v>
      </c>
      <c r="O7" s="2">
        <f>IF(SUM('Actual species'!R7)&gt;=1,1,IF(SUM('Actual species'!R7)="X",1,0))</f>
        <v>0</v>
      </c>
      <c r="P7" s="2">
        <f>IF(SUM('Actual species'!S7)&gt;=1,1,IF(SUM('Actual species'!S7)="X",1,0))</f>
        <v>0</v>
      </c>
      <c r="Q7" s="2">
        <f>IF(SUM('Actual species'!T7)&gt;=1,1,IF(SUM('Actual species'!T7)="X",1,0))</f>
        <v>0</v>
      </c>
      <c r="R7" s="2">
        <f>IF(SUM('Actual species'!U7)&gt;=1,1,IF(SUM('Actual species'!U7)="X",1,0))</f>
        <v>0</v>
      </c>
      <c r="S7" s="2">
        <f>IF(SUM('Actual species'!V7)&gt;=1,1,IF(SUM('Actual species'!V7)="X",1,0))</f>
        <v>0</v>
      </c>
      <c r="T7" s="2">
        <f>IF(SUM('Actual species'!W7)&gt;=1,1,IF(SUM('Actual species'!W7)="X",1,0))</f>
        <v>0</v>
      </c>
    </row>
    <row r="8" spans="1:27" x14ac:dyDescent="0.3">
      <c r="A8" s="113" t="str">
        <f>'Actual species'!A8</f>
        <v>Anthobium ganglbaueri</v>
      </c>
      <c r="B8" s="66">
        <f>IF(SUM('Actual species'!B8:E8)&gt;=1,1,IF(SUM('Actual species'!B8:E8)="X",1,0))</f>
        <v>0</v>
      </c>
      <c r="C8" s="2">
        <f>IF(SUM('Actual species'!F8)&gt;=1,1,IF(SUM('Actual species'!F8)="X",1,0))</f>
        <v>0</v>
      </c>
      <c r="D8" s="2">
        <f>IF(SUM('Actual species'!G8)&gt;=1,1,IF(SUM('Actual species'!G8)="X",1,0))</f>
        <v>0</v>
      </c>
      <c r="E8" s="2">
        <f>IF(SUM('Actual species'!H8)&gt;=1,1,IF(SUM('Actual species'!H8)="X",1,0))</f>
        <v>0</v>
      </c>
      <c r="F8" s="2">
        <f>IF(SUM('Actual species'!I8)&gt;=1,1,IF(SUM('Actual species'!I8)="X",1,0))</f>
        <v>0</v>
      </c>
      <c r="G8" s="2">
        <f>IF(SUM('Actual species'!J8)&gt;=1,1,IF(SUM('Actual species'!J8)="X",1,0))</f>
        <v>0</v>
      </c>
      <c r="H8" s="2">
        <f>IF(SUM('Actual species'!K8)&gt;=1,1,IF(SUM('Actual species'!K8)="X",1,0))</f>
        <v>0</v>
      </c>
      <c r="I8" s="2">
        <f>IF(SUM('Actual species'!L8)&gt;=1,1,IF(SUM('Actual species'!L8)="X",1,0))</f>
        <v>0</v>
      </c>
      <c r="J8" s="2">
        <f>IF(SUM('Actual species'!M8)&gt;=1,1,IF(SUM('Actual species'!M8)="X",1,0))</f>
        <v>0</v>
      </c>
      <c r="K8" s="2">
        <f>IF(SUM('Actual species'!N8)&gt;=1,1,IF(SUM('Actual species'!N8)="X",1,0))</f>
        <v>0</v>
      </c>
      <c r="L8" s="2">
        <f>IF(SUM('Actual species'!O8)&gt;=1,1,IF(SUM('Actual species'!O8)="X",1,0))</f>
        <v>0</v>
      </c>
      <c r="M8" s="2">
        <f>IF(SUM('Actual species'!P8)&gt;=1,1,IF(SUM('Actual species'!P8)="X",1,0))</f>
        <v>0</v>
      </c>
      <c r="N8" s="2">
        <f>IF(SUM('Actual species'!Q8)&gt;=1,1,IF(SUM('Actual species'!Q8)="X",1,0))</f>
        <v>0</v>
      </c>
      <c r="O8" s="2">
        <f>IF(SUM('Actual species'!R8)&gt;=1,1,IF(SUM('Actual species'!R8)="X",1,0))</f>
        <v>0</v>
      </c>
      <c r="P8" s="2">
        <f>IF(SUM('Actual species'!S8)&gt;=1,1,IF(SUM('Actual species'!S8)="X",1,0))</f>
        <v>0</v>
      </c>
      <c r="Q8" s="2">
        <f>IF(SUM('Actual species'!T8)&gt;=1,1,IF(SUM('Actual species'!T8)="X",1,0))</f>
        <v>1</v>
      </c>
      <c r="R8" s="2">
        <f>IF(SUM('Actual species'!U8)&gt;=1,1,IF(SUM('Actual species'!U8)="X",1,0))</f>
        <v>0</v>
      </c>
      <c r="S8" s="2">
        <f>IF(SUM('Actual species'!V8)&gt;=1,1,IF(SUM('Actual species'!V8)="X",1,0))</f>
        <v>0</v>
      </c>
      <c r="T8" s="2">
        <f>IF(SUM('Actual species'!W8)&gt;=1,1,IF(SUM('Actual species'!W8)="X",1,0))</f>
        <v>0</v>
      </c>
    </row>
    <row r="9" spans="1:27" x14ac:dyDescent="0.3">
      <c r="A9" s="113" t="str">
        <f>'Actual species'!A9</f>
        <v>Anthobium melanocephalum</v>
      </c>
      <c r="B9" s="66">
        <f>IF(SUM('Actual species'!B9:E9)&gt;=1,1,IF(SUM('Actual species'!B9:E9)="X",1,0))</f>
        <v>0</v>
      </c>
      <c r="C9" s="2">
        <f>IF(SUM('Actual species'!F9)&gt;=1,1,IF(SUM('Actual species'!F9)="X",1,0))</f>
        <v>0</v>
      </c>
      <c r="D9" s="2">
        <f>IF(SUM('Actual species'!G9)&gt;=1,1,IF(SUM('Actual species'!G9)="X",1,0))</f>
        <v>0</v>
      </c>
      <c r="E9" s="2">
        <f>IF(SUM('Actual species'!H9)&gt;=1,1,IF(SUM('Actual species'!H9)="X",1,0))</f>
        <v>0</v>
      </c>
      <c r="F9" s="2">
        <f>IF(SUM('Actual species'!I9)&gt;=1,1,IF(SUM('Actual species'!I9)="X",1,0))</f>
        <v>0</v>
      </c>
      <c r="G9" s="2">
        <f>IF(SUM('Actual species'!J9)&gt;=1,1,IF(SUM('Actual species'!J9)="X",1,0))</f>
        <v>0</v>
      </c>
      <c r="H9" s="2">
        <f>IF(SUM('Actual species'!K9)&gt;=1,1,IF(SUM('Actual species'!K9)="X",1,0))</f>
        <v>0</v>
      </c>
      <c r="I9" s="2">
        <f>IF(SUM('Actual species'!L9)&gt;=1,1,IF(SUM('Actual species'!L9)="X",1,0))</f>
        <v>0</v>
      </c>
      <c r="J9" s="2">
        <f>IF(SUM('Actual species'!M9)&gt;=1,1,IF(SUM('Actual species'!M9)="X",1,0))</f>
        <v>0</v>
      </c>
      <c r="K9" s="2">
        <f>IF(SUM('Actual species'!N9)&gt;=1,1,IF(SUM('Actual species'!N9)="X",1,0))</f>
        <v>0</v>
      </c>
      <c r="L9" s="2">
        <f>IF(SUM('Actual species'!O9)&gt;=1,1,IF(SUM('Actual species'!O9)="X",1,0))</f>
        <v>0</v>
      </c>
      <c r="M9" s="2">
        <f>IF(SUM('Actual species'!P9)&gt;=1,1,IF(SUM('Actual species'!P9)="X",1,0))</f>
        <v>0</v>
      </c>
      <c r="N9" s="2">
        <f>IF(SUM('Actual species'!Q9)&gt;=1,1,IF(SUM('Actual species'!Q9)="X",1,0))</f>
        <v>1</v>
      </c>
      <c r="O9" s="2">
        <f>IF(SUM('Actual species'!R9)&gt;=1,1,IF(SUM('Actual species'!R9)="X",1,0))</f>
        <v>0</v>
      </c>
      <c r="P9" s="2">
        <f>IF(SUM('Actual species'!S9)&gt;=1,1,IF(SUM('Actual species'!S9)="X",1,0))</f>
        <v>1</v>
      </c>
      <c r="Q9" s="2">
        <f>IF(SUM('Actual species'!T9)&gt;=1,1,IF(SUM('Actual species'!T9)="X",1,0))</f>
        <v>1</v>
      </c>
      <c r="R9" s="2">
        <f>IF(SUM('Actual species'!U9)&gt;=1,1,IF(SUM('Actual species'!U9)="X",1,0))</f>
        <v>0</v>
      </c>
      <c r="S9" s="2">
        <f>IF(SUM('Actual species'!V9)&gt;=1,1,IF(SUM('Actual species'!V9)="X",1,0))</f>
        <v>0</v>
      </c>
      <c r="T9" s="2">
        <f>IF(SUM('Actual species'!W9)&gt;=1,1,IF(SUM('Actual species'!W9)="X",1,0))</f>
        <v>0</v>
      </c>
    </row>
    <row r="10" spans="1:27" x14ac:dyDescent="0.3">
      <c r="A10" s="113" t="str">
        <f>'Actual species'!A10</f>
        <v>Aphaenostemmus rhodicus</v>
      </c>
      <c r="B10" s="66">
        <f>IF(SUM('Actual species'!B10:E10)&gt;=1,1,IF(SUM('Actual species'!B10:E10)="X",1,0))</f>
        <v>0</v>
      </c>
      <c r="C10" s="2">
        <f>IF(SUM('Actual species'!F10)&gt;=1,1,IF(SUM('Actual species'!F10)="X",1,0))</f>
        <v>0</v>
      </c>
      <c r="D10" s="2">
        <f>IF(SUM('Actual species'!G10)&gt;=1,1,IF(SUM('Actual species'!G10)="X",1,0))</f>
        <v>0</v>
      </c>
      <c r="E10" s="2">
        <f>IF(SUM('Actual species'!H10)&gt;=1,1,IF(SUM('Actual species'!H10)="X",1,0))</f>
        <v>0</v>
      </c>
      <c r="F10" s="2">
        <f>IF(SUM('Actual species'!I10)&gt;=1,1,IF(SUM('Actual species'!I10)="X",1,0))</f>
        <v>0</v>
      </c>
      <c r="G10" s="2">
        <f>IF(SUM('Actual species'!J10)&gt;=1,1,IF(SUM('Actual species'!J10)="X",1,0))</f>
        <v>0</v>
      </c>
      <c r="H10" s="2">
        <f>IF(SUM('Actual species'!K10)&gt;=1,1,IF(SUM('Actual species'!K10)="X",1,0))</f>
        <v>1</v>
      </c>
      <c r="I10" s="2">
        <f>IF(SUM('Actual species'!L10)&gt;=1,1,IF(SUM('Actual species'!L10)="X",1,0))</f>
        <v>0</v>
      </c>
      <c r="J10" s="2">
        <f>IF(SUM('Actual species'!M10)&gt;=1,1,IF(SUM('Actual species'!M10)="X",1,0))</f>
        <v>0</v>
      </c>
      <c r="K10" s="2">
        <f>IF(SUM('Actual species'!N10)&gt;=1,1,IF(SUM('Actual species'!N10)="X",1,0))</f>
        <v>0</v>
      </c>
      <c r="L10" s="2">
        <f>IF(SUM('Actual species'!O10)&gt;=1,1,IF(SUM('Actual species'!O10)="X",1,0))</f>
        <v>0</v>
      </c>
      <c r="M10" s="2">
        <f>IF(SUM('Actual species'!P10)&gt;=1,1,IF(SUM('Actual species'!P10)="X",1,0))</f>
        <v>0</v>
      </c>
      <c r="N10" s="2">
        <f>IF(SUM('Actual species'!Q10)&gt;=1,1,IF(SUM('Actual species'!Q10)="X",1,0))</f>
        <v>0</v>
      </c>
      <c r="O10" s="2">
        <f>IF(SUM('Actual species'!R10)&gt;=1,1,IF(SUM('Actual species'!R10)="X",1,0))</f>
        <v>0</v>
      </c>
      <c r="P10" s="2">
        <f>IF(SUM('Actual species'!S10)&gt;=1,1,IF(SUM('Actual species'!S10)="X",1,0))</f>
        <v>0</v>
      </c>
      <c r="Q10" s="2">
        <f>IF(SUM('Actual species'!T10)&gt;=1,1,IF(SUM('Actual species'!T10)="X",1,0))</f>
        <v>0</v>
      </c>
      <c r="R10" s="2">
        <f>IF(SUM('Actual species'!U10)&gt;=1,1,IF(SUM('Actual species'!U10)="X",1,0))</f>
        <v>0</v>
      </c>
      <c r="S10" s="2">
        <f>IF(SUM('Actual species'!V10)&gt;=1,1,IF(SUM('Actual species'!V10)="X",1,0))</f>
        <v>0</v>
      </c>
      <c r="T10" s="2">
        <f>IF(SUM('Actual species'!W10)&gt;=1,1,IF(SUM('Actual species'!W10)="X",1,0))</f>
        <v>0</v>
      </c>
    </row>
    <row r="11" spans="1:27" x14ac:dyDescent="0.3">
      <c r="A11" s="113" t="str">
        <f>'Actual species'!A11</f>
        <v xml:space="preserve">*Boreaphilus fuelscheri (E) </v>
      </c>
      <c r="B11" s="66">
        <f>IF(SUM('Actual species'!B11:E11)&gt;=1,1,IF(SUM('Actual species'!B11:E11)="X",1,0))</f>
        <v>0</v>
      </c>
      <c r="C11" s="2">
        <f>IF(SUM('Actual species'!F11)&gt;=1,1,IF(SUM('Actual species'!F11)="X",1,0))</f>
        <v>0</v>
      </c>
      <c r="D11" s="2">
        <f>IF(SUM('Actual species'!G11)&gt;=1,1,IF(SUM('Actual species'!G11)="X",1,0))</f>
        <v>0</v>
      </c>
      <c r="E11" s="2">
        <f>IF(SUM('Actual species'!H11)&gt;=1,1,IF(SUM('Actual species'!H11)="X",1,0))</f>
        <v>0</v>
      </c>
      <c r="F11" s="2">
        <f>IF(SUM('Actual species'!I11)&gt;=1,1,IF(SUM('Actual species'!I11)="X",1,0))</f>
        <v>0</v>
      </c>
      <c r="G11" s="2">
        <f>IF(SUM('Actual species'!J11)&gt;=1,1,IF(SUM('Actual species'!J11)="X",1,0))</f>
        <v>1</v>
      </c>
      <c r="H11" s="2">
        <f>IF(SUM('Actual species'!K11)&gt;=1,1,IF(SUM('Actual species'!K11)="X",1,0))</f>
        <v>0</v>
      </c>
      <c r="I11" s="2">
        <f>IF(SUM('Actual species'!L11)&gt;=1,1,IF(SUM('Actual species'!L11)="X",1,0))</f>
        <v>0</v>
      </c>
      <c r="J11" s="2">
        <f>IF(SUM('Actual species'!M11)&gt;=1,1,IF(SUM('Actual species'!M11)="X",1,0))</f>
        <v>0</v>
      </c>
      <c r="K11" s="2">
        <f>IF(SUM('Actual species'!N11)&gt;=1,1,IF(SUM('Actual species'!N11)="X",1,0))</f>
        <v>0</v>
      </c>
      <c r="L11" s="2">
        <f>IF(SUM('Actual species'!O11)&gt;=1,1,IF(SUM('Actual species'!O11)="X",1,0))</f>
        <v>0</v>
      </c>
      <c r="M11" s="2">
        <f>IF(SUM('Actual species'!P11)&gt;=1,1,IF(SUM('Actual species'!P11)="X",1,0))</f>
        <v>0</v>
      </c>
      <c r="N11" s="2">
        <f>IF(SUM('Actual species'!Q11)&gt;=1,1,IF(SUM('Actual species'!Q11)="X",1,0))</f>
        <v>0</v>
      </c>
      <c r="O11" s="2">
        <f>IF(SUM('Actual species'!R11)&gt;=1,1,IF(SUM('Actual species'!R11)="X",1,0))</f>
        <v>0</v>
      </c>
      <c r="P11" s="2">
        <f>IF(SUM('Actual species'!S11)&gt;=1,1,IF(SUM('Actual species'!S11)="X",1,0))</f>
        <v>0</v>
      </c>
      <c r="Q11" s="2">
        <f>IF(SUM('Actual species'!T11)&gt;=1,1,IF(SUM('Actual species'!T11)="X",1,0))</f>
        <v>0</v>
      </c>
      <c r="R11" s="2">
        <f>IF(SUM('Actual species'!U11)&gt;=1,1,IF(SUM('Actual species'!U11)="X",1,0))</f>
        <v>0</v>
      </c>
      <c r="S11" s="2">
        <f>IF(SUM('Actual species'!V11)&gt;=1,1,IF(SUM('Actual species'!V11)="X",1,0))</f>
        <v>0</v>
      </c>
      <c r="T11" s="2">
        <f>IF(SUM('Actual species'!W11)&gt;=1,1,IF(SUM('Actual species'!W11)="X",1,0))</f>
        <v>0</v>
      </c>
    </row>
    <row r="12" spans="1:27" x14ac:dyDescent="0.3">
      <c r="A12" s="113" t="str">
        <f>'Actual species'!A12</f>
        <v xml:space="preserve">*Boreaphilus meybohmi (E) </v>
      </c>
      <c r="B12" s="66">
        <f>IF(SUM('Actual species'!B12:E12)&gt;=1,1,IF(SUM('Actual species'!B12:E12)="X",1,0))</f>
        <v>0</v>
      </c>
      <c r="C12" s="2">
        <f>IF(SUM('Actual species'!F12)&gt;=1,1,IF(SUM('Actual species'!F12)="X",1,0))</f>
        <v>0</v>
      </c>
      <c r="D12" s="2">
        <f>IF(SUM('Actual species'!G12)&gt;=1,1,IF(SUM('Actual species'!G12)="X",1,0))</f>
        <v>0</v>
      </c>
      <c r="E12" s="2">
        <f>IF(SUM('Actual species'!H12)&gt;=1,1,IF(SUM('Actual species'!H12)="X",1,0))</f>
        <v>0</v>
      </c>
      <c r="F12" s="2">
        <f>IF(SUM('Actual species'!I12)&gt;=1,1,IF(SUM('Actual species'!I12)="X",1,0))</f>
        <v>0</v>
      </c>
      <c r="G12" s="2">
        <f>IF(SUM('Actual species'!J12)&gt;=1,1,IF(SUM('Actual species'!J12)="X",1,0))</f>
        <v>1</v>
      </c>
      <c r="H12" s="2">
        <f>IF(SUM('Actual species'!K12)&gt;=1,1,IF(SUM('Actual species'!K12)="X",1,0))</f>
        <v>0</v>
      </c>
      <c r="I12" s="2">
        <f>IF(SUM('Actual species'!L12)&gt;=1,1,IF(SUM('Actual species'!L12)="X",1,0))</f>
        <v>0</v>
      </c>
      <c r="J12" s="2">
        <f>IF(SUM('Actual species'!M12)&gt;=1,1,IF(SUM('Actual species'!M12)="X",1,0))</f>
        <v>0</v>
      </c>
      <c r="K12" s="2">
        <f>IF(SUM('Actual species'!N12)&gt;=1,1,IF(SUM('Actual species'!N12)="X",1,0))</f>
        <v>0</v>
      </c>
      <c r="L12" s="2">
        <f>IF(SUM('Actual species'!O12)&gt;=1,1,IF(SUM('Actual species'!O12)="X",1,0))</f>
        <v>0</v>
      </c>
      <c r="M12" s="2">
        <f>IF(SUM('Actual species'!P12)&gt;=1,1,IF(SUM('Actual species'!P12)="X",1,0))</f>
        <v>0</v>
      </c>
      <c r="N12" s="2">
        <f>IF(SUM('Actual species'!Q12)&gt;=1,1,IF(SUM('Actual species'!Q12)="X",1,0))</f>
        <v>0</v>
      </c>
      <c r="O12" s="2">
        <f>IF(SUM('Actual species'!R12)&gt;=1,1,IF(SUM('Actual species'!R12)="X",1,0))</f>
        <v>0</v>
      </c>
      <c r="P12" s="2">
        <f>IF(SUM('Actual species'!S12)&gt;=1,1,IF(SUM('Actual species'!S12)="X",1,0))</f>
        <v>0</v>
      </c>
      <c r="Q12" s="2">
        <f>IF(SUM('Actual species'!T12)&gt;=1,1,IF(SUM('Actual species'!T12)="X",1,0))</f>
        <v>0</v>
      </c>
      <c r="R12" s="2">
        <f>IF(SUM('Actual species'!U12)&gt;=1,1,IF(SUM('Actual species'!U12)="X",1,0))</f>
        <v>0</v>
      </c>
      <c r="S12" s="2">
        <f>IF(SUM('Actual species'!V12)&gt;=1,1,IF(SUM('Actual species'!V12)="X",1,0))</f>
        <v>0</v>
      </c>
      <c r="T12" s="2">
        <f>IF(SUM('Actual species'!W12)&gt;=1,1,IF(SUM('Actual species'!W12)="X",1,0))</f>
        <v>0</v>
      </c>
    </row>
    <row r="13" spans="1:27" x14ac:dyDescent="0.3">
      <c r="A13" s="113" t="str">
        <f>'Actual species'!A13</f>
        <v>Boreaphilus velox</v>
      </c>
      <c r="B13" s="66">
        <f>IF(SUM('Actual species'!B13:E13)&gt;=1,1,IF(SUM('Actual species'!B13:E13)="X",1,0))</f>
        <v>1</v>
      </c>
      <c r="C13" s="2">
        <f>IF(SUM('Actual species'!F13)&gt;=1,1,IF(SUM('Actual species'!F13)="X",1,0))</f>
        <v>0</v>
      </c>
      <c r="D13" s="2">
        <f>IF(SUM('Actual species'!G13)&gt;=1,1,IF(SUM('Actual species'!G13)="X",1,0))</f>
        <v>0</v>
      </c>
      <c r="E13" s="2">
        <f>IF(SUM('Actual species'!H13)&gt;=1,1,IF(SUM('Actual species'!H13)="X",1,0))</f>
        <v>1</v>
      </c>
      <c r="F13" s="2">
        <f>IF(SUM('Actual species'!I13)&gt;=1,1,IF(SUM('Actual species'!I13)="X",1,0))</f>
        <v>0</v>
      </c>
      <c r="G13" s="2">
        <f>IF(SUM('Actual species'!J13)&gt;=1,1,IF(SUM('Actual species'!J13)="X",1,0))</f>
        <v>1</v>
      </c>
      <c r="H13" s="2">
        <f>IF(SUM('Actual species'!K13)&gt;=1,1,IF(SUM('Actual species'!K13)="X",1,0))</f>
        <v>0</v>
      </c>
      <c r="I13" s="2">
        <f>IF(SUM('Actual species'!L13)&gt;=1,1,IF(SUM('Actual species'!L13)="X",1,0))</f>
        <v>0</v>
      </c>
      <c r="J13" s="2">
        <f>IF(SUM('Actual species'!M13)&gt;=1,1,IF(SUM('Actual species'!M13)="X",1,0))</f>
        <v>0</v>
      </c>
      <c r="K13" s="2">
        <f>IF(SUM('Actual species'!N13)&gt;=1,1,IF(SUM('Actual species'!N13)="X",1,0))</f>
        <v>0</v>
      </c>
      <c r="L13" s="2">
        <f>IF(SUM('Actual species'!O13)&gt;=1,1,IF(SUM('Actual species'!O13)="X",1,0))</f>
        <v>0</v>
      </c>
      <c r="M13" s="2">
        <f>IF(SUM('Actual species'!P13)&gt;=1,1,IF(SUM('Actual species'!P13)="X",1,0))</f>
        <v>0</v>
      </c>
      <c r="N13" s="2">
        <f>IF(SUM('Actual species'!Q13)&gt;=1,1,IF(SUM('Actual species'!Q13)="X",1,0))</f>
        <v>0</v>
      </c>
      <c r="O13" s="2">
        <f>IF(SUM('Actual species'!R13)&gt;=1,1,IF(SUM('Actual species'!R13)="X",1,0))</f>
        <v>1</v>
      </c>
      <c r="P13" s="2">
        <f>IF(SUM('Actual species'!S13)&gt;=1,1,IF(SUM('Actual species'!S13)="X",1,0))</f>
        <v>1</v>
      </c>
      <c r="Q13" s="2">
        <f>IF(SUM('Actual species'!T13)&gt;=1,1,IF(SUM('Actual species'!T13)="X",1,0))</f>
        <v>0</v>
      </c>
      <c r="R13" s="2">
        <f>IF(SUM('Actual species'!U13)&gt;=1,1,IF(SUM('Actual species'!U13)="X",1,0))</f>
        <v>0</v>
      </c>
      <c r="S13" s="2">
        <f>IF(SUM('Actual species'!V13)&gt;=1,1,IF(SUM('Actual species'!V13)="X",1,0))</f>
        <v>0</v>
      </c>
      <c r="T13" s="2">
        <f>IF(SUM('Actual species'!W13)&gt;=1,1,IF(SUM('Actual species'!W13)="X",1,0))</f>
        <v>0</v>
      </c>
    </row>
    <row r="14" spans="1:27" x14ac:dyDescent="0.3">
      <c r="A14" s="113" t="str">
        <f>'Actual species'!A14</f>
        <v>Coryphiodes sp. n.</v>
      </c>
      <c r="B14" s="66">
        <f>IF(SUM('Actual species'!B14:E14)&gt;=1,1,IF(SUM('Actual species'!B14:E14)="X",1,0))</f>
        <v>0</v>
      </c>
      <c r="C14" s="2">
        <f>IF(SUM('Actual species'!F14)&gt;=1,1,IF(SUM('Actual species'!F14)="X",1,0))</f>
        <v>0</v>
      </c>
      <c r="D14" s="2">
        <f>IF(SUM('Actual species'!G14)&gt;=1,1,IF(SUM('Actual species'!G14)="X",1,0))</f>
        <v>0</v>
      </c>
      <c r="E14" s="2">
        <f>IF(SUM('Actual species'!H14)&gt;=1,1,IF(SUM('Actual species'!H14)="X",1,0))</f>
        <v>0</v>
      </c>
      <c r="F14" s="2">
        <f>IF(SUM('Actual species'!I14)&gt;=1,1,IF(SUM('Actual species'!I14)="X",1,0))</f>
        <v>0</v>
      </c>
      <c r="G14" s="2">
        <f>IF(SUM('Actual species'!J14)&gt;=1,1,IF(SUM('Actual species'!J14)="X",1,0))</f>
        <v>0</v>
      </c>
      <c r="H14" s="2">
        <f>IF(SUM('Actual species'!K14)&gt;=1,1,IF(SUM('Actual species'!K14)="X",1,0))</f>
        <v>0</v>
      </c>
      <c r="I14" s="2">
        <f>IF(SUM('Actual species'!L14)&gt;=1,1,IF(SUM('Actual species'!L14)="X",1,0))</f>
        <v>0</v>
      </c>
      <c r="J14" s="2">
        <f>IF(SUM('Actual species'!M14)&gt;=1,1,IF(SUM('Actual species'!M14)="X",1,0))</f>
        <v>0</v>
      </c>
      <c r="K14" s="2">
        <f>IF(SUM('Actual species'!N14)&gt;=1,1,IF(SUM('Actual species'!N14)="X",1,0))</f>
        <v>0</v>
      </c>
      <c r="L14" s="2">
        <f>IF(SUM('Actual species'!O14)&gt;=1,1,IF(SUM('Actual species'!O14)="X",1,0))</f>
        <v>0</v>
      </c>
      <c r="M14" s="2">
        <f>IF(SUM('Actual species'!P14)&gt;=1,1,IF(SUM('Actual species'!P14)="X",1,0))</f>
        <v>0</v>
      </c>
      <c r="N14" s="2">
        <f>IF(SUM('Actual species'!Q14)&gt;=1,1,IF(SUM('Actual species'!Q14)="X",1,0))</f>
        <v>0</v>
      </c>
      <c r="O14" s="2">
        <f>IF(SUM('Actual species'!R14)&gt;=1,1,IF(SUM('Actual species'!R14)="X",1,0))</f>
        <v>0</v>
      </c>
      <c r="P14" s="2">
        <f>IF(SUM('Actual species'!S14)&gt;=1,1,IF(SUM('Actual species'!S14)="X",1,0))</f>
        <v>1</v>
      </c>
      <c r="Q14" s="2">
        <f>IF(SUM('Actual species'!T14)&gt;=1,1,IF(SUM('Actual species'!T14)="X",1,0))</f>
        <v>0</v>
      </c>
      <c r="R14" s="2">
        <f>IF(SUM('Actual species'!U14)&gt;=1,1,IF(SUM('Actual species'!U14)="X",1,0))</f>
        <v>0</v>
      </c>
      <c r="S14" s="2">
        <f>IF(SUM('Actual species'!V14)&gt;=1,1,IF(SUM('Actual species'!V14)="X",1,0))</f>
        <v>0</v>
      </c>
      <c r="T14" s="2">
        <f>IF(SUM('Actual species'!W14)&gt;=1,1,IF(SUM('Actual species'!W14)="X",1,0))</f>
        <v>0</v>
      </c>
    </row>
    <row r="15" spans="1:27" x14ac:dyDescent="0.3">
      <c r="A15" s="113" t="str">
        <f>'Actual species'!A15</f>
        <v>Coryphium atratum</v>
      </c>
      <c r="B15" s="66">
        <f>IF(SUM('Actual species'!B15:E15)&gt;=1,1,IF(SUM('Actual species'!B15:E15)="X",1,0))</f>
        <v>0</v>
      </c>
      <c r="C15" s="2">
        <f>IF(SUM('Actual species'!F15)&gt;=1,1,IF(SUM('Actual species'!F15)="X",1,0))</f>
        <v>0</v>
      </c>
      <c r="D15" s="2">
        <f>IF(SUM('Actual species'!G15)&gt;=1,1,IF(SUM('Actual species'!G15)="X",1,0))</f>
        <v>0</v>
      </c>
      <c r="E15" s="2">
        <f>IF(SUM('Actual species'!H15)&gt;=1,1,IF(SUM('Actual species'!H15)="X",1,0))</f>
        <v>0</v>
      </c>
      <c r="F15" s="2">
        <f>IF(SUM('Actual species'!I15)&gt;=1,1,IF(SUM('Actual species'!I15)="X",1,0))</f>
        <v>0</v>
      </c>
      <c r="G15" s="2">
        <f>IF(SUM('Actual species'!J15)&gt;=1,1,IF(SUM('Actual species'!J15)="X",1,0))</f>
        <v>0</v>
      </c>
      <c r="H15" s="2">
        <f>IF(SUM('Actual species'!K15)&gt;=1,1,IF(SUM('Actual species'!K15)="X",1,0))</f>
        <v>0</v>
      </c>
      <c r="I15" s="2">
        <f>IF(SUM('Actual species'!L15)&gt;=1,1,IF(SUM('Actual species'!L15)="X",1,0))</f>
        <v>0</v>
      </c>
      <c r="J15" s="2">
        <f>IF(SUM('Actual species'!M15)&gt;=1,1,IF(SUM('Actual species'!M15)="X",1,0))</f>
        <v>0</v>
      </c>
      <c r="K15" s="2">
        <f>IF(SUM('Actual species'!N15)&gt;=1,1,IF(SUM('Actual species'!N15)="X",1,0))</f>
        <v>0</v>
      </c>
      <c r="L15" s="2">
        <f>IF(SUM('Actual species'!O15)&gt;=1,1,IF(SUM('Actual species'!O15)="X",1,0))</f>
        <v>0</v>
      </c>
      <c r="M15" s="2">
        <f>IF(SUM('Actual species'!P15)&gt;=1,1,IF(SUM('Actual species'!P15)="X",1,0))</f>
        <v>0</v>
      </c>
      <c r="N15" s="2">
        <f>IF(SUM('Actual species'!Q15)&gt;=1,1,IF(SUM('Actual species'!Q15)="X",1,0))</f>
        <v>0</v>
      </c>
      <c r="O15" s="2">
        <f>IF(SUM('Actual species'!R15)&gt;=1,1,IF(SUM('Actual species'!R15)="X",1,0))</f>
        <v>0</v>
      </c>
      <c r="P15" s="2">
        <f>IF(SUM('Actual species'!S15)&gt;=1,1,IF(SUM('Actual species'!S15)="X",1,0))</f>
        <v>0</v>
      </c>
      <c r="Q15" s="2">
        <f>IF(SUM('Actual species'!T15)&gt;=1,1,IF(SUM('Actual species'!T15)="X",1,0))</f>
        <v>0</v>
      </c>
      <c r="R15" s="2">
        <f>IF(SUM('Actual species'!U15)&gt;=1,1,IF(SUM('Actual species'!U15)="X",1,0))</f>
        <v>0</v>
      </c>
      <c r="S15" s="2">
        <f>IF(SUM('Actual species'!V15)&gt;=1,1,IF(SUM('Actual species'!V15)="X",1,0))</f>
        <v>1</v>
      </c>
      <c r="T15" s="2">
        <f>IF(SUM('Actual species'!W15)&gt;=1,1,IF(SUM('Actual species'!W15)="X",1,0))</f>
        <v>0</v>
      </c>
    </row>
    <row r="16" spans="1:27" x14ac:dyDescent="0.3">
      <c r="A16" s="113" t="str">
        <f>'Actual species'!A16</f>
        <v>Deliphrosoma angulatum</v>
      </c>
      <c r="B16" s="66">
        <f>IF(SUM('Actual species'!B16:E16)&gt;=1,1,IF(SUM('Actual species'!B16:E16)="X",1,0))</f>
        <v>0</v>
      </c>
      <c r="C16" s="2">
        <f>IF(SUM('Actual species'!F16)&gt;=1,1,IF(SUM('Actual species'!F16)="X",1,0))</f>
        <v>0</v>
      </c>
      <c r="D16" s="2">
        <f>IF(SUM('Actual species'!G16)&gt;=1,1,IF(SUM('Actual species'!G16)="X",1,0))</f>
        <v>0</v>
      </c>
      <c r="E16" s="2">
        <f>IF(SUM('Actual species'!H16)&gt;=1,1,IF(SUM('Actual species'!H16)="X",1,0))</f>
        <v>0</v>
      </c>
      <c r="F16" s="2">
        <f>IF(SUM('Actual species'!I16)&gt;=1,1,IF(SUM('Actual species'!I16)="X",1,0))</f>
        <v>0</v>
      </c>
      <c r="G16" s="2">
        <f>IF(SUM('Actual species'!J16)&gt;=1,1,IF(SUM('Actual species'!J16)="X",1,0))</f>
        <v>0</v>
      </c>
      <c r="H16" s="2">
        <f>IF(SUM('Actual species'!K16)&gt;=1,1,IF(SUM('Actual species'!K16)="X",1,0))</f>
        <v>0</v>
      </c>
      <c r="I16" s="2">
        <f>IF(SUM('Actual species'!L16)&gt;=1,1,IF(SUM('Actual species'!L16)="X",1,0))</f>
        <v>0</v>
      </c>
      <c r="J16" s="2">
        <f>IF(SUM('Actual species'!M16)&gt;=1,1,IF(SUM('Actual species'!M16)="X",1,0))</f>
        <v>0</v>
      </c>
      <c r="K16" s="2">
        <f>IF(SUM('Actual species'!N16)&gt;=1,1,IF(SUM('Actual species'!N16)="X",1,0))</f>
        <v>0</v>
      </c>
      <c r="L16" s="2">
        <f>IF(SUM('Actual species'!O16)&gt;=1,1,IF(SUM('Actual species'!O16)="X",1,0))</f>
        <v>0</v>
      </c>
      <c r="M16" s="2">
        <f>IF(SUM('Actual species'!P16)&gt;=1,1,IF(SUM('Actual species'!P16)="X",1,0))</f>
        <v>0</v>
      </c>
      <c r="N16" s="2">
        <f>IF(SUM('Actual species'!Q16)&gt;=1,1,IF(SUM('Actual species'!Q16)="X",1,0))</f>
        <v>0</v>
      </c>
      <c r="O16" s="2">
        <f>IF(SUM('Actual species'!R16)&gt;=1,1,IF(SUM('Actual species'!R16)="X",1,0))</f>
        <v>1</v>
      </c>
      <c r="P16" s="2">
        <f>IF(SUM('Actual species'!S16)&gt;=1,1,IF(SUM('Actual species'!S16)="X",1,0))</f>
        <v>1</v>
      </c>
      <c r="Q16" s="2">
        <f>IF(SUM('Actual species'!T16)&gt;=1,1,IF(SUM('Actual species'!T16)="X",1,0))</f>
        <v>0</v>
      </c>
      <c r="R16" s="2">
        <f>IF(SUM('Actual species'!U16)&gt;=1,1,IF(SUM('Actual species'!U16)="X",1,0))</f>
        <v>0</v>
      </c>
      <c r="S16" s="2">
        <f>IF(SUM('Actual species'!V16)&gt;=1,1,IF(SUM('Actual species'!V16)="X",1,0))</f>
        <v>0</v>
      </c>
      <c r="T16" s="2">
        <f>IF(SUM('Actual species'!W16)&gt;=1,1,IF(SUM('Actual species'!W16)="X",1,0))</f>
        <v>0</v>
      </c>
    </row>
    <row r="17" spans="1:20" x14ac:dyDescent="0.3">
      <c r="A17" s="113" t="str">
        <f>'Actual species'!A17</f>
        <v>Deliphrosoma fratellum</v>
      </c>
      <c r="B17" s="66">
        <f>IF(SUM('Actual species'!B17:E17)&gt;=1,1,IF(SUM('Actual species'!B17:E17)="X",1,0))</f>
        <v>0</v>
      </c>
      <c r="C17" s="2">
        <f>IF(SUM('Actual species'!F17)&gt;=1,1,IF(SUM('Actual species'!F17)="X",1,0))</f>
        <v>0</v>
      </c>
      <c r="D17" s="2">
        <f>IF(SUM('Actual species'!G17)&gt;=1,1,IF(SUM('Actual species'!G17)="X",1,0))</f>
        <v>0</v>
      </c>
      <c r="E17" s="2">
        <f>IF(SUM('Actual species'!H17)&gt;=1,1,IF(SUM('Actual species'!H17)="X",1,0))</f>
        <v>0</v>
      </c>
      <c r="F17" s="2">
        <f>IF(SUM('Actual species'!I17)&gt;=1,1,IF(SUM('Actual species'!I17)="X",1,0))</f>
        <v>0</v>
      </c>
      <c r="G17" s="2">
        <f>IF(SUM('Actual species'!J17)&gt;=1,1,IF(SUM('Actual species'!J17)="X",1,0))</f>
        <v>1</v>
      </c>
      <c r="H17" s="2">
        <f>IF(SUM('Actual species'!K17)&gt;=1,1,IF(SUM('Actual species'!K17)="X",1,0))</f>
        <v>0</v>
      </c>
      <c r="I17" s="2">
        <f>IF(SUM('Actual species'!L17)&gt;=1,1,IF(SUM('Actual species'!L17)="X",1,0))</f>
        <v>0</v>
      </c>
      <c r="J17" s="2">
        <f>IF(SUM('Actual species'!M17)&gt;=1,1,IF(SUM('Actual species'!M17)="X",1,0))</f>
        <v>0</v>
      </c>
      <c r="K17" s="2">
        <f>IF(SUM('Actual species'!N17)&gt;=1,1,IF(SUM('Actual species'!N17)="X",1,0))</f>
        <v>0</v>
      </c>
      <c r="L17" s="2">
        <f>IF(SUM('Actual species'!O17)&gt;=1,1,IF(SUM('Actual species'!O17)="X",1,0))</f>
        <v>0</v>
      </c>
      <c r="M17" s="2">
        <f>IF(SUM('Actual species'!P17)&gt;=1,1,IF(SUM('Actual species'!P17)="X",1,0))</f>
        <v>0</v>
      </c>
      <c r="N17" s="2">
        <f>IF(SUM('Actual species'!Q17)&gt;=1,1,IF(SUM('Actual species'!Q17)="X",1,0))</f>
        <v>1</v>
      </c>
      <c r="O17" s="2">
        <f>IF(SUM('Actual species'!R17)&gt;=1,1,IF(SUM('Actual species'!R17)="X",1,0))</f>
        <v>0</v>
      </c>
      <c r="P17" s="2">
        <f>IF(SUM('Actual species'!S17)&gt;=1,1,IF(SUM('Actual species'!S17)="X",1,0))</f>
        <v>0</v>
      </c>
      <c r="Q17" s="2">
        <f>IF(SUM('Actual species'!T17)&gt;=1,1,IF(SUM('Actual species'!T17)="X",1,0))</f>
        <v>0</v>
      </c>
      <c r="R17" s="2">
        <f>IF(SUM('Actual species'!U17)&gt;=1,1,IF(SUM('Actual species'!U17)="X",1,0))</f>
        <v>0</v>
      </c>
      <c r="S17" s="2">
        <f>IF(SUM('Actual species'!V17)&gt;=1,1,IF(SUM('Actual species'!V17)="X",1,0))</f>
        <v>0</v>
      </c>
      <c r="T17" s="2">
        <f>IF(SUM('Actual species'!W17)&gt;=1,1,IF(SUM('Actual species'!W17)="X",1,0))</f>
        <v>0</v>
      </c>
    </row>
    <row r="18" spans="1:20" x14ac:dyDescent="0.3">
      <c r="A18" s="113" t="str">
        <f>'Actual species'!A18</f>
        <v>Dialycera aspera</v>
      </c>
      <c r="B18" s="66">
        <f>IF(SUM('Actual species'!B18:E18)&gt;=1,1,IF(SUM('Actual species'!B18:E18)="X",1,0))</f>
        <v>0</v>
      </c>
      <c r="C18" s="2">
        <f>IF(SUM('Actual species'!F18)&gt;=1,1,IF(SUM('Actual species'!F18)="X",1,0))</f>
        <v>0</v>
      </c>
      <c r="D18" s="2">
        <f>IF(SUM('Actual species'!G18)&gt;=1,1,IF(SUM('Actual species'!G18)="X",1,0))</f>
        <v>0</v>
      </c>
      <c r="E18" s="2">
        <f>IF(SUM('Actual species'!H18)&gt;=1,1,IF(SUM('Actual species'!H18)="X",1,0))</f>
        <v>0</v>
      </c>
      <c r="F18" s="2">
        <f>IF(SUM('Actual species'!I18)&gt;=1,1,IF(SUM('Actual species'!I18)="X",1,0))</f>
        <v>0</v>
      </c>
      <c r="G18" s="2">
        <f>IF(SUM('Actual species'!J18)&gt;=1,1,IF(SUM('Actual species'!J18)="X",1,0))</f>
        <v>0</v>
      </c>
      <c r="H18" s="2">
        <f>IF(SUM('Actual species'!K18)&gt;=1,1,IF(SUM('Actual species'!K18)="X",1,0))</f>
        <v>1</v>
      </c>
      <c r="I18" s="2">
        <f>IF(SUM('Actual species'!L18)&gt;=1,1,IF(SUM('Actual species'!L18)="X",1,0))</f>
        <v>0</v>
      </c>
      <c r="J18" s="2">
        <f>IF(SUM('Actual species'!M18)&gt;=1,1,IF(SUM('Actual species'!M18)="X",1,0))</f>
        <v>0</v>
      </c>
      <c r="K18" s="2">
        <f>IF(SUM('Actual species'!N18)&gt;=1,1,IF(SUM('Actual species'!N18)="X",1,0))</f>
        <v>0</v>
      </c>
      <c r="L18" s="2">
        <f>IF(SUM('Actual species'!O18)&gt;=1,1,IF(SUM('Actual species'!O18)="X",1,0))</f>
        <v>0</v>
      </c>
      <c r="M18" s="2">
        <f>IF(SUM('Actual species'!P18)&gt;=1,1,IF(SUM('Actual species'!P18)="X",1,0))</f>
        <v>0</v>
      </c>
      <c r="N18" s="2">
        <f>IF(SUM('Actual species'!Q18)&gt;=1,1,IF(SUM('Actual species'!Q18)="X",1,0))</f>
        <v>0</v>
      </c>
      <c r="O18" s="2">
        <f>IF(SUM('Actual species'!R18)&gt;=1,1,IF(SUM('Actual species'!R18)="X",1,0))</f>
        <v>0</v>
      </c>
      <c r="P18" s="2">
        <f>IF(SUM('Actual species'!S18)&gt;=1,1,IF(SUM('Actual species'!S18)="X",1,0))</f>
        <v>0</v>
      </c>
      <c r="Q18" s="2">
        <f>IF(SUM('Actual species'!T18)&gt;=1,1,IF(SUM('Actual species'!T18)="X",1,0))</f>
        <v>0</v>
      </c>
      <c r="R18" s="2">
        <f>IF(SUM('Actual species'!U18)&gt;=1,1,IF(SUM('Actual species'!U18)="X",1,0))</f>
        <v>0</v>
      </c>
      <c r="S18" s="2">
        <f>IF(SUM('Actual species'!V18)&gt;=1,1,IF(SUM('Actual species'!V18)="X",1,0))</f>
        <v>0</v>
      </c>
      <c r="T18" s="2">
        <f>IF(SUM('Actual species'!W18)&gt;=1,1,IF(SUM('Actual species'!W18)="X",1,0))</f>
        <v>0</v>
      </c>
    </row>
    <row r="19" spans="1:20" x14ac:dyDescent="0.3">
      <c r="A19" s="113" t="str">
        <f>'Actual species'!A19</f>
        <v>Dropephylla gobanzi</v>
      </c>
      <c r="B19" s="66">
        <f>IF(SUM('Actual species'!B19:E19)&gt;=1,1,IF(SUM('Actual species'!B19:E19)="X",1,0))</f>
        <v>0</v>
      </c>
      <c r="C19" s="2">
        <f>IF(SUM('Actual species'!F19)&gt;=1,1,IF(SUM('Actual species'!F19)="X",1,0))</f>
        <v>1</v>
      </c>
      <c r="D19" s="2">
        <f>IF(SUM('Actual species'!G19)&gt;=1,1,IF(SUM('Actual species'!G19)="X",1,0))</f>
        <v>0</v>
      </c>
      <c r="E19" s="2">
        <f>IF(SUM('Actual species'!H19)&gt;=1,1,IF(SUM('Actual species'!H19)="X",1,0))</f>
        <v>0</v>
      </c>
      <c r="F19" s="2">
        <f>IF(SUM('Actual species'!I19)&gt;=1,1,IF(SUM('Actual species'!I19)="X",1,0))</f>
        <v>0</v>
      </c>
      <c r="G19" s="2">
        <f>IF(SUM('Actual species'!J19)&gt;=1,1,IF(SUM('Actual species'!J19)="X",1,0))</f>
        <v>0</v>
      </c>
      <c r="H19" s="2">
        <f>IF(SUM('Actual species'!K19)&gt;=1,1,IF(SUM('Actual species'!K19)="X",1,0))</f>
        <v>0</v>
      </c>
      <c r="I19" s="2">
        <f>IF(SUM('Actual species'!L19)&gt;=1,1,IF(SUM('Actual species'!L19)="X",1,0))</f>
        <v>0</v>
      </c>
      <c r="J19" s="2">
        <f>IF(SUM('Actual species'!M19)&gt;=1,1,IF(SUM('Actual species'!M19)="X",1,0))</f>
        <v>0</v>
      </c>
      <c r="K19" s="2">
        <f>IF(SUM('Actual species'!N19)&gt;=1,1,IF(SUM('Actual species'!N19)="X",1,0))</f>
        <v>0</v>
      </c>
      <c r="L19" s="2">
        <f>IF(SUM('Actual species'!O19)&gt;=1,1,IF(SUM('Actual species'!O19)="X",1,0))</f>
        <v>0</v>
      </c>
      <c r="M19" s="2">
        <f>IF(SUM('Actual species'!P19)&gt;=1,1,IF(SUM('Actual species'!P19)="X",1,0))</f>
        <v>0</v>
      </c>
      <c r="N19" s="2">
        <f>IF(SUM('Actual species'!Q19)&gt;=1,1,IF(SUM('Actual species'!Q19)="X",1,0))</f>
        <v>0</v>
      </c>
      <c r="O19" s="2">
        <f>IF(SUM('Actual species'!R19)&gt;=1,1,IF(SUM('Actual species'!R19)="X",1,0))</f>
        <v>0</v>
      </c>
      <c r="P19" s="2">
        <f>IF(SUM('Actual species'!S19)&gt;=1,1,IF(SUM('Actual species'!S19)="X",1,0))</f>
        <v>0</v>
      </c>
      <c r="Q19" s="2">
        <f>IF(SUM('Actual species'!T19)&gt;=1,1,IF(SUM('Actual species'!T19)="X",1,0))</f>
        <v>0</v>
      </c>
      <c r="R19" s="2">
        <f>IF(SUM('Actual species'!U19)&gt;=1,1,IF(SUM('Actual species'!U19)="X",1,0))</f>
        <v>0</v>
      </c>
      <c r="S19" s="2">
        <f>IF(SUM('Actual species'!V19)&gt;=1,1,IF(SUM('Actual species'!V19)="X",1,0))</f>
        <v>0</v>
      </c>
      <c r="T19" s="2">
        <f>IF(SUM('Actual species'!W19)&gt;=1,1,IF(SUM('Actual species'!W19)="X",1,0))</f>
        <v>0</v>
      </c>
    </row>
    <row r="20" spans="1:20" x14ac:dyDescent="0.3">
      <c r="A20" s="113" t="str">
        <f>'Actual species'!A20</f>
        <v>Dropephylla ioptera</v>
      </c>
      <c r="B20" s="66">
        <f>IF(SUM('Actual species'!B20:E20)&gt;=1,1,IF(SUM('Actual species'!B20:E20)="X",1,0))</f>
        <v>0</v>
      </c>
      <c r="C20" s="2">
        <f>IF(SUM('Actual species'!F20)&gt;=1,1,IF(SUM('Actual species'!F20)="X",1,0))</f>
        <v>0</v>
      </c>
      <c r="D20" s="2">
        <f>IF(SUM('Actual species'!G20)&gt;=1,1,IF(SUM('Actual species'!G20)="X",1,0))</f>
        <v>0</v>
      </c>
      <c r="E20" s="2">
        <f>IF(SUM('Actual species'!H20)&gt;=1,1,IF(SUM('Actual species'!H20)="X",1,0))</f>
        <v>0</v>
      </c>
      <c r="F20" s="2">
        <f>IF(SUM('Actual species'!I20)&gt;=1,1,IF(SUM('Actual species'!I20)="X",1,0))</f>
        <v>0</v>
      </c>
      <c r="G20" s="2">
        <f>IF(SUM('Actual species'!J20)&gt;=1,1,IF(SUM('Actual species'!J20)="X",1,0))</f>
        <v>0</v>
      </c>
      <c r="H20" s="2">
        <f>IF(SUM('Actual species'!K20)&gt;=1,1,IF(SUM('Actual species'!K20)="X",1,0))</f>
        <v>0</v>
      </c>
      <c r="I20" s="2">
        <f>IF(SUM('Actual species'!L20)&gt;=1,1,IF(SUM('Actual species'!L20)="X",1,0))</f>
        <v>0</v>
      </c>
      <c r="J20" s="2">
        <f>IF(SUM('Actual species'!M20)&gt;=1,1,IF(SUM('Actual species'!M20)="X",1,0))</f>
        <v>0</v>
      </c>
      <c r="K20" s="2">
        <f>IF(SUM('Actual species'!N20)&gt;=1,1,IF(SUM('Actual species'!N20)="X",1,0))</f>
        <v>0</v>
      </c>
      <c r="L20" s="2">
        <f>IF(SUM('Actual species'!O20)&gt;=1,1,IF(SUM('Actual species'!O20)="X",1,0))</f>
        <v>0</v>
      </c>
      <c r="M20" s="2">
        <f>IF(SUM('Actual species'!P20)&gt;=1,1,IF(SUM('Actual species'!P20)="X",1,0))</f>
        <v>0</v>
      </c>
      <c r="N20" s="2">
        <f>IF(SUM('Actual species'!Q20)&gt;=1,1,IF(SUM('Actual species'!Q20)="X",1,0))</f>
        <v>0</v>
      </c>
      <c r="O20" s="2">
        <f>IF(SUM('Actual species'!R20)&gt;=1,1,IF(SUM('Actual species'!R20)="X",1,0))</f>
        <v>0</v>
      </c>
      <c r="P20" s="2">
        <f>IF(SUM('Actual species'!S20)&gt;=1,1,IF(SUM('Actual species'!S20)="X",1,0))</f>
        <v>0</v>
      </c>
      <c r="Q20" s="2">
        <f>IF(SUM('Actual species'!T20)&gt;=1,1,IF(SUM('Actual species'!T20)="X",1,0))</f>
        <v>0</v>
      </c>
      <c r="R20" s="2">
        <f>IF(SUM('Actual species'!U20)&gt;=1,1,IF(SUM('Actual species'!U20)="X",1,0))</f>
        <v>0</v>
      </c>
      <c r="S20" s="2">
        <f>IF(SUM('Actual species'!V20)&gt;=1,1,IF(SUM('Actual species'!V20)="X",1,0))</f>
        <v>0</v>
      </c>
      <c r="T20" s="2">
        <f>IF(SUM('Actual species'!W20)&gt;=1,1,IF(SUM('Actual species'!W20)="X",1,0))</f>
        <v>0</v>
      </c>
    </row>
    <row r="21" spans="1:20" x14ac:dyDescent="0.3">
      <c r="A21" s="113" t="str">
        <f>'Actual species'!A21</f>
        <v>Dropephylla helenica</v>
      </c>
      <c r="B21" s="66">
        <f>IF(SUM('Actual species'!B21:E21)&gt;=1,1,IF(SUM('Actual species'!B21:E21)="X",1,0))</f>
        <v>0</v>
      </c>
      <c r="C21" s="2">
        <f>IF(SUM('Actual species'!F21)&gt;=1,1,IF(SUM('Actual species'!F21)="X",1,0))</f>
        <v>0</v>
      </c>
      <c r="D21" s="2">
        <f>IF(SUM('Actual species'!G21)&gt;=1,1,IF(SUM('Actual species'!G21)="X",1,0))</f>
        <v>0</v>
      </c>
      <c r="E21" s="2">
        <f>IF(SUM('Actual species'!H21)&gt;=1,1,IF(SUM('Actual species'!H21)="X",1,0))</f>
        <v>0</v>
      </c>
      <c r="F21" s="2">
        <f>IF(SUM('Actual species'!I21)&gt;=1,1,IF(SUM('Actual species'!I21)="X",1,0))</f>
        <v>0</v>
      </c>
      <c r="G21" s="2">
        <f>IF(SUM('Actual species'!J21)&gt;=1,1,IF(SUM('Actual species'!J21)="X",1,0))</f>
        <v>0</v>
      </c>
      <c r="H21" s="2">
        <f>IF(SUM('Actual species'!K21)&gt;=1,1,IF(SUM('Actual species'!K21)="X",1,0))</f>
        <v>0</v>
      </c>
      <c r="I21" s="2">
        <f>IF(SUM('Actual species'!L21)&gt;=1,1,IF(SUM('Actual species'!L21)="X",1,0))</f>
        <v>0</v>
      </c>
      <c r="J21" s="2">
        <f>IF(SUM('Actual species'!M21)&gt;=1,1,IF(SUM('Actual species'!M21)="X",1,0))</f>
        <v>1</v>
      </c>
      <c r="K21" s="2">
        <f>IF(SUM('Actual species'!N21)&gt;=1,1,IF(SUM('Actual species'!N21)="X",1,0))</f>
        <v>0</v>
      </c>
      <c r="L21" s="2">
        <f>IF(SUM('Actual species'!O21)&gt;=1,1,IF(SUM('Actual species'!O21)="X",1,0))</f>
        <v>0</v>
      </c>
      <c r="M21" s="2">
        <f>IF(SUM('Actual species'!P21)&gt;=1,1,IF(SUM('Actual species'!P21)="X",1,0))</f>
        <v>0</v>
      </c>
      <c r="N21" s="2">
        <f>IF(SUM('Actual species'!Q21)&gt;=1,1,IF(SUM('Actual species'!Q21)="X",1,0))</f>
        <v>0</v>
      </c>
      <c r="O21" s="2">
        <f>IF(SUM('Actual species'!R21)&gt;=1,1,IF(SUM('Actual species'!R21)="X",1,0))</f>
        <v>0</v>
      </c>
      <c r="P21" s="2">
        <f>IF(SUM('Actual species'!S21)&gt;=1,1,IF(SUM('Actual species'!S21)="X",1,0))</f>
        <v>0</v>
      </c>
      <c r="Q21" s="2">
        <f>IF(SUM('Actual species'!T21)&gt;=1,1,IF(SUM('Actual species'!T21)="X",1,0))</f>
        <v>0</v>
      </c>
      <c r="R21" s="2">
        <f>IF(SUM('Actual species'!U21)&gt;=1,1,IF(SUM('Actual species'!U21)="X",1,0))</f>
        <v>0</v>
      </c>
      <c r="S21" s="2">
        <f>IF(SUM('Actual species'!V21)&gt;=1,1,IF(SUM('Actual species'!V21)="X",1,0))</f>
        <v>0</v>
      </c>
      <c r="T21" s="2">
        <f>IF(SUM('Actual species'!W21)&gt;=1,1,IF(SUM('Actual species'!W21)="X",1,0))</f>
        <v>0</v>
      </c>
    </row>
    <row r="22" spans="1:20" x14ac:dyDescent="0.3">
      <c r="A22" s="113" t="str">
        <f>'Actual species'!A22</f>
        <v>Dropephylla sp. (female)</v>
      </c>
      <c r="B22" s="66">
        <f>IF(SUM('Actual species'!B22:E22)&gt;=1,1,IF(SUM('Actual species'!B22:E22)="X",1,0))</f>
        <v>0</v>
      </c>
      <c r="C22" s="2">
        <f>IF(SUM('Actual species'!F22)&gt;=1,1,IF(SUM('Actual species'!F22)="X",1,0))</f>
        <v>0</v>
      </c>
      <c r="D22" s="2">
        <f>IF(SUM('Actual species'!G22)&gt;=1,1,IF(SUM('Actual species'!G22)="X",1,0))</f>
        <v>0</v>
      </c>
      <c r="E22" s="2">
        <f>IF(SUM('Actual species'!H22)&gt;=1,1,IF(SUM('Actual species'!H22)="X",1,0))</f>
        <v>0</v>
      </c>
      <c r="F22" s="2">
        <f>IF(SUM('Actual species'!I22)&gt;=1,1,IF(SUM('Actual species'!I22)="X",1,0))</f>
        <v>0</v>
      </c>
      <c r="G22" s="2">
        <f>IF(SUM('Actual species'!J22)&gt;=1,1,IF(SUM('Actual species'!J22)="X",1,0))</f>
        <v>0</v>
      </c>
      <c r="H22" s="2">
        <f>IF(SUM('Actual species'!K22)&gt;=1,1,IF(SUM('Actual species'!K22)="X",1,0))</f>
        <v>0</v>
      </c>
      <c r="I22" s="2">
        <f>IF(SUM('Actual species'!L22)&gt;=1,1,IF(SUM('Actual species'!L22)="X",1,0))</f>
        <v>0</v>
      </c>
      <c r="J22" s="2">
        <f>IF(SUM('Actual species'!M22)&gt;=1,1,IF(SUM('Actual species'!M22)="X",1,0))</f>
        <v>0</v>
      </c>
      <c r="K22" s="2">
        <f>IF(SUM('Actual species'!N22)&gt;=1,1,IF(SUM('Actual species'!N22)="X",1,0))</f>
        <v>0</v>
      </c>
      <c r="L22" s="2">
        <f>IF(SUM('Actual species'!O22)&gt;=1,1,IF(SUM('Actual species'!O22)="X",1,0))</f>
        <v>0</v>
      </c>
      <c r="M22" s="2">
        <f>IF(SUM('Actual species'!P22)&gt;=1,1,IF(SUM('Actual species'!P22)="X",1,0))</f>
        <v>1</v>
      </c>
      <c r="N22" s="2">
        <f>IF(SUM('Actual species'!Q22)&gt;=1,1,IF(SUM('Actual species'!Q22)="X",1,0))</f>
        <v>0</v>
      </c>
      <c r="O22" s="2">
        <f>IF(SUM('Actual species'!R22)&gt;=1,1,IF(SUM('Actual species'!R22)="X",1,0))</f>
        <v>0</v>
      </c>
      <c r="P22" s="2">
        <f>IF(SUM('Actual species'!S22)&gt;=1,1,IF(SUM('Actual species'!S22)="X",1,0))</f>
        <v>0</v>
      </c>
      <c r="Q22" s="2">
        <f>IF(SUM('Actual species'!T22)&gt;=1,1,IF(SUM('Actual species'!T22)="X",1,0))</f>
        <v>0</v>
      </c>
      <c r="R22" s="2">
        <f>IF(SUM('Actual species'!U22)&gt;=1,1,IF(SUM('Actual species'!U22)="X",1,0))</f>
        <v>0</v>
      </c>
      <c r="S22" s="2">
        <f>IF(SUM('Actual species'!V22)&gt;=1,1,IF(SUM('Actual species'!V22)="X",1,0))</f>
        <v>0</v>
      </c>
      <c r="T22" s="2">
        <f>IF(SUM('Actual species'!W22)&gt;=1,1,IF(SUM('Actual species'!W22)="X",1,0))</f>
        <v>0</v>
      </c>
    </row>
    <row r="23" spans="1:20" x14ac:dyDescent="0.3">
      <c r="A23" s="113" t="str">
        <f>'Actual species'!A23</f>
        <v>Eusphalerum limbatum limbatum</v>
      </c>
      <c r="B23" s="66">
        <f>IF(SUM('Actual species'!B23:E23)&gt;=1,1,IF(SUM('Actual species'!B23:E23)="X",1,0))</f>
        <v>0</v>
      </c>
      <c r="C23" s="2">
        <f>IF(SUM('Actual species'!F23)&gt;=1,1,IF(SUM('Actual species'!F23)="X",1,0))</f>
        <v>0</v>
      </c>
      <c r="D23" s="2">
        <f>IF(SUM('Actual species'!G23)&gt;=1,1,IF(SUM('Actual species'!G23)="X",1,0))</f>
        <v>0</v>
      </c>
      <c r="E23" s="2">
        <f>IF(SUM('Actual species'!H23)&gt;=1,1,IF(SUM('Actual species'!H23)="X",1,0))</f>
        <v>0</v>
      </c>
      <c r="F23" s="2">
        <f>IF(SUM('Actual species'!I23)&gt;=1,1,IF(SUM('Actual species'!I23)="X",1,0))</f>
        <v>0</v>
      </c>
      <c r="G23" s="2">
        <f>IF(SUM('Actual species'!J23)&gt;=1,1,IF(SUM('Actual species'!J23)="X",1,0))</f>
        <v>0</v>
      </c>
      <c r="H23" s="2">
        <f>IF(SUM('Actual species'!K23)&gt;=1,1,IF(SUM('Actual species'!K23)="X",1,0))</f>
        <v>0</v>
      </c>
      <c r="I23" s="2">
        <f>IF(SUM('Actual species'!L23)&gt;=1,1,IF(SUM('Actual species'!L23)="X",1,0))</f>
        <v>0</v>
      </c>
      <c r="J23" s="2">
        <f>IF(SUM('Actual species'!M23)&gt;=1,1,IF(SUM('Actual species'!M23)="X",1,0))</f>
        <v>0</v>
      </c>
      <c r="K23" s="2">
        <f>IF(SUM('Actual species'!N23)&gt;=1,1,IF(SUM('Actual species'!N23)="X",1,0))</f>
        <v>0</v>
      </c>
      <c r="L23" s="2">
        <f>IF(SUM('Actual species'!O23)&gt;=1,1,IF(SUM('Actual species'!O23)="X",1,0))</f>
        <v>0</v>
      </c>
      <c r="M23" s="2">
        <f>IF(SUM('Actual species'!P23)&gt;=1,1,IF(SUM('Actual species'!P23)="X",1,0))</f>
        <v>0</v>
      </c>
      <c r="N23" s="2">
        <f>IF(SUM('Actual species'!Q23)&gt;=1,1,IF(SUM('Actual species'!Q23)="X",1,0))</f>
        <v>0</v>
      </c>
      <c r="O23" s="2">
        <f>IF(SUM('Actual species'!R23)&gt;=1,1,IF(SUM('Actual species'!R23)="X",1,0))</f>
        <v>0</v>
      </c>
      <c r="P23" s="2">
        <f>IF(SUM('Actual species'!S23)&gt;=1,1,IF(SUM('Actual species'!S23)="X",1,0))</f>
        <v>0</v>
      </c>
      <c r="Q23" s="2">
        <f>IF(SUM('Actual species'!T23)&gt;=1,1,IF(SUM('Actual species'!T23)="X",1,0))</f>
        <v>1</v>
      </c>
      <c r="R23" s="2">
        <f>IF(SUM('Actual species'!U23)&gt;=1,1,IF(SUM('Actual species'!U23)="X",1,0))</f>
        <v>0</v>
      </c>
      <c r="S23" s="2">
        <f>IF(SUM('Actual species'!V23)&gt;=1,1,IF(SUM('Actual species'!V23)="X",1,0))</f>
        <v>1</v>
      </c>
      <c r="T23" s="2">
        <f>IF(SUM('Actual species'!W23)&gt;=1,1,IF(SUM('Actual species'!W23)="X",1,0))</f>
        <v>0</v>
      </c>
    </row>
    <row r="24" spans="1:20" x14ac:dyDescent="0.3">
      <c r="A24" s="113" t="str">
        <f>'Actual species'!A24</f>
        <v>Eusphalerum sp.</v>
      </c>
      <c r="B24" s="66">
        <f>IF(SUM('Actual species'!B24:E24)&gt;=1,1,IF(SUM('Actual species'!B24:E24)="X",1,0))</f>
        <v>0</v>
      </c>
      <c r="C24" s="2">
        <f>IF(SUM('Actual species'!F24)&gt;=1,1,IF(SUM('Actual species'!F24)="X",1,0))</f>
        <v>0</v>
      </c>
      <c r="D24" s="2">
        <f>IF(SUM('Actual species'!G24)&gt;=1,1,IF(SUM('Actual species'!G24)="X",1,0))</f>
        <v>0</v>
      </c>
      <c r="E24" s="2">
        <f>IF(SUM('Actual species'!H24)&gt;=1,1,IF(SUM('Actual species'!H24)="X",1,0))</f>
        <v>0</v>
      </c>
      <c r="F24" s="2">
        <f>IF(SUM('Actual species'!I24)&gt;=1,1,IF(SUM('Actual species'!I24)="X",1,0))</f>
        <v>0</v>
      </c>
      <c r="G24" s="2">
        <f>IF(SUM('Actual species'!J24)&gt;=1,1,IF(SUM('Actual species'!J24)="X",1,0))</f>
        <v>0</v>
      </c>
      <c r="H24" s="2">
        <f>IF(SUM('Actual species'!K24)&gt;=1,1,IF(SUM('Actual species'!K24)="X",1,0))</f>
        <v>0</v>
      </c>
      <c r="I24" s="2">
        <f>IF(SUM('Actual species'!L24)&gt;=1,1,IF(SUM('Actual species'!L24)="X",1,0))</f>
        <v>0</v>
      </c>
      <c r="J24" s="2">
        <f>IF(SUM('Actual species'!M24)&gt;=1,1,IF(SUM('Actual species'!M24)="X",1,0))</f>
        <v>0</v>
      </c>
      <c r="K24" s="2">
        <f>IF(SUM('Actual species'!N24)&gt;=1,1,IF(SUM('Actual species'!N24)="X",1,0))</f>
        <v>0</v>
      </c>
      <c r="L24" s="2">
        <f>IF(SUM('Actual species'!O24)&gt;=1,1,IF(SUM('Actual species'!O24)="X",1,0))</f>
        <v>0</v>
      </c>
      <c r="M24" s="2">
        <f>IF(SUM('Actual species'!P24)&gt;=1,1,IF(SUM('Actual species'!P24)="X",1,0))</f>
        <v>0</v>
      </c>
      <c r="N24" s="2">
        <f>IF(SUM('Actual species'!Q24)&gt;=1,1,IF(SUM('Actual species'!Q24)="X",1,0))</f>
        <v>0</v>
      </c>
      <c r="O24" s="2">
        <f>IF(SUM('Actual species'!R24)&gt;=1,1,IF(SUM('Actual species'!R24)="X",1,0))</f>
        <v>0</v>
      </c>
      <c r="P24" s="2">
        <f>IF(SUM('Actual species'!S24)&gt;=1,1,IF(SUM('Actual species'!S24)="X",1,0))</f>
        <v>0</v>
      </c>
      <c r="Q24" s="2">
        <f>IF(SUM('Actual species'!T24)&gt;=1,1,IF(SUM('Actual species'!T24)="X",1,0))</f>
        <v>0</v>
      </c>
      <c r="R24" s="2">
        <f>IF(SUM('Actual species'!U24)&gt;=1,1,IF(SUM('Actual species'!U24)="X",1,0))</f>
        <v>0</v>
      </c>
      <c r="S24" s="2">
        <f>IF(SUM('Actual species'!V24)&gt;=1,1,IF(SUM('Actual species'!V24)="X",1,0))</f>
        <v>1</v>
      </c>
      <c r="T24" s="2">
        <f>IF(SUM('Actual species'!W24)&gt;=1,1,IF(SUM('Actual species'!W24)="X",1,0))</f>
        <v>0</v>
      </c>
    </row>
    <row r="25" spans="1:20" x14ac:dyDescent="0.3">
      <c r="A25" s="113" t="str">
        <f>'Actual species'!A25</f>
        <v>Eusphalerum zerchei</v>
      </c>
      <c r="B25" s="66">
        <f>IF(SUM('Actual species'!B25:E25)&gt;=1,1,IF(SUM('Actual species'!B25:E25)="X",1,0))</f>
        <v>0</v>
      </c>
      <c r="C25" s="2">
        <f>IF(SUM('Actual species'!F25)&gt;=1,1,IF(SUM('Actual species'!F25)="X",1,0))</f>
        <v>0</v>
      </c>
      <c r="D25" s="2">
        <f>IF(SUM('Actual species'!G25)&gt;=1,1,IF(SUM('Actual species'!G25)="X",1,0))</f>
        <v>0</v>
      </c>
      <c r="E25" s="2">
        <f>IF(SUM('Actual species'!H25)&gt;=1,1,IF(SUM('Actual species'!H25)="X",1,0))</f>
        <v>0</v>
      </c>
      <c r="F25" s="2">
        <f>IF(SUM('Actual species'!I25)&gt;=1,1,IF(SUM('Actual species'!I25)="X",1,0))</f>
        <v>0</v>
      </c>
      <c r="G25" s="2">
        <f>IF(SUM('Actual species'!J25)&gt;=1,1,IF(SUM('Actual species'!J25)="X",1,0))</f>
        <v>0</v>
      </c>
      <c r="H25" s="2">
        <f>IF(SUM('Actual species'!K25)&gt;=1,1,IF(SUM('Actual species'!K25)="X",1,0))</f>
        <v>0</v>
      </c>
      <c r="I25" s="2">
        <f>IF(SUM('Actual species'!L25)&gt;=1,1,IF(SUM('Actual species'!L25)="X",1,0))</f>
        <v>0</v>
      </c>
      <c r="J25" s="2">
        <f>IF(SUM('Actual species'!M25)&gt;=1,1,IF(SUM('Actual species'!M25)="X",1,0))</f>
        <v>0</v>
      </c>
      <c r="K25" s="2">
        <f>IF(SUM('Actual species'!N25)&gt;=1,1,IF(SUM('Actual species'!N25)="X",1,0))</f>
        <v>0</v>
      </c>
      <c r="L25" s="2">
        <f>IF(SUM('Actual species'!O25)&gt;=1,1,IF(SUM('Actual species'!O25)="X",1,0))</f>
        <v>0</v>
      </c>
      <c r="M25" s="2">
        <f>IF(SUM('Actual species'!P25)&gt;=1,1,IF(SUM('Actual species'!P25)="X",1,0))</f>
        <v>0</v>
      </c>
      <c r="N25" s="2">
        <f>IF(SUM('Actual species'!Q25)&gt;=1,1,IF(SUM('Actual species'!Q25)="X",1,0))</f>
        <v>0</v>
      </c>
      <c r="O25" s="2">
        <f>IF(SUM('Actual species'!R25)&gt;=1,1,IF(SUM('Actual species'!R25)="X",1,0))</f>
        <v>0</v>
      </c>
      <c r="P25" s="2">
        <f>IF(SUM('Actual species'!S25)&gt;=1,1,IF(SUM('Actual species'!S25)="X",1,0))</f>
        <v>0</v>
      </c>
      <c r="Q25" s="2">
        <f>IF(SUM('Actual species'!T25)&gt;=1,1,IF(SUM('Actual species'!T25)="X",1,0))</f>
        <v>0</v>
      </c>
      <c r="R25" s="2">
        <f>IF(SUM('Actual species'!U25)&gt;=1,1,IF(SUM('Actual species'!U25)="X",1,0))</f>
        <v>0</v>
      </c>
      <c r="S25" s="2">
        <f>IF(SUM('Actual species'!V25)&gt;=1,1,IF(SUM('Actual species'!V25)="X",1,0))</f>
        <v>1</v>
      </c>
      <c r="T25" s="2">
        <f>IF(SUM('Actual species'!W25)&gt;=1,1,IF(SUM('Actual species'!W25)="X",1,0))</f>
        <v>0</v>
      </c>
    </row>
    <row r="26" spans="1:20" x14ac:dyDescent="0.3">
      <c r="A26" s="113" t="str">
        <f>'Actual species'!A26</f>
        <v>Hapalaraea pygmaea</v>
      </c>
      <c r="B26" s="66">
        <f>IF(SUM('Actual species'!B26:E26)&gt;=1,1,IF(SUM('Actual species'!B26:E26)="X",1,0))</f>
        <v>0</v>
      </c>
      <c r="C26" s="2">
        <f>IF(SUM('Actual species'!F26)&gt;=1,1,IF(SUM('Actual species'!F26)="X",1,0))</f>
        <v>0</v>
      </c>
      <c r="D26" s="2">
        <f>IF(SUM('Actual species'!G26)&gt;=1,1,IF(SUM('Actual species'!G26)="X",1,0))</f>
        <v>0</v>
      </c>
      <c r="E26" s="2">
        <f>IF(SUM('Actual species'!H26)&gt;=1,1,IF(SUM('Actual species'!H26)="X",1,0))</f>
        <v>0</v>
      </c>
      <c r="F26" s="2">
        <f>IF(SUM('Actual species'!I26)&gt;=1,1,IF(SUM('Actual species'!I26)="X",1,0))</f>
        <v>0</v>
      </c>
      <c r="G26" s="2">
        <f>IF(SUM('Actual species'!J26)&gt;=1,1,IF(SUM('Actual species'!J26)="X",1,0))</f>
        <v>0</v>
      </c>
      <c r="H26" s="2">
        <f>IF(SUM('Actual species'!K26)&gt;=1,1,IF(SUM('Actual species'!K26)="X",1,0))</f>
        <v>0</v>
      </c>
      <c r="I26" s="2">
        <f>IF(SUM('Actual species'!L26)&gt;=1,1,IF(SUM('Actual species'!L26)="X",1,0))</f>
        <v>0</v>
      </c>
      <c r="J26" s="2">
        <f>IF(SUM('Actual species'!M26)&gt;=1,1,IF(SUM('Actual species'!M26)="X",1,0))</f>
        <v>0</v>
      </c>
      <c r="K26" s="2">
        <f>IF(SUM('Actual species'!N26)&gt;=1,1,IF(SUM('Actual species'!N26)="X",1,0))</f>
        <v>0</v>
      </c>
      <c r="L26" s="2">
        <f>IF(SUM('Actual species'!O26)&gt;=1,1,IF(SUM('Actual species'!O26)="X",1,0))</f>
        <v>0</v>
      </c>
      <c r="M26" s="2">
        <f>IF(SUM('Actual species'!P26)&gt;=1,1,IF(SUM('Actual species'!P26)="X",1,0))</f>
        <v>0</v>
      </c>
      <c r="N26" s="2">
        <f>IF(SUM('Actual species'!Q26)&gt;=1,1,IF(SUM('Actual species'!Q26)="X",1,0))</f>
        <v>0</v>
      </c>
      <c r="O26" s="2">
        <f>IF(SUM('Actual species'!R26)&gt;=1,1,IF(SUM('Actual species'!R26)="X",1,0))</f>
        <v>0</v>
      </c>
      <c r="P26" s="2">
        <f>IF(SUM('Actual species'!S26)&gt;=1,1,IF(SUM('Actual species'!S26)="X",1,0))</f>
        <v>0</v>
      </c>
      <c r="Q26" s="2">
        <f>IF(SUM('Actual species'!T26)&gt;=1,1,IF(SUM('Actual species'!T26)="X",1,0))</f>
        <v>0</v>
      </c>
      <c r="R26" s="2">
        <f>IF(SUM('Actual species'!U26)&gt;=1,1,IF(SUM('Actual species'!U26)="X",1,0))</f>
        <v>0</v>
      </c>
      <c r="S26" s="2">
        <f>IF(SUM('Actual species'!V26)&gt;=1,1,IF(SUM('Actual species'!V26)="X",1,0))</f>
        <v>0</v>
      </c>
      <c r="T26" s="2">
        <f>IF(SUM('Actual species'!W26)&gt;=1,1,IF(SUM('Actual species'!W26)="X",1,0))</f>
        <v>0</v>
      </c>
    </row>
    <row r="27" spans="1:20" x14ac:dyDescent="0.3">
      <c r="A27" s="113" t="str">
        <f>'Actual species'!A27</f>
        <v xml:space="preserve">Lesteva brondeeli (E) </v>
      </c>
      <c r="B27" s="66">
        <f>IF(SUM('Actual species'!B27:E27)&gt;=1,1,IF(SUM('Actual species'!B27:E27)="X",1,0))</f>
        <v>0</v>
      </c>
      <c r="C27" s="2">
        <f>IF(SUM('Actual species'!F27)&gt;=1,1,IF(SUM('Actual species'!F27)="X",1,0))</f>
        <v>0</v>
      </c>
      <c r="D27" s="2">
        <f>IF(SUM('Actual species'!G27)&gt;=1,1,IF(SUM('Actual species'!G27)="X",1,0))</f>
        <v>0</v>
      </c>
      <c r="E27" s="2">
        <f>IF(SUM('Actual species'!H27)&gt;=1,1,IF(SUM('Actual species'!H27)="X",1,0))</f>
        <v>0</v>
      </c>
      <c r="F27" s="2">
        <f>IF(SUM('Actual species'!I27)&gt;=1,1,IF(SUM('Actual species'!I27)="X",1,0))</f>
        <v>0</v>
      </c>
      <c r="G27" s="2">
        <f>IF(SUM('Actual species'!J27)&gt;=1,1,IF(SUM('Actual species'!J27)="X",1,0))</f>
        <v>0</v>
      </c>
      <c r="H27" s="2">
        <f>IF(SUM('Actual species'!K27)&gt;=1,1,IF(SUM('Actual species'!K27)="X",1,0))</f>
        <v>0</v>
      </c>
      <c r="I27" s="2">
        <f>IF(SUM('Actual species'!L27)&gt;=1,1,IF(SUM('Actual species'!L27)="X",1,0))</f>
        <v>0</v>
      </c>
      <c r="J27" s="2">
        <f>IF(SUM('Actual species'!M27)&gt;=1,1,IF(SUM('Actual species'!M27)="X",1,0))</f>
        <v>0</v>
      </c>
      <c r="K27" s="2">
        <f>IF(SUM('Actual species'!N27)&gt;=1,1,IF(SUM('Actual species'!N27)="X",1,0))</f>
        <v>0</v>
      </c>
      <c r="L27" s="2">
        <f>IF(SUM('Actual species'!O27)&gt;=1,1,IF(SUM('Actual species'!O27)="X",1,0))</f>
        <v>0</v>
      </c>
      <c r="M27" s="2">
        <f>IF(SUM('Actual species'!P27)&gt;=1,1,IF(SUM('Actual species'!P27)="X",1,0))</f>
        <v>0</v>
      </c>
      <c r="N27" s="2">
        <f>IF(SUM('Actual species'!Q27)&gt;=1,1,IF(SUM('Actual species'!Q27)="X",1,0))</f>
        <v>0</v>
      </c>
      <c r="O27" s="2">
        <f>IF(SUM('Actual species'!R27)&gt;=1,1,IF(SUM('Actual species'!R27)="X",1,0))</f>
        <v>0</v>
      </c>
      <c r="P27" s="2">
        <f>IF(SUM('Actual species'!S27)&gt;=1,1,IF(SUM('Actual species'!S27)="X",1,0))</f>
        <v>0</v>
      </c>
      <c r="Q27" s="2">
        <f>IF(SUM('Actual species'!T27)&gt;=1,1,IF(SUM('Actual species'!T27)="X",1,0))</f>
        <v>0</v>
      </c>
      <c r="R27" s="2">
        <f>IF(SUM('Actual species'!U27)&gt;=1,1,IF(SUM('Actual species'!U27)="X",1,0))</f>
        <v>0</v>
      </c>
      <c r="S27" s="2">
        <f>IF(SUM('Actual species'!V27)&gt;=1,1,IF(SUM('Actual species'!V27)="X",1,0))</f>
        <v>0</v>
      </c>
      <c r="T27" s="2">
        <f>IF(SUM('Actual species'!W27)&gt;=1,1,IF(SUM('Actual species'!W27)="X",1,0))</f>
        <v>0</v>
      </c>
    </row>
    <row r="28" spans="1:20" x14ac:dyDescent="0.3">
      <c r="A28" s="113" t="str">
        <f>'Actual species'!A28</f>
        <v xml:space="preserve">*Lesteva latipes (E) </v>
      </c>
      <c r="B28" s="66">
        <f>IF(SUM('Actual species'!B28:E28)&gt;=1,1,IF(SUM('Actual species'!B28:E28)="X",1,0))</f>
        <v>1</v>
      </c>
      <c r="C28" s="2">
        <f>IF(SUM('Actual species'!F28)&gt;=1,1,IF(SUM('Actual species'!F28)="X",1,0))</f>
        <v>0</v>
      </c>
      <c r="D28" s="2">
        <f>IF(SUM('Actual species'!G28)&gt;=1,1,IF(SUM('Actual species'!G28)="X",1,0))</f>
        <v>0</v>
      </c>
      <c r="E28" s="2">
        <f>IF(SUM('Actual species'!H28)&gt;=1,1,IF(SUM('Actual species'!H28)="X",1,0))</f>
        <v>0</v>
      </c>
      <c r="F28" s="2">
        <f>IF(SUM('Actual species'!I28)&gt;=1,1,IF(SUM('Actual species'!I28)="X",1,0))</f>
        <v>0</v>
      </c>
      <c r="G28" s="2">
        <f>IF(SUM('Actual species'!J28)&gt;=1,1,IF(SUM('Actual species'!J28)="X",1,0))</f>
        <v>0</v>
      </c>
      <c r="H28" s="2">
        <f>IF(SUM('Actual species'!K28)&gt;=1,1,IF(SUM('Actual species'!K28)="X",1,0))</f>
        <v>0</v>
      </c>
      <c r="I28" s="2">
        <f>IF(SUM('Actual species'!L28)&gt;=1,1,IF(SUM('Actual species'!L28)="X",1,0))</f>
        <v>0</v>
      </c>
      <c r="J28" s="2">
        <f>IF(SUM('Actual species'!M28)&gt;=1,1,IF(SUM('Actual species'!M28)="X",1,0))</f>
        <v>0</v>
      </c>
      <c r="K28" s="2">
        <f>IF(SUM('Actual species'!N28)&gt;=1,1,IF(SUM('Actual species'!N28)="X",1,0))</f>
        <v>0</v>
      </c>
      <c r="L28" s="2">
        <f>IF(SUM('Actual species'!O28)&gt;=1,1,IF(SUM('Actual species'!O28)="X",1,0))</f>
        <v>0</v>
      </c>
      <c r="M28" s="2">
        <f>IF(SUM('Actual species'!P28)&gt;=1,1,IF(SUM('Actual species'!P28)="X",1,0))</f>
        <v>0</v>
      </c>
      <c r="N28" s="2">
        <f>IF(SUM('Actual species'!Q28)&gt;=1,1,IF(SUM('Actual species'!Q28)="X",1,0))</f>
        <v>0</v>
      </c>
      <c r="O28" s="2">
        <f>IF(SUM('Actual species'!R28)&gt;=1,1,IF(SUM('Actual species'!R28)="X",1,0))</f>
        <v>0</v>
      </c>
      <c r="P28" s="2">
        <f>IF(SUM('Actual species'!S28)&gt;=1,1,IF(SUM('Actual species'!S28)="X",1,0))</f>
        <v>0</v>
      </c>
      <c r="Q28" s="2">
        <f>IF(SUM('Actual species'!T28)&gt;=1,1,IF(SUM('Actual species'!T28)="X",1,0))</f>
        <v>0</v>
      </c>
      <c r="R28" s="2">
        <f>IF(SUM('Actual species'!U28)&gt;=1,1,IF(SUM('Actual species'!U28)="X",1,0))</f>
        <v>0</v>
      </c>
      <c r="S28" s="2">
        <f>IF(SUM('Actual species'!V28)&gt;=1,1,IF(SUM('Actual species'!V28)="X",1,0))</f>
        <v>0</v>
      </c>
      <c r="T28" s="2">
        <f>IF(SUM('Actual species'!W28)&gt;=1,1,IF(SUM('Actual species'!W28)="X",1,0))</f>
        <v>0</v>
      </c>
    </row>
    <row r="29" spans="1:20" x14ac:dyDescent="0.3">
      <c r="A29" s="113" t="str">
        <f>'Actual species'!A29</f>
        <v>Lesteva longoelytrata</v>
      </c>
      <c r="B29" s="66">
        <f>IF(SUM('Actual species'!B29:E29)&gt;=1,1,IF(SUM('Actual species'!B29:E29)="X",1,0))</f>
        <v>0</v>
      </c>
      <c r="C29" s="2">
        <f>IF(SUM('Actual species'!F29)&gt;=1,1,IF(SUM('Actual species'!F29)="X",1,0))</f>
        <v>0</v>
      </c>
      <c r="D29" s="2">
        <f>IF(SUM('Actual species'!G29)&gt;=1,1,IF(SUM('Actual species'!G29)="X",1,0))</f>
        <v>0</v>
      </c>
      <c r="E29" s="2">
        <f>IF(SUM('Actual species'!H29)&gt;=1,1,IF(SUM('Actual species'!H29)="X",1,0))</f>
        <v>0</v>
      </c>
      <c r="F29" s="2">
        <f>IF(SUM('Actual species'!I29)&gt;=1,1,IF(SUM('Actual species'!I29)="X",1,0))</f>
        <v>0</v>
      </c>
      <c r="G29" s="2">
        <f>IF(SUM('Actual species'!J29)&gt;=1,1,IF(SUM('Actual species'!J29)="X",1,0))</f>
        <v>0</v>
      </c>
      <c r="H29" s="2">
        <f>IF(SUM('Actual species'!K29)&gt;=1,1,IF(SUM('Actual species'!K29)="X",1,0))</f>
        <v>0</v>
      </c>
      <c r="I29" s="2">
        <f>IF(SUM('Actual species'!L29)&gt;=1,1,IF(SUM('Actual species'!L29)="X",1,0))</f>
        <v>0</v>
      </c>
      <c r="J29" s="2">
        <f>IF(SUM('Actual species'!M29)&gt;=1,1,IF(SUM('Actual species'!M29)="X",1,0))</f>
        <v>0</v>
      </c>
      <c r="K29" s="2">
        <f>IF(SUM('Actual species'!N29)&gt;=1,1,IF(SUM('Actual species'!N29)="X",1,0))</f>
        <v>0</v>
      </c>
      <c r="L29" s="2">
        <f>IF(SUM('Actual species'!O29)&gt;=1,1,IF(SUM('Actual species'!O29)="X",1,0))</f>
        <v>0</v>
      </c>
      <c r="M29" s="2">
        <f>IF(SUM('Actual species'!P29)&gt;=1,1,IF(SUM('Actual species'!P29)="X",1,0))</f>
        <v>0</v>
      </c>
      <c r="N29" s="2">
        <f>IF(SUM('Actual species'!Q29)&gt;=1,1,IF(SUM('Actual species'!Q29)="X",1,0))</f>
        <v>0</v>
      </c>
      <c r="O29" s="2">
        <f>IF(SUM('Actual species'!R29)&gt;=1,1,IF(SUM('Actual species'!R29)="X",1,0))</f>
        <v>0</v>
      </c>
      <c r="P29" s="2">
        <f>IF(SUM('Actual species'!S29)&gt;=1,1,IF(SUM('Actual species'!S29)="X",1,0))</f>
        <v>0</v>
      </c>
      <c r="Q29" s="2">
        <f>IF(SUM('Actual species'!T29)&gt;=1,1,IF(SUM('Actual species'!T29)="X",1,0))</f>
        <v>1</v>
      </c>
      <c r="R29" s="2">
        <f>IF(SUM('Actual species'!U29)&gt;=1,1,IF(SUM('Actual species'!U29)="X",1,0))</f>
        <v>0</v>
      </c>
      <c r="S29" s="2">
        <f>IF(SUM('Actual species'!V29)&gt;=1,1,IF(SUM('Actual species'!V29)="X",1,0))</f>
        <v>0</v>
      </c>
      <c r="T29" s="2">
        <f>IF(SUM('Actual species'!W29)&gt;=1,1,IF(SUM('Actual species'!W29)="X",1,0))</f>
        <v>0</v>
      </c>
    </row>
    <row r="30" spans="1:20" x14ac:dyDescent="0.3">
      <c r="A30" s="113" t="str">
        <f>'Actual species'!A30</f>
        <v xml:space="preserve">Lesteva longoelytrata cretica (E) </v>
      </c>
      <c r="B30" s="66">
        <f>IF(SUM('Actual species'!B30:E30)&gt;=1,1,IF(SUM('Actual species'!B30:E30)="X",1,0))</f>
        <v>0</v>
      </c>
      <c r="C30" s="2">
        <f>IF(SUM('Actual species'!F30)&gt;=1,1,IF(SUM('Actual species'!F30)="X",1,0))</f>
        <v>0</v>
      </c>
      <c r="D30" s="2">
        <f>IF(SUM('Actual species'!G30)&gt;=1,1,IF(SUM('Actual species'!G30)="X",1,0))</f>
        <v>0</v>
      </c>
      <c r="E30" s="2">
        <f>IF(SUM('Actual species'!H30)&gt;=1,1,IF(SUM('Actual species'!H30)="X",1,0))</f>
        <v>0</v>
      </c>
      <c r="F30" s="2">
        <f>IF(SUM('Actual species'!I30)&gt;=1,1,IF(SUM('Actual species'!I30)="X",1,0))</f>
        <v>0</v>
      </c>
      <c r="G30" s="2">
        <f>IF(SUM('Actual species'!J30)&gt;=1,1,IF(SUM('Actual species'!J30)="X",1,0))</f>
        <v>1</v>
      </c>
      <c r="H30" s="2">
        <f>IF(SUM('Actual species'!K30)&gt;=1,1,IF(SUM('Actual species'!K30)="X",1,0))</f>
        <v>0</v>
      </c>
      <c r="I30" s="2">
        <f>IF(SUM('Actual species'!L30)&gt;=1,1,IF(SUM('Actual species'!L30)="X",1,0))</f>
        <v>0</v>
      </c>
      <c r="J30" s="2">
        <f>IF(SUM('Actual species'!M30)&gt;=1,1,IF(SUM('Actual species'!M30)="X",1,0))</f>
        <v>0</v>
      </c>
      <c r="K30" s="2">
        <f>IF(SUM('Actual species'!N30)&gt;=1,1,IF(SUM('Actual species'!N30)="X",1,0))</f>
        <v>0</v>
      </c>
      <c r="L30" s="2">
        <f>IF(SUM('Actual species'!O30)&gt;=1,1,IF(SUM('Actual species'!O30)="X",1,0))</f>
        <v>0</v>
      </c>
      <c r="M30" s="2">
        <f>IF(SUM('Actual species'!P30)&gt;=1,1,IF(SUM('Actual species'!P30)="X",1,0))</f>
        <v>0</v>
      </c>
      <c r="N30" s="2">
        <f>IF(SUM('Actual species'!Q30)&gt;=1,1,IF(SUM('Actual species'!Q30)="X",1,0))</f>
        <v>0</v>
      </c>
      <c r="O30" s="2">
        <f>IF(SUM('Actual species'!R30)&gt;=1,1,IF(SUM('Actual species'!R30)="X",1,0))</f>
        <v>0</v>
      </c>
      <c r="P30" s="2">
        <f>IF(SUM('Actual species'!S30)&gt;=1,1,IF(SUM('Actual species'!S30)="X",1,0))</f>
        <v>0</v>
      </c>
      <c r="Q30" s="2">
        <f>IF(SUM('Actual species'!T30)&gt;=1,1,IF(SUM('Actual species'!T30)="X",1,0))</f>
        <v>0</v>
      </c>
      <c r="R30" s="2">
        <f>IF(SUM('Actual species'!U30)&gt;=1,1,IF(SUM('Actual species'!U30)="X",1,0))</f>
        <v>0</v>
      </c>
      <c r="S30" s="2">
        <f>IF(SUM('Actual species'!V30)&gt;=1,1,IF(SUM('Actual species'!V30)="X",1,0))</f>
        <v>0</v>
      </c>
      <c r="T30" s="2">
        <f>IF(SUM('Actual species'!W30)&gt;=1,1,IF(SUM('Actual species'!W30)="X",1,0))</f>
        <v>0</v>
      </c>
    </row>
    <row r="31" spans="1:20" x14ac:dyDescent="0.3">
      <c r="A31" s="113" t="str">
        <f>'Actual species'!A31</f>
        <v xml:space="preserve">Lesteva nitidicollis (E) </v>
      </c>
      <c r="B31" s="66">
        <f>IF(SUM('Actual species'!B31:E31)&gt;=1,1,IF(SUM('Actual species'!B31:E31)="X",1,0))</f>
        <v>0</v>
      </c>
      <c r="C31" s="2">
        <f>IF(SUM('Actual species'!F31)&gt;=1,1,IF(SUM('Actual species'!F31)="X",1,0))</f>
        <v>0</v>
      </c>
      <c r="D31" s="2">
        <f>IF(SUM('Actual species'!G31)&gt;=1,1,IF(SUM('Actual species'!G31)="X",1,0))</f>
        <v>0</v>
      </c>
      <c r="E31" s="2">
        <f>IF(SUM('Actual species'!H31)&gt;=1,1,IF(SUM('Actual species'!H31)="X",1,0))</f>
        <v>0</v>
      </c>
      <c r="F31" s="2">
        <f>IF(SUM('Actual species'!I31)&gt;=1,1,IF(SUM('Actual species'!I31)="X",1,0))</f>
        <v>0</v>
      </c>
      <c r="G31" s="2">
        <f>IF(SUM('Actual species'!J31)&gt;=1,1,IF(SUM('Actual species'!J31)="X",1,0))</f>
        <v>0</v>
      </c>
      <c r="H31" s="2">
        <f>IF(SUM('Actual species'!K31)&gt;=1,1,IF(SUM('Actual species'!K31)="X",1,0))</f>
        <v>0</v>
      </c>
      <c r="I31" s="2">
        <f>IF(SUM('Actual species'!L31)&gt;=1,1,IF(SUM('Actual species'!L31)="X",1,0))</f>
        <v>0</v>
      </c>
      <c r="J31" s="2">
        <f>IF(SUM('Actual species'!M31)&gt;=1,1,IF(SUM('Actual species'!M31)="X",1,0))</f>
        <v>0</v>
      </c>
      <c r="K31" s="2">
        <f>IF(SUM('Actual species'!N31)&gt;=1,1,IF(SUM('Actual species'!N31)="X",1,0))</f>
        <v>0</v>
      </c>
      <c r="L31" s="2">
        <f>IF(SUM('Actual species'!O31)&gt;=1,1,IF(SUM('Actual species'!O31)="X",1,0))</f>
        <v>0</v>
      </c>
      <c r="M31" s="2">
        <f>IF(SUM('Actual species'!P31)&gt;=1,1,IF(SUM('Actual species'!P31)="X",1,0))</f>
        <v>0</v>
      </c>
      <c r="N31" s="2">
        <f>IF(SUM('Actual species'!Q31)&gt;=1,1,IF(SUM('Actual species'!Q31)="X",1,0))</f>
        <v>0</v>
      </c>
      <c r="O31" s="2">
        <f>IF(SUM('Actual species'!R31)&gt;=1,1,IF(SUM('Actual species'!R31)="X",1,0))</f>
        <v>0</v>
      </c>
      <c r="P31" s="2">
        <f>IF(SUM('Actual species'!S31)&gt;=1,1,IF(SUM('Actual species'!S31)="X",1,0))</f>
        <v>0</v>
      </c>
      <c r="Q31" s="2">
        <f>IF(SUM('Actual species'!T31)&gt;=1,1,IF(SUM('Actual species'!T31)="X",1,0))</f>
        <v>0</v>
      </c>
      <c r="R31" s="2">
        <f>IF(SUM('Actual species'!U31)&gt;=1,1,IF(SUM('Actual species'!U31)="X",1,0))</f>
        <v>0</v>
      </c>
      <c r="S31" s="2">
        <f>IF(SUM('Actual species'!V31)&gt;=1,1,IF(SUM('Actual species'!V31)="X",1,0))</f>
        <v>0</v>
      </c>
      <c r="T31" s="2">
        <f>IF(SUM('Actual species'!W31)&gt;=1,1,IF(SUM('Actual species'!W31)="X",1,0))</f>
        <v>0</v>
      </c>
    </row>
    <row r="32" spans="1:20" x14ac:dyDescent="0.3">
      <c r="A32" s="113" t="str">
        <f>'Actual species'!A32</f>
        <v xml:space="preserve">Lesteva szekessyi (E) </v>
      </c>
      <c r="B32" s="66">
        <f>IF(SUM('Actual species'!B32:E32)&gt;=1,1,IF(SUM('Actual species'!B32:E32)="X",1,0))</f>
        <v>0</v>
      </c>
      <c r="C32" s="2">
        <f>IF(SUM('Actual species'!F32)&gt;=1,1,IF(SUM('Actual species'!F32)="X",1,0))</f>
        <v>0</v>
      </c>
      <c r="D32" s="2">
        <f>IF(SUM('Actual species'!G32)&gt;=1,1,IF(SUM('Actual species'!G32)="X",1,0))</f>
        <v>0</v>
      </c>
      <c r="E32" s="2">
        <f>IF(SUM('Actual species'!H32)&gt;=1,1,IF(SUM('Actual species'!H32)="X",1,0))</f>
        <v>0</v>
      </c>
      <c r="F32" s="2">
        <f>IF(SUM('Actual species'!I32)&gt;=1,1,IF(SUM('Actual species'!I32)="X",1,0))</f>
        <v>0</v>
      </c>
      <c r="G32" s="2">
        <f>IF(SUM('Actual species'!J32)&gt;=1,1,IF(SUM('Actual species'!J32)="X",1,0))</f>
        <v>0</v>
      </c>
      <c r="H32" s="2">
        <f>IF(SUM('Actual species'!K32)&gt;=1,1,IF(SUM('Actual species'!K32)="X",1,0))</f>
        <v>0</v>
      </c>
      <c r="I32" s="2">
        <f>IF(SUM('Actual species'!L32)&gt;=1,1,IF(SUM('Actual species'!L32)="X",1,0))</f>
        <v>0</v>
      </c>
      <c r="J32" s="2">
        <f>IF(SUM('Actual species'!M32)&gt;=1,1,IF(SUM('Actual species'!M32)="X",1,0))</f>
        <v>0</v>
      </c>
      <c r="K32" s="2">
        <f>IF(SUM('Actual species'!N32)&gt;=1,1,IF(SUM('Actual species'!N32)="X",1,0))</f>
        <v>0</v>
      </c>
      <c r="L32" s="2">
        <f>IF(SUM('Actual species'!O32)&gt;=1,1,IF(SUM('Actual species'!O32)="X",1,0))</f>
        <v>0</v>
      </c>
      <c r="M32" s="2">
        <f>IF(SUM('Actual species'!P32)&gt;=1,1,IF(SUM('Actual species'!P32)="X",1,0))</f>
        <v>0</v>
      </c>
      <c r="N32" s="2">
        <f>IF(SUM('Actual species'!Q32)&gt;=1,1,IF(SUM('Actual species'!Q32)="X",1,0))</f>
        <v>0</v>
      </c>
      <c r="O32" s="2">
        <f>IF(SUM('Actual species'!R32)&gt;=1,1,IF(SUM('Actual species'!R32)="X",1,0))</f>
        <v>0</v>
      </c>
      <c r="P32" s="2">
        <f>IF(SUM('Actual species'!S32)&gt;=1,1,IF(SUM('Actual species'!S32)="X",1,0))</f>
        <v>0</v>
      </c>
      <c r="Q32" s="2">
        <f>IF(SUM('Actual species'!T32)&gt;=1,1,IF(SUM('Actual species'!T32)="X",1,0))</f>
        <v>0</v>
      </c>
      <c r="R32" s="2">
        <f>IF(SUM('Actual species'!U32)&gt;=1,1,IF(SUM('Actual species'!U32)="X",1,0))</f>
        <v>0</v>
      </c>
      <c r="S32" s="2">
        <f>IF(SUM('Actual species'!V32)&gt;=1,1,IF(SUM('Actual species'!V32)="X",1,0))</f>
        <v>0</v>
      </c>
      <c r="T32" s="2">
        <f>IF(SUM('Actual species'!W32)&gt;=1,1,IF(SUM('Actual species'!W32)="X",1,0))</f>
        <v>0</v>
      </c>
    </row>
    <row r="33" spans="1:20" x14ac:dyDescent="0.3">
      <c r="A33" s="113" t="str">
        <f>'Actual species'!A33</f>
        <v>Omalium caesum</v>
      </c>
      <c r="B33" s="66">
        <f>IF(SUM('Actual species'!B33:E33)&gt;=1,1,IF(SUM('Actual species'!B33:E33)="X",1,0))</f>
        <v>0</v>
      </c>
      <c r="C33" s="2">
        <f>IF(SUM('Actual species'!F33)&gt;=1,1,IF(SUM('Actual species'!F33)="X",1,0))</f>
        <v>0</v>
      </c>
      <c r="D33" s="2">
        <f>IF(SUM('Actual species'!G33)&gt;=1,1,IF(SUM('Actual species'!G33)="X",1,0))</f>
        <v>0</v>
      </c>
      <c r="E33" s="2">
        <f>IF(SUM('Actual species'!H33)&gt;=1,1,IF(SUM('Actual species'!H33)="X",1,0))</f>
        <v>0</v>
      </c>
      <c r="F33" s="2">
        <f>IF(SUM('Actual species'!I33)&gt;=1,1,IF(SUM('Actual species'!I33)="X",1,0))</f>
        <v>0</v>
      </c>
      <c r="G33" s="2">
        <f>IF(SUM('Actual species'!J33)&gt;=1,1,IF(SUM('Actual species'!J33)="X",1,0))</f>
        <v>0</v>
      </c>
      <c r="H33" s="2">
        <f>IF(SUM('Actual species'!K33)&gt;=1,1,IF(SUM('Actual species'!K33)="X",1,0))</f>
        <v>0</v>
      </c>
      <c r="I33" s="2">
        <f>IF(SUM('Actual species'!L33)&gt;=1,1,IF(SUM('Actual species'!L33)="X",1,0))</f>
        <v>0</v>
      </c>
      <c r="J33" s="2">
        <f>IF(SUM('Actual species'!M33)&gt;=1,1,IF(SUM('Actual species'!M33)="X",1,0))</f>
        <v>0</v>
      </c>
      <c r="K33" s="2">
        <f>IF(SUM('Actual species'!N33)&gt;=1,1,IF(SUM('Actual species'!N33)="X",1,0))</f>
        <v>0</v>
      </c>
      <c r="L33" s="2">
        <f>IF(SUM('Actual species'!O33)&gt;=1,1,IF(SUM('Actual species'!O33)="X",1,0))</f>
        <v>0</v>
      </c>
      <c r="M33" s="2">
        <f>IF(SUM('Actual species'!P33)&gt;=1,1,IF(SUM('Actual species'!P33)="X",1,0))</f>
        <v>0</v>
      </c>
      <c r="N33" s="2">
        <f>IF(SUM('Actual species'!Q33)&gt;=1,1,IF(SUM('Actual species'!Q33)="X",1,0))</f>
        <v>0</v>
      </c>
      <c r="O33" s="2">
        <f>IF(SUM('Actual species'!R33)&gt;=1,1,IF(SUM('Actual species'!R33)="X",1,0))</f>
        <v>0</v>
      </c>
      <c r="P33" s="2">
        <f>IF(SUM('Actual species'!S33)&gt;=1,1,IF(SUM('Actual species'!S33)="X",1,0))</f>
        <v>0</v>
      </c>
      <c r="Q33" s="2">
        <f>IF(SUM('Actual species'!T33)&gt;=1,1,IF(SUM('Actual species'!T33)="X",1,0))</f>
        <v>0</v>
      </c>
      <c r="R33" s="2">
        <f>IF(SUM('Actual species'!U33)&gt;=1,1,IF(SUM('Actual species'!U33)="X",1,0))</f>
        <v>1</v>
      </c>
      <c r="S33" s="2">
        <f>IF(SUM('Actual species'!V33)&gt;=1,1,IF(SUM('Actual species'!V33)="X",1,0))</f>
        <v>0</v>
      </c>
      <c r="T33" s="2">
        <f>IF(SUM('Actual species'!W33)&gt;=1,1,IF(SUM('Actual species'!W33)="X",1,0))</f>
        <v>0</v>
      </c>
    </row>
    <row r="34" spans="1:20" x14ac:dyDescent="0.3">
      <c r="A34" s="113" t="str">
        <f>'Actual species'!A34</f>
        <v>Omalium cinnamomeum</v>
      </c>
      <c r="B34" s="66">
        <f>IF(SUM('Actual species'!B34:E34)&gt;=1,1,IF(SUM('Actual species'!B34:E34)="X",1,0))</f>
        <v>1</v>
      </c>
      <c r="C34" s="2">
        <f>IF(SUM('Actual species'!F34)&gt;=1,1,IF(SUM('Actual species'!F34)="X",1,0))</f>
        <v>1</v>
      </c>
      <c r="D34" s="2">
        <f>IF(SUM('Actual species'!G34)&gt;=1,1,IF(SUM('Actual species'!G34)="X",1,0))</f>
        <v>1</v>
      </c>
      <c r="E34" s="2">
        <f>IF(SUM('Actual species'!H34)&gt;=1,1,IF(SUM('Actual species'!H34)="X",1,0))</f>
        <v>1</v>
      </c>
      <c r="F34" s="2">
        <f>IF(SUM('Actual species'!I34)&gt;=1,1,IF(SUM('Actual species'!I34)="X",1,0))</f>
        <v>0</v>
      </c>
      <c r="G34" s="2">
        <f>IF(SUM('Actual species'!J34)&gt;=1,1,IF(SUM('Actual species'!J34)="X",1,0))</f>
        <v>1</v>
      </c>
      <c r="H34" s="2">
        <f>IF(SUM('Actual species'!K34)&gt;=1,1,IF(SUM('Actual species'!K34)="X",1,0))</f>
        <v>0</v>
      </c>
      <c r="I34" s="2">
        <f>IF(SUM('Actual species'!L34)&gt;=1,1,IF(SUM('Actual species'!L34)="X",1,0))</f>
        <v>1</v>
      </c>
      <c r="J34" s="2">
        <f>IF(SUM('Actual species'!M34)&gt;=1,1,IF(SUM('Actual species'!M34)="X",1,0))</f>
        <v>1</v>
      </c>
      <c r="K34" s="2">
        <f>IF(SUM('Actual species'!N34)&gt;=1,1,IF(SUM('Actual species'!N34)="X",1,0))</f>
        <v>0</v>
      </c>
      <c r="L34" s="2">
        <f>IF(SUM('Actual species'!O34)&gt;=1,1,IF(SUM('Actual species'!O34)="X",1,0))</f>
        <v>0</v>
      </c>
      <c r="M34" s="2">
        <f>IF(SUM('Actual species'!P34)&gt;=1,1,IF(SUM('Actual species'!P34)="X",1,0))</f>
        <v>0</v>
      </c>
      <c r="N34" s="2">
        <f>IF(SUM('Actual species'!Q34)&gt;=1,1,IF(SUM('Actual species'!Q34)="X",1,0))</f>
        <v>0</v>
      </c>
      <c r="O34" s="2">
        <f>IF(SUM('Actual species'!R34)&gt;=1,1,IF(SUM('Actual species'!R34)="X",1,0))</f>
        <v>1</v>
      </c>
      <c r="P34" s="2">
        <f>IF(SUM('Actual species'!S34)&gt;=1,1,IF(SUM('Actual species'!S34)="X",1,0))</f>
        <v>0</v>
      </c>
      <c r="Q34" s="2">
        <f>IF(SUM('Actual species'!T34)&gt;=1,1,IF(SUM('Actual species'!T34)="X",1,0))</f>
        <v>0</v>
      </c>
      <c r="R34" s="2">
        <f>IF(SUM('Actual species'!U34)&gt;=1,1,IF(SUM('Actual species'!U34)="X",1,0))</f>
        <v>1</v>
      </c>
      <c r="S34" s="2">
        <f>IF(SUM('Actual species'!V34)&gt;=1,1,IF(SUM('Actual species'!V34)="X",1,0))</f>
        <v>0</v>
      </c>
      <c r="T34" s="2">
        <f>IF(SUM('Actual species'!W34)&gt;=1,1,IF(SUM('Actual species'!W34)="X",1,0))</f>
        <v>0</v>
      </c>
    </row>
    <row r="35" spans="1:20" x14ac:dyDescent="0.3">
      <c r="A35" s="113" t="str">
        <f>'Actual species'!A35</f>
        <v>Omalium excavatum</v>
      </c>
      <c r="B35" s="66">
        <f>IF(SUM('Actual species'!B35:E35)&gt;=1,1,IF(SUM('Actual species'!B35:E35)="X",1,0))</f>
        <v>0</v>
      </c>
      <c r="C35" s="2">
        <f>IF(SUM('Actual species'!F35)&gt;=1,1,IF(SUM('Actual species'!F35)="X",1,0))</f>
        <v>0</v>
      </c>
      <c r="D35" s="2">
        <f>IF(SUM('Actual species'!G35)&gt;=1,1,IF(SUM('Actual species'!G35)="X",1,0))</f>
        <v>0</v>
      </c>
      <c r="E35" s="2">
        <f>IF(SUM('Actual species'!H35)&gt;=1,1,IF(SUM('Actual species'!H35)="X",1,0))</f>
        <v>0</v>
      </c>
      <c r="F35" s="2">
        <f>IF(SUM('Actual species'!I35)&gt;=1,1,IF(SUM('Actual species'!I35)="X",1,0))</f>
        <v>0</v>
      </c>
      <c r="G35" s="2">
        <f>IF(SUM('Actual species'!J35)&gt;=1,1,IF(SUM('Actual species'!J35)="X",1,0))</f>
        <v>1</v>
      </c>
      <c r="H35" s="2">
        <f>IF(SUM('Actual species'!K35)&gt;=1,1,IF(SUM('Actual species'!K35)="X",1,0))</f>
        <v>0</v>
      </c>
      <c r="I35" s="2">
        <f>IF(SUM('Actual species'!L35)&gt;=1,1,IF(SUM('Actual species'!L35)="X",1,0))</f>
        <v>0</v>
      </c>
      <c r="J35" s="2">
        <f>IF(SUM('Actual species'!M35)&gt;=1,1,IF(SUM('Actual species'!M35)="X",1,0))</f>
        <v>0</v>
      </c>
      <c r="K35" s="2">
        <f>IF(SUM('Actual species'!N35)&gt;=1,1,IF(SUM('Actual species'!N35)="X",1,0))</f>
        <v>0</v>
      </c>
      <c r="L35" s="2">
        <f>IF(SUM('Actual species'!O35)&gt;=1,1,IF(SUM('Actual species'!O35)="X",1,0))</f>
        <v>0</v>
      </c>
      <c r="M35" s="2">
        <f>IF(SUM('Actual species'!P35)&gt;=1,1,IF(SUM('Actual species'!P35)="X",1,0))</f>
        <v>0</v>
      </c>
      <c r="N35" s="2">
        <f>IF(SUM('Actual species'!Q35)&gt;=1,1,IF(SUM('Actual species'!Q35)="X",1,0))</f>
        <v>1</v>
      </c>
      <c r="O35" s="2">
        <f>IF(SUM('Actual species'!R35)&gt;=1,1,IF(SUM('Actual species'!R35)="X",1,0))</f>
        <v>1</v>
      </c>
      <c r="P35" s="2">
        <f>IF(SUM('Actual species'!S35)&gt;=1,1,IF(SUM('Actual species'!S35)="X",1,0))</f>
        <v>1</v>
      </c>
      <c r="Q35" s="2">
        <f>IF(SUM('Actual species'!T35)&gt;=1,1,IF(SUM('Actual species'!T35)="X",1,0))</f>
        <v>1</v>
      </c>
      <c r="R35" s="2">
        <f>IF(SUM('Actual species'!U35)&gt;=1,1,IF(SUM('Actual species'!U35)="X",1,0))</f>
        <v>0</v>
      </c>
      <c r="S35" s="2">
        <f>IF(SUM('Actual species'!V35)&gt;=1,1,IF(SUM('Actual species'!V35)="X",1,0))</f>
        <v>0</v>
      </c>
      <c r="T35" s="2">
        <f>IF(SUM('Actual species'!W35)&gt;=1,1,IF(SUM('Actual species'!W35)="X",1,0))</f>
        <v>0</v>
      </c>
    </row>
    <row r="36" spans="1:20" x14ac:dyDescent="0.3">
      <c r="A36" s="113" t="str">
        <f>'Actual species'!A36</f>
        <v>Omalium henroti</v>
      </c>
      <c r="B36" s="66">
        <f>IF(SUM('Actual species'!B36:E36)&gt;=1,1,IF(SUM('Actual species'!B36:E36)="X",1,0))</f>
        <v>1</v>
      </c>
      <c r="C36" s="2">
        <f>IF(SUM('Actual species'!F36)&gt;=1,1,IF(SUM('Actual species'!F36)="X",1,0))</f>
        <v>0</v>
      </c>
      <c r="D36" s="2">
        <f>IF(SUM('Actual species'!G36)&gt;=1,1,IF(SUM('Actual species'!G36)="X",1,0))</f>
        <v>0</v>
      </c>
      <c r="E36" s="2">
        <f>IF(SUM('Actual species'!H36)&gt;=1,1,IF(SUM('Actual species'!H36)="X",1,0))</f>
        <v>0</v>
      </c>
      <c r="F36" s="2">
        <f>IF(SUM('Actual species'!I36)&gt;=1,1,IF(SUM('Actual species'!I36)="X",1,0))</f>
        <v>0</v>
      </c>
      <c r="G36" s="2">
        <f>IF(SUM('Actual species'!J36)&gt;=1,1,IF(SUM('Actual species'!J36)="X",1,0))</f>
        <v>0</v>
      </c>
      <c r="H36" s="2">
        <f>IF(SUM('Actual species'!K36)&gt;=1,1,IF(SUM('Actual species'!K36)="X",1,0))</f>
        <v>0</v>
      </c>
      <c r="I36" s="2">
        <f>IF(SUM('Actual species'!L36)&gt;=1,1,IF(SUM('Actual species'!L36)="X",1,0))</f>
        <v>0</v>
      </c>
      <c r="J36" s="2">
        <f>IF(SUM('Actual species'!M36)&gt;=1,1,IF(SUM('Actual species'!M36)="X",1,0))</f>
        <v>0</v>
      </c>
      <c r="K36" s="2">
        <f>IF(SUM('Actual species'!N36)&gt;=1,1,IF(SUM('Actual species'!N36)="X",1,0))</f>
        <v>0</v>
      </c>
      <c r="L36" s="2">
        <f>IF(SUM('Actual species'!O36)&gt;=1,1,IF(SUM('Actual species'!O36)="X",1,0))</f>
        <v>0</v>
      </c>
      <c r="M36" s="2">
        <f>IF(SUM('Actual species'!P36)&gt;=1,1,IF(SUM('Actual species'!P36)="X",1,0))</f>
        <v>0</v>
      </c>
      <c r="N36" s="2">
        <f>IF(SUM('Actual species'!Q36)&gt;=1,1,IF(SUM('Actual species'!Q36)="X",1,0))</f>
        <v>0</v>
      </c>
      <c r="O36" s="2">
        <f>IF(SUM('Actual species'!R36)&gt;=1,1,IF(SUM('Actual species'!R36)="X",1,0))</f>
        <v>0</v>
      </c>
      <c r="P36" s="2">
        <f>IF(SUM('Actual species'!S36)&gt;=1,1,IF(SUM('Actual species'!S36)="X",1,0))</f>
        <v>0</v>
      </c>
      <c r="Q36" s="2">
        <f>IF(SUM('Actual species'!T36)&gt;=1,1,IF(SUM('Actual species'!T36)="X",1,0))</f>
        <v>0</v>
      </c>
      <c r="R36" s="2">
        <f>IF(SUM('Actual species'!U36)&gt;=1,1,IF(SUM('Actual species'!U36)="X",1,0))</f>
        <v>0</v>
      </c>
      <c r="S36" s="2">
        <f>IF(SUM('Actual species'!V36)&gt;=1,1,IF(SUM('Actual species'!V36)="X",1,0))</f>
        <v>0</v>
      </c>
      <c r="T36" s="2">
        <f>IF(SUM('Actual species'!W36)&gt;=1,1,IF(SUM('Actual species'!W36)="X",1,0))</f>
        <v>0</v>
      </c>
    </row>
    <row r="37" spans="1:20" x14ac:dyDescent="0.3">
      <c r="A37" s="113" t="str">
        <f>'Actual species'!A37</f>
        <v>Omalium oxyacantha</v>
      </c>
      <c r="B37" s="66">
        <f>IF(SUM('Actual species'!B37:E37)&gt;=1,1,IF(SUM('Actual species'!B37:E37)="X",1,0))</f>
        <v>0</v>
      </c>
      <c r="C37" s="2">
        <f>IF(SUM('Actual species'!F37)&gt;=1,1,IF(SUM('Actual species'!F37)="X",1,0))</f>
        <v>0</v>
      </c>
      <c r="D37" s="2">
        <f>IF(SUM('Actual species'!G37)&gt;=1,1,IF(SUM('Actual species'!G37)="X",1,0))</f>
        <v>0</v>
      </c>
      <c r="E37" s="2">
        <f>IF(SUM('Actual species'!H37)&gt;=1,1,IF(SUM('Actual species'!H37)="X",1,0))</f>
        <v>0</v>
      </c>
      <c r="F37" s="2">
        <f>IF(SUM('Actual species'!I37)&gt;=1,1,IF(SUM('Actual species'!I37)="X",1,0))</f>
        <v>1</v>
      </c>
      <c r="G37" s="2">
        <f>IF(SUM('Actual species'!J37)&gt;=1,1,IF(SUM('Actual species'!J37)="X",1,0))</f>
        <v>0</v>
      </c>
      <c r="H37" s="2">
        <f>IF(SUM('Actual species'!K37)&gt;=1,1,IF(SUM('Actual species'!K37)="X",1,0))</f>
        <v>0</v>
      </c>
      <c r="I37" s="2">
        <f>IF(SUM('Actual species'!L37)&gt;=1,1,IF(SUM('Actual species'!L37)="X",1,0))</f>
        <v>0</v>
      </c>
      <c r="J37" s="2">
        <f>IF(SUM('Actual species'!M37)&gt;=1,1,IF(SUM('Actual species'!M37)="X",1,0))</f>
        <v>0</v>
      </c>
      <c r="K37" s="2">
        <f>IF(SUM('Actual species'!N37)&gt;=1,1,IF(SUM('Actual species'!N37)="X",1,0))</f>
        <v>0</v>
      </c>
      <c r="L37" s="2">
        <f>IF(SUM('Actual species'!O37)&gt;=1,1,IF(SUM('Actual species'!O37)="X",1,0))</f>
        <v>0</v>
      </c>
      <c r="M37" s="2">
        <f>IF(SUM('Actual species'!P37)&gt;=1,1,IF(SUM('Actual species'!P37)="X",1,0))</f>
        <v>0</v>
      </c>
      <c r="N37" s="2">
        <f>IF(SUM('Actual species'!Q37)&gt;=1,1,IF(SUM('Actual species'!Q37)="X",1,0))</f>
        <v>0</v>
      </c>
      <c r="O37" s="2">
        <f>IF(SUM('Actual species'!R37)&gt;=1,1,IF(SUM('Actual species'!R37)="X",1,0))</f>
        <v>0</v>
      </c>
      <c r="P37" s="2">
        <f>IF(SUM('Actual species'!S37)&gt;=1,1,IF(SUM('Actual species'!S37)="X",1,0))</f>
        <v>0</v>
      </c>
      <c r="Q37" s="2">
        <f>IF(SUM('Actual species'!T37)&gt;=1,1,IF(SUM('Actual species'!T37)="X",1,0))</f>
        <v>0</v>
      </c>
      <c r="R37" s="2">
        <f>IF(SUM('Actual species'!U37)&gt;=1,1,IF(SUM('Actual species'!U37)="X",1,0))</f>
        <v>0</v>
      </c>
      <c r="S37" s="2">
        <f>IF(SUM('Actual species'!V37)&gt;=1,1,IF(SUM('Actual species'!V37)="X",1,0))</f>
        <v>0</v>
      </c>
      <c r="T37" s="2">
        <f>IF(SUM('Actual species'!W37)&gt;=1,1,IF(SUM('Actual species'!W37)="X",1,0))</f>
        <v>0</v>
      </c>
    </row>
    <row r="38" spans="1:20" x14ac:dyDescent="0.3">
      <c r="A38" s="113" t="str">
        <f>'Actual species'!A38</f>
        <v>Omalium rhodicum</v>
      </c>
      <c r="B38" s="66">
        <f>IF(SUM('Actual species'!B38:E38)&gt;=1,1,IF(SUM('Actual species'!B38:E38)="X",1,0))</f>
        <v>0</v>
      </c>
      <c r="C38" s="2">
        <f>IF(SUM('Actual species'!F38)&gt;=1,1,IF(SUM('Actual species'!F38)="X",1,0))</f>
        <v>0</v>
      </c>
      <c r="D38" s="2">
        <f>IF(SUM('Actual species'!G38)&gt;=1,1,IF(SUM('Actual species'!G38)="X",1,0))</f>
        <v>1</v>
      </c>
      <c r="E38" s="2">
        <f>IF(SUM('Actual species'!H38)&gt;=1,1,IF(SUM('Actual species'!H38)="X",1,0))</f>
        <v>0</v>
      </c>
      <c r="F38" s="2">
        <f>IF(SUM('Actual species'!I38)&gt;=1,1,IF(SUM('Actual species'!I38)="X",1,0))</f>
        <v>1</v>
      </c>
      <c r="G38" s="2">
        <f>IF(SUM('Actual species'!J38)&gt;=1,1,IF(SUM('Actual species'!J38)="X",1,0))</f>
        <v>1</v>
      </c>
      <c r="H38" s="2">
        <f>IF(SUM('Actual species'!K38)&gt;=1,1,IF(SUM('Actual species'!K38)="X",1,0))</f>
        <v>1</v>
      </c>
      <c r="I38" s="2">
        <f>IF(SUM('Actual species'!L38)&gt;=1,1,IF(SUM('Actual species'!L38)="X",1,0))</f>
        <v>0</v>
      </c>
      <c r="J38" s="2">
        <f>IF(SUM('Actual species'!M38)&gt;=1,1,IF(SUM('Actual species'!M38)="X",1,0))</f>
        <v>0</v>
      </c>
      <c r="K38" s="2">
        <f>IF(SUM('Actual species'!N38)&gt;=1,1,IF(SUM('Actual species'!N38)="X",1,0))</f>
        <v>0</v>
      </c>
      <c r="L38" s="2">
        <f>IF(SUM('Actual species'!O38)&gt;=1,1,IF(SUM('Actual species'!O38)="X",1,0))</f>
        <v>0</v>
      </c>
      <c r="M38" s="2">
        <f>IF(SUM('Actual species'!P38)&gt;=1,1,IF(SUM('Actual species'!P38)="X",1,0))</f>
        <v>0</v>
      </c>
      <c r="N38" s="2">
        <f>IF(SUM('Actual species'!Q38)&gt;=1,1,IF(SUM('Actual species'!Q38)="X",1,0))</f>
        <v>0</v>
      </c>
      <c r="O38" s="2">
        <f>IF(SUM('Actual species'!R38)&gt;=1,1,IF(SUM('Actual species'!R38)="X",1,0))</f>
        <v>0</v>
      </c>
      <c r="P38" s="2">
        <f>IF(SUM('Actual species'!S38)&gt;=1,1,IF(SUM('Actual species'!S38)="X",1,0))</f>
        <v>0</v>
      </c>
      <c r="Q38" s="2">
        <f>IF(SUM('Actual species'!T38)&gt;=1,1,IF(SUM('Actual species'!T38)="X",1,0))</f>
        <v>0</v>
      </c>
      <c r="R38" s="2">
        <f>IF(SUM('Actual species'!U38)&gt;=1,1,IF(SUM('Actual species'!U38)="X",1,0))</f>
        <v>0</v>
      </c>
      <c r="S38" s="2">
        <f>IF(SUM('Actual species'!V38)&gt;=1,1,IF(SUM('Actual species'!V38)="X",1,0))</f>
        <v>0</v>
      </c>
      <c r="T38" s="2">
        <f>IF(SUM('Actual species'!W38)&gt;=1,1,IF(SUM('Actual species'!W38)="X",1,0))</f>
        <v>0</v>
      </c>
    </row>
    <row r="39" spans="1:20" x14ac:dyDescent="0.3">
      <c r="A39" s="113" t="str">
        <f>'Actual species'!A39</f>
        <v>Omalium riparium</v>
      </c>
      <c r="B39" s="66">
        <f>IF(SUM('Actual species'!B39:E39)&gt;=1,1,IF(SUM('Actual species'!B39:E39)="X",1,0))</f>
        <v>1</v>
      </c>
      <c r="C39" s="2">
        <f>IF(SUM('Actual species'!F39)&gt;=1,1,IF(SUM('Actual species'!F39)="X",1,0))</f>
        <v>0</v>
      </c>
      <c r="D39" s="2">
        <f>IF(SUM('Actual species'!G39)&gt;=1,1,IF(SUM('Actual species'!G39)="X",1,0))</f>
        <v>0</v>
      </c>
      <c r="E39" s="2">
        <f>IF(SUM('Actual species'!H39)&gt;=1,1,IF(SUM('Actual species'!H39)="X",1,0))</f>
        <v>0</v>
      </c>
      <c r="F39" s="2">
        <f>IF(SUM('Actual species'!I39)&gt;=1,1,IF(SUM('Actual species'!I39)="X",1,0))</f>
        <v>0</v>
      </c>
      <c r="G39" s="2">
        <f>IF(SUM('Actual species'!J39)&gt;=1,1,IF(SUM('Actual species'!J39)="X",1,0))</f>
        <v>0</v>
      </c>
      <c r="H39" s="2">
        <f>IF(SUM('Actual species'!K39)&gt;=1,1,IF(SUM('Actual species'!K39)="X",1,0))</f>
        <v>0</v>
      </c>
      <c r="I39" s="2">
        <f>IF(SUM('Actual species'!L39)&gt;=1,1,IF(SUM('Actual species'!L39)="X",1,0))</f>
        <v>0</v>
      </c>
      <c r="J39" s="2">
        <f>IF(SUM('Actual species'!M39)&gt;=1,1,IF(SUM('Actual species'!M39)="X",1,0))</f>
        <v>0</v>
      </c>
      <c r="K39" s="2">
        <f>IF(SUM('Actual species'!N39)&gt;=1,1,IF(SUM('Actual species'!N39)="X",1,0))</f>
        <v>0</v>
      </c>
      <c r="L39" s="2">
        <f>IF(SUM('Actual species'!O39)&gt;=1,1,IF(SUM('Actual species'!O39)="X",1,0))</f>
        <v>0</v>
      </c>
      <c r="M39" s="2">
        <f>IF(SUM('Actual species'!P39)&gt;=1,1,IF(SUM('Actual species'!P39)="X",1,0))</f>
        <v>0</v>
      </c>
      <c r="N39" s="2">
        <f>IF(SUM('Actual species'!Q39)&gt;=1,1,IF(SUM('Actual species'!Q39)="X",1,0))</f>
        <v>0</v>
      </c>
      <c r="O39" s="2">
        <f>IF(SUM('Actual species'!R39)&gt;=1,1,IF(SUM('Actual species'!R39)="X",1,0))</f>
        <v>0</v>
      </c>
      <c r="P39" s="2">
        <f>IF(SUM('Actual species'!S39)&gt;=1,1,IF(SUM('Actual species'!S39)="X",1,0))</f>
        <v>0</v>
      </c>
      <c r="Q39" s="2">
        <f>IF(SUM('Actual species'!T39)&gt;=1,1,IF(SUM('Actual species'!T39)="X",1,0))</f>
        <v>0</v>
      </c>
      <c r="R39" s="2">
        <f>IF(SUM('Actual species'!U39)&gt;=1,1,IF(SUM('Actual species'!U39)="X",1,0))</f>
        <v>0</v>
      </c>
      <c r="S39" s="2">
        <f>IF(SUM('Actual species'!V39)&gt;=1,1,IF(SUM('Actual species'!V39)="X",1,0))</f>
        <v>0</v>
      </c>
      <c r="T39" s="2">
        <f>IF(SUM('Actual species'!W39)&gt;=1,1,IF(SUM('Actual species'!W39)="X",1,0))</f>
        <v>0</v>
      </c>
    </row>
    <row r="40" spans="1:20" x14ac:dyDescent="0.3">
      <c r="A40" s="113" t="str">
        <f>'Actual species'!A40</f>
        <v>Omalium riparium impar</v>
      </c>
      <c r="B40" s="66">
        <f>IF(SUM('Actual species'!B40:E40)&gt;=1,1,IF(SUM('Actual species'!B40:E40)="X",1,0))</f>
        <v>0</v>
      </c>
      <c r="C40" s="2">
        <f>IF(SUM('Actual species'!F40)&gt;=1,1,IF(SUM('Actual species'!F40)="X",1,0))</f>
        <v>0</v>
      </c>
      <c r="D40" s="2">
        <f>IF(SUM('Actual species'!G40)&gt;=1,1,IF(SUM('Actual species'!G40)="X",1,0))</f>
        <v>0</v>
      </c>
      <c r="E40" s="2">
        <f>IF(SUM('Actual species'!H40)&gt;=1,1,IF(SUM('Actual species'!H40)="X",1,0))</f>
        <v>0</v>
      </c>
      <c r="F40" s="2">
        <f>IF(SUM('Actual species'!I40)&gt;=1,1,IF(SUM('Actual species'!I40)="X",1,0))</f>
        <v>0</v>
      </c>
      <c r="G40" s="2">
        <f>IF(SUM('Actual species'!J40)&gt;=1,1,IF(SUM('Actual species'!J40)="X",1,0))</f>
        <v>0</v>
      </c>
      <c r="H40" s="2">
        <f>IF(SUM('Actual species'!K40)&gt;=1,1,IF(SUM('Actual species'!K40)="X",1,0))</f>
        <v>0</v>
      </c>
      <c r="I40" s="2">
        <f>IF(SUM('Actual species'!L40)&gt;=1,1,IF(SUM('Actual species'!L40)="X",1,0))</f>
        <v>0</v>
      </c>
      <c r="J40" s="2">
        <f>IF(SUM('Actual species'!M40)&gt;=1,1,IF(SUM('Actual species'!M40)="X",1,0))</f>
        <v>0</v>
      </c>
      <c r="K40" s="2">
        <f>IF(SUM('Actual species'!N40)&gt;=1,1,IF(SUM('Actual species'!N40)="X",1,0))</f>
        <v>0</v>
      </c>
      <c r="L40" s="2">
        <f>IF(SUM('Actual species'!O40)&gt;=1,1,IF(SUM('Actual species'!O40)="X",1,0))</f>
        <v>0</v>
      </c>
      <c r="M40" s="2">
        <f>IF(SUM('Actual species'!P40)&gt;=1,1,IF(SUM('Actual species'!P40)="X",1,0))</f>
        <v>1</v>
      </c>
      <c r="N40" s="2">
        <f>IF(SUM('Actual species'!Q40)&gt;=1,1,IF(SUM('Actual species'!Q40)="X",1,0))</f>
        <v>0</v>
      </c>
      <c r="O40" s="2">
        <f>IF(SUM('Actual species'!R40)&gt;=1,1,IF(SUM('Actual species'!R40)="X",1,0))</f>
        <v>0</v>
      </c>
      <c r="P40" s="2">
        <f>IF(SUM('Actual species'!S40)&gt;=1,1,IF(SUM('Actual species'!S40)="X",1,0))</f>
        <v>0</v>
      </c>
      <c r="Q40" s="2">
        <f>IF(SUM('Actual species'!T40)&gt;=1,1,IF(SUM('Actual species'!T40)="X",1,0))</f>
        <v>0</v>
      </c>
      <c r="R40" s="2">
        <f>IF(SUM('Actual species'!U40)&gt;=1,1,IF(SUM('Actual species'!U40)="X",1,0))</f>
        <v>0</v>
      </c>
      <c r="S40" s="2">
        <f>IF(SUM('Actual species'!V40)&gt;=1,1,IF(SUM('Actual species'!V40)="X",1,0))</f>
        <v>0</v>
      </c>
      <c r="T40" s="2">
        <f>IF(SUM('Actual species'!W40)&gt;=1,1,IF(SUM('Actual species'!W40)="X",1,0))</f>
        <v>0</v>
      </c>
    </row>
    <row r="41" spans="1:20" x14ac:dyDescent="0.3">
      <c r="A41" s="113" t="str">
        <f>'Actual species'!A41</f>
        <v>Omalium rivulare</v>
      </c>
      <c r="B41" s="66">
        <f>IF(SUM('Actual species'!B41:E41)&gt;=1,1,IF(SUM('Actual species'!B41:E41)="X",1,0))</f>
        <v>0</v>
      </c>
      <c r="C41" s="2">
        <f>IF(SUM('Actual species'!F41)&gt;=1,1,IF(SUM('Actual species'!F41)="X",1,0))</f>
        <v>0</v>
      </c>
      <c r="D41" s="2">
        <f>IF(SUM('Actual species'!G41)&gt;=1,1,IF(SUM('Actual species'!G41)="X",1,0))</f>
        <v>0</v>
      </c>
      <c r="E41" s="2">
        <f>IF(SUM('Actual species'!H41)&gt;=1,1,IF(SUM('Actual species'!H41)="X",1,0))</f>
        <v>0</v>
      </c>
      <c r="F41" s="2">
        <f>IF(SUM('Actual species'!I41)&gt;=1,1,IF(SUM('Actual species'!I41)="X",1,0))</f>
        <v>0</v>
      </c>
      <c r="G41" s="2">
        <f>IF(SUM('Actual species'!J41)&gt;=1,1,IF(SUM('Actual species'!J41)="X",1,0))</f>
        <v>0</v>
      </c>
      <c r="H41" s="2">
        <f>IF(SUM('Actual species'!K41)&gt;=1,1,IF(SUM('Actual species'!K41)="X",1,0))</f>
        <v>1</v>
      </c>
      <c r="I41" s="2">
        <f>IF(SUM('Actual species'!L41)&gt;=1,1,IF(SUM('Actual species'!L41)="X",1,0))</f>
        <v>0</v>
      </c>
      <c r="J41" s="2">
        <f>IF(SUM('Actual species'!M41)&gt;=1,1,IF(SUM('Actual species'!M41)="X",1,0))</f>
        <v>0</v>
      </c>
      <c r="K41" s="2">
        <f>IF(SUM('Actual species'!N41)&gt;=1,1,IF(SUM('Actual species'!N41)="X",1,0))</f>
        <v>0</v>
      </c>
      <c r="L41" s="2">
        <f>IF(SUM('Actual species'!O41)&gt;=1,1,IF(SUM('Actual species'!O41)="X",1,0))</f>
        <v>0</v>
      </c>
      <c r="M41" s="2">
        <f>IF(SUM('Actual species'!P41)&gt;=1,1,IF(SUM('Actual species'!P41)="X",1,0))</f>
        <v>0</v>
      </c>
      <c r="N41" s="2">
        <f>IF(SUM('Actual species'!Q41)&gt;=1,1,IF(SUM('Actual species'!Q41)="X",1,0))</f>
        <v>0</v>
      </c>
      <c r="O41" s="2">
        <f>IF(SUM('Actual species'!R41)&gt;=1,1,IF(SUM('Actual species'!R41)="X",1,0))</f>
        <v>0</v>
      </c>
      <c r="P41" s="2">
        <f>IF(SUM('Actual species'!S41)&gt;=1,1,IF(SUM('Actual species'!S41)="X",1,0))</f>
        <v>0</v>
      </c>
      <c r="Q41" s="2">
        <f>IF(SUM('Actual species'!T41)&gt;=1,1,IF(SUM('Actual species'!T41)="X",1,0))</f>
        <v>1</v>
      </c>
      <c r="R41" s="2">
        <f>IF(SUM('Actual species'!U41)&gt;=1,1,IF(SUM('Actual species'!U41)="X",1,0))</f>
        <v>0</v>
      </c>
      <c r="S41" s="2">
        <f>IF(SUM('Actual species'!V41)&gt;=1,1,IF(SUM('Actual species'!V41)="X",1,0))</f>
        <v>0</v>
      </c>
      <c r="T41" s="2">
        <f>IF(SUM('Actual species'!W41)&gt;=1,1,IF(SUM('Actual species'!W41)="X",1,0))</f>
        <v>0</v>
      </c>
    </row>
    <row r="42" spans="1:20" x14ac:dyDescent="0.3">
      <c r="A42" s="113" t="str">
        <f>'Actual species'!A42</f>
        <v>Omalium rugatum</v>
      </c>
      <c r="B42" s="66">
        <f>IF(SUM('Actual species'!B42:E42)&gt;=1,1,IF(SUM('Actual species'!B42:E42)="X",1,0))</f>
        <v>1</v>
      </c>
      <c r="C42" s="2">
        <f>IF(SUM('Actual species'!F42)&gt;=1,1,IF(SUM('Actual species'!F42)="X",1,0))</f>
        <v>0</v>
      </c>
      <c r="D42" s="2">
        <f>IF(SUM('Actual species'!G42)&gt;=1,1,IF(SUM('Actual species'!G42)="X",1,0))</f>
        <v>0</v>
      </c>
      <c r="E42" s="2">
        <f>IF(SUM('Actual species'!H42)&gt;=1,1,IF(SUM('Actual species'!H42)="X",1,0))</f>
        <v>1</v>
      </c>
      <c r="F42" s="2">
        <f>IF(SUM('Actual species'!I42)&gt;=1,1,IF(SUM('Actual species'!I42)="X",1,0))</f>
        <v>1</v>
      </c>
      <c r="G42" s="2">
        <f>IF(SUM('Actual species'!J42)&gt;=1,1,IF(SUM('Actual species'!J42)="X",1,0))</f>
        <v>1</v>
      </c>
      <c r="H42" s="2">
        <f>IF(SUM('Actual species'!K42)&gt;=1,1,IF(SUM('Actual species'!K42)="X",1,0))</f>
        <v>1</v>
      </c>
      <c r="I42" s="2">
        <f>IF(SUM('Actual species'!L42)&gt;=1,1,IF(SUM('Actual species'!L42)="X",1,0))</f>
        <v>0</v>
      </c>
      <c r="J42" s="2">
        <f>IF(SUM('Actual species'!M42)&gt;=1,1,IF(SUM('Actual species'!M42)="X",1,0))</f>
        <v>1</v>
      </c>
      <c r="K42" s="2">
        <f>IF(SUM('Actual species'!N42)&gt;=1,1,IF(SUM('Actual species'!N42)="X",1,0))</f>
        <v>0</v>
      </c>
      <c r="L42" s="2">
        <f>IF(SUM('Actual species'!O42)&gt;=1,1,IF(SUM('Actual species'!O42)="X",1,0))</f>
        <v>0</v>
      </c>
      <c r="M42" s="2">
        <f>IF(SUM('Actual species'!P42)&gt;=1,1,IF(SUM('Actual species'!P42)="X",1,0))</f>
        <v>1</v>
      </c>
      <c r="N42" s="2">
        <f>IF(SUM('Actual species'!Q42)&gt;=1,1,IF(SUM('Actual species'!Q42)="X",1,0))</f>
        <v>1</v>
      </c>
      <c r="O42" s="2">
        <f>IF(SUM('Actual species'!R42)&gt;=1,1,IF(SUM('Actual species'!R42)="X",1,0))</f>
        <v>0</v>
      </c>
      <c r="P42" s="2">
        <f>IF(SUM('Actual species'!S42)&gt;=1,1,IF(SUM('Actual species'!S42)="X",1,0))</f>
        <v>1</v>
      </c>
      <c r="Q42" s="2">
        <f>IF(SUM('Actual species'!T42)&gt;=1,1,IF(SUM('Actual species'!T42)="X",1,0))</f>
        <v>1</v>
      </c>
      <c r="R42" s="2">
        <f>IF(SUM('Actual species'!U42)&gt;=1,1,IF(SUM('Actual species'!U42)="X",1,0))</f>
        <v>0</v>
      </c>
      <c r="S42" s="2">
        <f>IF(SUM('Actual species'!V42)&gt;=1,1,IF(SUM('Actual species'!V42)="X",1,0))</f>
        <v>0</v>
      </c>
      <c r="T42" s="2">
        <f>IF(SUM('Actual species'!W42)&gt;=1,1,IF(SUM('Actual species'!W42)="X",1,0))</f>
        <v>0</v>
      </c>
    </row>
    <row r="43" spans="1:20" x14ac:dyDescent="0.3">
      <c r="A43" s="113" t="str">
        <f>'Actual species'!A43</f>
        <v>Omalium turcicum</v>
      </c>
      <c r="B43" s="66">
        <f>IF(SUM('Actual species'!B43:E43)&gt;=1,1,IF(SUM('Actual species'!B43:E43)="X",1,0))</f>
        <v>1</v>
      </c>
      <c r="C43" s="2">
        <f>IF(SUM('Actual species'!F43)&gt;=1,1,IF(SUM('Actual species'!F43)="X",1,0))</f>
        <v>0</v>
      </c>
      <c r="D43" s="2">
        <f>IF(SUM('Actual species'!G43)&gt;=1,1,IF(SUM('Actual species'!G43)="X",1,0))</f>
        <v>0</v>
      </c>
      <c r="E43" s="2">
        <f>IF(SUM('Actual species'!H43)&gt;=1,1,IF(SUM('Actual species'!H43)="X",1,0))</f>
        <v>0</v>
      </c>
      <c r="F43" s="2">
        <f>IF(SUM('Actual species'!I43)&gt;=1,1,IF(SUM('Actual species'!I43)="X",1,0))</f>
        <v>0</v>
      </c>
      <c r="G43" s="2">
        <f>IF(SUM('Actual species'!J43)&gt;=1,1,IF(SUM('Actual species'!J43)="X",1,0))</f>
        <v>0</v>
      </c>
      <c r="H43" s="2">
        <f>IF(SUM('Actual species'!K43)&gt;=1,1,IF(SUM('Actual species'!K43)="X",1,0))</f>
        <v>0</v>
      </c>
      <c r="I43" s="2">
        <f>IF(SUM('Actual species'!L43)&gt;=1,1,IF(SUM('Actual species'!L43)="X",1,0))</f>
        <v>0</v>
      </c>
      <c r="J43" s="2">
        <f>IF(SUM('Actual species'!M43)&gt;=1,1,IF(SUM('Actual species'!M43)="X",1,0))</f>
        <v>0</v>
      </c>
      <c r="K43" s="2">
        <f>IF(SUM('Actual species'!N43)&gt;=1,1,IF(SUM('Actual species'!N43)="X",1,0))</f>
        <v>0</v>
      </c>
      <c r="L43" s="2">
        <f>IF(SUM('Actual species'!O43)&gt;=1,1,IF(SUM('Actual species'!O43)="X",1,0))</f>
        <v>0</v>
      </c>
      <c r="M43" s="2">
        <f>IF(SUM('Actual species'!P43)&gt;=1,1,IF(SUM('Actual species'!P43)="X",1,0))</f>
        <v>0</v>
      </c>
      <c r="N43" s="2">
        <f>IF(SUM('Actual species'!Q43)&gt;=1,1,IF(SUM('Actual species'!Q43)="X",1,0))</f>
        <v>0</v>
      </c>
      <c r="O43" s="2">
        <f>IF(SUM('Actual species'!R43)&gt;=1,1,IF(SUM('Actual species'!R43)="X",1,0))</f>
        <v>0</v>
      </c>
      <c r="P43" s="2">
        <f>IF(SUM('Actual species'!S43)&gt;=1,1,IF(SUM('Actual species'!S43)="X",1,0))</f>
        <v>0</v>
      </c>
      <c r="Q43" s="2">
        <f>IF(SUM('Actual species'!T43)&gt;=1,1,IF(SUM('Actual species'!T43)="X",1,0))</f>
        <v>0</v>
      </c>
      <c r="R43" s="2">
        <f>IF(SUM('Actual species'!U43)&gt;=1,1,IF(SUM('Actual species'!U43)="X",1,0))</f>
        <v>0</v>
      </c>
      <c r="S43" s="2">
        <f>IF(SUM('Actual species'!V43)&gt;=1,1,IF(SUM('Actual species'!V43)="X",1,0))</f>
        <v>0</v>
      </c>
      <c r="T43" s="2">
        <f>IF(SUM('Actual species'!W43)&gt;=1,1,IF(SUM('Actual species'!W43)="X",1,0))</f>
        <v>0</v>
      </c>
    </row>
    <row r="44" spans="1:20" x14ac:dyDescent="0.3">
      <c r="A44" s="113" t="str">
        <f>'Actual species'!A44</f>
        <v>Paraphloeostiba gayndahensis</v>
      </c>
      <c r="B44" s="66">
        <f>IF(SUM('Actual species'!B44:E44)&gt;=1,1,IF(SUM('Actual species'!B44:E44)="X",1,0))</f>
        <v>0</v>
      </c>
      <c r="C44" s="2">
        <f>IF(SUM('Actual species'!F44)&gt;=1,1,IF(SUM('Actual species'!F44)="X",1,0))</f>
        <v>0</v>
      </c>
      <c r="D44" s="2">
        <f>IF(SUM('Actual species'!G44)&gt;=1,1,IF(SUM('Actual species'!G44)="X",1,0))</f>
        <v>0</v>
      </c>
      <c r="E44" s="2">
        <f>IF(SUM('Actual species'!H44)&gt;=1,1,IF(SUM('Actual species'!H44)="X",1,0))</f>
        <v>0</v>
      </c>
      <c r="F44" s="2">
        <f>IF(SUM('Actual species'!I44)&gt;=1,1,IF(SUM('Actual species'!I44)="X",1,0))</f>
        <v>0</v>
      </c>
      <c r="G44" s="2">
        <f>IF(SUM('Actual species'!J44)&gt;=1,1,IF(SUM('Actual species'!J44)="X",1,0))</f>
        <v>0</v>
      </c>
      <c r="H44" s="2">
        <f>IF(SUM('Actual species'!K44)&gt;=1,1,IF(SUM('Actual species'!K44)="X",1,0))</f>
        <v>0</v>
      </c>
      <c r="I44" s="2">
        <f>IF(SUM('Actual species'!L44)&gt;=1,1,IF(SUM('Actual species'!L44)="X",1,0))</f>
        <v>0</v>
      </c>
      <c r="J44" s="2">
        <f>IF(SUM('Actual species'!M44)&gt;=1,1,IF(SUM('Actual species'!M44)="X",1,0))</f>
        <v>1</v>
      </c>
      <c r="K44" s="2">
        <f>IF(SUM('Actual species'!N44)&gt;=1,1,IF(SUM('Actual species'!N44)="X",1,0))</f>
        <v>0</v>
      </c>
      <c r="L44" s="2">
        <f>IF(SUM('Actual species'!O44)&gt;=1,1,IF(SUM('Actual species'!O44)="X",1,0))</f>
        <v>0</v>
      </c>
      <c r="M44" s="2">
        <f>IF(SUM('Actual species'!P44)&gt;=1,1,IF(SUM('Actual species'!P44)="X",1,0))</f>
        <v>0</v>
      </c>
      <c r="N44" s="2">
        <f>IF(SUM('Actual species'!Q44)&gt;=1,1,IF(SUM('Actual species'!Q44)="X",1,0))</f>
        <v>0</v>
      </c>
      <c r="O44" s="2">
        <f>IF(SUM('Actual species'!R44)&gt;=1,1,IF(SUM('Actual species'!R44)="X",1,0))</f>
        <v>0</v>
      </c>
      <c r="P44" s="2">
        <f>IF(SUM('Actual species'!S44)&gt;=1,1,IF(SUM('Actual species'!S44)="X",1,0))</f>
        <v>0</v>
      </c>
      <c r="Q44" s="2">
        <f>IF(SUM('Actual species'!T44)&gt;=1,1,IF(SUM('Actual species'!T44)="X",1,0))</f>
        <v>0</v>
      </c>
      <c r="R44" s="2">
        <f>IF(SUM('Actual species'!U44)&gt;=1,1,IF(SUM('Actual species'!U44)="X",1,0))</f>
        <v>0</v>
      </c>
      <c r="S44" s="2">
        <f>IF(SUM('Actual species'!V44)&gt;=1,1,IF(SUM('Actual species'!V44)="X",1,0))</f>
        <v>0</v>
      </c>
      <c r="T44" s="2">
        <f>IF(SUM('Actual species'!W44)&gt;=1,1,IF(SUM('Actual species'!W44)="X",1,0))</f>
        <v>0</v>
      </c>
    </row>
    <row r="45" spans="1:20" x14ac:dyDescent="0.3">
      <c r="A45" s="113" t="str">
        <f>'Actual species'!A45</f>
        <v>Pareudectus vitsiensis</v>
      </c>
      <c r="B45" s="66">
        <f>IF(SUM('Actual species'!B45:E45)&gt;=1,1,IF(SUM('Actual species'!B45:E45)="X",1,0))</f>
        <v>0</v>
      </c>
      <c r="C45" s="2">
        <f>IF(SUM('Actual species'!F45)&gt;=1,1,IF(SUM('Actual species'!F45)="X",1,0))</f>
        <v>0</v>
      </c>
      <c r="D45" s="2">
        <f>IF(SUM('Actual species'!G45)&gt;=1,1,IF(SUM('Actual species'!G45)="X",1,0))</f>
        <v>0</v>
      </c>
      <c r="E45" s="2">
        <f>IF(SUM('Actual species'!H45)&gt;=1,1,IF(SUM('Actual species'!H45)="X",1,0))</f>
        <v>0</v>
      </c>
      <c r="F45" s="2">
        <f>IF(SUM('Actual species'!I45)&gt;=1,1,IF(SUM('Actual species'!I45)="X",1,0))</f>
        <v>0</v>
      </c>
      <c r="G45" s="2">
        <f>IF(SUM('Actual species'!J45)&gt;=1,1,IF(SUM('Actual species'!J45)="X",1,0))</f>
        <v>0</v>
      </c>
      <c r="H45" s="2">
        <f>IF(SUM('Actual species'!K45)&gt;=1,1,IF(SUM('Actual species'!K45)="X",1,0))</f>
        <v>0</v>
      </c>
      <c r="I45" s="2">
        <f>IF(SUM('Actual species'!L45)&gt;=1,1,IF(SUM('Actual species'!L45)="X",1,0))</f>
        <v>0</v>
      </c>
      <c r="J45" s="2">
        <f>IF(SUM('Actual species'!M45)&gt;=1,1,IF(SUM('Actual species'!M45)="X",1,0))</f>
        <v>0</v>
      </c>
      <c r="K45" s="2">
        <f>IF(SUM('Actual species'!N45)&gt;=1,1,IF(SUM('Actual species'!N45)="X",1,0))</f>
        <v>0</v>
      </c>
      <c r="L45" s="2">
        <f>IF(SUM('Actual species'!O45)&gt;=1,1,IF(SUM('Actual species'!O45)="X",1,0))</f>
        <v>0</v>
      </c>
      <c r="M45" s="2">
        <f>IF(SUM('Actual species'!P45)&gt;=1,1,IF(SUM('Actual species'!P45)="X",1,0))</f>
        <v>0</v>
      </c>
      <c r="N45" s="2">
        <f>IF(SUM('Actual species'!Q45)&gt;=1,1,IF(SUM('Actual species'!Q45)="X",1,0))</f>
        <v>0</v>
      </c>
      <c r="O45" s="2">
        <f>IF(SUM('Actual species'!R45)&gt;=1,1,IF(SUM('Actual species'!R45)="X",1,0))</f>
        <v>0</v>
      </c>
      <c r="P45" s="2">
        <f>IF(SUM('Actual species'!S45)&gt;=1,1,IF(SUM('Actual species'!S45)="X",1,0))</f>
        <v>1</v>
      </c>
      <c r="Q45" s="2">
        <f>IF(SUM('Actual species'!T45)&gt;=1,1,IF(SUM('Actual species'!T45)="X",1,0))</f>
        <v>0</v>
      </c>
      <c r="R45" s="2">
        <f>IF(SUM('Actual species'!U45)&gt;=1,1,IF(SUM('Actual species'!U45)="X",1,0))</f>
        <v>0</v>
      </c>
      <c r="S45" s="2">
        <f>IF(SUM('Actual species'!V45)&gt;=1,1,IF(SUM('Actual species'!V45)="X",1,0))</f>
        <v>0</v>
      </c>
      <c r="T45" s="2">
        <f>IF(SUM('Actual species'!W45)&gt;=1,1,IF(SUM('Actual species'!W45)="X",1,0))</f>
        <v>0</v>
      </c>
    </row>
    <row r="46" spans="1:20" x14ac:dyDescent="0.3">
      <c r="A46" s="113" t="str">
        <f>'Actual species'!A46</f>
        <v>Philorinum hoffgarteni</v>
      </c>
      <c r="B46" s="66">
        <f>IF(SUM('Actual species'!B46:E46)&gt;=1,1,IF(SUM('Actual species'!B46:E46)="X",1,0))</f>
        <v>0</v>
      </c>
      <c r="C46" s="2">
        <f>IF(SUM('Actual species'!F46)&gt;=1,1,IF(SUM('Actual species'!F46)="X",1,0))</f>
        <v>0</v>
      </c>
      <c r="D46" s="2">
        <f>IF(SUM('Actual species'!G46)&gt;=1,1,IF(SUM('Actual species'!G46)="X",1,0))</f>
        <v>0</v>
      </c>
      <c r="E46" s="2">
        <f>IF(SUM('Actual species'!H46)&gt;=1,1,IF(SUM('Actual species'!H46)="X",1,0))</f>
        <v>1</v>
      </c>
      <c r="F46" s="2">
        <f>IF(SUM('Actual species'!I46)&gt;=1,1,IF(SUM('Actual species'!I46)="X",1,0))</f>
        <v>0</v>
      </c>
      <c r="G46" s="2">
        <f>IF(SUM('Actual species'!J46)&gt;=1,1,IF(SUM('Actual species'!J46)="X",1,0))</f>
        <v>0</v>
      </c>
      <c r="H46" s="2">
        <f>IF(SUM('Actual species'!K46)&gt;=1,1,IF(SUM('Actual species'!K46)="X",1,0))</f>
        <v>0</v>
      </c>
      <c r="I46" s="2">
        <f>IF(SUM('Actual species'!L46)&gt;=1,1,IF(SUM('Actual species'!L46)="X",1,0))</f>
        <v>0</v>
      </c>
      <c r="J46" s="2">
        <f>IF(SUM('Actual species'!M46)&gt;=1,1,IF(SUM('Actual species'!M46)="X",1,0))</f>
        <v>0</v>
      </c>
      <c r="K46" s="2">
        <f>IF(SUM('Actual species'!N46)&gt;=1,1,IF(SUM('Actual species'!N46)="X",1,0))</f>
        <v>0</v>
      </c>
      <c r="L46" s="2">
        <f>IF(SUM('Actual species'!O46)&gt;=1,1,IF(SUM('Actual species'!O46)="X",1,0))</f>
        <v>0</v>
      </c>
      <c r="M46" s="2">
        <f>IF(SUM('Actual species'!P46)&gt;=1,1,IF(SUM('Actual species'!P46)="X",1,0))</f>
        <v>0</v>
      </c>
      <c r="N46" s="2">
        <f>IF(SUM('Actual species'!Q46)&gt;=1,1,IF(SUM('Actual species'!Q46)="X",1,0))</f>
        <v>0</v>
      </c>
      <c r="O46" s="2">
        <f>IF(SUM('Actual species'!R46)&gt;=1,1,IF(SUM('Actual species'!R46)="X",1,0))</f>
        <v>0</v>
      </c>
      <c r="P46" s="2">
        <f>IF(SUM('Actual species'!S46)&gt;=1,1,IF(SUM('Actual species'!S46)="X",1,0))</f>
        <v>0</v>
      </c>
      <c r="Q46" s="2">
        <f>IF(SUM('Actual species'!T46)&gt;=1,1,IF(SUM('Actual species'!T46)="X",1,0))</f>
        <v>0</v>
      </c>
      <c r="R46" s="2">
        <f>IF(SUM('Actual species'!U46)&gt;=1,1,IF(SUM('Actual species'!U46)="X",1,0))</f>
        <v>0</v>
      </c>
      <c r="S46" s="2">
        <f>IF(SUM('Actual species'!V46)&gt;=1,1,IF(SUM('Actual species'!V46)="X",1,0))</f>
        <v>0</v>
      </c>
      <c r="T46" s="2">
        <f>IF(SUM('Actual species'!W46)&gt;=1,1,IF(SUM('Actual species'!W46)="X",1,0))</f>
        <v>0</v>
      </c>
    </row>
    <row r="47" spans="1:20" s="49" customFormat="1" x14ac:dyDescent="0.3">
      <c r="A47" s="113" t="str">
        <f>'Actual species'!A47</f>
        <v>Phyllodrepa palpalis</v>
      </c>
      <c r="B47" s="66">
        <f>IF(SUM('Actual species'!B47:E47)&gt;=1,1,IF(SUM('Actual species'!B47:E47)="X",1,0))</f>
        <v>0</v>
      </c>
      <c r="C47" s="2">
        <f>IF(SUM('Actual species'!F47)&gt;=1,1,IF(SUM('Actual species'!F47)="X",1,0))</f>
        <v>0</v>
      </c>
      <c r="D47" s="2">
        <f>IF(SUM('Actual species'!G47)&gt;=1,1,IF(SUM('Actual species'!G47)="X",1,0))</f>
        <v>0</v>
      </c>
      <c r="E47" s="2">
        <f>IF(SUM('Actual species'!H47)&gt;=1,1,IF(SUM('Actual species'!H47)="X",1,0))</f>
        <v>0</v>
      </c>
      <c r="F47" s="2">
        <f>IF(SUM('Actual species'!I47)&gt;=1,1,IF(SUM('Actual species'!I47)="X",1,0))</f>
        <v>0</v>
      </c>
      <c r="G47" s="2">
        <f>IF(SUM('Actual species'!J47)&gt;=1,1,IF(SUM('Actual species'!J47)="X",1,0))</f>
        <v>0</v>
      </c>
      <c r="H47" s="2">
        <f>IF(SUM('Actual species'!K47)&gt;=1,1,IF(SUM('Actual species'!K47)="X",1,0))</f>
        <v>0</v>
      </c>
      <c r="I47" s="2">
        <f>IF(SUM('Actual species'!L47)&gt;=1,1,IF(SUM('Actual species'!L47)="X",1,0))</f>
        <v>0</v>
      </c>
      <c r="J47" s="2">
        <f>IF(SUM('Actual species'!M47)&gt;=1,1,IF(SUM('Actual species'!M47)="X",1,0))</f>
        <v>0</v>
      </c>
      <c r="K47" s="2">
        <f>IF(SUM('Actual species'!N47)&gt;=1,1,IF(SUM('Actual species'!N47)="X",1,0))</f>
        <v>0</v>
      </c>
      <c r="L47" s="2">
        <f>IF(SUM('Actual species'!O47)&gt;=1,1,IF(SUM('Actual species'!O47)="X",1,0))</f>
        <v>0</v>
      </c>
      <c r="M47" s="2">
        <f>IF(SUM('Actual species'!P47)&gt;=1,1,IF(SUM('Actual species'!P47)="X",1,0))</f>
        <v>0</v>
      </c>
      <c r="N47" s="2">
        <f>IF(SUM('Actual species'!Q47)&gt;=1,1,IF(SUM('Actual species'!Q47)="X",1,0))</f>
        <v>0</v>
      </c>
      <c r="O47" s="2">
        <f>IF(SUM('Actual species'!R47)&gt;=1,1,IF(SUM('Actual species'!R47)="X",1,0))</f>
        <v>0</v>
      </c>
      <c r="P47" s="2">
        <f>IF(SUM('Actual species'!S47)&gt;=1,1,IF(SUM('Actual species'!S47)="X",1,0))</f>
        <v>1</v>
      </c>
      <c r="Q47" s="2">
        <f>IF(SUM('Actual species'!T47)&gt;=1,1,IF(SUM('Actual species'!T47)="X",1,0))</f>
        <v>0</v>
      </c>
      <c r="R47" s="2">
        <f>IF(SUM('Actual species'!U47)&gt;=1,1,IF(SUM('Actual species'!U47)="X",1,0))</f>
        <v>0</v>
      </c>
      <c r="S47" s="2">
        <f>IF(SUM('Actual species'!V47)&gt;=1,1,IF(SUM('Actual species'!V47)="X",1,0))</f>
        <v>0</v>
      </c>
      <c r="T47" s="2">
        <f>IF(SUM('Actual species'!W47)&gt;=1,1,IF(SUM('Actual species'!W47)="X",1,0))</f>
        <v>0</v>
      </c>
    </row>
    <row r="48" spans="1:20" x14ac:dyDescent="0.3">
      <c r="A48" s="113" t="str">
        <f>'Actual species'!A48</f>
        <v>Phyllodrepa floralis</v>
      </c>
      <c r="B48" s="66">
        <f>IF(SUM('Actual species'!B48:E48)&gt;=1,1,IF(SUM('Actual species'!B48:E48)="X",1,0))</f>
        <v>0</v>
      </c>
      <c r="C48" s="2">
        <f>IF(SUM('Actual species'!F48)&gt;=1,1,IF(SUM('Actual species'!F48)="X",1,0))</f>
        <v>0</v>
      </c>
      <c r="D48" s="2">
        <f>IF(SUM('Actual species'!G48)&gt;=1,1,IF(SUM('Actual species'!G48)="X",1,0))</f>
        <v>0</v>
      </c>
      <c r="E48" s="2">
        <f>IF(SUM('Actual species'!H48)&gt;=1,1,IF(SUM('Actual species'!H48)="X",1,0))</f>
        <v>0</v>
      </c>
      <c r="F48" s="2">
        <f>IF(SUM('Actual species'!I48)&gt;=1,1,IF(SUM('Actual species'!I48)="X",1,0))</f>
        <v>0</v>
      </c>
      <c r="G48" s="2">
        <f>IF(SUM('Actual species'!J48)&gt;=1,1,IF(SUM('Actual species'!J48)="X",1,0))</f>
        <v>0</v>
      </c>
      <c r="H48" s="2">
        <f>IF(SUM('Actual species'!K48)&gt;=1,1,IF(SUM('Actual species'!K48)="X",1,0))</f>
        <v>0</v>
      </c>
      <c r="I48" s="2">
        <f>IF(SUM('Actual species'!L48)&gt;=1,1,IF(SUM('Actual species'!L48)="X",1,0))</f>
        <v>0</v>
      </c>
      <c r="J48" s="2">
        <f>IF(SUM('Actual species'!M48)&gt;=1,1,IF(SUM('Actual species'!M48)="X",1,0))</f>
        <v>0</v>
      </c>
      <c r="K48" s="2">
        <f>IF(SUM('Actual species'!N48)&gt;=1,1,IF(SUM('Actual species'!N48)="X",1,0))</f>
        <v>0</v>
      </c>
      <c r="L48" s="2">
        <f>IF(SUM('Actual species'!O48)&gt;=1,1,IF(SUM('Actual species'!O48)="X",1,0))</f>
        <v>0</v>
      </c>
      <c r="M48" s="2">
        <f>IF(SUM('Actual species'!P48)&gt;=1,1,IF(SUM('Actual species'!P48)="X",1,0))</f>
        <v>0</v>
      </c>
      <c r="N48" s="2">
        <f>IF(SUM('Actual species'!Q48)&gt;=1,1,IF(SUM('Actual species'!Q48)="X",1,0))</f>
        <v>0</v>
      </c>
      <c r="O48" s="2">
        <f>IF(SUM('Actual species'!R48)&gt;=1,1,IF(SUM('Actual species'!R48)="X",1,0))</f>
        <v>1</v>
      </c>
      <c r="P48" s="2">
        <f>IF(SUM('Actual species'!S48)&gt;=1,1,IF(SUM('Actual species'!S48)="X",1,0))</f>
        <v>0</v>
      </c>
      <c r="Q48" s="2">
        <f>IF(SUM('Actual species'!T48)&gt;=1,1,IF(SUM('Actual species'!T48)="X",1,0))</f>
        <v>0</v>
      </c>
      <c r="R48" s="2">
        <f>IF(SUM('Actual species'!U48)&gt;=1,1,IF(SUM('Actual species'!U48)="X",1,0))</f>
        <v>0</v>
      </c>
      <c r="S48" s="2">
        <f>IF(SUM('Actual species'!V48)&gt;=1,1,IF(SUM('Actual species'!V48)="X",1,0))</f>
        <v>0</v>
      </c>
      <c r="T48" s="2">
        <f>IF(SUM('Actual species'!W48)&gt;=1,1,IF(SUM('Actual species'!W48)="X",1,0))</f>
        <v>0</v>
      </c>
    </row>
    <row r="49" spans="1:20" x14ac:dyDescent="0.3">
      <c r="A49" s="113" t="str">
        <f>'Actual species'!A49</f>
        <v>Phyllodrepa ioptera</v>
      </c>
      <c r="B49" s="66">
        <f>IF(SUM('Actual species'!B49:E49)&gt;=1,1,IF(SUM('Actual species'!B49:E49)="X",1,0))</f>
        <v>0</v>
      </c>
      <c r="C49" s="2">
        <f>IF(SUM('Actual species'!F49)&gt;=1,1,IF(SUM('Actual species'!F49)="X",1,0))</f>
        <v>0</v>
      </c>
      <c r="D49" s="2">
        <f>IF(SUM('Actual species'!G49)&gt;=1,1,IF(SUM('Actual species'!G49)="X",1,0))</f>
        <v>0</v>
      </c>
      <c r="E49" s="2">
        <f>IF(SUM('Actual species'!H49)&gt;=1,1,IF(SUM('Actual species'!H49)="X",1,0))</f>
        <v>0</v>
      </c>
      <c r="F49" s="2">
        <f>IF(SUM('Actual species'!I49)&gt;=1,1,IF(SUM('Actual species'!I49)="X",1,0))</f>
        <v>0</v>
      </c>
      <c r="G49" s="2">
        <f>IF(SUM('Actual species'!J49)&gt;=1,1,IF(SUM('Actual species'!J49)="X",1,0))</f>
        <v>0</v>
      </c>
      <c r="H49" s="2">
        <f>IF(SUM('Actual species'!K49)&gt;=1,1,IF(SUM('Actual species'!K49)="X",1,0))</f>
        <v>0</v>
      </c>
      <c r="I49" s="2">
        <f>IF(SUM('Actual species'!L49)&gt;=1,1,IF(SUM('Actual species'!L49)="X",1,0))</f>
        <v>0</v>
      </c>
      <c r="J49" s="2">
        <f>IF(SUM('Actual species'!M49)&gt;=1,1,IF(SUM('Actual species'!M49)="X",1,0))</f>
        <v>0</v>
      </c>
      <c r="K49" s="2">
        <f>IF(SUM('Actual species'!N49)&gt;=1,1,IF(SUM('Actual species'!N49)="X",1,0))</f>
        <v>0</v>
      </c>
      <c r="L49" s="2">
        <f>IF(SUM('Actual species'!O49)&gt;=1,1,IF(SUM('Actual species'!O49)="X",1,0))</f>
        <v>0</v>
      </c>
      <c r="M49" s="2">
        <f>IF(SUM('Actual species'!P49)&gt;=1,1,IF(SUM('Actual species'!P49)="X",1,0))</f>
        <v>0</v>
      </c>
      <c r="N49" s="2">
        <f>IF(SUM('Actual species'!Q49)&gt;=1,1,IF(SUM('Actual species'!Q49)="X",1,0))</f>
        <v>0</v>
      </c>
      <c r="O49" s="2">
        <f>IF(SUM('Actual species'!R49)&gt;=1,1,IF(SUM('Actual species'!R49)="X",1,0))</f>
        <v>0</v>
      </c>
      <c r="P49" s="2">
        <f>IF(SUM('Actual species'!S49)&gt;=1,1,IF(SUM('Actual species'!S49)="X",1,0))</f>
        <v>0</v>
      </c>
      <c r="Q49" s="2">
        <f>IF(SUM('Actual species'!T49)&gt;=1,1,IF(SUM('Actual species'!T49)="X",1,0))</f>
        <v>0</v>
      </c>
      <c r="R49" s="2">
        <f>IF(SUM('Actual species'!U49)&gt;=1,1,IF(SUM('Actual species'!U49)="X",1,0))</f>
        <v>0</v>
      </c>
      <c r="S49" s="2">
        <f>IF(SUM('Actual species'!V49)&gt;=1,1,IF(SUM('Actual species'!V49)="X",1,0))</f>
        <v>1</v>
      </c>
      <c r="T49" s="2">
        <f>IF(SUM('Actual species'!W49)&gt;=1,1,IF(SUM('Actual species'!W49)="X",1,0))</f>
        <v>0</v>
      </c>
    </row>
    <row r="50" spans="1:20" x14ac:dyDescent="0.3">
      <c r="A50" s="113" t="str">
        <f>'Actual species'!A50</f>
        <v>Phyllodrepa melanocephla</v>
      </c>
      <c r="B50" s="66">
        <f>IF(SUM('Actual species'!B50:E50)&gt;=1,1,IF(SUM('Actual species'!B50:E50)="X",1,0))</f>
        <v>0</v>
      </c>
      <c r="C50" s="2">
        <f>IF(SUM('Actual species'!F50)&gt;=1,1,IF(SUM('Actual species'!F50)="X",1,0))</f>
        <v>0</v>
      </c>
      <c r="D50" s="2">
        <f>IF(SUM('Actual species'!G50)&gt;=1,1,IF(SUM('Actual species'!G50)="X",1,0))</f>
        <v>0</v>
      </c>
      <c r="E50" s="2">
        <f>IF(SUM('Actual species'!H50)&gt;=1,1,IF(SUM('Actual species'!H50)="X",1,0))</f>
        <v>0</v>
      </c>
      <c r="F50" s="2">
        <f>IF(SUM('Actual species'!I50)&gt;=1,1,IF(SUM('Actual species'!I50)="X",1,0))</f>
        <v>0</v>
      </c>
      <c r="G50" s="2">
        <f>IF(SUM('Actual species'!J50)&gt;=1,1,IF(SUM('Actual species'!J50)="X",1,0))</f>
        <v>0</v>
      </c>
      <c r="H50" s="2">
        <f>IF(SUM('Actual species'!K50)&gt;=1,1,IF(SUM('Actual species'!K50)="X",1,0))</f>
        <v>0</v>
      </c>
      <c r="I50" s="2">
        <f>IF(SUM('Actual species'!L50)&gt;=1,1,IF(SUM('Actual species'!L50)="X",1,0))</f>
        <v>0</v>
      </c>
      <c r="J50" s="2">
        <f>IF(SUM('Actual species'!M50)&gt;=1,1,IF(SUM('Actual species'!M50)="X",1,0))</f>
        <v>0</v>
      </c>
      <c r="K50" s="2">
        <f>IF(SUM('Actual species'!N50)&gt;=1,1,IF(SUM('Actual species'!N50)="X",1,0))</f>
        <v>0</v>
      </c>
      <c r="L50" s="2">
        <f>IF(SUM('Actual species'!O50)&gt;=1,1,IF(SUM('Actual species'!O50)="X",1,0))</f>
        <v>0</v>
      </c>
      <c r="M50" s="2">
        <f>IF(SUM('Actual species'!P50)&gt;=1,1,IF(SUM('Actual species'!P50)="X",1,0))</f>
        <v>0</v>
      </c>
      <c r="N50" s="2">
        <f>IF(SUM('Actual species'!Q50)&gt;=1,1,IF(SUM('Actual species'!Q50)="X",1,0))</f>
        <v>0</v>
      </c>
      <c r="O50" s="2">
        <f>IF(SUM('Actual species'!R50)&gt;=1,1,IF(SUM('Actual species'!R50)="X",1,0))</f>
        <v>0</v>
      </c>
      <c r="P50" s="2">
        <f>IF(SUM('Actual species'!S50)&gt;=1,1,IF(SUM('Actual species'!S50)="X",1,0))</f>
        <v>0</v>
      </c>
      <c r="Q50" s="2">
        <f>IF(SUM('Actual species'!T50)&gt;=1,1,IF(SUM('Actual species'!T50)="X",1,0))</f>
        <v>0</v>
      </c>
      <c r="R50" s="2">
        <f>IF(SUM('Actual species'!U50)&gt;=1,1,IF(SUM('Actual species'!U50)="X",1,0))</f>
        <v>0</v>
      </c>
      <c r="S50" s="2">
        <f>IF(SUM('Actual species'!V50)&gt;=1,1,IF(SUM('Actual species'!V50)="X",1,0))</f>
        <v>1</v>
      </c>
      <c r="T50" s="2">
        <f>IF(SUM('Actual species'!W50)&gt;=1,1,IF(SUM('Actual species'!W50)="X",1,0))</f>
        <v>0</v>
      </c>
    </row>
    <row r="51" spans="1:20" x14ac:dyDescent="0.3">
      <c r="A51" s="113" t="str">
        <f>'Actual species'!A51</f>
        <v>Proteininae</v>
      </c>
      <c r="B51" s="66">
        <f>IF(SUM('Actual species'!B51:E51)&gt;=1,1,IF(SUM('Actual species'!B51:E51)="X",1,0))</f>
        <v>0</v>
      </c>
      <c r="C51" s="2">
        <f>IF(SUM('Actual species'!F51)&gt;=1,1,IF(SUM('Actual species'!F51)="X",1,0))</f>
        <v>0</v>
      </c>
      <c r="D51" s="2">
        <f>IF(SUM('Actual species'!G51)&gt;=1,1,IF(SUM('Actual species'!G51)="X",1,0))</f>
        <v>0</v>
      </c>
      <c r="E51" s="2">
        <f>IF(SUM('Actual species'!H51)&gt;=1,1,IF(SUM('Actual species'!H51)="X",1,0))</f>
        <v>0</v>
      </c>
      <c r="F51" s="2">
        <f>IF(SUM('Actual species'!I51)&gt;=1,1,IF(SUM('Actual species'!I51)="X",1,0))</f>
        <v>0</v>
      </c>
      <c r="G51" s="2">
        <f>IF(SUM('Actual species'!J51)&gt;=1,1,IF(SUM('Actual species'!J51)="X",1,0))</f>
        <v>0</v>
      </c>
      <c r="H51" s="2">
        <f>IF(SUM('Actual species'!K51)&gt;=1,1,IF(SUM('Actual species'!K51)="X",1,0))</f>
        <v>0</v>
      </c>
      <c r="I51" s="2">
        <f>IF(SUM('Actual species'!L51)&gt;=1,1,IF(SUM('Actual species'!L51)="X",1,0))</f>
        <v>0</v>
      </c>
      <c r="J51" s="2">
        <f>IF(SUM('Actual species'!M51)&gt;=1,1,IF(SUM('Actual species'!M51)="X",1,0))</f>
        <v>0</v>
      </c>
      <c r="K51" s="2">
        <f>IF(SUM('Actual species'!N51)&gt;=1,1,IF(SUM('Actual species'!N51)="X",1,0))</f>
        <v>0</v>
      </c>
      <c r="L51" s="2">
        <f>IF(SUM('Actual species'!O51)&gt;=1,1,IF(SUM('Actual species'!O51)="X",1,0))</f>
        <v>0</v>
      </c>
      <c r="M51" s="2">
        <f>IF(SUM('Actual species'!P51)&gt;=1,1,IF(SUM('Actual species'!P51)="X",1,0))</f>
        <v>0</v>
      </c>
      <c r="N51" s="2">
        <f>IF(SUM('Actual species'!Q51)&gt;=1,1,IF(SUM('Actual species'!Q51)="X",1,0))</f>
        <v>0</v>
      </c>
      <c r="O51" s="2">
        <f>IF(SUM('Actual species'!R51)&gt;=1,1,IF(SUM('Actual species'!R51)="X",1,0))</f>
        <v>0</v>
      </c>
      <c r="P51" s="2">
        <f>IF(SUM('Actual species'!S51)&gt;=1,1,IF(SUM('Actual species'!S51)="X",1,0))</f>
        <v>0</v>
      </c>
      <c r="Q51" s="2">
        <f>IF(SUM('Actual species'!T51)&gt;=1,1,IF(SUM('Actual species'!T51)="X",1,0))</f>
        <v>0</v>
      </c>
      <c r="R51" s="2">
        <f>IF(SUM('Actual species'!U51)&gt;=1,1,IF(SUM('Actual species'!U51)="X",1,0))</f>
        <v>0</v>
      </c>
      <c r="S51" s="2">
        <f>IF(SUM('Actual species'!V51)&gt;=1,1,IF(SUM('Actual species'!V51)="X",1,0))</f>
        <v>0</v>
      </c>
      <c r="T51" s="2">
        <f>IF(SUM('Actual species'!W51)&gt;=1,1,IF(SUM('Actual species'!W51)="X",1,0))</f>
        <v>0</v>
      </c>
    </row>
    <row r="52" spans="1:20" x14ac:dyDescent="0.3">
      <c r="A52" s="113" t="str">
        <f>'Actual species'!A52</f>
        <v>Metopsia assingi</v>
      </c>
      <c r="B52" s="66">
        <f>IF(SUM('Actual species'!B52:E52)&gt;=1,1,IF(SUM('Actual species'!B52:E52)="X",1,0))</f>
        <v>1</v>
      </c>
      <c r="C52" s="2">
        <f>IF(SUM('Actual species'!F52)&gt;=1,1,IF(SUM('Actual species'!F52)="X",1,0))</f>
        <v>0</v>
      </c>
      <c r="D52" s="2">
        <f>IF(SUM('Actual species'!G52)&gt;=1,1,IF(SUM('Actual species'!G52)="X",1,0))</f>
        <v>1</v>
      </c>
      <c r="E52" s="2">
        <f>IF(SUM('Actual species'!H52)&gt;=1,1,IF(SUM('Actual species'!H52)="X",1,0))</f>
        <v>1</v>
      </c>
      <c r="F52" s="2">
        <f>IF(SUM('Actual species'!I52)&gt;=1,1,IF(SUM('Actual species'!I52)="X",1,0))</f>
        <v>1</v>
      </c>
      <c r="G52" s="2">
        <f>IF(SUM('Actual species'!J52)&gt;=1,1,IF(SUM('Actual species'!J52)="X",1,0))</f>
        <v>0</v>
      </c>
      <c r="H52" s="2">
        <f>IF(SUM('Actual species'!K52)&gt;=1,1,IF(SUM('Actual species'!K52)="X",1,0))</f>
        <v>1</v>
      </c>
      <c r="I52" s="2">
        <f>IF(SUM('Actual species'!L52)&gt;=1,1,IF(SUM('Actual species'!L52)="X",1,0))</f>
        <v>0</v>
      </c>
      <c r="J52" s="2">
        <f>IF(SUM('Actual species'!M52)&gt;=1,1,IF(SUM('Actual species'!M52)="X",1,0))</f>
        <v>0</v>
      </c>
      <c r="K52" s="2">
        <f>IF(SUM('Actual species'!N52)&gt;=1,1,IF(SUM('Actual species'!N52)="X",1,0))</f>
        <v>0</v>
      </c>
      <c r="L52" s="2">
        <f>IF(SUM('Actual species'!O52)&gt;=1,1,IF(SUM('Actual species'!O52)="X",1,0))</f>
        <v>0</v>
      </c>
      <c r="M52" s="2">
        <f>IF(SUM('Actual species'!P52)&gt;=1,1,IF(SUM('Actual species'!P52)="X",1,0))</f>
        <v>0</v>
      </c>
      <c r="N52" s="2">
        <f>IF(SUM('Actual species'!Q52)&gt;=1,1,IF(SUM('Actual species'!Q52)="X",1,0))</f>
        <v>0</v>
      </c>
      <c r="O52" s="2">
        <f>IF(SUM('Actual species'!R52)&gt;=1,1,IF(SUM('Actual species'!R52)="X",1,0))</f>
        <v>0</v>
      </c>
      <c r="P52" s="2">
        <f>IF(SUM('Actual species'!S52)&gt;=1,1,IF(SUM('Actual species'!S52)="X",1,0))</f>
        <v>0</v>
      </c>
      <c r="Q52" s="2">
        <f>IF(SUM('Actual species'!T52)&gt;=1,1,IF(SUM('Actual species'!T52)="X",1,0))</f>
        <v>0</v>
      </c>
      <c r="R52" s="2">
        <f>IF(SUM('Actual species'!U52)&gt;=1,1,IF(SUM('Actual species'!U52)="X",1,0))</f>
        <v>0</v>
      </c>
      <c r="S52" s="2">
        <f>IF(SUM('Actual species'!V52)&gt;=1,1,IF(SUM('Actual species'!V52)="X",1,0))</f>
        <v>0</v>
      </c>
      <c r="T52" s="2">
        <f>IF(SUM('Actual species'!W52)&gt;=1,1,IF(SUM('Actual species'!W52)="X",1,0))</f>
        <v>0</v>
      </c>
    </row>
    <row r="53" spans="1:20" x14ac:dyDescent="0.3">
      <c r="A53" s="113" t="str">
        <f>'Actual species'!A53</f>
        <v>Metopsia similis</v>
      </c>
      <c r="B53" s="66">
        <f>IF(SUM('Actual species'!B53:E53)&gt;=1,1,IF(SUM('Actual species'!B53:E53)="X",1,0))</f>
        <v>0</v>
      </c>
      <c r="C53" s="2">
        <f>IF(SUM('Actual species'!F53)&gt;=1,1,IF(SUM('Actual species'!F53)="X",1,0))</f>
        <v>0</v>
      </c>
      <c r="D53" s="2">
        <f>IF(SUM('Actual species'!G53)&gt;=1,1,IF(SUM('Actual species'!G53)="X",1,0))</f>
        <v>0</v>
      </c>
      <c r="E53" s="2">
        <f>IF(SUM('Actual species'!H53)&gt;=1,1,IF(SUM('Actual species'!H53)="X",1,0))</f>
        <v>0</v>
      </c>
      <c r="F53" s="2">
        <f>IF(SUM('Actual species'!I53)&gt;=1,1,IF(SUM('Actual species'!I53)="X",1,0))</f>
        <v>0</v>
      </c>
      <c r="G53" s="2">
        <f>IF(SUM('Actual species'!J53)&gt;=1,1,IF(SUM('Actual species'!J53)="X",1,0))</f>
        <v>0</v>
      </c>
      <c r="H53" s="2">
        <f>IF(SUM('Actual species'!K53)&gt;=1,1,IF(SUM('Actual species'!K53)="X",1,0))</f>
        <v>0</v>
      </c>
      <c r="I53" s="2">
        <f>IF(SUM('Actual species'!L53)&gt;=1,1,IF(SUM('Actual species'!L53)="X",1,0))</f>
        <v>0</v>
      </c>
      <c r="J53" s="2">
        <f>IF(SUM('Actual species'!M53)&gt;=1,1,IF(SUM('Actual species'!M53)="X",1,0))</f>
        <v>0</v>
      </c>
      <c r="K53" s="2">
        <f>IF(SUM('Actual species'!N53)&gt;=1,1,IF(SUM('Actual species'!N53)="X",1,0))</f>
        <v>0</v>
      </c>
      <c r="L53" s="2">
        <f>IF(SUM('Actual species'!O53)&gt;=1,1,IF(SUM('Actual species'!O53)="X",1,0))</f>
        <v>0</v>
      </c>
      <c r="M53" s="2">
        <f>IF(SUM('Actual species'!P53)&gt;=1,1,IF(SUM('Actual species'!P53)="X",1,0))</f>
        <v>0</v>
      </c>
      <c r="N53" s="2">
        <f>IF(SUM('Actual species'!Q53)&gt;=1,1,IF(SUM('Actual species'!Q53)="X",1,0))</f>
        <v>0</v>
      </c>
      <c r="O53" s="2">
        <f>IF(SUM('Actual species'!R53)&gt;=1,1,IF(SUM('Actual species'!R53)="X",1,0))</f>
        <v>0</v>
      </c>
      <c r="P53" s="2">
        <f>IF(SUM('Actual species'!S53)&gt;=1,1,IF(SUM('Actual species'!S53)="X",1,0))</f>
        <v>0</v>
      </c>
      <c r="Q53" s="2">
        <f>IF(SUM('Actual species'!T53)&gt;=1,1,IF(SUM('Actual species'!T53)="X",1,0))</f>
        <v>1</v>
      </c>
      <c r="R53" s="2">
        <f>IF(SUM('Actual species'!U53)&gt;=1,1,IF(SUM('Actual species'!U53)="X",1,0))</f>
        <v>0</v>
      </c>
      <c r="S53" s="2">
        <f>IF(SUM('Actual species'!V53)&gt;=1,1,IF(SUM('Actual species'!V53)="X",1,0))</f>
        <v>0</v>
      </c>
      <c r="T53" s="2">
        <f>IF(SUM('Actual species'!W53)&gt;=1,1,IF(SUM('Actual species'!W53)="X",1,0))</f>
        <v>0</v>
      </c>
    </row>
    <row r="54" spans="1:20" x14ac:dyDescent="0.3">
      <c r="A54" s="113" t="str">
        <f>'Actual species'!A54</f>
        <v>Megathrus bellevoyei</v>
      </c>
      <c r="B54" s="66">
        <f>IF(SUM('Actual species'!B54:E54)&gt;=1,1,IF(SUM('Actual species'!B54:E54)="X",1,0))</f>
        <v>1</v>
      </c>
      <c r="C54" s="2">
        <f>IF(SUM('Actual species'!F54)&gt;=1,1,IF(SUM('Actual species'!F54)="X",1,0))</f>
        <v>0</v>
      </c>
      <c r="D54" s="2">
        <f>IF(SUM('Actual species'!G54)&gt;=1,1,IF(SUM('Actual species'!G54)="X",1,0))</f>
        <v>0</v>
      </c>
      <c r="E54" s="2">
        <f>IF(SUM('Actual species'!H54)&gt;=1,1,IF(SUM('Actual species'!H54)="X",1,0))</f>
        <v>0</v>
      </c>
      <c r="F54" s="2">
        <f>IF(SUM('Actual species'!I54)&gt;=1,1,IF(SUM('Actual species'!I54)="X",1,0))</f>
        <v>0</v>
      </c>
      <c r="G54" s="2">
        <f>IF(SUM('Actual species'!J54)&gt;=1,1,IF(SUM('Actual species'!J54)="X",1,0))</f>
        <v>1</v>
      </c>
      <c r="H54" s="2">
        <f>IF(SUM('Actual species'!K54)&gt;=1,1,IF(SUM('Actual species'!K54)="X",1,0))</f>
        <v>0</v>
      </c>
      <c r="I54" s="2">
        <f>IF(SUM('Actual species'!L54)&gt;=1,1,IF(SUM('Actual species'!L54)="X",1,0))</f>
        <v>0</v>
      </c>
      <c r="J54" s="2">
        <f>IF(SUM('Actual species'!M54)&gt;=1,1,IF(SUM('Actual species'!M54)="X",1,0))</f>
        <v>0</v>
      </c>
      <c r="K54" s="2">
        <f>IF(SUM('Actual species'!N54)&gt;=1,1,IF(SUM('Actual species'!N54)="X",1,0))</f>
        <v>0</v>
      </c>
      <c r="L54" s="2">
        <f>IF(SUM('Actual species'!O54)&gt;=1,1,IF(SUM('Actual species'!O54)="X",1,0))</f>
        <v>0</v>
      </c>
      <c r="M54" s="2">
        <f>IF(SUM('Actual species'!P54)&gt;=1,1,IF(SUM('Actual species'!P54)="X",1,0))</f>
        <v>1</v>
      </c>
      <c r="N54" s="2">
        <f>IF(SUM('Actual species'!Q54)&gt;=1,1,IF(SUM('Actual species'!Q54)="X",1,0))</f>
        <v>0</v>
      </c>
      <c r="O54" s="2">
        <f>IF(SUM('Actual species'!R54)&gt;=1,1,IF(SUM('Actual species'!R54)="X",1,0))</f>
        <v>0</v>
      </c>
      <c r="P54" s="2">
        <f>IF(SUM('Actual species'!S54)&gt;=1,1,IF(SUM('Actual species'!S54)="X",1,0))</f>
        <v>0</v>
      </c>
      <c r="Q54" s="2">
        <f>IF(SUM('Actual species'!T54)&gt;=1,1,IF(SUM('Actual species'!T54)="X",1,0))</f>
        <v>0</v>
      </c>
      <c r="R54" s="2">
        <f>IF(SUM('Actual species'!U54)&gt;=1,1,IF(SUM('Actual species'!U54)="X",1,0))</f>
        <v>0</v>
      </c>
      <c r="S54" s="2">
        <f>IF(SUM('Actual species'!V54)&gt;=1,1,IF(SUM('Actual species'!V54)="X",1,0))</f>
        <v>0</v>
      </c>
      <c r="T54" s="2">
        <f>IF(SUM('Actual species'!W54)&gt;=1,1,IF(SUM('Actual species'!W54)="X",1,0))</f>
        <v>0</v>
      </c>
    </row>
    <row r="55" spans="1:20" x14ac:dyDescent="0.3">
      <c r="A55" s="113" t="str">
        <f>'Actual species'!A55</f>
        <v>Megathrus depressus</v>
      </c>
      <c r="B55" s="66">
        <f>IF(SUM('Actual species'!B55:E55)&gt;=1,1,IF(SUM('Actual species'!B55:E55)="X",1,0))</f>
        <v>0</v>
      </c>
      <c r="C55" s="2">
        <f>IF(SUM('Actual species'!F55)&gt;=1,1,IF(SUM('Actual species'!F55)="X",1,0))</f>
        <v>1</v>
      </c>
      <c r="D55" s="2">
        <f>IF(SUM('Actual species'!G55)&gt;=1,1,IF(SUM('Actual species'!G55)="X",1,0))</f>
        <v>0</v>
      </c>
      <c r="E55" s="2">
        <f>IF(SUM('Actual species'!H55)&gt;=1,1,IF(SUM('Actual species'!H55)="X",1,0))</f>
        <v>0</v>
      </c>
      <c r="F55" s="2">
        <f>IF(SUM('Actual species'!I55)&gt;=1,1,IF(SUM('Actual species'!I55)="X",1,0))</f>
        <v>0</v>
      </c>
      <c r="G55" s="2">
        <f>IF(SUM('Actual species'!J55)&gt;=1,1,IF(SUM('Actual species'!J55)="X",1,0))</f>
        <v>0</v>
      </c>
      <c r="H55" s="2">
        <f>IF(SUM('Actual species'!K55)&gt;=1,1,IF(SUM('Actual species'!K55)="X",1,0))</f>
        <v>0</v>
      </c>
      <c r="I55" s="2">
        <f>IF(SUM('Actual species'!L55)&gt;=1,1,IF(SUM('Actual species'!L55)="X",1,0))</f>
        <v>0</v>
      </c>
      <c r="J55" s="2">
        <f>IF(SUM('Actual species'!M55)&gt;=1,1,IF(SUM('Actual species'!M55)="X",1,0))</f>
        <v>0</v>
      </c>
      <c r="K55" s="2">
        <f>IF(SUM('Actual species'!N55)&gt;=1,1,IF(SUM('Actual species'!N55)="X",1,0))</f>
        <v>0</v>
      </c>
      <c r="L55" s="2">
        <f>IF(SUM('Actual species'!O55)&gt;=1,1,IF(SUM('Actual species'!O55)="X",1,0))</f>
        <v>0</v>
      </c>
      <c r="M55" s="2">
        <f>IF(SUM('Actual species'!P55)&gt;=1,1,IF(SUM('Actual species'!P55)="X",1,0))</f>
        <v>0</v>
      </c>
      <c r="N55" s="2">
        <f>IF(SUM('Actual species'!Q55)&gt;=1,1,IF(SUM('Actual species'!Q55)="X",1,0))</f>
        <v>0</v>
      </c>
      <c r="O55" s="2">
        <f>IF(SUM('Actual species'!R55)&gt;=1,1,IF(SUM('Actual species'!R55)="X",1,0))</f>
        <v>0</v>
      </c>
      <c r="P55" s="2">
        <f>IF(SUM('Actual species'!S55)&gt;=1,1,IF(SUM('Actual species'!S55)="X",1,0))</f>
        <v>0</v>
      </c>
      <c r="Q55" s="2">
        <f>IF(SUM('Actual species'!T55)&gt;=1,1,IF(SUM('Actual species'!T55)="X",1,0))</f>
        <v>0</v>
      </c>
      <c r="R55" s="2">
        <f>IF(SUM('Actual species'!U55)&gt;=1,1,IF(SUM('Actual species'!U55)="X",1,0))</f>
        <v>0</v>
      </c>
      <c r="S55" s="2">
        <f>IF(SUM('Actual species'!V55)&gt;=1,1,IF(SUM('Actual species'!V55)="X",1,0))</f>
        <v>0</v>
      </c>
      <c r="T55" s="2">
        <f>IF(SUM('Actual species'!W55)&gt;=1,1,IF(SUM('Actual species'!W55)="X",1,0))</f>
        <v>0</v>
      </c>
    </row>
    <row r="56" spans="1:20" x14ac:dyDescent="0.3">
      <c r="A56" s="113" t="str">
        <f>'Actual species'!A56</f>
        <v>Proteinus atomarius</v>
      </c>
      <c r="B56" s="66">
        <f>IF(SUM('Actual species'!B56:E56)&gt;=1,1,IF(SUM('Actual species'!B56:E56)="X",1,0))</f>
        <v>0</v>
      </c>
      <c r="C56" s="2">
        <f>IF(SUM('Actual species'!F56)&gt;=1,1,IF(SUM('Actual species'!F56)="X",1,0))</f>
        <v>1</v>
      </c>
      <c r="D56" s="2">
        <f>IF(SUM('Actual species'!G56)&gt;=1,1,IF(SUM('Actual species'!G56)="X",1,0))</f>
        <v>1</v>
      </c>
      <c r="E56" s="2">
        <f>IF(SUM('Actual species'!H56)&gt;=1,1,IF(SUM('Actual species'!H56)="X",1,0))</f>
        <v>0</v>
      </c>
      <c r="F56" s="2">
        <f>IF(SUM('Actual species'!I56)&gt;=1,1,IF(SUM('Actual species'!I56)="X",1,0))</f>
        <v>0</v>
      </c>
      <c r="G56" s="2">
        <f>IF(SUM('Actual species'!J56)&gt;=1,1,IF(SUM('Actual species'!J56)="X",1,0))</f>
        <v>1</v>
      </c>
      <c r="H56" s="2">
        <f>IF(SUM('Actual species'!K56)&gt;=1,1,IF(SUM('Actual species'!K56)="X",1,0))</f>
        <v>0</v>
      </c>
      <c r="I56" s="2">
        <f>IF(SUM('Actual species'!L56)&gt;=1,1,IF(SUM('Actual species'!L56)="X",1,0))</f>
        <v>0</v>
      </c>
      <c r="J56" s="2">
        <f>IF(SUM('Actual species'!M56)&gt;=1,1,IF(SUM('Actual species'!M56)="X",1,0))</f>
        <v>1</v>
      </c>
      <c r="K56" s="2">
        <f>IF(SUM('Actual species'!N56)&gt;=1,1,IF(SUM('Actual species'!N56)="X",1,0))</f>
        <v>0</v>
      </c>
      <c r="L56" s="2">
        <f>IF(SUM('Actual species'!O56)&gt;=1,1,IF(SUM('Actual species'!O56)="X",1,0))</f>
        <v>0</v>
      </c>
      <c r="M56" s="2">
        <f>IF(SUM('Actual species'!P56)&gt;=1,1,IF(SUM('Actual species'!P56)="X",1,0))</f>
        <v>0</v>
      </c>
      <c r="N56" s="2">
        <f>IF(SUM('Actual species'!Q56)&gt;=1,1,IF(SUM('Actual species'!Q56)="X",1,0))</f>
        <v>0</v>
      </c>
      <c r="O56" s="2">
        <f>IF(SUM('Actual species'!R56)&gt;=1,1,IF(SUM('Actual species'!R56)="X",1,0))</f>
        <v>0</v>
      </c>
      <c r="P56" s="2">
        <f>IF(SUM('Actual species'!S56)&gt;=1,1,IF(SUM('Actual species'!S56)="X",1,0))</f>
        <v>0</v>
      </c>
      <c r="Q56" s="2">
        <f>IF(SUM('Actual species'!T56)&gt;=1,1,IF(SUM('Actual species'!T56)="X",1,0))</f>
        <v>1</v>
      </c>
      <c r="R56" s="2">
        <f>IF(SUM('Actual species'!U56)&gt;=1,1,IF(SUM('Actual species'!U56)="X",1,0))</f>
        <v>0</v>
      </c>
      <c r="S56" s="2">
        <f>IF(SUM('Actual species'!V56)&gt;=1,1,IF(SUM('Actual species'!V56)="X",1,0))</f>
        <v>0</v>
      </c>
      <c r="T56" s="2">
        <f>IF(SUM('Actual species'!W56)&gt;=1,1,IF(SUM('Actual species'!W56)="X",1,0))</f>
        <v>0</v>
      </c>
    </row>
    <row r="57" spans="1:20" x14ac:dyDescent="0.3">
      <c r="A57" s="113" t="str">
        <f>'Actual species'!A57</f>
        <v>Proteinus brachypterus</v>
      </c>
      <c r="B57" s="66">
        <f>IF(SUM('Actual species'!B57:E57)&gt;=1,1,IF(SUM('Actual species'!B57:E57)="X",1,0))</f>
        <v>0</v>
      </c>
      <c r="C57" s="2">
        <f>IF(SUM('Actual species'!F57)&gt;=1,1,IF(SUM('Actual species'!F57)="X",1,0))</f>
        <v>1</v>
      </c>
      <c r="D57" s="2">
        <f>IF(SUM('Actual species'!G57)&gt;=1,1,IF(SUM('Actual species'!G57)="X",1,0))</f>
        <v>0</v>
      </c>
      <c r="E57" s="2">
        <f>IF(SUM('Actual species'!H57)&gt;=1,1,IF(SUM('Actual species'!H57)="X",1,0))</f>
        <v>0</v>
      </c>
      <c r="F57" s="2">
        <f>IF(SUM('Actual species'!I57)&gt;=1,1,IF(SUM('Actual species'!I57)="X",1,0))</f>
        <v>0</v>
      </c>
      <c r="G57" s="2">
        <f>IF(SUM('Actual species'!J57)&gt;=1,1,IF(SUM('Actual species'!J57)="X",1,0))</f>
        <v>0</v>
      </c>
      <c r="H57" s="2">
        <f>IF(SUM('Actual species'!K57)&gt;=1,1,IF(SUM('Actual species'!K57)="X",1,0))</f>
        <v>0</v>
      </c>
      <c r="I57" s="2">
        <f>IF(SUM('Actual species'!L57)&gt;=1,1,IF(SUM('Actual species'!L57)="X",1,0))</f>
        <v>0</v>
      </c>
      <c r="J57" s="2">
        <f>IF(SUM('Actual species'!M57)&gt;=1,1,IF(SUM('Actual species'!M57)="X",1,0))</f>
        <v>0</v>
      </c>
      <c r="K57" s="2">
        <f>IF(SUM('Actual species'!N57)&gt;=1,1,IF(SUM('Actual species'!N57)="X",1,0))</f>
        <v>0</v>
      </c>
      <c r="L57" s="2">
        <f>IF(SUM('Actual species'!O57)&gt;=1,1,IF(SUM('Actual species'!O57)="X",1,0))</f>
        <v>0</v>
      </c>
      <c r="M57" s="2">
        <f>IF(SUM('Actual species'!P57)&gt;=1,1,IF(SUM('Actual species'!P57)="X",1,0))</f>
        <v>0</v>
      </c>
      <c r="N57" s="2">
        <f>IF(SUM('Actual species'!Q57)&gt;=1,1,IF(SUM('Actual species'!Q57)="X",1,0))</f>
        <v>1</v>
      </c>
      <c r="O57" s="2">
        <f>IF(SUM('Actual species'!R57)&gt;=1,1,IF(SUM('Actual species'!R57)="X",1,0))</f>
        <v>1</v>
      </c>
      <c r="P57" s="2">
        <f>IF(SUM('Actual species'!S57)&gt;=1,1,IF(SUM('Actual species'!S57)="X",1,0))</f>
        <v>1</v>
      </c>
      <c r="Q57" s="2">
        <f>IF(SUM('Actual species'!T57)&gt;=1,1,IF(SUM('Actual species'!T57)="X",1,0))</f>
        <v>1</v>
      </c>
      <c r="R57" s="2">
        <f>IF(SUM('Actual species'!U57)&gt;=1,1,IF(SUM('Actual species'!U57)="X",1,0))</f>
        <v>1</v>
      </c>
      <c r="S57" s="2">
        <f>IF(SUM('Actual species'!V57)&gt;=1,1,IF(SUM('Actual species'!V57)="X",1,0))</f>
        <v>0</v>
      </c>
      <c r="T57" s="2">
        <f>IF(SUM('Actual species'!W57)&gt;=1,1,IF(SUM('Actual species'!W57)="X",1,0))</f>
        <v>0</v>
      </c>
    </row>
    <row r="58" spans="1:20" x14ac:dyDescent="0.3">
      <c r="A58" s="113" t="str">
        <f>'Actual species'!A58</f>
        <v>Proteinus creticus</v>
      </c>
      <c r="B58" s="66">
        <f>IF(SUM('Actual species'!B58:E58)&gt;=1,1,IF(SUM('Actual species'!B58:E58)="X",1,0))</f>
        <v>0</v>
      </c>
      <c r="C58" s="2">
        <f>IF(SUM('Actual species'!F58)&gt;=1,1,IF(SUM('Actual species'!F58)="X",1,0))</f>
        <v>0</v>
      </c>
      <c r="D58" s="2">
        <f>IF(SUM('Actual species'!G58)&gt;=1,1,IF(SUM('Actual species'!G58)="X",1,0))</f>
        <v>0</v>
      </c>
      <c r="E58" s="2">
        <f>IF(SUM('Actual species'!H58)&gt;=1,1,IF(SUM('Actual species'!H58)="X",1,0))</f>
        <v>0</v>
      </c>
      <c r="F58" s="2">
        <f>IF(SUM('Actual species'!I58)&gt;=1,1,IF(SUM('Actual species'!I58)="X",1,0))</f>
        <v>0</v>
      </c>
      <c r="G58" s="2">
        <f>IF(SUM('Actual species'!J58)&gt;=1,1,IF(SUM('Actual species'!J58)="X",1,0))</f>
        <v>1</v>
      </c>
      <c r="H58" s="2">
        <f>IF(SUM('Actual species'!K58)&gt;=1,1,IF(SUM('Actual species'!K58)="X",1,0))</f>
        <v>0</v>
      </c>
      <c r="I58" s="2">
        <f>IF(SUM('Actual species'!L58)&gt;=1,1,IF(SUM('Actual species'!L58)="X",1,0))</f>
        <v>0</v>
      </c>
      <c r="J58" s="2">
        <f>IF(SUM('Actual species'!M58)&gt;=1,1,IF(SUM('Actual species'!M58)="X",1,0))</f>
        <v>0</v>
      </c>
      <c r="K58" s="2">
        <f>IF(SUM('Actual species'!N58)&gt;=1,1,IF(SUM('Actual species'!N58)="X",1,0))</f>
        <v>0</v>
      </c>
      <c r="L58" s="2">
        <f>IF(SUM('Actual species'!O58)&gt;=1,1,IF(SUM('Actual species'!O58)="X",1,0))</f>
        <v>0</v>
      </c>
      <c r="M58" s="2">
        <f>IF(SUM('Actual species'!P58)&gt;=1,1,IF(SUM('Actual species'!P58)="X",1,0))</f>
        <v>0</v>
      </c>
      <c r="N58" s="2">
        <f>IF(SUM('Actual species'!Q58)&gt;=1,1,IF(SUM('Actual species'!Q58)="X",1,0))</f>
        <v>0</v>
      </c>
      <c r="O58" s="2">
        <f>IF(SUM('Actual species'!R58)&gt;=1,1,IF(SUM('Actual species'!R58)="X",1,0))</f>
        <v>0</v>
      </c>
      <c r="P58" s="2">
        <f>IF(SUM('Actual species'!S58)&gt;=1,1,IF(SUM('Actual species'!S58)="X",1,0))</f>
        <v>0</v>
      </c>
      <c r="Q58" s="2">
        <f>IF(SUM('Actual species'!T58)&gt;=1,1,IF(SUM('Actual species'!T58)="X",1,0))</f>
        <v>0</v>
      </c>
      <c r="R58" s="2">
        <f>IF(SUM('Actual species'!U58)&gt;=1,1,IF(SUM('Actual species'!U58)="X",1,0))</f>
        <v>0</v>
      </c>
      <c r="S58" s="2">
        <f>IF(SUM('Actual species'!V58)&gt;=1,1,IF(SUM('Actual species'!V58)="X",1,0))</f>
        <v>0</v>
      </c>
      <c r="T58" s="2">
        <f>IF(SUM('Actual species'!W58)&gt;=1,1,IF(SUM('Actual species'!W58)="X",1,0))</f>
        <v>0</v>
      </c>
    </row>
    <row r="59" spans="1:20" s="49" customFormat="1" x14ac:dyDescent="0.3">
      <c r="A59" s="113" t="str">
        <f>'Actual species'!A59</f>
        <v>Proteinus ovalis</v>
      </c>
      <c r="B59" s="66">
        <f>IF(SUM('Actual species'!B59:E59)&gt;=1,1,IF(SUM('Actual species'!B59:E59)="X",1,0))</f>
        <v>1</v>
      </c>
      <c r="C59" s="2">
        <f>IF(SUM('Actual species'!F59)&gt;=1,1,IF(SUM('Actual species'!F59)="X",1,0))</f>
        <v>1</v>
      </c>
      <c r="D59" s="2">
        <f>IF(SUM('Actual species'!G59)&gt;=1,1,IF(SUM('Actual species'!G59)="X",1,0))</f>
        <v>0</v>
      </c>
      <c r="E59" s="2">
        <f>IF(SUM('Actual species'!H59)&gt;=1,1,IF(SUM('Actual species'!H59)="X",1,0))</f>
        <v>0</v>
      </c>
      <c r="F59" s="2">
        <f>IF(SUM('Actual species'!I59)&gt;=1,1,IF(SUM('Actual species'!I59)="X",1,0))</f>
        <v>0</v>
      </c>
      <c r="G59" s="2">
        <f>IF(SUM('Actual species'!J59)&gt;=1,1,IF(SUM('Actual species'!J59)="X",1,0))</f>
        <v>1</v>
      </c>
      <c r="H59" s="2">
        <f>IF(SUM('Actual species'!K59)&gt;=1,1,IF(SUM('Actual species'!K59)="X",1,0))</f>
        <v>0</v>
      </c>
      <c r="I59" s="2">
        <f>IF(SUM('Actual species'!L59)&gt;=1,1,IF(SUM('Actual species'!L59)="X",1,0))</f>
        <v>0</v>
      </c>
      <c r="J59" s="2">
        <f>IF(SUM('Actual species'!M59)&gt;=1,1,IF(SUM('Actual species'!M59)="X",1,0))</f>
        <v>0</v>
      </c>
      <c r="K59" s="2">
        <f>IF(SUM('Actual species'!N59)&gt;=1,1,IF(SUM('Actual species'!N59)="X",1,0))</f>
        <v>0</v>
      </c>
      <c r="L59" s="2">
        <f>IF(SUM('Actual species'!O59)&gt;=1,1,IF(SUM('Actual species'!O59)="X",1,0))</f>
        <v>0</v>
      </c>
      <c r="M59" s="2">
        <f>IF(SUM('Actual species'!P59)&gt;=1,1,IF(SUM('Actual species'!P59)="X",1,0))</f>
        <v>0</v>
      </c>
      <c r="N59" s="2">
        <f>IF(SUM('Actual species'!Q59)&gt;=1,1,IF(SUM('Actual species'!Q59)="X",1,0))</f>
        <v>0</v>
      </c>
      <c r="O59" s="2">
        <f>IF(SUM('Actual species'!R59)&gt;=1,1,IF(SUM('Actual species'!R59)="X",1,0))</f>
        <v>1</v>
      </c>
      <c r="P59" s="2">
        <f>IF(SUM('Actual species'!S59)&gt;=1,1,IF(SUM('Actual species'!S59)="X",1,0))</f>
        <v>1</v>
      </c>
      <c r="Q59" s="2">
        <f>IF(SUM('Actual species'!T59)&gt;=1,1,IF(SUM('Actual species'!T59)="X",1,0))</f>
        <v>1</v>
      </c>
      <c r="R59" s="2">
        <f>IF(SUM('Actual species'!U59)&gt;=1,1,IF(SUM('Actual species'!U59)="X",1,0))</f>
        <v>0</v>
      </c>
      <c r="S59" s="2">
        <f>IF(SUM('Actual species'!V59)&gt;=1,1,IF(SUM('Actual species'!V59)="X",1,0))</f>
        <v>0</v>
      </c>
      <c r="T59" s="2">
        <f>IF(SUM('Actual species'!W59)&gt;=1,1,IF(SUM('Actual species'!W59)="X",1,0))</f>
        <v>0</v>
      </c>
    </row>
    <row r="60" spans="1:20" x14ac:dyDescent="0.3">
      <c r="A60" s="113" t="str">
        <f>'Actual species'!A60</f>
        <v>Proteinus sp. 1</v>
      </c>
      <c r="B60" s="66">
        <f>IF(SUM('Actual species'!B60:E60)&gt;=1,1,IF(SUM('Actual species'!B60:E60)="X",1,0))</f>
        <v>0</v>
      </c>
      <c r="C60" s="2">
        <f>IF(SUM('Actual species'!F60)&gt;=1,1,IF(SUM('Actual species'!F60)="X",1,0))</f>
        <v>0</v>
      </c>
      <c r="D60" s="2">
        <f>IF(SUM('Actual species'!G60)&gt;=1,1,IF(SUM('Actual species'!G60)="X",1,0))</f>
        <v>0</v>
      </c>
      <c r="E60" s="2">
        <f>IF(SUM('Actual species'!H60)&gt;=1,1,IF(SUM('Actual species'!H60)="X",1,0))</f>
        <v>0</v>
      </c>
      <c r="F60" s="2">
        <f>IF(SUM('Actual species'!I60)&gt;=1,1,IF(SUM('Actual species'!I60)="X",1,0))</f>
        <v>0</v>
      </c>
      <c r="G60" s="2">
        <f>IF(SUM('Actual species'!J60)&gt;=1,1,IF(SUM('Actual species'!J60)="X",1,0))</f>
        <v>0</v>
      </c>
      <c r="H60" s="2">
        <f>IF(SUM('Actual species'!K60)&gt;=1,1,IF(SUM('Actual species'!K60)="X",1,0))</f>
        <v>0</v>
      </c>
      <c r="I60" s="2">
        <f>IF(SUM('Actual species'!L60)&gt;=1,1,IF(SUM('Actual species'!L60)="X",1,0))</f>
        <v>0</v>
      </c>
      <c r="J60" s="2">
        <f>IF(SUM('Actual species'!M60)&gt;=1,1,IF(SUM('Actual species'!M60)="X",1,0))</f>
        <v>0</v>
      </c>
      <c r="K60" s="2">
        <f>IF(SUM('Actual species'!N60)&gt;=1,1,IF(SUM('Actual species'!N60)="X",1,0))</f>
        <v>0</v>
      </c>
      <c r="L60" s="2">
        <f>IF(SUM('Actual species'!O60)&gt;=1,1,IF(SUM('Actual species'!O60)="X",1,0))</f>
        <v>0</v>
      </c>
      <c r="M60" s="2">
        <f>IF(SUM('Actual species'!P60)&gt;=1,1,IF(SUM('Actual species'!P60)="X",1,0))</f>
        <v>0</v>
      </c>
      <c r="N60" s="2">
        <f>IF(SUM('Actual species'!Q60)&gt;=1,1,IF(SUM('Actual species'!Q60)="X",1,0))</f>
        <v>1</v>
      </c>
      <c r="O60" s="2">
        <f>IF(SUM('Actual species'!R60)&gt;=1,1,IF(SUM('Actual species'!R60)="X",1,0))</f>
        <v>0</v>
      </c>
      <c r="P60" s="2">
        <f>IF(SUM('Actual species'!S60)&gt;=1,1,IF(SUM('Actual species'!S60)="X",1,0))</f>
        <v>1</v>
      </c>
      <c r="Q60" s="2">
        <f>IF(SUM('Actual species'!T60)&gt;=1,1,IF(SUM('Actual species'!T60)="X",1,0))</f>
        <v>1</v>
      </c>
      <c r="R60" s="2">
        <f>IF(SUM('Actual species'!U60)&gt;=1,1,IF(SUM('Actual species'!U60)="X",1,0))</f>
        <v>0</v>
      </c>
      <c r="S60" s="2">
        <f>IF(SUM('Actual species'!V60)&gt;=1,1,IF(SUM('Actual species'!V60)="X",1,0))</f>
        <v>0</v>
      </c>
      <c r="T60" s="2">
        <f>IF(SUM('Actual species'!W60)&gt;=1,1,IF(SUM('Actual species'!W60)="X",1,0))</f>
        <v>0</v>
      </c>
    </row>
    <row r="61" spans="1:20" x14ac:dyDescent="0.3">
      <c r="A61" s="113" t="str">
        <f>'Actual species'!A61</f>
        <v>Proteinus sp. 2</v>
      </c>
      <c r="B61" s="66">
        <f>IF(SUM('Actual species'!B61:E61)&gt;=1,1,IF(SUM('Actual species'!B61:E61)="X",1,0))</f>
        <v>0</v>
      </c>
      <c r="C61" s="2">
        <f>IF(SUM('Actual species'!F61)&gt;=1,1,IF(SUM('Actual species'!F61)="X",1,0))</f>
        <v>0</v>
      </c>
      <c r="D61" s="2">
        <f>IF(SUM('Actual species'!G61)&gt;=1,1,IF(SUM('Actual species'!G61)="X",1,0))</f>
        <v>0</v>
      </c>
      <c r="E61" s="2">
        <f>IF(SUM('Actual species'!H61)&gt;=1,1,IF(SUM('Actual species'!H61)="X",1,0))</f>
        <v>0</v>
      </c>
      <c r="F61" s="2">
        <f>IF(SUM('Actual species'!I61)&gt;=1,1,IF(SUM('Actual species'!I61)="X",1,0))</f>
        <v>0</v>
      </c>
      <c r="G61" s="2">
        <f>IF(SUM('Actual species'!J61)&gt;=1,1,IF(SUM('Actual species'!J61)="X",1,0))</f>
        <v>0</v>
      </c>
      <c r="H61" s="2">
        <f>IF(SUM('Actual species'!K61)&gt;=1,1,IF(SUM('Actual species'!K61)="X",1,0))</f>
        <v>0</v>
      </c>
      <c r="I61" s="2">
        <f>IF(SUM('Actual species'!L61)&gt;=1,1,IF(SUM('Actual species'!L61)="X",1,0))</f>
        <v>0</v>
      </c>
      <c r="J61" s="2">
        <f>IF(SUM('Actual species'!M61)&gt;=1,1,IF(SUM('Actual species'!M61)="X",1,0))</f>
        <v>0</v>
      </c>
      <c r="K61" s="2">
        <f>IF(SUM('Actual species'!N61)&gt;=1,1,IF(SUM('Actual species'!N61)="X",1,0))</f>
        <v>0</v>
      </c>
      <c r="L61" s="2">
        <f>IF(SUM('Actual species'!O61)&gt;=1,1,IF(SUM('Actual species'!O61)="X",1,0))</f>
        <v>0</v>
      </c>
      <c r="M61" s="2">
        <f>IF(SUM('Actual species'!P61)&gt;=1,1,IF(SUM('Actual species'!P61)="X",1,0))</f>
        <v>0</v>
      </c>
      <c r="N61" s="2">
        <f>IF(SUM('Actual species'!Q61)&gt;=1,1,IF(SUM('Actual species'!Q61)="X",1,0))</f>
        <v>0</v>
      </c>
      <c r="O61" s="2">
        <f>IF(SUM('Actual species'!R61)&gt;=1,1,IF(SUM('Actual species'!R61)="X",1,0))</f>
        <v>0</v>
      </c>
      <c r="P61" s="2">
        <f>IF(SUM('Actual species'!S61)&gt;=1,1,IF(SUM('Actual species'!S61)="X",1,0))</f>
        <v>0</v>
      </c>
      <c r="Q61" s="2">
        <f>IF(SUM('Actual species'!T61)&gt;=1,1,IF(SUM('Actual species'!T61)="X",1,0))</f>
        <v>1</v>
      </c>
      <c r="R61" s="2">
        <f>IF(SUM('Actual species'!U61)&gt;=1,1,IF(SUM('Actual species'!U61)="X",1,0))</f>
        <v>0</v>
      </c>
      <c r="S61" s="2">
        <f>IF(SUM('Actual species'!V61)&gt;=1,1,IF(SUM('Actual species'!V61)="X",1,0))</f>
        <v>0</v>
      </c>
      <c r="T61" s="2">
        <f>IF(SUM('Actual species'!W61)&gt;=1,1,IF(SUM('Actual species'!W61)="X",1,0))</f>
        <v>0</v>
      </c>
    </row>
    <row r="62" spans="1:20" x14ac:dyDescent="0.3">
      <c r="A62" s="113" t="str">
        <f>'Actual species'!A62</f>
        <v>Proteinus utrarius</v>
      </c>
      <c r="B62" s="66">
        <f>IF(SUM('Actual species'!B62:E62)&gt;=1,1,IF(SUM('Actual species'!B62:E62)="X",1,0))</f>
        <v>0</v>
      </c>
      <c r="C62" s="2">
        <f>IF(SUM('Actual species'!F62)&gt;=1,1,IF(SUM('Actual species'!F62)="X",1,0))</f>
        <v>0</v>
      </c>
      <c r="D62" s="2">
        <f>IF(SUM('Actual species'!G62)&gt;=1,1,IF(SUM('Actual species'!G62)="X",1,0))</f>
        <v>1</v>
      </c>
      <c r="E62" s="2">
        <f>IF(SUM('Actual species'!H62)&gt;=1,1,IF(SUM('Actual species'!H62)="X",1,0))</f>
        <v>1</v>
      </c>
      <c r="F62" s="2">
        <f>IF(SUM('Actual species'!I62)&gt;=1,1,IF(SUM('Actual species'!I62)="X",1,0))</f>
        <v>1</v>
      </c>
      <c r="G62" s="2">
        <f>IF(SUM('Actual species'!J62)&gt;=1,1,IF(SUM('Actual species'!J62)="X",1,0))</f>
        <v>0</v>
      </c>
      <c r="H62" s="2">
        <f>IF(SUM('Actual species'!K62)&gt;=1,1,IF(SUM('Actual species'!K62)="X",1,0))</f>
        <v>1</v>
      </c>
      <c r="I62" s="2">
        <f>IF(SUM('Actual species'!L62)&gt;=1,1,IF(SUM('Actual species'!L62)="X",1,0))</f>
        <v>1</v>
      </c>
      <c r="J62" s="2">
        <f>IF(SUM('Actual species'!M62)&gt;=1,1,IF(SUM('Actual species'!M62)="X",1,0))</f>
        <v>0</v>
      </c>
      <c r="K62" s="2">
        <f>IF(SUM('Actual species'!N62)&gt;=1,1,IF(SUM('Actual species'!N62)="X",1,0))</f>
        <v>1</v>
      </c>
      <c r="L62" s="2">
        <f>IF(SUM('Actual species'!O62)&gt;=1,1,IF(SUM('Actual species'!O62)="X",1,0))</f>
        <v>1</v>
      </c>
      <c r="M62" s="2">
        <f>IF(SUM('Actual species'!P62)&gt;=1,1,IF(SUM('Actual species'!P62)="X",1,0))</f>
        <v>1</v>
      </c>
      <c r="N62" s="2">
        <f>IF(SUM('Actual species'!Q62)&gt;=1,1,IF(SUM('Actual species'!Q62)="X",1,0))</f>
        <v>0</v>
      </c>
      <c r="O62" s="2">
        <f>IF(SUM('Actual species'!R62)&gt;=1,1,IF(SUM('Actual species'!R62)="X",1,0))</f>
        <v>0</v>
      </c>
      <c r="P62" s="2">
        <f>IF(SUM('Actual species'!S62)&gt;=1,1,IF(SUM('Actual species'!S62)="X",1,0))</f>
        <v>0</v>
      </c>
      <c r="Q62" s="2">
        <f>IF(SUM('Actual species'!T62)&gt;=1,1,IF(SUM('Actual species'!T62)="X",1,0))</f>
        <v>0</v>
      </c>
      <c r="R62" s="2">
        <f>IF(SUM('Actual species'!U62)&gt;=1,1,IF(SUM('Actual species'!U62)="X",1,0))</f>
        <v>0</v>
      </c>
      <c r="S62" s="2">
        <f>IF(SUM('Actual species'!V62)&gt;=1,1,IF(SUM('Actual species'!V62)="X",1,0))</f>
        <v>0</v>
      </c>
      <c r="T62" s="2">
        <f>IF(SUM('Actual species'!W62)&gt;=1,1,IF(SUM('Actual species'!W62)="X",1,0))</f>
        <v>0</v>
      </c>
    </row>
    <row r="63" spans="1:20" x14ac:dyDescent="0.3">
      <c r="A63" s="113" t="str">
        <f>'Actual species'!A63</f>
        <v>Micropeplinae</v>
      </c>
      <c r="B63" s="66">
        <f>IF(SUM('Actual species'!B63:E63)&gt;=1,1,IF(SUM('Actual species'!B63:E63)="X",1,0))</f>
        <v>0</v>
      </c>
      <c r="C63" s="2">
        <f>IF(SUM('Actual species'!F63)&gt;=1,1,IF(SUM('Actual species'!F63)="X",1,0))</f>
        <v>0</v>
      </c>
      <c r="D63" s="2">
        <f>IF(SUM('Actual species'!G63)&gt;=1,1,IF(SUM('Actual species'!G63)="X",1,0))</f>
        <v>0</v>
      </c>
      <c r="E63" s="2">
        <f>IF(SUM('Actual species'!H63)&gt;=1,1,IF(SUM('Actual species'!H63)="X",1,0))</f>
        <v>0</v>
      </c>
      <c r="F63" s="2">
        <f>IF(SUM('Actual species'!I63)&gt;=1,1,IF(SUM('Actual species'!I63)="X",1,0))</f>
        <v>0</v>
      </c>
      <c r="G63" s="2">
        <f>IF(SUM('Actual species'!J63)&gt;=1,1,IF(SUM('Actual species'!J63)="X",1,0))</f>
        <v>0</v>
      </c>
      <c r="H63" s="2">
        <f>IF(SUM('Actual species'!K63)&gt;=1,1,IF(SUM('Actual species'!K63)="X",1,0))</f>
        <v>0</v>
      </c>
      <c r="I63" s="2">
        <f>IF(SUM('Actual species'!L63)&gt;=1,1,IF(SUM('Actual species'!L63)="X",1,0))</f>
        <v>0</v>
      </c>
      <c r="J63" s="2">
        <f>IF(SUM('Actual species'!M63)&gt;=1,1,IF(SUM('Actual species'!M63)="X",1,0))</f>
        <v>0</v>
      </c>
      <c r="K63" s="2">
        <f>IF(SUM('Actual species'!N63)&gt;=1,1,IF(SUM('Actual species'!N63)="X",1,0))</f>
        <v>0</v>
      </c>
      <c r="L63" s="2">
        <f>IF(SUM('Actual species'!O63)&gt;=1,1,IF(SUM('Actual species'!O63)="X",1,0))</f>
        <v>0</v>
      </c>
      <c r="M63" s="2">
        <f>IF(SUM('Actual species'!P63)&gt;=1,1,IF(SUM('Actual species'!P63)="X",1,0))</f>
        <v>0</v>
      </c>
      <c r="N63" s="2">
        <f>IF(SUM('Actual species'!Q63)&gt;=1,1,IF(SUM('Actual species'!Q63)="X",1,0))</f>
        <v>0</v>
      </c>
      <c r="O63" s="2">
        <f>IF(SUM('Actual species'!R63)&gt;=1,1,IF(SUM('Actual species'!R63)="X",1,0))</f>
        <v>0</v>
      </c>
      <c r="P63" s="2">
        <f>IF(SUM('Actual species'!S63)&gt;=1,1,IF(SUM('Actual species'!S63)="X",1,0))</f>
        <v>0</v>
      </c>
      <c r="Q63" s="2">
        <f>IF(SUM('Actual species'!T63)&gt;=1,1,IF(SUM('Actual species'!T63)="X",1,0))</f>
        <v>0</v>
      </c>
      <c r="R63" s="2">
        <f>IF(SUM('Actual species'!U63)&gt;=1,1,IF(SUM('Actual species'!U63)="X",1,0))</f>
        <v>0</v>
      </c>
      <c r="S63" s="2">
        <f>IF(SUM('Actual species'!V63)&gt;=1,1,IF(SUM('Actual species'!V63)="X",1,0))</f>
        <v>0</v>
      </c>
      <c r="T63" s="2">
        <f>IF(SUM('Actual species'!W63)&gt;=1,1,IF(SUM('Actual species'!W63)="X",1,0))</f>
        <v>0</v>
      </c>
    </row>
    <row r="64" spans="1:20" x14ac:dyDescent="0.3">
      <c r="A64" s="113" t="str">
        <f>'Actual species'!A64</f>
        <v>Arrhenopeplus cf. Thrasicus/turcicus</v>
      </c>
      <c r="B64" s="66">
        <f>IF(SUM('Actual species'!B64:E64)&gt;=1,1,IF(SUM('Actual species'!B64:E64)="X",1,0))</f>
        <v>0</v>
      </c>
      <c r="C64" s="2">
        <f>IF(SUM('Actual species'!F64)&gt;=1,1,IF(SUM('Actual species'!F64)="X",1,0))</f>
        <v>1</v>
      </c>
      <c r="D64" s="2">
        <f>IF(SUM('Actual species'!G64)&gt;=1,1,IF(SUM('Actual species'!G64)="X",1,0))</f>
        <v>0</v>
      </c>
      <c r="E64" s="2">
        <f>IF(SUM('Actual species'!H64)&gt;=1,1,IF(SUM('Actual species'!H64)="X",1,0))</f>
        <v>0</v>
      </c>
      <c r="F64" s="2">
        <f>IF(SUM('Actual species'!I64)&gt;=1,1,IF(SUM('Actual species'!I64)="X",1,0))</f>
        <v>0</v>
      </c>
      <c r="G64" s="2">
        <f>IF(SUM('Actual species'!J64)&gt;=1,1,IF(SUM('Actual species'!J64)="X",1,0))</f>
        <v>0</v>
      </c>
      <c r="H64" s="2">
        <f>IF(SUM('Actual species'!K64)&gt;=1,1,IF(SUM('Actual species'!K64)="X",1,0))</f>
        <v>0</v>
      </c>
      <c r="I64" s="2">
        <f>IF(SUM('Actual species'!L64)&gt;=1,1,IF(SUM('Actual species'!L64)="X",1,0))</f>
        <v>0</v>
      </c>
      <c r="J64" s="2">
        <f>IF(SUM('Actual species'!M64)&gt;=1,1,IF(SUM('Actual species'!M64)="X",1,0))</f>
        <v>0</v>
      </c>
      <c r="K64" s="2">
        <f>IF(SUM('Actual species'!N64)&gt;=1,1,IF(SUM('Actual species'!N64)="X",1,0))</f>
        <v>0</v>
      </c>
      <c r="L64" s="2">
        <f>IF(SUM('Actual species'!O64)&gt;=1,1,IF(SUM('Actual species'!O64)="X",1,0))</f>
        <v>0</v>
      </c>
      <c r="M64" s="2">
        <f>IF(SUM('Actual species'!P64)&gt;=1,1,IF(SUM('Actual species'!P64)="X",1,0))</f>
        <v>0</v>
      </c>
      <c r="N64" s="2">
        <f>IF(SUM('Actual species'!Q64)&gt;=1,1,IF(SUM('Actual species'!Q64)="X",1,0))</f>
        <v>0</v>
      </c>
      <c r="O64" s="2">
        <f>IF(SUM('Actual species'!R64)&gt;=1,1,IF(SUM('Actual species'!R64)="X",1,0))</f>
        <v>0</v>
      </c>
      <c r="P64" s="2">
        <f>IF(SUM('Actual species'!S64)&gt;=1,1,IF(SUM('Actual species'!S64)="X",1,0))</f>
        <v>0</v>
      </c>
      <c r="Q64" s="2">
        <f>IF(SUM('Actual species'!T64)&gt;=1,1,IF(SUM('Actual species'!T64)="X",1,0))</f>
        <v>0</v>
      </c>
      <c r="R64" s="2">
        <f>IF(SUM('Actual species'!U64)&gt;=1,1,IF(SUM('Actual species'!U64)="X",1,0))</f>
        <v>0</v>
      </c>
      <c r="S64" s="2">
        <f>IF(SUM('Actual species'!V64)&gt;=1,1,IF(SUM('Actual species'!V64)="X",1,0))</f>
        <v>0</v>
      </c>
      <c r="T64" s="2">
        <f>IF(SUM('Actual species'!W64)&gt;=1,1,IF(SUM('Actual species'!W64)="X",1,0))</f>
        <v>0</v>
      </c>
    </row>
    <row r="65" spans="1:20" x14ac:dyDescent="0.3">
      <c r="A65" s="113" t="str">
        <f>'Actual species'!A65</f>
        <v>Micropeplus cf. Turcicus</v>
      </c>
      <c r="B65" s="66">
        <f>IF(SUM('Actual species'!B65:E65)&gt;=1,1,IF(SUM('Actual species'!B65:E65)="X",1,0))</f>
        <v>1</v>
      </c>
      <c r="C65" s="2">
        <f>IF(SUM('Actual species'!F65)&gt;=1,1,IF(SUM('Actual species'!F65)="X",1,0))</f>
        <v>0</v>
      </c>
      <c r="D65" s="2">
        <f>IF(SUM('Actual species'!G65)&gt;=1,1,IF(SUM('Actual species'!G65)="X",1,0))</f>
        <v>0</v>
      </c>
      <c r="E65" s="2">
        <f>IF(SUM('Actual species'!H65)&gt;=1,1,IF(SUM('Actual species'!H65)="X",1,0))</f>
        <v>0</v>
      </c>
      <c r="F65" s="2">
        <f>IF(SUM('Actual species'!I65)&gt;=1,1,IF(SUM('Actual species'!I65)="X",1,0))</f>
        <v>0</v>
      </c>
      <c r="G65" s="2">
        <f>IF(SUM('Actual species'!J65)&gt;=1,1,IF(SUM('Actual species'!J65)="X",1,0))</f>
        <v>0</v>
      </c>
      <c r="H65" s="2">
        <f>IF(SUM('Actual species'!K65)&gt;=1,1,IF(SUM('Actual species'!K65)="X",1,0))</f>
        <v>0</v>
      </c>
      <c r="I65" s="2">
        <f>IF(SUM('Actual species'!L65)&gt;=1,1,IF(SUM('Actual species'!L65)="X",1,0))</f>
        <v>0</v>
      </c>
      <c r="J65" s="2">
        <f>IF(SUM('Actual species'!M65)&gt;=1,1,IF(SUM('Actual species'!M65)="X",1,0))</f>
        <v>0</v>
      </c>
      <c r="K65" s="2">
        <f>IF(SUM('Actual species'!N65)&gt;=1,1,IF(SUM('Actual species'!N65)="X",1,0))</f>
        <v>0</v>
      </c>
      <c r="L65" s="2">
        <f>IF(SUM('Actual species'!O65)&gt;=1,1,IF(SUM('Actual species'!O65)="X",1,0))</f>
        <v>0</v>
      </c>
      <c r="M65" s="2">
        <f>IF(SUM('Actual species'!P65)&gt;=1,1,IF(SUM('Actual species'!P65)="X",1,0))</f>
        <v>0</v>
      </c>
      <c r="N65" s="2">
        <f>IF(SUM('Actual species'!Q65)&gt;=1,1,IF(SUM('Actual species'!Q65)="X",1,0))</f>
        <v>0</v>
      </c>
      <c r="O65" s="2">
        <f>IF(SUM('Actual species'!R65)&gt;=1,1,IF(SUM('Actual species'!R65)="X",1,0))</f>
        <v>1</v>
      </c>
      <c r="P65" s="2">
        <f>IF(SUM('Actual species'!S65)&gt;=1,1,IF(SUM('Actual species'!S65)="X",1,0))</f>
        <v>0</v>
      </c>
      <c r="Q65" s="2">
        <f>IF(SUM('Actual species'!T65)&gt;=1,1,IF(SUM('Actual species'!T65)="X",1,0))</f>
        <v>0</v>
      </c>
      <c r="R65" s="2">
        <f>IF(SUM('Actual species'!U65)&gt;=1,1,IF(SUM('Actual species'!U65)="X",1,0))</f>
        <v>0</v>
      </c>
      <c r="S65" s="2">
        <f>IF(SUM('Actual species'!V65)&gt;=1,1,IF(SUM('Actual species'!V65)="X",1,0))</f>
        <v>0</v>
      </c>
      <c r="T65" s="2">
        <f>IF(SUM('Actual species'!W65)&gt;=1,1,IF(SUM('Actual species'!W65)="X",1,0))</f>
        <v>0</v>
      </c>
    </row>
    <row r="66" spans="1:20" x14ac:dyDescent="0.3">
      <c r="A66" s="113" t="str">
        <f>'Actual species'!A66</f>
        <v>Micropeplus fulvus</v>
      </c>
      <c r="B66" s="66">
        <f>IF(SUM('Actual species'!B66:E66)&gt;=1,1,IF(SUM('Actual species'!B66:E66)="X",1,0))</f>
        <v>1</v>
      </c>
      <c r="C66" s="2">
        <f>IF(SUM('Actual species'!F66)&gt;=1,1,IF(SUM('Actual species'!F66)="X",1,0))</f>
        <v>0</v>
      </c>
      <c r="D66" s="2">
        <f>IF(SUM('Actual species'!G66)&gt;=1,1,IF(SUM('Actual species'!G66)="X",1,0))</f>
        <v>0</v>
      </c>
      <c r="E66" s="2">
        <f>IF(SUM('Actual species'!H66)&gt;=1,1,IF(SUM('Actual species'!H66)="X",1,0))</f>
        <v>1</v>
      </c>
      <c r="F66" s="2">
        <f>IF(SUM('Actual species'!I66)&gt;=1,1,IF(SUM('Actual species'!I66)="X",1,0))</f>
        <v>1</v>
      </c>
      <c r="G66" s="2">
        <f>IF(SUM('Actual species'!J66)&gt;=1,1,IF(SUM('Actual species'!J66)="X",1,0))</f>
        <v>0</v>
      </c>
      <c r="H66" s="2">
        <f>IF(SUM('Actual species'!K66)&gt;=1,1,IF(SUM('Actual species'!K66)="X",1,0))</f>
        <v>1</v>
      </c>
      <c r="I66" s="2">
        <f>IF(SUM('Actual species'!L66)&gt;=1,1,IF(SUM('Actual species'!L66)="X",1,0))</f>
        <v>1</v>
      </c>
      <c r="J66" s="2">
        <f>IF(SUM('Actual species'!M66)&gt;=1,1,IF(SUM('Actual species'!M66)="X",1,0))</f>
        <v>0</v>
      </c>
      <c r="K66" s="2">
        <f>IF(SUM('Actual species'!N66)&gt;=1,1,IF(SUM('Actual species'!N66)="X",1,0))</f>
        <v>0</v>
      </c>
      <c r="L66" s="2">
        <f>IF(SUM('Actual species'!O66)&gt;=1,1,IF(SUM('Actual species'!O66)="X",1,0))</f>
        <v>0</v>
      </c>
      <c r="M66" s="2">
        <f>IF(SUM('Actual species'!P66)&gt;=1,1,IF(SUM('Actual species'!P66)="X",1,0))</f>
        <v>0</v>
      </c>
      <c r="N66" s="2">
        <f>IF(SUM('Actual species'!Q66)&gt;=1,1,IF(SUM('Actual species'!Q66)="X",1,0))</f>
        <v>0</v>
      </c>
      <c r="O66" s="2">
        <f>IF(SUM('Actual species'!R66)&gt;=1,1,IF(SUM('Actual species'!R66)="X",1,0))</f>
        <v>0</v>
      </c>
      <c r="P66" s="2">
        <f>IF(SUM('Actual species'!S66)&gt;=1,1,IF(SUM('Actual species'!S66)="X",1,0))</f>
        <v>0</v>
      </c>
      <c r="Q66" s="2">
        <f>IF(SUM('Actual species'!T66)&gt;=1,1,IF(SUM('Actual species'!T66)="X",1,0))</f>
        <v>0</v>
      </c>
      <c r="R66" s="2">
        <f>IF(SUM('Actual species'!U66)&gt;=1,1,IF(SUM('Actual species'!U66)="X",1,0))</f>
        <v>0</v>
      </c>
      <c r="S66" s="2">
        <f>IF(SUM('Actual species'!V66)&gt;=1,1,IF(SUM('Actual species'!V66)="X",1,0))</f>
        <v>0</v>
      </c>
      <c r="T66" s="2">
        <f>IF(SUM('Actual species'!W66)&gt;=1,1,IF(SUM('Actual species'!W66)="X",1,0))</f>
        <v>0</v>
      </c>
    </row>
    <row r="67" spans="1:20" x14ac:dyDescent="0.3">
      <c r="A67" s="113" t="str">
        <f>'Actual species'!A67</f>
        <v>Micropeplus latus</v>
      </c>
      <c r="B67" s="66">
        <f>IF(SUM('Actual species'!B67:E67)&gt;=1,1,IF(SUM('Actual species'!B67:E67)="X",1,0))</f>
        <v>0</v>
      </c>
      <c r="C67" s="2">
        <f>IF(SUM('Actual species'!F67)&gt;=1,1,IF(SUM('Actual species'!F67)="X",1,0))</f>
        <v>0</v>
      </c>
      <c r="D67" s="2">
        <f>IF(SUM('Actual species'!G67)&gt;=1,1,IF(SUM('Actual species'!G67)="X",1,0))</f>
        <v>0</v>
      </c>
      <c r="E67" s="2">
        <f>IF(SUM('Actual species'!H67)&gt;=1,1,IF(SUM('Actual species'!H67)="X",1,0))</f>
        <v>0</v>
      </c>
      <c r="F67" s="2">
        <f>IF(SUM('Actual species'!I67)&gt;=1,1,IF(SUM('Actual species'!I67)="X",1,0))</f>
        <v>0</v>
      </c>
      <c r="G67" s="2">
        <f>IF(SUM('Actual species'!J67)&gt;=1,1,IF(SUM('Actual species'!J67)="X",1,0))</f>
        <v>0</v>
      </c>
      <c r="H67" s="2">
        <f>IF(SUM('Actual species'!K67)&gt;=1,1,IF(SUM('Actual species'!K67)="X",1,0))</f>
        <v>0</v>
      </c>
      <c r="I67" s="2">
        <f>IF(SUM('Actual species'!L67)&gt;=1,1,IF(SUM('Actual species'!L67)="X",1,0))</f>
        <v>0</v>
      </c>
      <c r="J67" s="2">
        <f>IF(SUM('Actual species'!M67)&gt;=1,1,IF(SUM('Actual species'!M67)="X",1,0))</f>
        <v>0</v>
      </c>
      <c r="K67" s="2">
        <f>IF(SUM('Actual species'!N67)&gt;=1,1,IF(SUM('Actual species'!N67)="X",1,0))</f>
        <v>0</v>
      </c>
      <c r="L67" s="2">
        <f>IF(SUM('Actual species'!O67)&gt;=1,1,IF(SUM('Actual species'!O67)="X",1,0))</f>
        <v>0</v>
      </c>
      <c r="M67" s="2">
        <f>IF(SUM('Actual species'!P67)&gt;=1,1,IF(SUM('Actual species'!P67)="X",1,0))</f>
        <v>0</v>
      </c>
      <c r="N67" s="2">
        <f>IF(SUM('Actual species'!Q67)&gt;=1,1,IF(SUM('Actual species'!Q67)="X",1,0))</f>
        <v>0</v>
      </c>
      <c r="O67" s="2">
        <f>IF(SUM('Actual species'!R67)&gt;=1,1,IF(SUM('Actual species'!R67)="X",1,0))</f>
        <v>0</v>
      </c>
      <c r="P67" s="2">
        <f>IF(SUM('Actual species'!S67)&gt;=1,1,IF(SUM('Actual species'!S67)="X",1,0))</f>
        <v>1</v>
      </c>
      <c r="Q67" s="2">
        <f>IF(SUM('Actual species'!T67)&gt;=1,1,IF(SUM('Actual species'!T67)="X",1,0))</f>
        <v>1</v>
      </c>
      <c r="R67" s="2">
        <f>IF(SUM('Actual species'!U67)&gt;=1,1,IF(SUM('Actual species'!U67)="X",1,0))</f>
        <v>0</v>
      </c>
      <c r="S67" s="2">
        <f>IF(SUM('Actual species'!V67)&gt;=1,1,IF(SUM('Actual species'!V67)="X",1,0))</f>
        <v>0</v>
      </c>
      <c r="T67" s="2">
        <f>IF(SUM('Actual species'!W67)&gt;=1,1,IF(SUM('Actual species'!W67)="X",1,0))</f>
        <v>0</v>
      </c>
    </row>
    <row r="68" spans="1:20" s="49" customFormat="1" x14ac:dyDescent="0.3">
      <c r="A68" s="113" t="str">
        <f>'Actual species'!A68</f>
        <v>Micropeplus porcatus</v>
      </c>
      <c r="B68" s="66">
        <f>IF(SUM('Actual species'!B68:E68)&gt;=1,1,IF(SUM('Actual species'!B68:E68)="X",1,0))</f>
        <v>0</v>
      </c>
      <c r="C68" s="2">
        <f>IF(SUM('Actual species'!F68)&gt;=1,1,IF(SUM('Actual species'!F68)="X",1,0))</f>
        <v>0</v>
      </c>
      <c r="D68" s="2">
        <f>IF(SUM('Actual species'!G68)&gt;=1,1,IF(SUM('Actual species'!G68)="X",1,0))</f>
        <v>0</v>
      </c>
      <c r="E68" s="2">
        <f>IF(SUM('Actual species'!H68)&gt;=1,1,IF(SUM('Actual species'!H68)="X",1,0))</f>
        <v>0</v>
      </c>
      <c r="F68" s="2">
        <f>IF(SUM('Actual species'!I68)&gt;=1,1,IF(SUM('Actual species'!I68)="X",1,0))</f>
        <v>0</v>
      </c>
      <c r="G68" s="2">
        <f>IF(SUM('Actual species'!J68)&gt;=1,1,IF(SUM('Actual species'!J68)="X",1,0))</f>
        <v>0</v>
      </c>
      <c r="H68" s="2">
        <f>IF(SUM('Actual species'!K68)&gt;=1,1,IF(SUM('Actual species'!K68)="X",1,0))</f>
        <v>0</v>
      </c>
      <c r="I68" s="2">
        <f>IF(SUM('Actual species'!L68)&gt;=1,1,IF(SUM('Actual species'!L68)="X",1,0))</f>
        <v>0</v>
      </c>
      <c r="J68" s="2">
        <f>IF(SUM('Actual species'!M68)&gt;=1,1,IF(SUM('Actual species'!M68)="X",1,0))</f>
        <v>0</v>
      </c>
      <c r="K68" s="2">
        <f>IF(SUM('Actual species'!N68)&gt;=1,1,IF(SUM('Actual species'!N68)="X",1,0))</f>
        <v>0</v>
      </c>
      <c r="L68" s="2">
        <f>IF(SUM('Actual species'!O68)&gt;=1,1,IF(SUM('Actual species'!O68)="X",1,0))</f>
        <v>0</v>
      </c>
      <c r="M68" s="2">
        <f>IF(SUM('Actual species'!P68)&gt;=1,1,IF(SUM('Actual species'!P68)="X",1,0))</f>
        <v>0</v>
      </c>
      <c r="N68" s="2">
        <f>IF(SUM('Actual species'!Q68)&gt;=1,1,IF(SUM('Actual species'!Q68)="X",1,0))</f>
        <v>0</v>
      </c>
      <c r="O68" s="2">
        <f>IF(SUM('Actual species'!R68)&gt;=1,1,IF(SUM('Actual species'!R68)="X",1,0))</f>
        <v>0</v>
      </c>
      <c r="P68" s="2">
        <f>IF(SUM('Actual species'!S68)&gt;=1,1,IF(SUM('Actual species'!S68)="X",1,0))</f>
        <v>0</v>
      </c>
      <c r="Q68" s="2">
        <f>IF(SUM('Actual species'!T68)&gt;=1,1,IF(SUM('Actual species'!T68)="X",1,0))</f>
        <v>0</v>
      </c>
      <c r="R68" s="2">
        <f>IF(SUM('Actual species'!U68)&gt;=1,1,IF(SUM('Actual species'!U68)="X",1,0))</f>
        <v>0</v>
      </c>
      <c r="S68" s="2">
        <f>IF(SUM('Actual species'!V68)&gt;=1,1,IF(SUM('Actual species'!V68)="X",1,0))</f>
        <v>0</v>
      </c>
      <c r="T68" s="2">
        <f>IF(SUM('Actual species'!W68)&gt;=1,1,IF(SUM('Actual species'!W68)="X",1,0))</f>
        <v>0</v>
      </c>
    </row>
    <row r="69" spans="1:20" x14ac:dyDescent="0.3">
      <c r="A69" s="113" t="str">
        <f>'Actual species'!A69</f>
        <v>Micropeplus ripicola</v>
      </c>
      <c r="B69" s="66">
        <f>IF(SUM('Actual species'!B69:E69)&gt;=1,1,IF(SUM('Actual species'!B69:E69)="X",1,0))</f>
        <v>0</v>
      </c>
      <c r="C69" s="2">
        <f>IF(SUM('Actual species'!F69)&gt;=1,1,IF(SUM('Actual species'!F69)="X",1,0))</f>
        <v>0</v>
      </c>
      <c r="D69" s="2">
        <f>IF(SUM('Actual species'!G69)&gt;=1,1,IF(SUM('Actual species'!G69)="X",1,0))</f>
        <v>0</v>
      </c>
      <c r="E69" s="2">
        <f>IF(SUM('Actual species'!H69)&gt;=1,1,IF(SUM('Actual species'!H69)="X",1,0))</f>
        <v>0</v>
      </c>
      <c r="F69" s="2">
        <f>IF(SUM('Actual species'!I69)&gt;=1,1,IF(SUM('Actual species'!I69)="X",1,0))</f>
        <v>0</v>
      </c>
      <c r="G69" s="2">
        <f>IF(SUM('Actual species'!J69)&gt;=1,1,IF(SUM('Actual species'!J69)="X",1,0))</f>
        <v>0</v>
      </c>
      <c r="H69" s="2">
        <f>IF(SUM('Actual species'!K69)&gt;=1,1,IF(SUM('Actual species'!K69)="X",1,0))</f>
        <v>0</v>
      </c>
      <c r="I69" s="2">
        <f>IF(SUM('Actual species'!L69)&gt;=1,1,IF(SUM('Actual species'!L69)="X",1,0))</f>
        <v>0</v>
      </c>
      <c r="J69" s="2">
        <f>IF(SUM('Actual species'!M69)&gt;=1,1,IF(SUM('Actual species'!M69)="X",1,0))</f>
        <v>0</v>
      </c>
      <c r="K69" s="2">
        <f>IF(SUM('Actual species'!N69)&gt;=1,1,IF(SUM('Actual species'!N69)="X",1,0))</f>
        <v>0</v>
      </c>
      <c r="L69" s="2">
        <f>IF(SUM('Actual species'!O69)&gt;=1,1,IF(SUM('Actual species'!O69)="X",1,0))</f>
        <v>0</v>
      </c>
      <c r="M69" s="2">
        <f>IF(SUM('Actual species'!P69)&gt;=1,1,IF(SUM('Actual species'!P69)="X",1,0))</f>
        <v>0</v>
      </c>
      <c r="N69" s="2">
        <f>IF(SUM('Actual species'!Q69)&gt;=1,1,IF(SUM('Actual species'!Q69)="X",1,0))</f>
        <v>0</v>
      </c>
      <c r="O69" s="2">
        <f>IF(SUM('Actual species'!R69)&gt;=1,1,IF(SUM('Actual species'!R69)="X",1,0))</f>
        <v>1</v>
      </c>
      <c r="P69" s="2">
        <f>IF(SUM('Actual species'!S69)&gt;=1,1,IF(SUM('Actual species'!S69)="X",1,0))</f>
        <v>0</v>
      </c>
      <c r="Q69" s="2">
        <f>IF(SUM('Actual species'!T69)&gt;=1,1,IF(SUM('Actual species'!T69)="X",1,0))</f>
        <v>0</v>
      </c>
      <c r="R69" s="2">
        <f>IF(SUM('Actual species'!U69)&gt;=1,1,IF(SUM('Actual species'!U69)="X",1,0))</f>
        <v>0</v>
      </c>
      <c r="S69" s="2">
        <f>IF(SUM('Actual species'!V69)&gt;=1,1,IF(SUM('Actual species'!V69)="X",1,0))</f>
        <v>0</v>
      </c>
      <c r="T69" s="2">
        <f>IF(SUM('Actual species'!W69)&gt;=1,1,IF(SUM('Actual species'!W69)="X",1,0))</f>
        <v>0</v>
      </c>
    </row>
    <row r="70" spans="1:20" x14ac:dyDescent="0.3">
      <c r="A70" s="113" t="str">
        <f>'Actual species'!A70</f>
        <v>Micropeplus sp.</v>
      </c>
      <c r="B70" s="66">
        <f>IF(SUM('Actual species'!B70:E70)&gt;=1,1,IF(SUM('Actual species'!B70:E70)="X",1,0))</f>
        <v>0</v>
      </c>
      <c r="C70" s="2">
        <f>IF(SUM('Actual species'!F70)&gt;=1,1,IF(SUM('Actual species'!F70)="X",1,0))</f>
        <v>0</v>
      </c>
      <c r="D70" s="2">
        <f>IF(SUM('Actual species'!G70)&gt;=1,1,IF(SUM('Actual species'!G70)="X",1,0))</f>
        <v>0</v>
      </c>
      <c r="E70" s="2">
        <f>IF(SUM('Actual species'!H70)&gt;=1,1,IF(SUM('Actual species'!H70)="X",1,0))</f>
        <v>0</v>
      </c>
      <c r="F70" s="2">
        <f>IF(SUM('Actual species'!I70)&gt;=1,1,IF(SUM('Actual species'!I70)="X",1,0))</f>
        <v>0</v>
      </c>
      <c r="G70" s="2">
        <f>IF(SUM('Actual species'!J70)&gt;=1,1,IF(SUM('Actual species'!J70)="X",1,0))</f>
        <v>0</v>
      </c>
      <c r="H70" s="2">
        <f>IF(SUM('Actual species'!K70)&gt;=1,1,IF(SUM('Actual species'!K70)="X",1,0))</f>
        <v>0</v>
      </c>
      <c r="I70" s="2">
        <f>IF(SUM('Actual species'!L70)&gt;=1,1,IF(SUM('Actual species'!L70)="X",1,0))</f>
        <v>0</v>
      </c>
      <c r="J70" s="2">
        <f>IF(SUM('Actual species'!M70)&gt;=1,1,IF(SUM('Actual species'!M70)="X",1,0))</f>
        <v>0</v>
      </c>
      <c r="K70" s="2">
        <f>IF(SUM('Actual species'!N70)&gt;=1,1,IF(SUM('Actual species'!N70)="X",1,0))</f>
        <v>0</v>
      </c>
      <c r="L70" s="2">
        <f>IF(SUM('Actual species'!O70)&gt;=1,1,IF(SUM('Actual species'!O70)="X",1,0))</f>
        <v>0</v>
      </c>
      <c r="M70" s="2">
        <f>IF(SUM('Actual species'!P70)&gt;=1,1,IF(SUM('Actual species'!P70)="X",1,0))</f>
        <v>0</v>
      </c>
      <c r="N70" s="2">
        <f>IF(SUM('Actual species'!Q70)&gt;=1,1,IF(SUM('Actual species'!Q70)="X",1,0))</f>
        <v>0</v>
      </c>
      <c r="O70" s="2">
        <f>IF(SUM('Actual species'!R70)&gt;=1,1,IF(SUM('Actual species'!R70)="X",1,0))</f>
        <v>1</v>
      </c>
      <c r="P70" s="2">
        <f>IF(SUM('Actual species'!S70)&gt;=1,1,IF(SUM('Actual species'!S70)="X",1,0))</f>
        <v>0</v>
      </c>
      <c r="Q70" s="2">
        <f>IF(SUM('Actual species'!T70)&gt;=1,1,IF(SUM('Actual species'!T70)="X",1,0))</f>
        <v>0</v>
      </c>
      <c r="R70" s="2">
        <f>IF(SUM('Actual species'!U70)&gt;=1,1,IF(SUM('Actual species'!U70)="X",1,0))</f>
        <v>0</v>
      </c>
      <c r="S70" s="2">
        <f>IF(SUM('Actual species'!V70)&gt;=1,1,IF(SUM('Actual species'!V70)="X",1,0))</f>
        <v>0</v>
      </c>
      <c r="T70" s="2">
        <f>IF(SUM('Actual species'!W70)&gt;=1,1,IF(SUM('Actual species'!W70)="X",1,0))</f>
        <v>0</v>
      </c>
    </row>
    <row r="71" spans="1:20" x14ac:dyDescent="0.3">
      <c r="A71" s="113" t="str">
        <f>'Actual species'!A71</f>
        <v>Micropeplus staphylinoides</v>
      </c>
      <c r="B71" s="66">
        <f>IF(SUM('Actual species'!B71:E71)&gt;=1,1,IF(SUM('Actual species'!B71:E71)="X",1,0))</f>
        <v>1</v>
      </c>
      <c r="C71" s="2">
        <f>IF(SUM('Actual species'!F71)&gt;=1,1,IF(SUM('Actual species'!F71)="X",1,0))</f>
        <v>0</v>
      </c>
      <c r="D71" s="2">
        <f>IF(SUM('Actual species'!G71)&gt;=1,1,IF(SUM('Actual species'!G71)="X",1,0))</f>
        <v>1</v>
      </c>
      <c r="E71" s="2">
        <f>IF(SUM('Actual species'!H71)&gt;=1,1,IF(SUM('Actual species'!H71)="X",1,0))</f>
        <v>1</v>
      </c>
      <c r="F71" s="2">
        <f>IF(SUM('Actual species'!I71)&gt;=1,1,IF(SUM('Actual species'!I71)="X",1,0))</f>
        <v>1</v>
      </c>
      <c r="G71" s="2">
        <f>IF(SUM('Actual species'!J71)&gt;=1,1,IF(SUM('Actual species'!J71)="X",1,0))</f>
        <v>1</v>
      </c>
      <c r="H71" s="2">
        <f>IF(SUM('Actual species'!K71)&gt;=1,1,IF(SUM('Actual species'!K71)="X",1,0))</f>
        <v>1</v>
      </c>
      <c r="I71" s="2">
        <f>IF(SUM('Actual species'!L71)&gt;=1,1,IF(SUM('Actual species'!L71)="X",1,0))</f>
        <v>0</v>
      </c>
      <c r="J71" s="2">
        <f>IF(SUM('Actual species'!M71)&gt;=1,1,IF(SUM('Actual species'!M71)="X",1,0))</f>
        <v>0</v>
      </c>
      <c r="K71" s="2">
        <f>IF(SUM('Actual species'!N71)&gt;=1,1,IF(SUM('Actual species'!N71)="X",1,0))</f>
        <v>0</v>
      </c>
      <c r="L71" s="2">
        <f>IF(SUM('Actual species'!O71)&gt;=1,1,IF(SUM('Actual species'!O71)="X",1,0))</f>
        <v>1</v>
      </c>
      <c r="M71" s="2">
        <f>IF(SUM('Actual species'!P71)&gt;=1,1,IF(SUM('Actual species'!P71)="X",1,0))</f>
        <v>0</v>
      </c>
      <c r="N71" s="2">
        <f>IF(SUM('Actual species'!Q71)&gt;=1,1,IF(SUM('Actual species'!Q71)="X",1,0))</f>
        <v>0</v>
      </c>
      <c r="O71" s="2">
        <f>IF(SUM('Actual species'!R71)&gt;=1,1,IF(SUM('Actual species'!R71)="X",1,0))</f>
        <v>0</v>
      </c>
      <c r="P71" s="2">
        <f>IF(SUM('Actual species'!S71)&gt;=1,1,IF(SUM('Actual species'!S71)="X",1,0))</f>
        <v>0</v>
      </c>
      <c r="Q71" s="2">
        <f>IF(SUM('Actual species'!T71)&gt;=1,1,IF(SUM('Actual species'!T71)="X",1,0))</f>
        <v>0</v>
      </c>
      <c r="R71" s="2">
        <f>IF(SUM('Actual species'!U71)&gt;=1,1,IF(SUM('Actual species'!U71)="X",1,0))</f>
        <v>0</v>
      </c>
      <c r="S71" s="2">
        <f>IF(SUM('Actual species'!V71)&gt;=1,1,IF(SUM('Actual species'!V71)="X",1,0))</f>
        <v>0</v>
      </c>
      <c r="T71" s="2">
        <f>IF(SUM('Actual species'!W71)&gt;=1,1,IF(SUM('Actual species'!W71)="X",1,0))</f>
        <v>0</v>
      </c>
    </row>
    <row r="72" spans="1:20" x14ac:dyDescent="0.3">
      <c r="A72" s="113" t="str">
        <f>'Actual species'!A72</f>
        <v>Pselaphinae</v>
      </c>
      <c r="B72" s="66">
        <f>IF(SUM('Actual species'!B72:E72)&gt;=1,1,IF(SUM('Actual species'!B72:E72)="X",1,0))</f>
        <v>0</v>
      </c>
      <c r="C72" s="2">
        <f>IF(SUM('Actual species'!F72)&gt;=1,1,IF(SUM('Actual species'!F72)="X",1,0))</f>
        <v>0</v>
      </c>
      <c r="D72" s="2">
        <f>IF(SUM('Actual species'!G72)&gt;=1,1,IF(SUM('Actual species'!G72)="X",1,0))</f>
        <v>0</v>
      </c>
      <c r="E72" s="2">
        <f>IF(SUM('Actual species'!H72)&gt;=1,1,IF(SUM('Actual species'!H72)="X",1,0))</f>
        <v>0</v>
      </c>
      <c r="F72" s="2">
        <f>IF(SUM('Actual species'!I72)&gt;=1,1,IF(SUM('Actual species'!I72)="X",1,0))</f>
        <v>0</v>
      </c>
      <c r="G72" s="2">
        <f>IF(SUM('Actual species'!J72)&gt;=1,1,IF(SUM('Actual species'!J72)="X",1,0))</f>
        <v>0</v>
      </c>
      <c r="H72" s="2">
        <f>IF(SUM('Actual species'!K72)&gt;=1,1,IF(SUM('Actual species'!K72)="X",1,0))</f>
        <v>0</v>
      </c>
      <c r="I72" s="2">
        <f>IF(SUM('Actual species'!L72)&gt;=1,1,IF(SUM('Actual species'!L72)="X",1,0))</f>
        <v>0</v>
      </c>
      <c r="J72" s="2">
        <f>IF(SUM('Actual species'!M72)&gt;=1,1,IF(SUM('Actual species'!M72)="X",1,0))</f>
        <v>0</v>
      </c>
      <c r="K72" s="2">
        <f>IF(SUM('Actual species'!N72)&gt;=1,1,IF(SUM('Actual species'!N72)="X",1,0))</f>
        <v>0</v>
      </c>
      <c r="L72" s="2">
        <f>IF(SUM('Actual species'!O72)&gt;=1,1,IF(SUM('Actual species'!O72)="X",1,0))</f>
        <v>0</v>
      </c>
      <c r="M72" s="2">
        <f>IF(SUM('Actual species'!P72)&gt;=1,1,IF(SUM('Actual species'!P72)="X",1,0))</f>
        <v>0</v>
      </c>
      <c r="N72" s="2">
        <f>IF(SUM('Actual species'!Q72)&gt;=1,1,IF(SUM('Actual species'!Q72)="X",1,0))</f>
        <v>0</v>
      </c>
      <c r="O72" s="2">
        <f>IF(SUM('Actual species'!R72)&gt;=1,1,IF(SUM('Actual species'!R72)="X",1,0))</f>
        <v>0</v>
      </c>
      <c r="P72" s="2">
        <f>IF(SUM('Actual species'!S72)&gt;=1,1,IF(SUM('Actual species'!S72)="X",1,0))</f>
        <v>0</v>
      </c>
      <c r="Q72" s="2">
        <f>IF(SUM('Actual species'!T72)&gt;=1,1,IF(SUM('Actual species'!T72)="X",1,0))</f>
        <v>0</v>
      </c>
      <c r="R72" s="2">
        <f>IF(SUM('Actual species'!U72)&gt;=1,1,IF(SUM('Actual species'!U72)="X",1,0))</f>
        <v>0</v>
      </c>
      <c r="S72" s="2">
        <f>IF(SUM('Actual species'!V72)&gt;=1,1,IF(SUM('Actual species'!V72)="X",1,0))</f>
        <v>0</v>
      </c>
      <c r="T72" s="2">
        <f>IF(SUM('Actual species'!W72)&gt;=1,1,IF(SUM('Actual species'!W72)="X",1,0))</f>
        <v>0</v>
      </c>
    </row>
    <row r="73" spans="1:20" x14ac:dyDescent="0.3">
      <c r="A73" s="113" t="str">
        <f>'Actual species'!A73</f>
        <v>Afropselaphus n. sp.</v>
      </c>
      <c r="B73" s="66">
        <f>IF(SUM('Actual species'!B73:E73)&gt;=1,1,IF(SUM('Actual species'!B73:E73)="X",1,0))</f>
        <v>0</v>
      </c>
      <c r="C73" s="2">
        <f>IF(SUM('Actual species'!F73)&gt;=1,1,IF(SUM('Actual species'!F73)="X",1,0))</f>
        <v>0</v>
      </c>
      <c r="D73" s="2">
        <f>IF(SUM('Actual species'!G73)&gt;=1,1,IF(SUM('Actual species'!G73)="X",1,0))</f>
        <v>0</v>
      </c>
      <c r="E73" s="2">
        <f>IF(SUM('Actual species'!H73)&gt;=1,1,IF(SUM('Actual species'!H73)="X",1,0))</f>
        <v>0</v>
      </c>
      <c r="F73" s="2">
        <f>IF(SUM('Actual species'!I73)&gt;=1,1,IF(SUM('Actual species'!I73)="X",1,0))</f>
        <v>0</v>
      </c>
      <c r="G73" s="2">
        <f>IF(SUM('Actual species'!J73)&gt;=1,1,IF(SUM('Actual species'!J73)="X",1,0))</f>
        <v>1</v>
      </c>
      <c r="H73" s="2">
        <f>IF(SUM('Actual species'!K73)&gt;=1,1,IF(SUM('Actual species'!K73)="X",1,0))</f>
        <v>0</v>
      </c>
      <c r="I73" s="2">
        <f>IF(SUM('Actual species'!L73)&gt;=1,1,IF(SUM('Actual species'!L73)="X",1,0))</f>
        <v>0</v>
      </c>
      <c r="J73" s="2">
        <f>IF(SUM('Actual species'!M73)&gt;=1,1,IF(SUM('Actual species'!M73)="X",1,0))</f>
        <v>0</v>
      </c>
      <c r="K73" s="2">
        <f>IF(SUM('Actual species'!N73)&gt;=1,1,IF(SUM('Actual species'!N73)="X",1,0))</f>
        <v>0</v>
      </c>
      <c r="L73" s="2">
        <f>IF(SUM('Actual species'!O73)&gt;=1,1,IF(SUM('Actual species'!O73)="X",1,0))</f>
        <v>1</v>
      </c>
      <c r="M73" s="2">
        <f>IF(SUM('Actual species'!P73)&gt;=1,1,IF(SUM('Actual species'!P73)="X",1,0))</f>
        <v>0</v>
      </c>
      <c r="N73" s="2">
        <f>IF(SUM('Actual species'!Q73)&gt;=1,1,IF(SUM('Actual species'!Q73)="X",1,0))</f>
        <v>0</v>
      </c>
      <c r="O73" s="2">
        <f>IF(SUM('Actual species'!R73)&gt;=1,1,IF(SUM('Actual species'!R73)="X",1,0))</f>
        <v>0</v>
      </c>
      <c r="P73" s="2">
        <f>IF(SUM('Actual species'!S73)&gt;=1,1,IF(SUM('Actual species'!S73)="X",1,0))</f>
        <v>0</v>
      </c>
      <c r="Q73" s="2">
        <f>IF(SUM('Actual species'!T73)&gt;=1,1,IF(SUM('Actual species'!T73)="X",1,0))</f>
        <v>0</v>
      </c>
      <c r="R73" s="2">
        <f>IF(SUM('Actual species'!U73)&gt;=1,1,IF(SUM('Actual species'!U73)="X",1,0))</f>
        <v>0</v>
      </c>
      <c r="S73" s="2">
        <f>IF(SUM('Actual species'!V73)&gt;=1,1,IF(SUM('Actual species'!V73)="X",1,0))</f>
        <v>0</v>
      </c>
      <c r="T73" s="2">
        <f>IF(SUM('Actual species'!W73)&gt;=1,1,IF(SUM('Actual species'!W73)="X",1,0))</f>
        <v>0</v>
      </c>
    </row>
    <row r="74" spans="1:20" x14ac:dyDescent="0.3">
      <c r="A74" s="113" t="str">
        <f>'Actual species'!A74</f>
        <v>Afroselaphus spec. Nov. (female</v>
      </c>
      <c r="B74" s="66">
        <f>IF(SUM('Actual species'!B74:E74)&gt;=1,1,IF(SUM('Actual species'!B74:E74)="X",1,0))</f>
        <v>0</v>
      </c>
      <c r="C74" s="2">
        <f>IF(SUM('Actual species'!F74)&gt;=1,1,IF(SUM('Actual species'!F74)="X",1,0))</f>
        <v>0</v>
      </c>
      <c r="D74" s="2">
        <f>IF(SUM('Actual species'!G74)&gt;=1,1,IF(SUM('Actual species'!G74)="X",1,0))</f>
        <v>0</v>
      </c>
      <c r="E74" s="2">
        <f>IF(SUM('Actual species'!H74)&gt;=1,1,IF(SUM('Actual species'!H74)="X",1,0))</f>
        <v>0</v>
      </c>
      <c r="F74" s="2">
        <f>IF(SUM('Actual species'!I74)&gt;=1,1,IF(SUM('Actual species'!I74)="X",1,0))</f>
        <v>0</v>
      </c>
      <c r="G74" s="2">
        <f>IF(SUM('Actual species'!J74)&gt;=1,1,IF(SUM('Actual species'!J74)="X",1,0))</f>
        <v>0</v>
      </c>
      <c r="H74" s="2">
        <f>IF(SUM('Actual species'!K74)&gt;=1,1,IF(SUM('Actual species'!K74)="X",1,0))</f>
        <v>0</v>
      </c>
      <c r="I74" s="2">
        <f>IF(SUM('Actual species'!L74)&gt;=1,1,IF(SUM('Actual species'!L74)="X",1,0))</f>
        <v>0</v>
      </c>
      <c r="J74" s="2">
        <f>IF(SUM('Actual species'!M74)&gt;=1,1,IF(SUM('Actual species'!M74)="X",1,0))</f>
        <v>1</v>
      </c>
      <c r="K74" s="2">
        <f>IF(SUM('Actual species'!N74)&gt;=1,1,IF(SUM('Actual species'!N74)="X",1,0))</f>
        <v>0</v>
      </c>
      <c r="L74" s="2">
        <f>IF(SUM('Actual species'!O74)&gt;=1,1,IF(SUM('Actual species'!O74)="X",1,0))</f>
        <v>0</v>
      </c>
      <c r="M74" s="2">
        <f>IF(SUM('Actual species'!P74)&gt;=1,1,IF(SUM('Actual species'!P74)="X",1,0))</f>
        <v>0</v>
      </c>
      <c r="N74" s="2">
        <f>IF(SUM('Actual species'!Q74)&gt;=1,1,IF(SUM('Actual species'!Q74)="X",1,0))</f>
        <v>0</v>
      </c>
      <c r="O74" s="2">
        <f>IF(SUM('Actual species'!R74)&gt;=1,1,IF(SUM('Actual species'!R74)="X",1,0))</f>
        <v>0</v>
      </c>
      <c r="P74" s="2">
        <f>IF(SUM('Actual species'!S74)&gt;=1,1,IF(SUM('Actual species'!S74)="X",1,0))</f>
        <v>0</v>
      </c>
      <c r="Q74" s="2">
        <f>IF(SUM('Actual species'!T74)&gt;=1,1,IF(SUM('Actual species'!T74)="X",1,0))</f>
        <v>0</v>
      </c>
      <c r="R74" s="2">
        <f>IF(SUM('Actual species'!U74)&gt;=1,1,IF(SUM('Actual species'!U74)="X",1,0))</f>
        <v>0</v>
      </c>
      <c r="S74" s="2">
        <f>IF(SUM('Actual species'!V74)&gt;=1,1,IF(SUM('Actual species'!V74)="X",1,0))</f>
        <v>0</v>
      </c>
      <c r="T74" s="2">
        <f>IF(SUM('Actual species'!W74)&gt;=1,1,IF(SUM('Actual species'!W74)="X",1,0))</f>
        <v>0</v>
      </c>
    </row>
    <row r="75" spans="1:20" x14ac:dyDescent="0.3">
      <c r="A75" s="113" t="str">
        <f>'Actual species'!A75</f>
        <v xml:space="preserve">*Amauronyx assingi (E) </v>
      </c>
      <c r="B75" s="66">
        <f>IF(SUM('Actual species'!B75:E75)&gt;=1,1,IF(SUM('Actual species'!B75:E75)="X",1,0))</f>
        <v>0</v>
      </c>
      <c r="C75" s="2">
        <f>IF(SUM('Actual species'!F75)&gt;=1,1,IF(SUM('Actual species'!F75)="X",1,0))</f>
        <v>0</v>
      </c>
      <c r="D75" s="2">
        <f>IF(SUM('Actual species'!G75)&gt;=1,1,IF(SUM('Actual species'!G75)="X",1,0))</f>
        <v>1</v>
      </c>
      <c r="E75" s="2">
        <f>IF(SUM('Actual species'!H75)&gt;=1,1,IF(SUM('Actual species'!H75)="X",1,0))</f>
        <v>0</v>
      </c>
      <c r="F75" s="2">
        <f>IF(SUM('Actual species'!I75)&gt;=1,1,IF(SUM('Actual species'!I75)="X",1,0))</f>
        <v>0</v>
      </c>
      <c r="G75" s="2">
        <f>IF(SUM('Actual species'!J75)&gt;=1,1,IF(SUM('Actual species'!J75)="X",1,0))</f>
        <v>0</v>
      </c>
      <c r="H75" s="2">
        <f>IF(SUM('Actual species'!K75)&gt;=1,1,IF(SUM('Actual species'!K75)="X",1,0))</f>
        <v>0</v>
      </c>
      <c r="I75" s="2">
        <f>IF(SUM('Actual species'!L75)&gt;=1,1,IF(SUM('Actual species'!L75)="X",1,0))</f>
        <v>0</v>
      </c>
      <c r="J75" s="2">
        <f>IF(SUM('Actual species'!M75)&gt;=1,1,IF(SUM('Actual species'!M75)="X",1,0))</f>
        <v>0</v>
      </c>
      <c r="K75" s="2">
        <f>IF(SUM('Actual species'!N75)&gt;=1,1,IF(SUM('Actual species'!N75)="X",1,0))</f>
        <v>0</v>
      </c>
      <c r="L75" s="2">
        <f>IF(SUM('Actual species'!O75)&gt;=1,1,IF(SUM('Actual species'!O75)="X",1,0))</f>
        <v>0</v>
      </c>
      <c r="M75" s="2">
        <f>IF(SUM('Actual species'!P75)&gt;=1,1,IF(SUM('Actual species'!P75)="X",1,0))</f>
        <v>0</v>
      </c>
      <c r="N75" s="2">
        <f>IF(SUM('Actual species'!Q75)&gt;=1,1,IF(SUM('Actual species'!Q75)="X",1,0))</f>
        <v>0</v>
      </c>
      <c r="O75" s="2">
        <f>IF(SUM('Actual species'!R75)&gt;=1,1,IF(SUM('Actual species'!R75)="X",1,0))</f>
        <v>0</v>
      </c>
      <c r="P75" s="2">
        <f>IF(SUM('Actual species'!S75)&gt;=1,1,IF(SUM('Actual species'!S75)="X",1,0))</f>
        <v>0</v>
      </c>
      <c r="Q75" s="2">
        <f>IF(SUM('Actual species'!T75)&gt;=1,1,IF(SUM('Actual species'!T75)="X",1,0))</f>
        <v>0</v>
      </c>
      <c r="R75" s="2">
        <f>IF(SUM('Actual species'!U75)&gt;=1,1,IF(SUM('Actual species'!U75)="X",1,0))</f>
        <v>0</v>
      </c>
      <c r="S75" s="2">
        <f>IF(SUM('Actual species'!V75)&gt;=1,1,IF(SUM('Actual species'!V75)="X",1,0))</f>
        <v>0</v>
      </c>
      <c r="T75" s="2">
        <f>IF(SUM('Actual species'!W75)&gt;=1,1,IF(SUM('Actual species'!W75)="X",1,0))</f>
        <v>0</v>
      </c>
    </row>
    <row r="76" spans="1:20" x14ac:dyDescent="0.3">
      <c r="A76" s="113" t="str">
        <f>'Actual species'!A76</f>
        <v xml:space="preserve">Amauronyx paganettii (E) </v>
      </c>
      <c r="B76" s="66">
        <f>IF(SUM('Actual species'!B76:E76)&gt;=1,1,IF(SUM('Actual species'!B76:E76)="X",1,0))</f>
        <v>0</v>
      </c>
      <c r="C76" s="2">
        <f>IF(SUM('Actual species'!F76)&gt;=1,1,IF(SUM('Actual species'!F76)="X",1,0))</f>
        <v>0</v>
      </c>
      <c r="D76" s="2">
        <f>IF(SUM('Actual species'!G76)&gt;=1,1,IF(SUM('Actual species'!G76)="X",1,0))</f>
        <v>0</v>
      </c>
      <c r="E76" s="2">
        <f>IF(SUM('Actual species'!H76)&gt;=1,1,IF(SUM('Actual species'!H76)="X",1,0))</f>
        <v>0</v>
      </c>
      <c r="F76" s="2">
        <f>IF(SUM('Actual species'!I76)&gt;=1,1,IF(SUM('Actual species'!I76)="X",1,0))</f>
        <v>0</v>
      </c>
      <c r="G76" s="2">
        <f>IF(SUM('Actual species'!J76)&gt;=1,1,IF(SUM('Actual species'!J76)="X",1,0))</f>
        <v>0</v>
      </c>
      <c r="H76" s="2">
        <f>IF(SUM('Actual species'!K76)&gt;=1,1,IF(SUM('Actual species'!K76)="X",1,0))</f>
        <v>0</v>
      </c>
      <c r="I76" s="2">
        <f>IF(SUM('Actual species'!L76)&gt;=1,1,IF(SUM('Actual species'!L76)="X",1,0))</f>
        <v>0</v>
      </c>
      <c r="J76" s="2">
        <f>IF(SUM('Actual species'!M76)&gt;=1,1,IF(SUM('Actual species'!M76)="X",1,0))</f>
        <v>0</v>
      </c>
      <c r="K76" s="2">
        <f>IF(SUM('Actual species'!N76)&gt;=1,1,IF(SUM('Actual species'!N76)="X",1,0))</f>
        <v>0</v>
      </c>
      <c r="L76" s="2">
        <f>IF(SUM('Actual species'!O76)&gt;=1,1,IF(SUM('Actual species'!O76)="X",1,0))</f>
        <v>0</v>
      </c>
      <c r="M76" s="2">
        <f>IF(SUM('Actual species'!P76)&gt;=1,1,IF(SUM('Actual species'!P76)="X",1,0))</f>
        <v>0</v>
      </c>
      <c r="N76" s="2">
        <f>IF(SUM('Actual species'!Q76)&gt;=1,1,IF(SUM('Actual species'!Q76)="X",1,0))</f>
        <v>0</v>
      </c>
      <c r="O76" s="2">
        <f>IF(SUM('Actual species'!R76)&gt;=1,1,IF(SUM('Actual species'!R76)="X",1,0))</f>
        <v>0</v>
      </c>
      <c r="P76" s="2">
        <f>IF(SUM('Actual species'!S76)&gt;=1,1,IF(SUM('Actual species'!S76)="X",1,0))</f>
        <v>0</v>
      </c>
      <c r="Q76" s="2">
        <f>IF(SUM('Actual species'!T76)&gt;=1,1,IF(SUM('Actual species'!T76)="X",1,0))</f>
        <v>0</v>
      </c>
      <c r="R76" s="2">
        <f>IF(SUM('Actual species'!U76)&gt;=1,1,IF(SUM('Actual species'!U76)="X",1,0))</f>
        <v>0</v>
      </c>
      <c r="S76" s="2">
        <f>IF(SUM('Actual species'!V76)&gt;=1,1,IF(SUM('Actual species'!V76)="X",1,0))</f>
        <v>0</v>
      </c>
      <c r="T76" s="2">
        <f>IF(SUM('Actual species'!W76)&gt;=1,1,IF(SUM('Actual species'!W76)="X",1,0))</f>
        <v>0</v>
      </c>
    </row>
    <row r="77" spans="1:20" x14ac:dyDescent="0.3">
      <c r="A77" s="113" t="str">
        <f>'Actual species'!A77</f>
        <v>Batrisodes oculatus</v>
      </c>
      <c r="B77" s="66">
        <f>IF(SUM('Actual species'!B77:E77)&gt;=1,1,IF(SUM('Actual species'!B77:E77)="X",1,0))</f>
        <v>0</v>
      </c>
      <c r="C77" s="2">
        <f>IF(SUM('Actual species'!F77)&gt;=1,1,IF(SUM('Actual species'!F77)="X",1,0))</f>
        <v>0</v>
      </c>
      <c r="D77" s="2">
        <f>IF(SUM('Actual species'!G77)&gt;=1,1,IF(SUM('Actual species'!G77)="X",1,0))</f>
        <v>0</v>
      </c>
      <c r="E77" s="2">
        <f>IF(SUM('Actual species'!H77)&gt;=1,1,IF(SUM('Actual species'!H77)="X",1,0))</f>
        <v>0</v>
      </c>
      <c r="F77" s="2">
        <f>IF(SUM('Actual species'!I77)&gt;=1,1,IF(SUM('Actual species'!I77)="X",1,0))</f>
        <v>0</v>
      </c>
      <c r="G77" s="2">
        <f>IF(SUM('Actual species'!J77)&gt;=1,1,IF(SUM('Actual species'!J77)="X",1,0))</f>
        <v>0</v>
      </c>
      <c r="H77" s="2">
        <f>IF(SUM('Actual species'!K77)&gt;=1,1,IF(SUM('Actual species'!K77)="X",1,0))</f>
        <v>0</v>
      </c>
      <c r="I77" s="2">
        <f>IF(SUM('Actual species'!L77)&gt;=1,1,IF(SUM('Actual species'!L77)="X",1,0))</f>
        <v>0</v>
      </c>
      <c r="J77" s="2">
        <f>IF(SUM('Actual species'!M77)&gt;=1,1,IF(SUM('Actual species'!M77)="X",1,0))</f>
        <v>0</v>
      </c>
      <c r="K77" s="2">
        <f>IF(SUM('Actual species'!N77)&gt;=1,1,IF(SUM('Actual species'!N77)="X",1,0))</f>
        <v>0</v>
      </c>
      <c r="L77" s="2">
        <f>IF(SUM('Actual species'!O77)&gt;=1,1,IF(SUM('Actual species'!O77)="X",1,0))</f>
        <v>0</v>
      </c>
      <c r="M77" s="2">
        <f>IF(SUM('Actual species'!P77)&gt;=1,1,IF(SUM('Actual species'!P77)="X",1,0))</f>
        <v>0</v>
      </c>
      <c r="N77" s="2">
        <f>IF(SUM('Actual species'!Q77)&gt;=1,1,IF(SUM('Actual species'!Q77)="X",1,0))</f>
        <v>0</v>
      </c>
      <c r="O77" s="2">
        <f>IF(SUM('Actual species'!R77)&gt;=1,1,IF(SUM('Actual species'!R77)="X",1,0))</f>
        <v>0</v>
      </c>
      <c r="P77" s="2">
        <f>IF(SUM('Actual species'!S77)&gt;=1,1,IF(SUM('Actual species'!S77)="X",1,0))</f>
        <v>0</v>
      </c>
      <c r="Q77" s="2">
        <f>IF(SUM('Actual species'!T77)&gt;=1,1,IF(SUM('Actual species'!T77)="X",1,0))</f>
        <v>0</v>
      </c>
      <c r="R77" s="2">
        <f>IF(SUM('Actual species'!U77)&gt;=1,1,IF(SUM('Actual species'!U77)="X",1,0))</f>
        <v>0</v>
      </c>
      <c r="S77" s="2">
        <f>IF(SUM('Actual species'!V77)&gt;=1,1,IF(SUM('Actual species'!V77)="X",1,0))</f>
        <v>0</v>
      </c>
      <c r="T77" s="2">
        <f>IF(SUM('Actual species'!W77)&gt;=1,1,IF(SUM('Actual species'!W77)="X",1,0))</f>
        <v>0</v>
      </c>
    </row>
    <row r="78" spans="1:20" x14ac:dyDescent="0.3">
      <c r="A78" s="113" t="str">
        <f>'Actual species'!A78</f>
        <v xml:space="preserve">Batrisodes paganettii (E) </v>
      </c>
      <c r="B78" s="66">
        <f>IF(SUM('Actual species'!B78:E78)&gt;=1,1,IF(SUM('Actual species'!B78:E78)="X",1,0))</f>
        <v>0</v>
      </c>
      <c r="C78" s="2">
        <f>IF(SUM('Actual species'!F78)&gt;=1,1,IF(SUM('Actual species'!F78)="X",1,0))</f>
        <v>0</v>
      </c>
      <c r="D78" s="2">
        <f>IF(SUM('Actual species'!G78)&gt;=1,1,IF(SUM('Actual species'!G78)="X",1,0))</f>
        <v>0</v>
      </c>
      <c r="E78" s="2">
        <f>IF(SUM('Actual species'!H78)&gt;=1,1,IF(SUM('Actual species'!H78)="X",1,0))</f>
        <v>0</v>
      </c>
      <c r="F78" s="2">
        <f>IF(SUM('Actual species'!I78)&gt;=1,1,IF(SUM('Actual species'!I78)="X",1,0))</f>
        <v>0</v>
      </c>
      <c r="G78" s="2">
        <f>IF(SUM('Actual species'!J78)&gt;=1,1,IF(SUM('Actual species'!J78)="X",1,0))</f>
        <v>0</v>
      </c>
      <c r="H78" s="2">
        <f>IF(SUM('Actual species'!K78)&gt;=1,1,IF(SUM('Actual species'!K78)="X",1,0))</f>
        <v>0</v>
      </c>
      <c r="I78" s="2">
        <f>IF(SUM('Actual species'!L78)&gt;=1,1,IF(SUM('Actual species'!L78)="X",1,0))</f>
        <v>0</v>
      </c>
      <c r="J78" s="2">
        <f>IF(SUM('Actual species'!M78)&gt;=1,1,IF(SUM('Actual species'!M78)="X",1,0))</f>
        <v>0</v>
      </c>
      <c r="K78" s="2">
        <f>IF(SUM('Actual species'!N78)&gt;=1,1,IF(SUM('Actual species'!N78)="X",1,0))</f>
        <v>0</v>
      </c>
      <c r="L78" s="2">
        <f>IF(SUM('Actual species'!O78)&gt;=1,1,IF(SUM('Actual species'!O78)="X",1,0))</f>
        <v>0</v>
      </c>
      <c r="M78" s="2">
        <f>IF(SUM('Actual species'!P78)&gt;=1,1,IF(SUM('Actual species'!P78)="X",1,0))</f>
        <v>0</v>
      </c>
      <c r="N78" s="2">
        <f>IF(SUM('Actual species'!Q78)&gt;=1,1,IF(SUM('Actual species'!Q78)="X",1,0))</f>
        <v>0</v>
      </c>
      <c r="O78" s="2">
        <f>IF(SUM('Actual species'!R78)&gt;=1,1,IF(SUM('Actual species'!R78)="X",1,0))</f>
        <v>0</v>
      </c>
      <c r="P78" s="2">
        <f>IF(SUM('Actual species'!S78)&gt;=1,1,IF(SUM('Actual species'!S78)="X",1,0))</f>
        <v>0</v>
      </c>
      <c r="Q78" s="2">
        <f>IF(SUM('Actual species'!T78)&gt;=1,1,IF(SUM('Actual species'!T78)="X",1,0))</f>
        <v>0</v>
      </c>
      <c r="R78" s="2">
        <f>IF(SUM('Actual species'!U78)&gt;=1,1,IF(SUM('Actual species'!U78)="X",1,0))</f>
        <v>0</v>
      </c>
      <c r="S78" s="2">
        <f>IF(SUM('Actual species'!V78)&gt;=1,1,IF(SUM('Actual species'!V78)="X",1,0))</f>
        <v>0</v>
      </c>
      <c r="T78" s="2">
        <f>IF(SUM('Actual species'!W78)&gt;=1,1,IF(SUM('Actual species'!W78)="X",1,0))</f>
        <v>0</v>
      </c>
    </row>
    <row r="79" spans="1:20" x14ac:dyDescent="0.3">
      <c r="A79" s="113" t="str">
        <f>'Actual species'!A79</f>
        <v>Bibloplectus ambiguus</v>
      </c>
      <c r="B79" s="66">
        <f>IF(SUM('Actual species'!B79:E79)&gt;=1,1,IF(SUM('Actual species'!B79:E79)="X",1,0))</f>
        <v>0</v>
      </c>
      <c r="C79" s="2">
        <f>IF(SUM('Actual species'!F79)&gt;=1,1,IF(SUM('Actual species'!F79)="X",1,0))</f>
        <v>0</v>
      </c>
      <c r="D79" s="2">
        <f>IF(SUM('Actual species'!G79)&gt;=1,1,IF(SUM('Actual species'!G79)="X",1,0))</f>
        <v>0</v>
      </c>
      <c r="E79" s="2">
        <f>IF(SUM('Actual species'!H79)&gt;=1,1,IF(SUM('Actual species'!H79)="X",1,0))</f>
        <v>0</v>
      </c>
      <c r="F79" s="2">
        <f>IF(SUM('Actual species'!I79)&gt;=1,1,IF(SUM('Actual species'!I79)="X",1,0))</f>
        <v>0</v>
      </c>
      <c r="G79" s="2">
        <f>IF(SUM('Actual species'!J79)&gt;=1,1,IF(SUM('Actual species'!J79)="X",1,0))</f>
        <v>0</v>
      </c>
      <c r="H79" s="2">
        <f>IF(SUM('Actual species'!K79)&gt;=1,1,IF(SUM('Actual species'!K79)="X",1,0))</f>
        <v>0</v>
      </c>
      <c r="I79" s="2">
        <f>IF(SUM('Actual species'!L79)&gt;=1,1,IF(SUM('Actual species'!L79)="X",1,0))</f>
        <v>0</v>
      </c>
      <c r="J79" s="2">
        <f>IF(SUM('Actual species'!M79)&gt;=1,1,IF(SUM('Actual species'!M79)="X",1,0))</f>
        <v>0</v>
      </c>
      <c r="K79" s="2">
        <f>IF(SUM('Actual species'!N79)&gt;=1,1,IF(SUM('Actual species'!N79)="X",1,0))</f>
        <v>0</v>
      </c>
      <c r="L79" s="2">
        <f>IF(SUM('Actual species'!O79)&gt;=1,1,IF(SUM('Actual species'!O79)="X",1,0))</f>
        <v>0</v>
      </c>
      <c r="M79" s="2">
        <f>IF(SUM('Actual species'!P79)&gt;=1,1,IF(SUM('Actual species'!P79)="X",1,0))</f>
        <v>0</v>
      </c>
      <c r="N79" s="2">
        <f>IF(SUM('Actual species'!Q79)&gt;=1,1,IF(SUM('Actual species'!Q79)="X",1,0))</f>
        <v>0</v>
      </c>
      <c r="O79" s="2">
        <f>IF(SUM('Actual species'!R79)&gt;=1,1,IF(SUM('Actual species'!R79)="X",1,0))</f>
        <v>0</v>
      </c>
      <c r="P79" s="2">
        <f>IF(SUM('Actual species'!S79)&gt;=1,1,IF(SUM('Actual species'!S79)="X",1,0))</f>
        <v>0</v>
      </c>
      <c r="Q79" s="2">
        <f>IF(SUM('Actual species'!T79)&gt;=1,1,IF(SUM('Actual species'!T79)="X",1,0))</f>
        <v>0</v>
      </c>
      <c r="R79" s="2">
        <f>IF(SUM('Actual species'!U79)&gt;=1,1,IF(SUM('Actual species'!U79)="X",1,0))</f>
        <v>0</v>
      </c>
      <c r="S79" s="2">
        <f>IF(SUM('Actual species'!V79)&gt;=1,1,IF(SUM('Actual species'!V79)="X",1,0))</f>
        <v>0</v>
      </c>
      <c r="T79" s="2">
        <f>IF(SUM('Actual species'!W79)&gt;=1,1,IF(SUM('Actual species'!W79)="X",1,0))</f>
        <v>0</v>
      </c>
    </row>
    <row r="80" spans="1:20" x14ac:dyDescent="0.3">
      <c r="A80" s="113" t="str">
        <f>'Actual species'!A80</f>
        <v>Bibloplectus beaumonti</v>
      </c>
      <c r="B80" s="66">
        <f>IF(SUM('Actual species'!B80:E80)&gt;=1,1,IF(SUM('Actual species'!B80:E80)="X",1,0))</f>
        <v>0</v>
      </c>
      <c r="C80" s="2">
        <f>IF(SUM('Actual species'!F80)&gt;=1,1,IF(SUM('Actual species'!F80)="X",1,0))</f>
        <v>0</v>
      </c>
      <c r="D80" s="2">
        <f>IF(SUM('Actual species'!G80)&gt;=1,1,IF(SUM('Actual species'!G80)="X",1,0))</f>
        <v>0</v>
      </c>
      <c r="E80" s="2">
        <f>IF(SUM('Actual species'!H80)&gt;=1,1,IF(SUM('Actual species'!H80)="X",1,0))</f>
        <v>0</v>
      </c>
      <c r="F80" s="2">
        <f>IF(SUM('Actual species'!I80)&gt;=1,1,IF(SUM('Actual species'!I80)="X",1,0))</f>
        <v>0</v>
      </c>
      <c r="G80" s="2">
        <f>IF(SUM('Actual species'!J80)&gt;=1,1,IF(SUM('Actual species'!J80)="X",1,0))</f>
        <v>0</v>
      </c>
      <c r="H80" s="2">
        <f>IF(SUM('Actual species'!K80)&gt;=1,1,IF(SUM('Actual species'!K80)="X",1,0))</f>
        <v>0</v>
      </c>
      <c r="I80" s="2">
        <f>IF(SUM('Actual species'!L80)&gt;=1,1,IF(SUM('Actual species'!L80)="X",1,0))</f>
        <v>0</v>
      </c>
      <c r="J80" s="2">
        <f>IF(SUM('Actual species'!M80)&gt;=1,1,IF(SUM('Actual species'!M80)="X",1,0))</f>
        <v>1</v>
      </c>
      <c r="K80" s="2">
        <f>IF(SUM('Actual species'!N80)&gt;=1,1,IF(SUM('Actual species'!N80)="X",1,0))</f>
        <v>0</v>
      </c>
      <c r="L80" s="2">
        <f>IF(SUM('Actual species'!O80)&gt;=1,1,IF(SUM('Actual species'!O80)="X",1,0))</f>
        <v>0</v>
      </c>
      <c r="M80" s="2">
        <f>IF(SUM('Actual species'!P80)&gt;=1,1,IF(SUM('Actual species'!P80)="X",1,0))</f>
        <v>0</v>
      </c>
      <c r="N80" s="2">
        <f>IF(SUM('Actual species'!Q80)&gt;=1,1,IF(SUM('Actual species'!Q80)="X",1,0))</f>
        <v>0</v>
      </c>
      <c r="O80" s="2">
        <f>IF(SUM('Actual species'!R80)&gt;=1,1,IF(SUM('Actual species'!R80)="X",1,0))</f>
        <v>0</v>
      </c>
      <c r="P80" s="2">
        <f>IF(SUM('Actual species'!S80)&gt;=1,1,IF(SUM('Actual species'!S80)="X",1,0))</f>
        <v>0</v>
      </c>
      <c r="Q80" s="2">
        <f>IF(SUM('Actual species'!T80)&gt;=1,1,IF(SUM('Actual species'!T80)="X",1,0))</f>
        <v>0</v>
      </c>
      <c r="R80" s="2">
        <f>IF(SUM('Actual species'!U80)&gt;=1,1,IF(SUM('Actual species'!U80)="X",1,0))</f>
        <v>0</v>
      </c>
      <c r="S80" s="2">
        <f>IF(SUM('Actual species'!V80)&gt;=1,1,IF(SUM('Actual species'!V80)="X",1,0))</f>
        <v>0</v>
      </c>
      <c r="T80" s="2">
        <f>IF(SUM('Actual species'!W80)&gt;=1,1,IF(SUM('Actual species'!W80)="X",1,0))</f>
        <v>0</v>
      </c>
    </row>
    <row r="81" spans="1:20" x14ac:dyDescent="0.3">
      <c r="A81" s="113" t="str">
        <f>'Actual species'!A81</f>
        <v>Bibloplectus elegans</v>
      </c>
      <c r="B81" s="66">
        <f>IF(SUM('Actual species'!B81:E81)&gt;=1,1,IF(SUM('Actual species'!B81:E81)="X",1,0))</f>
        <v>0</v>
      </c>
      <c r="C81" s="2">
        <f>IF(SUM('Actual species'!F81)&gt;=1,1,IF(SUM('Actual species'!F81)="X",1,0))</f>
        <v>0</v>
      </c>
      <c r="D81" s="2">
        <f>IF(SUM('Actual species'!G81)&gt;=1,1,IF(SUM('Actual species'!G81)="X",1,0))</f>
        <v>0</v>
      </c>
      <c r="E81" s="2">
        <f>IF(SUM('Actual species'!H81)&gt;=1,1,IF(SUM('Actual species'!H81)="X",1,0))</f>
        <v>0</v>
      </c>
      <c r="F81" s="2">
        <f>IF(SUM('Actual species'!I81)&gt;=1,1,IF(SUM('Actual species'!I81)="X",1,0))</f>
        <v>0</v>
      </c>
      <c r="G81" s="2">
        <f>IF(SUM('Actual species'!J81)&gt;=1,1,IF(SUM('Actual species'!J81)="X",1,0))</f>
        <v>0</v>
      </c>
      <c r="H81" s="2">
        <f>IF(SUM('Actual species'!K81)&gt;=1,1,IF(SUM('Actual species'!K81)="X",1,0))</f>
        <v>0</v>
      </c>
      <c r="I81" s="2">
        <f>IF(SUM('Actual species'!L81)&gt;=1,1,IF(SUM('Actual species'!L81)="X",1,0))</f>
        <v>0</v>
      </c>
      <c r="J81" s="2">
        <f>IF(SUM('Actual species'!M81)&gt;=1,1,IF(SUM('Actual species'!M81)="X",1,0))</f>
        <v>1</v>
      </c>
      <c r="K81" s="2">
        <f>IF(SUM('Actual species'!N81)&gt;=1,1,IF(SUM('Actual species'!N81)="X",1,0))</f>
        <v>0</v>
      </c>
      <c r="L81" s="2">
        <f>IF(SUM('Actual species'!O81)&gt;=1,1,IF(SUM('Actual species'!O81)="X",1,0))</f>
        <v>0</v>
      </c>
      <c r="M81" s="2">
        <f>IF(SUM('Actual species'!P81)&gt;=1,1,IF(SUM('Actual species'!P81)="X",1,0))</f>
        <v>0</v>
      </c>
      <c r="N81" s="2">
        <f>IF(SUM('Actual species'!Q81)&gt;=1,1,IF(SUM('Actual species'!Q81)="X",1,0))</f>
        <v>0</v>
      </c>
      <c r="O81" s="2">
        <f>IF(SUM('Actual species'!R81)&gt;=1,1,IF(SUM('Actual species'!R81)="X",1,0))</f>
        <v>0</v>
      </c>
      <c r="P81" s="2">
        <f>IF(SUM('Actual species'!S81)&gt;=1,1,IF(SUM('Actual species'!S81)="X",1,0))</f>
        <v>0</v>
      </c>
      <c r="Q81" s="2">
        <f>IF(SUM('Actual species'!T81)&gt;=1,1,IF(SUM('Actual species'!T81)="X",1,0))</f>
        <v>0</v>
      </c>
      <c r="R81" s="2">
        <f>IF(SUM('Actual species'!U81)&gt;=1,1,IF(SUM('Actual species'!U81)="X",1,0))</f>
        <v>0</v>
      </c>
      <c r="S81" s="2">
        <f>IF(SUM('Actual species'!V81)&gt;=1,1,IF(SUM('Actual species'!V81)="X",1,0))</f>
        <v>0</v>
      </c>
      <c r="T81" s="2">
        <f>IF(SUM('Actual species'!W81)&gt;=1,1,IF(SUM('Actual species'!W81)="X",1,0))</f>
        <v>0</v>
      </c>
    </row>
    <row r="82" spans="1:20" x14ac:dyDescent="0.3">
      <c r="A82" s="113" t="str">
        <f>'Actual species'!A82</f>
        <v>Bibloplectus hellenicus</v>
      </c>
      <c r="B82" s="66">
        <f>IF(SUM('Actual species'!B82:E82)&gt;=1,1,IF(SUM('Actual species'!B82:E82)="X",1,0))</f>
        <v>0</v>
      </c>
      <c r="C82" s="2">
        <f>IF(SUM('Actual species'!F82)&gt;=1,1,IF(SUM('Actual species'!F82)="X",1,0))</f>
        <v>0</v>
      </c>
      <c r="D82" s="2">
        <f>IF(SUM('Actual species'!G82)&gt;=1,1,IF(SUM('Actual species'!G82)="X",1,0))</f>
        <v>0</v>
      </c>
      <c r="E82" s="2">
        <f>IF(SUM('Actual species'!H82)&gt;=1,1,IF(SUM('Actual species'!H82)="X",1,0))</f>
        <v>0</v>
      </c>
      <c r="F82" s="2">
        <f>IF(SUM('Actual species'!I82)&gt;=1,1,IF(SUM('Actual species'!I82)="X",1,0))</f>
        <v>0</v>
      </c>
      <c r="G82" s="2">
        <f>IF(SUM('Actual species'!J82)&gt;=1,1,IF(SUM('Actual species'!J82)="X",1,0))</f>
        <v>0</v>
      </c>
      <c r="H82" s="2">
        <f>IF(SUM('Actual species'!K82)&gt;=1,1,IF(SUM('Actual species'!K82)="X",1,0))</f>
        <v>0</v>
      </c>
      <c r="I82" s="2">
        <f>IF(SUM('Actual species'!L82)&gt;=1,1,IF(SUM('Actual species'!L82)="X",1,0))</f>
        <v>0</v>
      </c>
      <c r="J82" s="2">
        <f>IF(SUM('Actual species'!M82)&gt;=1,1,IF(SUM('Actual species'!M82)="X",1,0))</f>
        <v>1</v>
      </c>
      <c r="K82" s="2">
        <f>IF(SUM('Actual species'!N82)&gt;=1,1,IF(SUM('Actual species'!N82)="X",1,0))</f>
        <v>0</v>
      </c>
      <c r="L82" s="2">
        <f>IF(SUM('Actual species'!O82)&gt;=1,1,IF(SUM('Actual species'!O82)="X",1,0))</f>
        <v>0</v>
      </c>
      <c r="M82" s="2">
        <f>IF(SUM('Actual species'!P82)&gt;=1,1,IF(SUM('Actual species'!P82)="X",1,0))</f>
        <v>0</v>
      </c>
      <c r="N82" s="2">
        <f>IF(SUM('Actual species'!Q82)&gt;=1,1,IF(SUM('Actual species'!Q82)="X",1,0))</f>
        <v>0</v>
      </c>
      <c r="O82" s="2">
        <f>IF(SUM('Actual species'!R82)&gt;=1,1,IF(SUM('Actual species'!R82)="X",1,0))</f>
        <v>0</v>
      </c>
      <c r="P82" s="2">
        <f>IF(SUM('Actual species'!S82)&gt;=1,1,IF(SUM('Actual species'!S82)="X",1,0))</f>
        <v>0</v>
      </c>
      <c r="Q82" s="2">
        <f>IF(SUM('Actual species'!T82)&gt;=1,1,IF(SUM('Actual species'!T82)="X",1,0))</f>
        <v>0</v>
      </c>
      <c r="R82" s="2">
        <f>IF(SUM('Actual species'!U82)&gt;=1,1,IF(SUM('Actual species'!U82)="X",1,0))</f>
        <v>0</v>
      </c>
      <c r="S82" s="2">
        <f>IF(SUM('Actual species'!V82)&gt;=1,1,IF(SUM('Actual species'!V82)="X",1,0))</f>
        <v>0</v>
      </c>
      <c r="T82" s="2">
        <f>IF(SUM('Actual species'!W82)&gt;=1,1,IF(SUM('Actual species'!W82)="X",1,0))</f>
        <v>0</v>
      </c>
    </row>
    <row r="83" spans="1:20" x14ac:dyDescent="0.3">
      <c r="A83" s="113" t="str">
        <f>'Actual species'!A83</f>
        <v>Bibloplectus jeanelli</v>
      </c>
      <c r="B83" s="66">
        <f>IF(SUM('Actual species'!B83:E83)&gt;=1,1,IF(SUM('Actual species'!B83:E83)="X",1,0))</f>
        <v>0</v>
      </c>
      <c r="C83" s="2">
        <f>IF(SUM('Actual species'!F83)&gt;=1,1,IF(SUM('Actual species'!F83)="X",1,0))</f>
        <v>0</v>
      </c>
      <c r="D83" s="2">
        <f>IF(SUM('Actual species'!G83)&gt;=1,1,IF(SUM('Actual species'!G83)="X",1,0))</f>
        <v>0</v>
      </c>
      <c r="E83" s="2">
        <f>IF(SUM('Actual species'!H83)&gt;=1,1,IF(SUM('Actual species'!H83)="X",1,0))</f>
        <v>0</v>
      </c>
      <c r="F83" s="2">
        <f>IF(SUM('Actual species'!I83)&gt;=1,1,IF(SUM('Actual species'!I83)="X",1,0))</f>
        <v>0</v>
      </c>
      <c r="G83" s="2">
        <f>IF(SUM('Actual species'!J83)&gt;=1,1,IF(SUM('Actual species'!J83)="X",1,0))</f>
        <v>0</v>
      </c>
      <c r="H83" s="2">
        <f>IF(SUM('Actual species'!K83)&gt;=1,1,IF(SUM('Actual species'!K83)="X",1,0))</f>
        <v>0</v>
      </c>
      <c r="I83" s="2">
        <f>IF(SUM('Actual species'!L83)&gt;=1,1,IF(SUM('Actual species'!L83)="X",1,0))</f>
        <v>0</v>
      </c>
      <c r="J83" s="2">
        <f>IF(SUM('Actual species'!M83)&gt;=1,1,IF(SUM('Actual species'!M83)="X",1,0))</f>
        <v>1</v>
      </c>
      <c r="K83" s="2">
        <f>IF(SUM('Actual species'!N83)&gt;=1,1,IF(SUM('Actual species'!N83)="X",1,0))</f>
        <v>0</v>
      </c>
      <c r="L83" s="2">
        <f>IF(SUM('Actual species'!O83)&gt;=1,1,IF(SUM('Actual species'!O83)="X",1,0))</f>
        <v>0</v>
      </c>
      <c r="M83" s="2">
        <f>IF(SUM('Actual species'!P83)&gt;=1,1,IF(SUM('Actual species'!P83)="X",1,0))</f>
        <v>0</v>
      </c>
      <c r="N83" s="2">
        <f>IF(SUM('Actual species'!Q83)&gt;=1,1,IF(SUM('Actual species'!Q83)="X",1,0))</f>
        <v>0</v>
      </c>
      <c r="O83" s="2">
        <f>IF(SUM('Actual species'!R83)&gt;=1,1,IF(SUM('Actual species'!R83)="X",1,0))</f>
        <v>0</v>
      </c>
      <c r="P83" s="2">
        <f>IF(SUM('Actual species'!S83)&gt;=1,1,IF(SUM('Actual species'!S83)="X",1,0))</f>
        <v>0</v>
      </c>
      <c r="Q83" s="2">
        <f>IF(SUM('Actual species'!T83)&gt;=1,1,IF(SUM('Actual species'!T83)="X",1,0))</f>
        <v>0</v>
      </c>
      <c r="R83" s="2">
        <f>IF(SUM('Actual species'!U83)&gt;=1,1,IF(SUM('Actual species'!U83)="X",1,0))</f>
        <v>0</v>
      </c>
      <c r="S83" s="2">
        <f>IF(SUM('Actual species'!V83)&gt;=1,1,IF(SUM('Actual species'!V83)="X",1,0))</f>
        <v>0</v>
      </c>
      <c r="T83" s="2">
        <f>IF(SUM('Actual species'!W83)&gt;=1,1,IF(SUM('Actual species'!W83)="X",1,0))</f>
        <v>0</v>
      </c>
    </row>
    <row r="84" spans="1:20" x14ac:dyDescent="0.3">
      <c r="A84" s="113" t="str">
        <f>'Actual species'!A84</f>
        <v>Bibloplectus parvulus</v>
      </c>
      <c r="B84" s="66">
        <f>IF(SUM('Actual species'!B84:E84)&gt;=1,1,IF(SUM('Actual species'!B84:E84)="X",1,0))</f>
        <v>0</v>
      </c>
      <c r="C84" s="2">
        <f>IF(SUM('Actual species'!F84)&gt;=1,1,IF(SUM('Actual species'!F84)="X",1,0))</f>
        <v>0</v>
      </c>
      <c r="D84" s="2">
        <f>IF(SUM('Actual species'!G84)&gt;=1,1,IF(SUM('Actual species'!G84)="X",1,0))</f>
        <v>0</v>
      </c>
      <c r="E84" s="2">
        <f>IF(SUM('Actual species'!H84)&gt;=1,1,IF(SUM('Actual species'!H84)="X",1,0))</f>
        <v>0</v>
      </c>
      <c r="F84" s="2">
        <f>IF(SUM('Actual species'!I84)&gt;=1,1,IF(SUM('Actual species'!I84)="X",1,0))</f>
        <v>0</v>
      </c>
      <c r="G84" s="2">
        <f>IF(SUM('Actual species'!J84)&gt;=1,1,IF(SUM('Actual species'!J84)="X",1,0))</f>
        <v>0</v>
      </c>
      <c r="H84" s="2">
        <f>IF(SUM('Actual species'!K84)&gt;=1,1,IF(SUM('Actual species'!K84)="X",1,0))</f>
        <v>0</v>
      </c>
      <c r="I84" s="2">
        <f>IF(SUM('Actual species'!L84)&gt;=1,1,IF(SUM('Actual species'!L84)="X",1,0))</f>
        <v>0</v>
      </c>
      <c r="J84" s="2">
        <f>IF(SUM('Actual species'!M84)&gt;=1,1,IF(SUM('Actual species'!M84)="X",1,0))</f>
        <v>0</v>
      </c>
      <c r="K84" s="2">
        <f>IF(SUM('Actual species'!N84)&gt;=1,1,IF(SUM('Actual species'!N84)="X",1,0))</f>
        <v>0</v>
      </c>
      <c r="L84" s="2">
        <f>IF(SUM('Actual species'!O84)&gt;=1,1,IF(SUM('Actual species'!O84)="X",1,0))</f>
        <v>0</v>
      </c>
      <c r="M84" s="2">
        <f>IF(SUM('Actual species'!P84)&gt;=1,1,IF(SUM('Actual species'!P84)="X",1,0))</f>
        <v>0</v>
      </c>
      <c r="N84" s="2">
        <f>IF(SUM('Actual species'!Q84)&gt;=1,1,IF(SUM('Actual species'!Q84)="X",1,0))</f>
        <v>0</v>
      </c>
      <c r="O84" s="2">
        <f>IF(SUM('Actual species'!R84)&gt;=1,1,IF(SUM('Actual species'!R84)="X",1,0))</f>
        <v>0</v>
      </c>
      <c r="P84" s="2">
        <f>IF(SUM('Actual species'!S84)&gt;=1,1,IF(SUM('Actual species'!S84)="X",1,0))</f>
        <v>0</v>
      </c>
      <c r="Q84" s="2">
        <f>IF(SUM('Actual species'!T84)&gt;=1,1,IF(SUM('Actual species'!T84)="X",1,0))</f>
        <v>0</v>
      </c>
      <c r="R84" s="2">
        <f>IF(SUM('Actual species'!U84)&gt;=1,1,IF(SUM('Actual species'!U84)="X",1,0))</f>
        <v>0</v>
      </c>
      <c r="S84" s="2">
        <f>IF(SUM('Actual species'!V84)&gt;=1,1,IF(SUM('Actual species'!V84)="X",1,0))</f>
        <v>0</v>
      </c>
      <c r="T84" s="2">
        <f>IF(SUM('Actual species'!W84)&gt;=1,1,IF(SUM('Actual species'!W84)="X",1,0))</f>
        <v>0</v>
      </c>
    </row>
    <row r="85" spans="1:20" x14ac:dyDescent="0.3">
      <c r="A85" s="113" t="str">
        <f>'Actual species'!A85</f>
        <v>Brachygluta n. sp.</v>
      </c>
      <c r="B85" s="66">
        <f>IF(SUM('Actual species'!B85:E85)&gt;=1,1,IF(SUM('Actual species'!B85:E85)="X",1,0))</f>
        <v>0</v>
      </c>
      <c r="C85" s="2">
        <f>IF(SUM('Actual species'!F85)&gt;=1,1,IF(SUM('Actual species'!F85)="X",1,0))</f>
        <v>0</v>
      </c>
      <c r="D85" s="2">
        <f>IF(SUM('Actual species'!G85)&gt;=1,1,IF(SUM('Actual species'!G85)="X",1,0))</f>
        <v>0</v>
      </c>
      <c r="E85" s="2">
        <f>IF(SUM('Actual species'!H85)&gt;=1,1,IF(SUM('Actual species'!H85)="X",1,0))</f>
        <v>0</v>
      </c>
      <c r="F85" s="2">
        <f>IF(SUM('Actual species'!I85)&gt;=1,1,IF(SUM('Actual species'!I85)="X",1,0))</f>
        <v>0</v>
      </c>
      <c r="G85" s="2">
        <f>IF(SUM('Actual species'!J85)&gt;=1,1,IF(SUM('Actual species'!J85)="X",1,0))</f>
        <v>1</v>
      </c>
      <c r="H85" s="2">
        <f>IF(SUM('Actual species'!K85)&gt;=1,1,IF(SUM('Actual species'!K85)="X",1,0))</f>
        <v>0</v>
      </c>
      <c r="I85" s="2">
        <f>IF(SUM('Actual species'!L85)&gt;=1,1,IF(SUM('Actual species'!L85)="X",1,0))</f>
        <v>0</v>
      </c>
      <c r="J85" s="2">
        <f>IF(SUM('Actual species'!M85)&gt;=1,1,IF(SUM('Actual species'!M85)="X",1,0))</f>
        <v>0</v>
      </c>
      <c r="K85" s="2">
        <f>IF(SUM('Actual species'!N85)&gt;=1,1,IF(SUM('Actual species'!N85)="X",1,0))</f>
        <v>0</v>
      </c>
      <c r="L85" s="2">
        <f>IF(SUM('Actual species'!O85)&gt;=1,1,IF(SUM('Actual species'!O85)="X",1,0))</f>
        <v>0</v>
      </c>
      <c r="M85" s="2">
        <f>IF(SUM('Actual species'!P85)&gt;=1,1,IF(SUM('Actual species'!P85)="X",1,0))</f>
        <v>0</v>
      </c>
      <c r="N85" s="2">
        <f>IF(SUM('Actual species'!Q85)&gt;=1,1,IF(SUM('Actual species'!Q85)="X",1,0))</f>
        <v>0</v>
      </c>
      <c r="O85" s="2">
        <f>IF(SUM('Actual species'!R85)&gt;=1,1,IF(SUM('Actual species'!R85)="X",1,0))</f>
        <v>0</v>
      </c>
      <c r="P85" s="2">
        <f>IF(SUM('Actual species'!S85)&gt;=1,1,IF(SUM('Actual species'!S85)="X",1,0))</f>
        <v>0</v>
      </c>
      <c r="Q85" s="2">
        <f>IF(SUM('Actual species'!T85)&gt;=1,1,IF(SUM('Actual species'!T85)="X",1,0))</f>
        <v>0</v>
      </c>
      <c r="R85" s="2">
        <f>IF(SUM('Actual species'!U85)&gt;=1,1,IF(SUM('Actual species'!U85)="X",1,0))</f>
        <v>0</v>
      </c>
      <c r="S85" s="2">
        <f>IF(SUM('Actual species'!V85)&gt;=1,1,IF(SUM('Actual species'!V85)="X",1,0))</f>
        <v>0</v>
      </c>
      <c r="T85" s="2">
        <f>IF(SUM('Actual species'!W85)&gt;=1,1,IF(SUM('Actual species'!W85)="X",1,0))</f>
        <v>0</v>
      </c>
    </row>
    <row r="86" spans="1:20" x14ac:dyDescent="0.3">
      <c r="A86" s="113" t="str">
        <f>'Actual species'!A86</f>
        <v>Brachygluta abrupta</v>
      </c>
      <c r="B86" s="66">
        <f>IF(SUM('Actual species'!B86:E86)&gt;=1,1,IF(SUM('Actual species'!B86:E86)="X",1,0))</f>
        <v>0</v>
      </c>
      <c r="C86" s="2">
        <f>IF(SUM('Actual species'!F86)&gt;=1,1,IF(SUM('Actual species'!F86)="X",1,0))</f>
        <v>0</v>
      </c>
      <c r="D86" s="2">
        <f>IF(SUM('Actual species'!G86)&gt;=1,1,IF(SUM('Actual species'!G86)="X",1,0))</f>
        <v>0</v>
      </c>
      <c r="E86" s="2">
        <f>IF(SUM('Actual species'!H86)&gt;=1,1,IF(SUM('Actual species'!H86)="X",1,0))</f>
        <v>0</v>
      </c>
      <c r="F86" s="2">
        <f>IF(SUM('Actual species'!I86)&gt;=1,1,IF(SUM('Actual species'!I86)="X",1,0))</f>
        <v>0</v>
      </c>
      <c r="G86" s="2">
        <f>IF(SUM('Actual species'!J86)&gt;=1,1,IF(SUM('Actual species'!J86)="X",1,0))</f>
        <v>0</v>
      </c>
      <c r="H86" s="2">
        <f>IF(SUM('Actual species'!K86)&gt;=1,1,IF(SUM('Actual species'!K86)="X",1,0))</f>
        <v>0</v>
      </c>
      <c r="I86" s="2">
        <f>IF(SUM('Actual species'!L86)&gt;=1,1,IF(SUM('Actual species'!L86)="X",1,0))</f>
        <v>0</v>
      </c>
      <c r="J86" s="2">
        <f>IF(SUM('Actual species'!M86)&gt;=1,1,IF(SUM('Actual species'!M86)="X",1,0))</f>
        <v>0</v>
      </c>
      <c r="K86" s="2">
        <f>IF(SUM('Actual species'!N86)&gt;=1,1,IF(SUM('Actual species'!N86)="X",1,0))</f>
        <v>0</v>
      </c>
      <c r="L86" s="2">
        <f>IF(SUM('Actual species'!O86)&gt;=1,1,IF(SUM('Actual species'!O86)="X",1,0))</f>
        <v>0</v>
      </c>
      <c r="M86" s="2">
        <f>IF(SUM('Actual species'!P86)&gt;=1,1,IF(SUM('Actual species'!P86)="X",1,0))</f>
        <v>0</v>
      </c>
      <c r="N86" s="2">
        <f>IF(SUM('Actual species'!Q86)&gt;=1,1,IF(SUM('Actual species'!Q86)="X",1,0))</f>
        <v>0</v>
      </c>
      <c r="O86" s="2">
        <f>IF(SUM('Actual species'!R86)&gt;=1,1,IF(SUM('Actual species'!R86)="X",1,0))</f>
        <v>0</v>
      </c>
      <c r="P86" s="2">
        <f>IF(SUM('Actual species'!S86)&gt;=1,1,IF(SUM('Actual species'!S86)="X",1,0))</f>
        <v>0</v>
      </c>
      <c r="Q86" s="2">
        <f>IF(SUM('Actual species'!T86)&gt;=1,1,IF(SUM('Actual species'!T86)="X",1,0))</f>
        <v>0</v>
      </c>
      <c r="R86" s="2">
        <f>IF(SUM('Actual species'!U86)&gt;=1,1,IF(SUM('Actual species'!U86)="X",1,0))</f>
        <v>0</v>
      </c>
      <c r="S86" s="2">
        <f>IF(SUM('Actual species'!V86)&gt;=1,1,IF(SUM('Actual species'!V86)="X",1,0))</f>
        <v>0</v>
      </c>
      <c r="T86" s="2">
        <f>IF(SUM('Actual species'!W86)&gt;=1,1,IF(SUM('Actual species'!W86)="X",1,0))</f>
        <v>0</v>
      </c>
    </row>
    <row r="87" spans="1:20" x14ac:dyDescent="0.3">
      <c r="A87" s="113" t="str">
        <f>'Actual species'!A87</f>
        <v>Brachygluta cavernosa</v>
      </c>
      <c r="B87" s="66">
        <f>IF(SUM('Actual species'!B87:E87)&gt;=1,1,IF(SUM('Actual species'!B87:E87)="X",1,0))</f>
        <v>0</v>
      </c>
      <c r="C87" s="2">
        <f>IF(SUM('Actual species'!F87)&gt;=1,1,IF(SUM('Actual species'!F87)="X",1,0))</f>
        <v>0</v>
      </c>
      <c r="D87" s="2">
        <f>IF(SUM('Actual species'!G87)&gt;=1,1,IF(SUM('Actual species'!G87)="X",1,0))</f>
        <v>1</v>
      </c>
      <c r="E87" s="2">
        <f>IF(SUM('Actual species'!H87)&gt;=1,1,IF(SUM('Actual species'!H87)="X",1,0))</f>
        <v>0</v>
      </c>
      <c r="F87" s="2">
        <f>IF(SUM('Actual species'!I87)&gt;=1,1,IF(SUM('Actual species'!I87)="X",1,0))</f>
        <v>0</v>
      </c>
      <c r="G87" s="2">
        <f>IF(SUM('Actual species'!J87)&gt;=1,1,IF(SUM('Actual species'!J87)="X",1,0))</f>
        <v>1</v>
      </c>
      <c r="H87" s="2">
        <f>IF(SUM('Actual species'!K87)&gt;=1,1,IF(SUM('Actual species'!K87)="X",1,0))</f>
        <v>1</v>
      </c>
      <c r="I87" s="2">
        <f>IF(SUM('Actual species'!L87)&gt;=1,1,IF(SUM('Actual species'!L87)="X",1,0))</f>
        <v>0</v>
      </c>
      <c r="J87" s="2">
        <f>IF(SUM('Actual species'!M87)&gt;=1,1,IF(SUM('Actual species'!M87)="X",1,0))</f>
        <v>0</v>
      </c>
      <c r="K87" s="2">
        <f>IF(SUM('Actual species'!N87)&gt;=1,1,IF(SUM('Actual species'!N87)="X",1,0))</f>
        <v>0</v>
      </c>
      <c r="L87" s="2">
        <f>IF(SUM('Actual species'!O87)&gt;=1,1,IF(SUM('Actual species'!O87)="X",1,0))</f>
        <v>0</v>
      </c>
      <c r="M87" s="2">
        <f>IF(SUM('Actual species'!P87)&gt;=1,1,IF(SUM('Actual species'!P87)="X",1,0))</f>
        <v>0</v>
      </c>
      <c r="N87" s="2">
        <f>IF(SUM('Actual species'!Q87)&gt;=1,1,IF(SUM('Actual species'!Q87)="X",1,0))</f>
        <v>0</v>
      </c>
      <c r="O87" s="2">
        <f>IF(SUM('Actual species'!R87)&gt;=1,1,IF(SUM('Actual species'!R87)="X",1,0))</f>
        <v>0</v>
      </c>
      <c r="P87" s="2">
        <f>IF(SUM('Actual species'!S87)&gt;=1,1,IF(SUM('Actual species'!S87)="X",1,0))</f>
        <v>0</v>
      </c>
      <c r="Q87" s="2">
        <f>IF(SUM('Actual species'!T87)&gt;=1,1,IF(SUM('Actual species'!T87)="X",1,0))</f>
        <v>0</v>
      </c>
      <c r="R87" s="2">
        <f>IF(SUM('Actual species'!U87)&gt;=1,1,IF(SUM('Actual species'!U87)="X",1,0))</f>
        <v>0</v>
      </c>
      <c r="S87" s="2">
        <f>IF(SUM('Actual species'!V87)&gt;=1,1,IF(SUM('Actual species'!V87)="X",1,0))</f>
        <v>0</v>
      </c>
      <c r="T87" s="2">
        <f>IF(SUM('Actual species'!W87)&gt;=1,1,IF(SUM('Actual species'!W87)="X",1,0))</f>
        <v>0</v>
      </c>
    </row>
    <row r="88" spans="1:20" x14ac:dyDescent="0.3">
      <c r="A88" s="113" t="str">
        <f>'Actual species'!A88</f>
        <v>Brachygluta foveola foveola</v>
      </c>
      <c r="B88" s="66">
        <f>IF(SUM('Actual species'!B88:E88)&gt;=1,1,IF(SUM('Actual species'!B88:E88)="X",1,0))</f>
        <v>0</v>
      </c>
      <c r="C88" s="2">
        <f>IF(SUM('Actual species'!F88)&gt;=1,1,IF(SUM('Actual species'!F88)="X",1,0))</f>
        <v>0</v>
      </c>
      <c r="D88" s="2">
        <f>IF(SUM('Actual species'!G88)&gt;=1,1,IF(SUM('Actual species'!G88)="X",1,0))</f>
        <v>0</v>
      </c>
      <c r="E88" s="2">
        <f>IF(SUM('Actual species'!H88)&gt;=1,1,IF(SUM('Actual species'!H88)="X",1,0))</f>
        <v>0</v>
      </c>
      <c r="F88" s="2">
        <f>IF(SUM('Actual species'!I88)&gt;=1,1,IF(SUM('Actual species'!I88)="X",1,0))</f>
        <v>1</v>
      </c>
      <c r="G88" s="2">
        <f>IF(SUM('Actual species'!J88)&gt;=1,1,IF(SUM('Actual species'!J88)="X",1,0))</f>
        <v>0</v>
      </c>
      <c r="H88" s="2">
        <f>IF(SUM('Actual species'!K88)&gt;=1,1,IF(SUM('Actual species'!K88)="X",1,0))</f>
        <v>0</v>
      </c>
      <c r="I88" s="2">
        <f>IF(SUM('Actual species'!L88)&gt;=1,1,IF(SUM('Actual species'!L88)="X",1,0))</f>
        <v>0</v>
      </c>
      <c r="J88" s="2">
        <f>IF(SUM('Actual species'!M88)&gt;=1,1,IF(SUM('Actual species'!M88)="X",1,0))</f>
        <v>0</v>
      </c>
      <c r="K88" s="2">
        <f>IF(SUM('Actual species'!N88)&gt;=1,1,IF(SUM('Actual species'!N88)="X",1,0))</f>
        <v>0</v>
      </c>
      <c r="L88" s="2">
        <f>IF(SUM('Actual species'!O88)&gt;=1,1,IF(SUM('Actual species'!O88)="X",1,0))</f>
        <v>0</v>
      </c>
      <c r="M88" s="2">
        <f>IF(SUM('Actual species'!P88)&gt;=1,1,IF(SUM('Actual species'!P88)="X",1,0))</f>
        <v>0</v>
      </c>
      <c r="N88" s="2">
        <f>IF(SUM('Actual species'!Q88)&gt;=1,1,IF(SUM('Actual species'!Q88)="X",1,0))</f>
        <v>0</v>
      </c>
      <c r="O88" s="2">
        <f>IF(SUM('Actual species'!R88)&gt;=1,1,IF(SUM('Actual species'!R88)="X",1,0))</f>
        <v>0</v>
      </c>
      <c r="P88" s="2">
        <f>IF(SUM('Actual species'!S88)&gt;=1,1,IF(SUM('Actual species'!S88)="X",1,0))</f>
        <v>0</v>
      </c>
      <c r="Q88" s="2">
        <f>IF(SUM('Actual species'!T88)&gt;=1,1,IF(SUM('Actual species'!T88)="X",1,0))</f>
        <v>0</v>
      </c>
      <c r="R88" s="2">
        <f>IF(SUM('Actual species'!U88)&gt;=1,1,IF(SUM('Actual species'!U88)="X",1,0))</f>
        <v>0</v>
      </c>
      <c r="S88" s="2">
        <f>IF(SUM('Actual species'!V88)&gt;=1,1,IF(SUM('Actual species'!V88)="X",1,0))</f>
        <v>0</v>
      </c>
      <c r="T88" s="2">
        <f>IF(SUM('Actual species'!W88)&gt;=1,1,IF(SUM('Actual species'!W88)="X",1,0))</f>
        <v>0</v>
      </c>
    </row>
    <row r="89" spans="1:20" x14ac:dyDescent="0.3">
      <c r="A89" s="113" t="str">
        <f>'Actual species'!A89</f>
        <v>Brachygluta furcata</v>
      </c>
      <c r="B89" s="66">
        <f>IF(SUM('Actual species'!B89:E89)&gt;=1,1,IF(SUM('Actual species'!B89:E89)="X",1,0))</f>
        <v>0</v>
      </c>
      <c r="C89" s="2">
        <f>IF(SUM('Actual species'!F89)&gt;=1,1,IF(SUM('Actual species'!F89)="X",1,0))</f>
        <v>0</v>
      </c>
      <c r="D89" s="2">
        <f>IF(SUM('Actual species'!G89)&gt;=1,1,IF(SUM('Actual species'!G89)="X",1,0))</f>
        <v>0</v>
      </c>
      <c r="E89" s="2">
        <f>IF(SUM('Actual species'!H89)&gt;=1,1,IF(SUM('Actual species'!H89)="X",1,0))</f>
        <v>0</v>
      </c>
      <c r="F89" s="2">
        <f>IF(SUM('Actual species'!I89)&gt;=1,1,IF(SUM('Actual species'!I89)="X",1,0))</f>
        <v>0</v>
      </c>
      <c r="G89" s="2">
        <f>IF(SUM('Actual species'!J89)&gt;=1,1,IF(SUM('Actual species'!J89)="X",1,0))</f>
        <v>0</v>
      </c>
      <c r="H89" s="2">
        <f>IF(SUM('Actual species'!K89)&gt;=1,1,IF(SUM('Actual species'!K89)="X",1,0))</f>
        <v>0</v>
      </c>
      <c r="I89" s="2">
        <f>IF(SUM('Actual species'!L89)&gt;=1,1,IF(SUM('Actual species'!L89)="X",1,0))</f>
        <v>0</v>
      </c>
      <c r="J89" s="2">
        <f>IF(SUM('Actual species'!M89)&gt;=1,1,IF(SUM('Actual species'!M89)="X",1,0))</f>
        <v>0</v>
      </c>
      <c r="K89" s="2">
        <f>IF(SUM('Actual species'!N89)&gt;=1,1,IF(SUM('Actual species'!N89)="X",1,0))</f>
        <v>0</v>
      </c>
      <c r="L89" s="2">
        <f>IF(SUM('Actual species'!O89)&gt;=1,1,IF(SUM('Actual species'!O89)="X",1,0))</f>
        <v>0</v>
      </c>
      <c r="M89" s="2">
        <f>IF(SUM('Actual species'!P89)&gt;=1,1,IF(SUM('Actual species'!P89)="X",1,0))</f>
        <v>0</v>
      </c>
      <c r="N89" s="2">
        <f>IF(SUM('Actual species'!Q89)&gt;=1,1,IF(SUM('Actual species'!Q89)="X",1,0))</f>
        <v>0</v>
      </c>
      <c r="O89" s="2">
        <f>IF(SUM('Actual species'!R89)&gt;=1,1,IF(SUM('Actual species'!R89)="X",1,0))</f>
        <v>0</v>
      </c>
      <c r="P89" s="2">
        <f>IF(SUM('Actual species'!S89)&gt;=1,1,IF(SUM('Actual species'!S89)="X",1,0))</f>
        <v>0</v>
      </c>
      <c r="Q89" s="2">
        <f>IF(SUM('Actual species'!T89)&gt;=1,1,IF(SUM('Actual species'!T89)="X",1,0))</f>
        <v>0</v>
      </c>
      <c r="R89" s="2">
        <f>IF(SUM('Actual species'!U89)&gt;=1,1,IF(SUM('Actual species'!U89)="X",1,0))</f>
        <v>0</v>
      </c>
      <c r="S89" s="2">
        <f>IF(SUM('Actual species'!V89)&gt;=1,1,IF(SUM('Actual species'!V89)="X",1,0))</f>
        <v>0</v>
      </c>
      <c r="T89" s="2">
        <f>IF(SUM('Actual species'!W89)&gt;=1,1,IF(SUM('Actual species'!W89)="X",1,0))</f>
        <v>0</v>
      </c>
    </row>
    <row r="90" spans="1:20" x14ac:dyDescent="0.3">
      <c r="A90" s="113" t="str">
        <f>'Actual species'!A90</f>
        <v xml:space="preserve">Brachygluta gnosiaca (E) </v>
      </c>
      <c r="B90" s="66">
        <f>IF(SUM('Actual species'!B90:E90)&gt;=1,1,IF(SUM('Actual species'!B90:E90)="X",1,0))</f>
        <v>0</v>
      </c>
      <c r="C90" s="2">
        <f>IF(SUM('Actual species'!F90)&gt;=1,1,IF(SUM('Actual species'!F90)="X",1,0))</f>
        <v>0</v>
      </c>
      <c r="D90" s="2">
        <f>IF(SUM('Actual species'!G90)&gt;=1,1,IF(SUM('Actual species'!G90)="X",1,0))</f>
        <v>0</v>
      </c>
      <c r="E90" s="2">
        <f>IF(SUM('Actual species'!H90)&gt;=1,1,IF(SUM('Actual species'!H90)="X",1,0))</f>
        <v>0</v>
      </c>
      <c r="F90" s="2">
        <f>IF(SUM('Actual species'!I90)&gt;=1,1,IF(SUM('Actual species'!I90)="X",1,0))</f>
        <v>0</v>
      </c>
      <c r="G90" s="2">
        <f>IF(SUM('Actual species'!J90)&gt;=1,1,IF(SUM('Actual species'!J90)="X",1,0))</f>
        <v>0</v>
      </c>
      <c r="H90" s="2">
        <f>IF(SUM('Actual species'!K90)&gt;=1,1,IF(SUM('Actual species'!K90)="X",1,0))</f>
        <v>0</v>
      </c>
      <c r="I90" s="2">
        <f>IF(SUM('Actual species'!L90)&gt;=1,1,IF(SUM('Actual species'!L90)="X",1,0))</f>
        <v>0</v>
      </c>
      <c r="J90" s="2">
        <f>IF(SUM('Actual species'!M90)&gt;=1,1,IF(SUM('Actual species'!M90)="X",1,0))</f>
        <v>0</v>
      </c>
      <c r="K90" s="2">
        <f>IF(SUM('Actual species'!N90)&gt;=1,1,IF(SUM('Actual species'!N90)="X",1,0))</f>
        <v>0</v>
      </c>
      <c r="L90" s="2">
        <f>IF(SUM('Actual species'!O90)&gt;=1,1,IF(SUM('Actual species'!O90)="X",1,0))</f>
        <v>0</v>
      </c>
      <c r="M90" s="2">
        <f>IF(SUM('Actual species'!P90)&gt;=1,1,IF(SUM('Actual species'!P90)="X",1,0))</f>
        <v>0</v>
      </c>
      <c r="N90" s="2">
        <f>IF(SUM('Actual species'!Q90)&gt;=1,1,IF(SUM('Actual species'!Q90)="X",1,0))</f>
        <v>0</v>
      </c>
      <c r="O90" s="2">
        <f>IF(SUM('Actual species'!R90)&gt;=1,1,IF(SUM('Actual species'!R90)="X",1,0))</f>
        <v>0</v>
      </c>
      <c r="P90" s="2">
        <f>IF(SUM('Actual species'!S90)&gt;=1,1,IF(SUM('Actual species'!S90)="X",1,0))</f>
        <v>0</v>
      </c>
      <c r="Q90" s="2">
        <f>IF(SUM('Actual species'!T90)&gt;=1,1,IF(SUM('Actual species'!T90)="X",1,0))</f>
        <v>0</v>
      </c>
      <c r="R90" s="2">
        <f>IF(SUM('Actual species'!U90)&gt;=1,1,IF(SUM('Actual species'!U90)="X",1,0))</f>
        <v>0</v>
      </c>
      <c r="S90" s="2">
        <f>IF(SUM('Actual species'!V90)&gt;=1,1,IF(SUM('Actual species'!V90)="X",1,0))</f>
        <v>0</v>
      </c>
      <c r="T90" s="2">
        <f>IF(SUM('Actual species'!W90)&gt;=1,1,IF(SUM('Actual species'!W90)="X",1,0))</f>
        <v>0</v>
      </c>
    </row>
    <row r="91" spans="1:20" x14ac:dyDescent="0.3">
      <c r="A91" s="113" t="str">
        <f>'Actual species'!A91</f>
        <v>Brachygluta helferi longispina</v>
      </c>
      <c r="B91" s="66">
        <f>IF(SUM('Actual species'!B91:E91)&gt;=1,1,IF(SUM('Actual species'!B91:E91)="X",1,0))</f>
        <v>0</v>
      </c>
      <c r="C91" s="2">
        <f>IF(SUM('Actual species'!F91)&gt;=1,1,IF(SUM('Actual species'!F91)="X",1,0))</f>
        <v>0</v>
      </c>
      <c r="D91" s="2">
        <f>IF(SUM('Actual species'!G91)&gt;=1,1,IF(SUM('Actual species'!G91)="X",1,0))</f>
        <v>0</v>
      </c>
      <c r="E91" s="2">
        <f>IF(SUM('Actual species'!H91)&gt;=1,1,IF(SUM('Actual species'!H91)="X",1,0))</f>
        <v>0</v>
      </c>
      <c r="F91" s="2">
        <f>IF(SUM('Actual species'!I91)&gt;=1,1,IF(SUM('Actual species'!I91)="X",1,0))</f>
        <v>0</v>
      </c>
      <c r="G91" s="2">
        <f>IF(SUM('Actual species'!J91)&gt;=1,1,IF(SUM('Actual species'!J91)="X",1,0))</f>
        <v>0</v>
      </c>
      <c r="H91" s="2">
        <f>IF(SUM('Actual species'!K91)&gt;=1,1,IF(SUM('Actual species'!K91)="X",1,0))</f>
        <v>0</v>
      </c>
      <c r="I91" s="2">
        <f>IF(SUM('Actual species'!L91)&gt;=1,1,IF(SUM('Actual species'!L91)="X",1,0))</f>
        <v>0</v>
      </c>
      <c r="J91" s="2">
        <f>IF(SUM('Actual species'!M91)&gt;=1,1,IF(SUM('Actual species'!M91)="X",1,0))</f>
        <v>1</v>
      </c>
      <c r="K91" s="2">
        <f>IF(SUM('Actual species'!N91)&gt;=1,1,IF(SUM('Actual species'!N91)="X",1,0))</f>
        <v>0</v>
      </c>
      <c r="L91" s="2">
        <f>IF(SUM('Actual species'!O91)&gt;=1,1,IF(SUM('Actual species'!O91)="X",1,0))</f>
        <v>0</v>
      </c>
      <c r="M91" s="2">
        <f>IF(SUM('Actual species'!P91)&gt;=1,1,IF(SUM('Actual species'!P91)="X",1,0))</f>
        <v>0</v>
      </c>
      <c r="N91" s="2">
        <f>IF(SUM('Actual species'!Q91)&gt;=1,1,IF(SUM('Actual species'!Q91)="X",1,0))</f>
        <v>0</v>
      </c>
      <c r="O91" s="2">
        <f>IF(SUM('Actual species'!R91)&gt;=1,1,IF(SUM('Actual species'!R91)="X",1,0))</f>
        <v>0</v>
      </c>
      <c r="P91" s="2">
        <f>IF(SUM('Actual species'!S91)&gt;=1,1,IF(SUM('Actual species'!S91)="X",1,0))</f>
        <v>0</v>
      </c>
      <c r="Q91" s="2">
        <f>IF(SUM('Actual species'!T91)&gt;=1,1,IF(SUM('Actual species'!T91)="X",1,0))</f>
        <v>0</v>
      </c>
      <c r="R91" s="2">
        <f>IF(SUM('Actual species'!U91)&gt;=1,1,IF(SUM('Actual species'!U91)="X",1,0))</f>
        <v>0</v>
      </c>
      <c r="S91" s="2">
        <f>IF(SUM('Actual species'!V91)&gt;=1,1,IF(SUM('Actual species'!V91)="X",1,0))</f>
        <v>0</v>
      </c>
      <c r="T91" s="2">
        <f>IF(SUM('Actual species'!W91)&gt;=1,1,IF(SUM('Actual species'!W91)="X",1,0))</f>
        <v>0</v>
      </c>
    </row>
    <row r="92" spans="1:20" x14ac:dyDescent="0.3">
      <c r="A92" s="113" t="str">
        <f>'Actual species'!A92</f>
        <v>Brachygluta ochanensis</v>
      </c>
      <c r="B92" s="66">
        <f>IF(SUM('Actual species'!B92:E92)&gt;=1,1,IF(SUM('Actual species'!B92:E92)="X",1,0))</f>
        <v>0</v>
      </c>
      <c r="C92" s="2">
        <f>IF(SUM('Actual species'!F92)&gt;=1,1,IF(SUM('Actual species'!F92)="X",1,0))</f>
        <v>0</v>
      </c>
      <c r="D92" s="2">
        <f>IF(SUM('Actual species'!G92)&gt;=1,1,IF(SUM('Actual species'!G92)="X",1,0))</f>
        <v>0</v>
      </c>
      <c r="E92" s="2">
        <f>IF(SUM('Actual species'!H92)&gt;=1,1,IF(SUM('Actual species'!H92)="X",1,0))</f>
        <v>0</v>
      </c>
      <c r="F92" s="2">
        <f>IF(SUM('Actual species'!I92)&gt;=1,1,IF(SUM('Actual species'!I92)="X",1,0))</f>
        <v>0</v>
      </c>
      <c r="G92" s="2">
        <f>IF(SUM('Actual species'!J92)&gt;=1,1,IF(SUM('Actual species'!J92)="X",1,0))</f>
        <v>1</v>
      </c>
      <c r="H92" s="2">
        <f>IF(SUM('Actual species'!K92)&gt;=1,1,IF(SUM('Actual species'!K92)="X",1,0))</f>
        <v>0</v>
      </c>
      <c r="I92" s="2">
        <f>IF(SUM('Actual species'!L92)&gt;=1,1,IF(SUM('Actual species'!L92)="X",1,0))</f>
        <v>0</v>
      </c>
      <c r="J92" s="2">
        <f>IF(SUM('Actual species'!M92)&gt;=1,1,IF(SUM('Actual species'!M92)="X",1,0))</f>
        <v>0</v>
      </c>
      <c r="K92" s="2">
        <f>IF(SUM('Actual species'!N92)&gt;=1,1,IF(SUM('Actual species'!N92)="X",1,0))</f>
        <v>0</v>
      </c>
      <c r="L92" s="2">
        <f>IF(SUM('Actual species'!O92)&gt;=1,1,IF(SUM('Actual species'!O92)="X",1,0))</f>
        <v>0</v>
      </c>
      <c r="M92" s="2">
        <f>IF(SUM('Actual species'!P92)&gt;=1,1,IF(SUM('Actual species'!P92)="X",1,0))</f>
        <v>0</v>
      </c>
      <c r="N92" s="2">
        <f>IF(SUM('Actual species'!Q92)&gt;=1,1,IF(SUM('Actual species'!Q92)="X",1,0))</f>
        <v>0</v>
      </c>
      <c r="O92" s="2">
        <f>IF(SUM('Actual species'!R92)&gt;=1,1,IF(SUM('Actual species'!R92)="X",1,0))</f>
        <v>0</v>
      </c>
      <c r="P92" s="2">
        <f>IF(SUM('Actual species'!S92)&gt;=1,1,IF(SUM('Actual species'!S92)="X",1,0))</f>
        <v>0</v>
      </c>
      <c r="Q92" s="2">
        <f>IF(SUM('Actual species'!T92)&gt;=1,1,IF(SUM('Actual species'!T92)="X",1,0))</f>
        <v>0</v>
      </c>
      <c r="R92" s="2">
        <f>IF(SUM('Actual species'!U92)&gt;=1,1,IF(SUM('Actual species'!U92)="X",1,0))</f>
        <v>0</v>
      </c>
      <c r="S92" s="2">
        <f>IF(SUM('Actual species'!V92)&gt;=1,1,IF(SUM('Actual species'!V92)="X",1,0))</f>
        <v>0</v>
      </c>
      <c r="T92" s="2">
        <f>IF(SUM('Actual species'!W92)&gt;=1,1,IF(SUM('Actual species'!W92)="X",1,0))</f>
        <v>0</v>
      </c>
    </row>
    <row r="93" spans="1:20" x14ac:dyDescent="0.3">
      <c r="A93" s="113" t="str">
        <f>'Actual species'!A93</f>
        <v>Brachygluta spinicoxis fuchsii</v>
      </c>
      <c r="B93" s="66">
        <f>IF(SUM('Actual species'!B93:E93)&gt;=1,1,IF(SUM('Actual species'!B93:E93)="X",1,0))</f>
        <v>0</v>
      </c>
      <c r="C93" s="2">
        <f>IF(SUM('Actual species'!F93)&gt;=1,1,IF(SUM('Actual species'!F93)="X",1,0))</f>
        <v>0</v>
      </c>
      <c r="D93" s="2">
        <f>IF(SUM('Actual species'!G93)&gt;=1,1,IF(SUM('Actual species'!G93)="X",1,0))</f>
        <v>0</v>
      </c>
      <c r="E93" s="2">
        <f>IF(SUM('Actual species'!H93)&gt;=1,1,IF(SUM('Actual species'!H93)="X",1,0))</f>
        <v>1</v>
      </c>
      <c r="F93" s="2">
        <f>IF(SUM('Actual species'!I93)&gt;=1,1,IF(SUM('Actual species'!I93)="X",1,0))</f>
        <v>0</v>
      </c>
      <c r="G93" s="2">
        <f>IF(SUM('Actual species'!J93)&gt;=1,1,IF(SUM('Actual species'!J93)="X",1,0))</f>
        <v>0</v>
      </c>
      <c r="H93" s="2">
        <f>IF(SUM('Actual species'!K93)&gt;=1,1,IF(SUM('Actual species'!K93)="X",1,0))</f>
        <v>0</v>
      </c>
      <c r="I93" s="2">
        <f>IF(SUM('Actual species'!L93)&gt;=1,1,IF(SUM('Actual species'!L93)="X",1,0))</f>
        <v>0</v>
      </c>
      <c r="J93" s="2">
        <f>IF(SUM('Actual species'!M93)&gt;=1,1,IF(SUM('Actual species'!M93)="X",1,0))</f>
        <v>0</v>
      </c>
      <c r="K93" s="2">
        <f>IF(SUM('Actual species'!N93)&gt;=1,1,IF(SUM('Actual species'!N93)="X",1,0))</f>
        <v>0</v>
      </c>
      <c r="L93" s="2">
        <f>IF(SUM('Actual species'!O93)&gt;=1,1,IF(SUM('Actual species'!O93)="X",1,0))</f>
        <v>0</v>
      </c>
      <c r="M93" s="2">
        <f>IF(SUM('Actual species'!P93)&gt;=1,1,IF(SUM('Actual species'!P93)="X",1,0))</f>
        <v>1</v>
      </c>
      <c r="N93" s="2">
        <f>IF(SUM('Actual species'!Q93)&gt;=1,1,IF(SUM('Actual species'!Q93)="X",1,0))</f>
        <v>0</v>
      </c>
      <c r="O93" s="2">
        <f>IF(SUM('Actual species'!R93)&gt;=1,1,IF(SUM('Actual species'!R93)="X",1,0))</f>
        <v>0</v>
      </c>
      <c r="P93" s="2">
        <f>IF(SUM('Actual species'!S93)&gt;=1,1,IF(SUM('Actual species'!S93)="X",1,0))</f>
        <v>0</v>
      </c>
      <c r="Q93" s="2">
        <f>IF(SUM('Actual species'!T93)&gt;=1,1,IF(SUM('Actual species'!T93)="X",1,0))</f>
        <v>0</v>
      </c>
      <c r="R93" s="2">
        <f>IF(SUM('Actual species'!U93)&gt;=1,1,IF(SUM('Actual species'!U93)="X",1,0))</f>
        <v>0</v>
      </c>
      <c r="S93" s="2">
        <f>IF(SUM('Actual species'!V93)&gt;=1,1,IF(SUM('Actual species'!V93)="X",1,0))</f>
        <v>0</v>
      </c>
      <c r="T93" s="2">
        <f>IF(SUM('Actual species'!W93)&gt;=1,1,IF(SUM('Actual species'!W93)="X",1,0))</f>
        <v>0</v>
      </c>
    </row>
    <row r="94" spans="1:20" x14ac:dyDescent="0.3">
      <c r="A94" s="113" t="str">
        <f>'Actual species'!A94</f>
        <v>Brachygluta transversalis</v>
      </c>
      <c r="B94" s="66">
        <f>IF(SUM('Actual species'!B94:E94)&gt;=1,1,IF(SUM('Actual species'!B94:E94)="X",1,0))</f>
        <v>0</v>
      </c>
      <c r="C94" s="2">
        <f>IF(SUM('Actual species'!F94)&gt;=1,1,IF(SUM('Actual species'!F94)="X",1,0))</f>
        <v>0</v>
      </c>
      <c r="D94" s="2">
        <f>IF(SUM('Actual species'!G94)&gt;=1,1,IF(SUM('Actual species'!G94)="X",1,0))</f>
        <v>0</v>
      </c>
      <c r="E94" s="2">
        <f>IF(SUM('Actual species'!H94)&gt;=1,1,IF(SUM('Actual species'!H94)="X",1,0))</f>
        <v>0</v>
      </c>
      <c r="F94" s="2">
        <f>IF(SUM('Actual species'!I94)&gt;=1,1,IF(SUM('Actual species'!I94)="X",1,0))</f>
        <v>0</v>
      </c>
      <c r="G94" s="2">
        <f>IF(SUM('Actual species'!J94)&gt;=1,1,IF(SUM('Actual species'!J94)="X",1,0))</f>
        <v>0</v>
      </c>
      <c r="H94" s="2">
        <f>IF(SUM('Actual species'!K94)&gt;=1,1,IF(SUM('Actual species'!K94)="X",1,0))</f>
        <v>0</v>
      </c>
      <c r="I94" s="2">
        <f>IF(SUM('Actual species'!L94)&gt;=1,1,IF(SUM('Actual species'!L94)="X",1,0))</f>
        <v>0</v>
      </c>
      <c r="J94" s="2">
        <f>IF(SUM('Actual species'!M94)&gt;=1,1,IF(SUM('Actual species'!M94)="X",1,0))</f>
        <v>0</v>
      </c>
      <c r="K94" s="2">
        <f>IF(SUM('Actual species'!N94)&gt;=1,1,IF(SUM('Actual species'!N94)="X",1,0))</f>
        <v>0</v>
      </c>
      <c r="L94" s="2">
        <f>IF(SUM('Actual species'!O94)&gt;=1,1,IF(SUM('Actual species'!O94)="X",1,0))</f>
        <v>0</v>
      </c>
      <c r="M94" s="2">
        <f>IF(SUM('Actual species'!P94)&gt;=1,1,IF(SUM('Actual species'!P94)="X",1,0))</f>
        <v>0</v>
      </c>
      <c r="N94" s="2">
        <f>IF(SUM('Actual species'!Q94)&gt;=1,1,IF(SUM('Actual species'!Q94)="X",1,0))</f>
        <v>0</v>
      </c>
      <c r="O94" s="2">
        <f>IF(SUM('Actual species'!R94)&gt;=1,1,IF(SUM('Actual species'!R94)="X",1,0))</f>
        <v>0</v>
      </c>
      <c r="P94" s="2">
        <f>IF(SUM('Actual species'!S94)&gt;=1,1,IF(SUM('Actual species'!S94)="X",1,0))</f>
        <v>0</v>
      </c>
      <c r="Q94" s="2">
        <f>IF(SUM('Actual species'!T94)&gt;=1,1,IF(SUM('Actual species'!T94)="X",1,0))</f>
        <v>0</v>
      </c>
      <c r="R94" s="2">
        <f>IF(SUM('Actual species'!U94)&gt;=1,1,IF(SUM('Actual species'!U94)="X",1,0))</f>
        <v>0</v>
      </c>
      <c r="S94" s="2">
        <f>IF(SUM('Actual species'!V94)&gt;=1,1,IF(SUM('Actual species'!V94)="X",1,0))</f>
        <v>0</v>
      </c>
      <c r="T94" s="2">
        <f>IF(SUM('Actual species'!W94)&gt;=1,1,IF(SUM('Actual species'!W94)="X",1,0))</f>
        <v>0</v>
      </c>
    </row>
    <row r="95" spans="1:20" x14ac:dyDescent="0.3">
      <c r="A95" s="113" t="str">
        <f>'Actual species'!A95</f>
        <v>Brachygluta xanthoptera</v>
      </c>
      <c r="B95" s="66">
        <f>IF(SUM('Actual species'!B95:E95)&gt;=1,1,IF(SUM('Actual species'!B95:E95)="X",1,0))</f>
        <v>0</v>
      </c>
      <c r="C95" s="2">
        <f>IF(SUM('Actual species'!F95)&gt;=1,1,IF(SUM('Actual species'!F95)="X",1,0))</f>
        <v>0</v>
      </c>
      <c r="D95" s="2">
        <f>IF(SUM('Actual species'!G95)&gt;=1,1,IF(SUM('Actual species'!G95)="X",1,0))</f>
        <v>0</v>
      </c>
      <c r="E95" s="2">
        <f>IF(SUM('Actual species'!H95)&gt;=1,1,IF(SUM('Actual species'!H95)="X",1,0))</f>
        <v>0</v>
      </c>
      <c r="F95" s="2">
        <f>IF(SUM('Actual species'!I95)&gt;=1,1,IF(SUM('Actual species'!I95)="X",1,0))</f>
        <v>0</v>
      </c>
      <c r="G95" s="2">
        <f>IF(SUM('Actual species'!J95)&gt;=1,1,IF(SUM('Actual species'!J95)="X",1,0))</f>
        <v>0</v>
      </c>
      <c r="H95" s="2">
        <f>IF(SUM('Actual species'!K95)&gt;=1,1,IF(SUM('Actual species'!K95)="X",1,0))</f>
        <v>0</v>
      </c>
      <c r="I95" s="2">
        <f>IF(SUM('Actual species'!L95)&gt;=1,1,IF(SUM('Actual species'!L95)="X",1,0))</f>
        <v>0</v>
      </c>
      <c r="J95" s="2">
        <f>IF(SUM('Actual species'!M95)&gt;=1,1,IF(SUM('Actual species'!M95)="X",1,0))</f>
        <v>0</v>
      </c>
      <c r="K95" s="2">
        <f>IF(SUM('Actual species'!N95)&gt;=1,1,IF(SUM('Actual species'!N95)="X",1,0))</f>
        <v>0</v>
      </c>
      <c r="L95" s="2">
        <f>IF(SUM('Actual species'!O95)&gt;=1,1,IF(SUM('Actual species'!O95)="X",1,0))</f>
        <v>0</v>
      </c>
      <c r="M95" s="2">
        <f>IF(SUM('Actual species'!P95)&gt;=1,1,IF(SUM('Actual species'!P95)="X",1,0))</f>
        <v>0</v>
      </c>
      <c r="N95" s="2">
        <f>IF(SUM('Actual species'!Q95)&gt;=1,1,IF(SUM('Actual species'!Q95)="X",1,0))</f>
        <v>0</v>
      </c>
      <c r="O95" s="2">
        <f>IF(SUM('Actual species'!R95)&gt;=1,1,IF(SUM('Actual species'!R95)="X",1,0))</f>
        <v>0</v>
      </c>
      <c r="P95" s="2">
        <f>IF(SUM('Actual species'!S95)&gt;=1,1,IF(SUM('Actual species'!S95)="X",1,0))</f>
        <v>0</v>
      </c>
      <c r="Q95" s="2">
        <f>IF(SUM('Actual species'!T95)&gt;=1,1,IF(SUM('Actual species'!T95)="X",1,0))</f>
        <v>0</v>
      </c>
      <c r="R95" s="2">
        <f>IF(SUM('Actual species'!U95)&gt;=1,1,IF(SUM('Actual species'!U95)="X",1,0))</f>
        <v>0</v>
      </c>
      <c r="S95" s="2">
        <f>IF(SUM('Actual species'!V95)&gt;=1,1,IF(SUM('Actual species'!V95)="X",1,0))</f>
        <v>0</v>
      </c>
      <c r="T95" s="2">
        <f>IF(SUM('Actual species'!W95)&gt;=1,1,IF(SUM('Actual species'!W95)="X",1,0))</f>
        <v>0</v>
      </c>
    </row>
    <row r="96" spans="1:20" x14ac:dyDescent="0.3">
      <c r="A96" s="113" t="str">
        <f>'Actual species'!A96</f>
        <v>Bryaxis anatolicus</v>
      </c>
      <c r="B96" s="66">
        <f>IF(SUM('Actual species'!B96:E96)&gt;=1,1,IF(SUM('Actual species'!B96:E96)="X",1,0))</f>
        <v>0</v>
      </c>
      <c r="C96" s="2">
        <f>IF(SUM('Actual species'!F96)&gt;=1,1,IF(SUM('Actual species'!F96)="X",1,0))</f>
        <v>0</v>
      </c>
      <c r="D96" s="2">
        <f>IF(SUM('Actual species'!G96)&gt;=1,1,IF(SUM('Actual species'!G96)="X",1,0))</f>
        <v>0</v>
      </c>
      <c r="E96" s="2">
        <f>IF(SUM('Actual species'!H96)&gt;=1,1,IF(SUM('Actual species'!H96)="X",1,0))</f>
        <v>1</v>
      </c>
      <c r="F96" s="2">
        <f>IF(SUM('Actual species'!I96)&gt;=1,1,IF(SUM('Actual species'!I96)="X",1,0))</f>
        <v>0</v>
      </c>
      <c r="G96" s="2">
        <f>IF(SUM('Actual species'!J96)&gt;=1,1,IF(SUM('Actual species'!J96)="X",1,0))</f>
        <v>0</v>
      </c>
      <c r="H96" s="2">
        <f>IF(SUM('Actual species'!K96)&gt;=1,1,IF(SUM('Actual species'!K96)="X",1,0))</f>
        <v>0</v>
      </c>
      <c r="I96" s="2">
        <f>IF(SUM('Actual species'!L96)&gt;=1,1,IF(SUM('Actual species'!L96)="X",1,0))</f>
        <v>0</v>
      </c>
      <c r="J96" s="2">
        <f>IF(SUM('Actual species'!M96)&gt;=1,1,IF(SUM('Actual species'!M96)="X",1,0))</f>
        <v>0</v>
      </c>
      <c r="K96" s="2">
        <f>IF(SUM('Actual species'!N96)&gt;=1,1,IF(SUM('Actual species'!N96)="X",1,0))</f>
        <v>0</v>
      </c>
      <c r="L96" s="2">
        <f>IF(SUM('Actual species'!O96)&gt;=1,1,IF(SUM('Actual species'!O96)="X",1,0))</f>
        <v>0</v>
      </c>
      <c r="M96" s="2">
        <f>IF(SUM('Actual species'!P96)&gt;=1,1,IF(SUM('Actual species'!P96)="X",1,0))</f>
        <v>0</v>
      </c>
      <c r="N96" s="2">
        <f>IF(SUM('Actual species'!Q96)&gt;=1,1,IF(SUM('Actual species'!Q96)="X",1,0))</f>
        <v>0</v>
      </c>
      <c r="O96" s="2">
        <f>IF(SUM('Actual species'!R96)&gt;=1,1,IF(SUM('Actual species'!R96)="X",1,0))</f>
        <v>0</v>
      </c>
      <c r="P96" s="2">
        <f>IF(SUM('Actual species'!S96)&gt;=1,1,IF(SUM('Actual species'!S96)="X",1,0))</f>
        <v>0</v>
      </c>
      <c r="Q96" s="2">
        <f>IF(SUM('Actual species'!T96)&gt;=1,1,IF(SUM('Actual species'!T96)="X",1,0))</f>
        <v>0</v>
      </c>
      <c r="R96" s="2">
        <f>IF(SUM('Actual species'!U96)&gt;=1,1,IF(SUM('Actual species'!U96)="X",1,0))</f>
        <v>0</v>
      </c>
      <c r="S96" s="2">
        <f>IF(SUM('Actual species'!V96)&gt;=1,1,IF(SUM('Actual species'!V96)="X",1,0))</f>
        <v>0</v>
      </c>
      <c r="T96" s="2">
        <f>IF(SUM('Actual species'!W96)&gt;=1,1,IF(SUM('Actual species'!W96)="X",1,0))</f>
        <v>0</v>
      </c>
    </row>
    <row r="97" spans="1:20" x14ac:dyDescent="0.3">
      <c r="A97" s="113" t="str">
        <f>'Actual species'!A97</f>
        <v>Bryaxis callipus</v>
      </c>
      <c r="B97" s="66">
        <f>IF(SUM('Actual species'!B97:E97)&gt;=1,1,IF(SUM('Actual species'!B97:E97)="X",1,0))</f>
        <v>0</v>
      </c>
      <c r="C97" s="2">
        <f>IF(SUM('Actual species'!F97)&gt;=1,1,IF(SUM('Actual species'!F97)="X",1,0))</f>
        <v>0</v>
      </c>
      <c r="D97" s="2">
        <f>IF(SUM('Actual species'!G97)&gt;=1,1,IF(SUM('Actual species'!G97)="X",1,0))</f>
        <v>0</v>
      </c>
      <c r="E97" s="2">
        <f>IF(SUM('Actual species'!H97)&gt;=1,1,IF(SUM('Actual species'!H97)="X",1,0))</f>
        <v>0</v>
      </c>
      <c r="F97" s="2">
        <f>IF(SUM('Actual species'!I97)&gt;=1,1,IF(SUM('Actual species'!I97)="X",1,0))</f>
        <v>0</v>
      </c>
      <c r="G97" s="2">
        <f>IF(SUM('Actual species'!J97)&gt;=1,1,IF(SUM('Actual species'!J97)="X",1,0))</f>
        <v>0</v>
      </c>
      <c r="H97" s="2">
        <f>IF(SUM('Actual species'!K97)&gt;=1,1,IF(SUM('Actual species'!K97)="X",1,0))</f>
        <v>0</v>
      </c>
      <c r="I97" s="2">
        <f>IF(SUM('Actual species'!L97)&gt;=1,1,IF(SUM('Actual species'!L97)="X",1,0))</f>
        <v>0</v>
      </c>
      <c r="J97" s="2">
        <f>IF(SUM('Actual species'!M97)&gt;=1,1,IF(SUM('Actual species'!M97)="X",1,0))</f>
        <v>1</v>
      </c>
      <c r="K97" s="2">
        <f>IF(SUM('Actual species'!N97)&gt;=1,1,IF(SUM('Actual species'!N97)="X",1,0))</f>
        <v>0</v>
      </c>
      <c r="L97" s="2">
        <f>IF(SUM('Actual species'!O97)&gt;=1,1,IF(SUM('Actual species'!O97)="X",1,0))</f>
        <v>0</v>
      </c>
      <c r="M97" s="2">
        <f>IF(SUM('Actual species'!P97)&gt;=1,1,IF(SUM('Actual species'!P97)="X",1,0))</f>
        <v>0</v>
      </c>
      <c r="N97" s="2">
        <f>IF(SUM('Actual species'!Q97)&gt;=1,1,IF(SUM('Actual species'!Q97)="X",1,0))</f>
        <v>0</v>
      </c>
      <c r="O97" s="2">
        <f>IF(SUM('Actual species'!R97)&gt;=1,1,IF(SUM('Actual species'!R97)="X",1,0))</f>
        <v>0</v>
      </c>
      <c r="P97" s="2">
        <f>IF(SUM('Actual species'!S97)&gt;=1,1,IF(SUM('Actual species'!S97)="X",1,0))</f>
        <v>0</v>
      </c>
      <c r="Q97" s="2">
        <f>IF(SUM('Actual species'!T97)&gt;=1,1,IF(SUM('Actual species'!T97)="X",1,0))</f>
        <v>0</v>
      </c>
      <c r="R97" s="2">
        <f>IF(SUM('Actual species'!U97)&gt;=1,1,IF(SUM('Actual species'!U97)="X",1,0))</f>
        <v>0</v>
      </c>
      <c r="S97" s="2">
        <f>IF(SUM('Actual species'!V97)&gt;=1,1,IF(SUM('Actual species'!V97)="X",1,0))</f>
        <v>0</v>
      </c>
      <c r="T97" s="2">
        <f>IF(SUM('Actual species'!W97)&gt;=1,1,IF(SUM('Actual species'!W97)="X",1,0))</f>
        <v>0</v>
      </c>
    </row>
    <row r="98" spans="1:20" x14ac:dyDescent="0.3">
      <c r="A98" s="113" t="str">
        <f>'Actual species'!A98</f>
        <v>Bryaxis convexus</v>
      </c>
      <c r="B98" s="66">
        <f>IF(SUM('Actual species'!B98:E98)&gt;=1,1,IF(SUM('Actual species'!B98:E98)="X",1,0))</f>
        <v>0</v>
      </c>
      <c r="C98" s="2">
        <f>IF(SUM('Actual species'!F98)&gt;=1,1,IF(SUM('Actual species'!F98)="X",1,0))</f>
        <v>0</v>
      </c>
      <c r="D98" s="2">
        <f>IF(SUM('Actual species'!G98)&gt;=1,1,IF(SUM('Actual species'!G98)="X",1,0))</f>
        <v>0</v>
      </c>
      <c r="E98" s="2">
        <f>IF(SUM('Actual species'!H98)&gt;=1,1,IF(SUM('Actual species'!H98)="X",1,0))</f>
        <v>0</v>
      </c>
      <c r="F98" s="2">
        <f>IF(SUM('Actual species'!I98)&gt;=1,1,IF(SUM('Actual species'!I98)="X",1,0))</f>
        <v>0</v>
      </c>
      <c r="G98" s="2">
        <f>IF(SUM('Actual species'!J98)&gt;=1,1,IF(SUM('Actual species'!J98)="X",1,0))</f>
        <v>0</v>
      </c>
      <c r="H98" s="2">
        <f>IF(SUM('Actual species'!K98)&gt;=1,1,IF(SUM('Actual species'!K98)="X",1,0))</f>
        <v>0</v>
      </c>
      <c r="I98" s="2">
        <f>IF(SUM('Actual species'!L98)&gt;=1,1,IF(SUM('Actual species'!L98)="X",1,0))</f>
        <v>0</v>
      </c>
      <c r="J98" s="2">
        <f>IF(SUM('Actual species'!M98)&gt;=1,1,IF(SUM('Actual species'!M98)="X",1,0))</f>
        <v>1</v>
      </c>
      <c r="K98" s="2">
        <f>IF(SUM('Actual species'!N98)&gt;=1,1,IF(SUM('Actual species'!N98)="X",1,0))</f>
        <v>0</v>
      </c>
      <c r="L98" s="2">
        <f>IF(SUM('Actual species'!O98)&gt;=1,1,IF(SUM('Actual species'!O98)="X",1,0))</f>
        <v>0</v>
      </c>
      <c r="M98" s="2">
        <f>IF(SUM('Actual species'!P98)&gt;=1,1,IF(SUM('Actual species'!P98)="X",1,0))</f>
        <v>0</v>
      </c>
      <c r="N98" s="2">
        <f>IF(SUM('Actual species'!Q98)&gt;=1,1,IF(SUM('Actual species'!Q98)="X",1,0))</f>
        <v>0</v>
      </c>
      <c r="O98" s="2">
        <f>IF(SUM('Actual species'!R98)&gt;=1,1,IF(SUM('Actual species'!R98)="X",1,0))</f>
        <v>0</v>
      </c>
      <c r="P98" s="2">
        <f>IF(SUM('Actual species'!S98)&gt;=1,1,IF(SUM('Actual species'!S98)="X",1,0))</f>
        <v>0</v>
      </c>
      <c r="Q98" s="2">
        <f>IF(SUM('Actual species'!T98)&gt;=1,1,IF(SUM('Actual species'!T98)="X",1,0))</f>
        <v>0</v>
      </c>
      <c r="R98" s="2">
        <f>IF(SUM('Actual species'!U98)&gt;=1,1,IF(SUM('Actual species'!U98)="X",1,0))</f>
        <v>0</v>
      </c>
      <c r="S98" s="2">
        <f>IF(SUM('Actual species'!V98)&gt;=1,1,IF(SUM('Actual species'!V98)="X",1,0))</f>
        <v>0</v>
      </c>
      <c r="T98" s="2">
        <f>IF(SUM('Actual species'!W98)&gt;=1,1,IF(SUM('Actual species'!W98)="X",1,0))</f>
        <v>0</v>
      </c>
    </row>
    <row r="99" spans="1:20" x14ac:dyDescent="0.3">
      <c r="A99" s="113" t="str">
        <f>'Actual species'!A99</f>
        <v>Bryaxis corcyreus</v>
      </c>
      <c r="B99" s="66">
        <f>IF(SUM('Actual species'!B99:E99)&gt;=1,1,IF(SUM('Actual species'!B99:E99)="X",1,0))</f>
        <v>0</v>
      </c>
      <c r="C99" s="2">
        <f>IF(SUM('Actual species'!F99)&gt;=1,1,IF(SUM('Actual species'!F99)="X",1,0))</f>
        <v>0</v>
      </c>
      <c r="D99" s="2">
        <f>IF(SUM('Actual species'!G99)&gt;=1,1,IF(SUM('Actual species'!G99)="X",1,0))</f>
        <v>0</v>
      </c>
      <c r="E99" s="2">
        <f>IF(SUM('Actual species'!H99)&gt;=1,1,IF(SUM('Actual species'!H99)="X",1,0))</f>
        <v>0</v>
      </c>
      <c r="F99" s="2">
        <f>IF(SUM('Actual species'!I99)&gt;=1,1,IF(SUM('Actual species'!I99)="X",1,0))</f>
        <v>0</v>
      </c>
      <c r="G99" s="2">
        <f>IF(SUM('Actual species'!J99)&gt;=1,1,IF(SUM('Actual species'!J99)="X",1,0))</f>
        <v>0</v>
      </c>
      <c r="H99" s="2">
        <f>IF(SUM('Actual species'!K99)&gt;=1,1,IF(SUM('Actual species'!K99)="X",1,0))</f>
        <v>0</v>
      </c>
      <c r="I99" s="2">
        <f>IF(SUM('Actual species'!L99)&gt;=1,1,IF(SUM('Actual species'!L99)="X",1,0))</f>
        <v>0</v>
      </c>
      <c r="J99" s="2">
        <f>IF(SUM('Actual species'!M99)&gt;=1,1,IF(SUM('Actual species'!M99)="X",1,0))</f>
        <v>1</v>
      </c>
      <c r="K99" s="2">
        <f>IF(SUM('Actual species'!N99)&gt;=1,1,IF(SUM('Actual species'!N99)="X",1,0))</f>
        <v>0</v>
      </c>
      <c r="L99" s="2">
        <f>IF(SUM('Actual species'!O99)&gt;=1,1,IF(SUM('Actual species'!O99)="X",1,0))</f>
        <v>0</v>
      </c>
      <c r="M99" s="2">
        <f>IF(SUM('Actual species'!P99)&gt;=1,1,IF(SUM('Actual species'!P99)="X",1,0))</f>
        <v>0</v>
      </c>
      <c r="N99" s="2">
        <f>IF(SUM('Actual species'!Q99)&gt;=1,1,IF(SUM('Actual species'!Q99)="X",1,0))</f>
        <v>0</v>
      </c>
      <c r="O99" s="2">
        <f>IF(SUM('Actual species'!R99)&gt;=1,1,IF(SUM('Actual species'!R99)="X",1,0))</f>
        <v>0</v>
      </c>
      <c r="P99" s="2">
        <f>IF(SUM('Actual species'!S99)&gt;=1,1,IF(SUM('Actual species'!S99)="X",1,0))</f>
        <v>0</v>
      </c>
      <c r="Q99" s="2">
        <f>IF(SUM('Actual species'!T99)&gt;=1,1,IF(SUM('Actual species'!T99)="X",1,0))</f>
        <v>0</v>
      </c>
      <c r="R99" s="2">
        <f>IF(SUM('Actual species'!U99)&gt;=1,1,IF(SUM('Actual species'!U99)="X",1,0))</f>
        <v>0</v>
      </c>
      <c r="S99" s="2">
        <f>IF(SUM('Actual species'!V99)&gt;=1,1,IF(SUM('Actual species'!V99)="X",1,0))</f>
        <v>0</v>
      </c>
      <c r="T99" s="2">
        <f>IF(SUM('Actual species'!W99)&gt;=1,1,IF(SUM('Actual species'!W99)="X",1,0))</f>
        <v>0</v>
      </c>
    </row>
    <row r="100" spans="1:20" x14ac:dyDescent="0.3">
      <c r="A100" s="113" t="str">
        <f>'Actual species'!A100</f>
        <v xml:space="preserve">*Bryaxis lesbius (E) </v>
      </c>
      <c r="B100" s="66">
        <f>IF(SUM('Actual species'!B100:E100)&gt;=1,1,IF(SUM('Actual species'!B100:E100)="X",1,0))</f>
        <v>0</v>
      </c>
      <c r="C100" s="2">
        <f>IF(SUM('Actual species'!F100)&gt;=1,1,IF(SUM('Actual species'!F100)="X",1,0))</f>
        <v>0</v>
      </c>
      <c r="D100" s="2">
        <f>IF(SUM('Actual species'!G100)&gt;=1,1,IF(SUM('Actual species'!G100)="X",1,0))</f>
        <v>0</v>
      </c>
      <c r="E100" s="2">
        <f>IF(SUM('Actual species'!H100)&gt;=1,1,IF(SUM('Actual species'!H100)="X",1,0))</f>
        <v>0</v>
      </c>
      <c r="F100" s="2">
        <f>IF(SUM('Actual species'!I100)&gt;=1,1,IF(SUM('Actual species'!I100)="X",1,0))</f>
        <v>1</v>
      </c>
      <c r="G100" s="2">
        <f>IF(SUM('Actual species'!J100)&gt;=1,1,IF(SUM('Actual species'!J100)="X",1,0))</f>
        <v>0</v>
      </c>
      <c r="H100" s="2">
        <f>IF(SUM('Actual species'!K100)&gt;=1,1,IF(SUM('Actual species'!K100)="X",1,0))</f>
        <v>0</v>
      </c>
      <c r="I100" s="2">
        <f>IF(SUM('Actual species'!L100)&gt;=1,1,IF(SUM('Actual species'!L100)="X",1,0))</f>
        <v>0</v>
      </c>
      <c r="J100" s="2">
        <f>IF(SUM('Actual species'!M100)&gt;=1,1,IF(SUM('Actual species'!M100)="X",1,0))</f>
        <v>0</v>
      </c>
      <c r="K100" s="2">
        <f>IF(SUM('Actual species'!N100)&gt;=1,1,IF(SUM('Actual species'!N100)="X",1,0))</f>
        <v>0</v>
      </c>
      <c r="L100" s="2">
        <f>IF(SUM('Actual species'!O100)&gt;=1,1,IF(SUM('Actual species'!O100)="X",1,0))</f>
        <v>0</v>
      </c>
      <c r="M100" s="2">
        <f>IF(SUM('Actual species'!P100)&gt;=1,1,IF(SUM('Actual species'!P100)="X",1,0))</f>
        <v>0</v>
      </c>
      <c r="N100" s="2">
        <f>IF(SUM('Actual species'!Q100)&gt;=1,1,IF(SUM('Actual species'!Q100)="X",1,0))</f>
        <v>0</v>
      </c>
      <c r="O100" s="2">
        <f>IF(SUM('Actual species'!R100)&gt;=1,1,IF(SUM('Actual species'!R100)="X",1,0))</f>
        <v>0</v>
      </c>
      <c r="P100" s="2">
        <f>IF(SUM('Actual species'!S100)&gt;=1,1,IF(SUM('Actual species'!S100)="X",1,0))</f>
        <v>0</v>
      </c>
      <c r="Q100" s="2">
        <f>IF(SUM('Actual species'!T100)&gt;=1,1,IF(SUM('Actual species'!T100)="X",1,0))</f>
        <v>0</v>
      </c>
      <c r="R100" s="2">
        <f>IF(SUM('Actual species'!U100)&gt;=1,1,IF(SUM('Actual species'!U100)="X",1,0))</f>
        <v>0</v>
      </c>
      <c r="S100" s="2">
        <f>IF(SUM('Actual species'!V100)&gt;=1,1,IF(SUM('Actual species'!V100)="X",1,0))</f>
        <v>0</v>
      </c>
      <c r="T100" s="2">
        <f>IF(SUM('Actual species'!W100)&gt;=1,1,IF(SUM('Actual species'!W100)="X",1,0))</f>
        <v>0</v>
      </c>
    </row>
    <row r="101" spans="1:20" x14ac:dyDescent="0.3">
      <c r="A101" s="113" t="str">
        <f>'Actual species'!A101</f>
        <v>Bryaxis nov. sp.</v>
      </c>
      <c r="B101" s="66">
        <f>IF(SUM('Actual species'!B101:E101)&gt;=1,1,IF(SUM('Actual species'!B101:E101)="X",1,0))</f>
        <v>0</v>
      </c>
      <c r="C101" s="2">
        <f>IF(SUM('Actual species'!F101)&gt;=1,1,IF(SUM('Actual species'!F101)="X",1,0))</f>
        <v>0</v>
      </c>
      <c r="D101" s="2">
        <f>IF(SUM('Actual species'!G101)&gt;=1,1,IF(SUM('Actual species'!G101)="X",1,0))</f>
        <v>0</v>
      </c>
      <c r="E101" s="2">
        <f>IF(SUM('Actual species'!H101)&gt;=1,1,IF(SUM('Actual species'!H101)="X",1,0))</f>
        <v>0</v>
      </c>
      <c r="F101" s="2">
        <f>IF(SUM('Actual species'!I101)&gt;=1,1,IF(SUM('Actual species'!I101)="X",1,0))</f>
        <v>0</v>
      </c>
      <c r="G101" s="2">
        <f>IF(SUM('Actual species'!J101)&gt;=1,1,IF(SUM('Actual species'!J101)="X",1,0))</f>
        <v>0</v>
      </c>
      <c r="H101" s="2">
        <f>IF(SUM('Actual species'!K101)&gt;=1,1,IF(SUM('Actual species'!K101)="X",1,0))</f>
        <v>1</v>
      </c>
      <c r="I101" s="2">
        <f>IF(SUM('Actual species'!L101)&gt;=1,1,IF(SUM('Actual species'!L101)="X",1,0))</f>
        <v>0</v>
      </c>
      <c r="J101" s="2">
        <f>IF(SUM('Actual species'!M101)&gt;=1,1,IF(SUM('Actual species'!M101)="X",1,0))</f>
        <v>0</v>
      </c>
      <c r="K101" s="2">
        <f>IF(SUM('Actual species'!N101)&gt;=1,1,IF(SUM('Actual species'!N101)="X",1,0))</f>
        <v>0</v>
      </c>
      <c r="L101" s="2">
        <f>IF(SUM('Actual species'!O101)&gt;=1,1,IF(SUM('Actual species'!O101)="X",1,0))</f>
        <v>0</v>
      </c>
      <c r="M101" s="2">
        <f>IF(SUM('Actual species'!P101)&gt;=1,1,IF(SUM('Actual species'!P101)="X",1,0))</f>
        <v>0</v>
      </c>
      <c r="N101" s="2">
        <f>IF(SUM('Actual species'!Q101)&gt;=1,1,IF(SUM('Actual species'!Q101)="X",1,0))</f>
        <v>0</v>
      </c>
      <c r="O101" s="2">
        <f>IF(SUM('Actual species'!R101)&gt;=1,1,IF(SUM('Actual species'!R101)="X",1,0))</f>
        <v>0</v>
      </c>
      <c r="P101" s="2">
        <f>IF(SUM('Actual species'!S101)&gt;=1,1,IF(SUM('Actual species'!S101)="X",1,0))</f>
        <v>0</v>
      </c>
      <c r="Q101" s="2">
        <f>IF(SUM('Actual species'!T101)&gt;=1,1,IF(SUM('Actual species'!T101)="X",1,0))</f>
        <v>0</v>
      </c>
      <c r="R101" s="2">
        <f>IF(SUM('Actual species'!U101)&gt;=1,1,IF(SUM('Actual species'!U101)="X",1,0))</f>
        <v>0</v>
      </c>
      <c r="S101" s="2">
        <f>IF(SUM('Actual species'!V101)&gt;=1,1,IF(SUM('Actual species'!V101)="X",1,0))</f>
        <v>0</v>
      </c>
      <c r="T101" s="2">
        <f>IF(SUM('Actual species'!W101)&gt;=1,1,IF(SUM('Actual species'!W101)="X",1,0))</f>
        <v>0</v>
      </c>
    </row>
    <row r="102" spans="1:20" x14ac:dyDescent="0.3">
      <c r="A102" s="113" t="str">
        <f>'Actual species'!A102</f>
        <v>Bryaxis pumilus</v>
      </c>
      <c r="B102" s="66">
        <f>IF(SUM('Actual species'!B102:E102)&gt;=1,1,IF(SUM('Actual species'!B102:E102)="X",1,0))</f>
        <v>0</v>
      </c>
      <c r="C102" s="2">
        <f>IF(SUM('Actual species'!F102)&gt;=1,1,IF(SUM('Actual species'!F102)="X",1,0))</f>
        <v>0</v>
      </c>
      <c r="D102" s="2">
        <f>IF(SUM('Actual species'!G102)&gt;=1,1,IF(SUM('Actual species'!G102)="X",1,0))</f>
        <v>0</v>
      </c>
      <c r="E102" s="2">
        <f>IF(SUM('Actual species'!H102)&gt;=1,1,IF(SUM('Actual species'!H102)="X",1,0))</f>
        <v>1</v>
      </c>
      <c r="F102" s="2">
        <f>IF(SUM('Actual species'!I102)&gt;=1,1,IF(SUM('Actual species'!I102)="X",1,0))</f>
        <v>0</v>
      </c>
      <c r="G102" s="2">
        <f>IF(SUM('Actual species'!J102)&gt;=1,1,IF(SUM('Actual species'!J102)="X",1,0))</f>
        <v>0</v>
      </c>
      <c r="H102" s="2">
        <f>IF(SUM('Actual species'!K102)&gt;=1,1,IF(SUM('Actual species'!K102)="X",1,0))</f>
        <v>0</v>
      </c>
      <c r="I102" s="2">
        <f>IF(SUM('Actual species'!L102)&gt;=1,1,IF(SUM('Actual species'!L102)="X",1,0))</f>
        <v>0</v>
      </c>
      <c r="J102" s="2">
        <f>IF(SUM('Actual species'!M102)&gt;=1,1,IF(SUM('Actual species'!M102)="X",1,0))</f>
        <v>0</v>
      </c>
      <c r="K102" s="2">
        <f>IF(SUM('Actual species'!N102)&gt;=1,1,IF(SUM('Actual species'!N102)="X",1,0))</f>
        <v>0</v>
      </c>
      <c r="L102" s="2">
        <f>IF(SUM('Actual species'!O102)&gt;=1,1,IF(SUM('Actual species'!O102)="X",1,0))</f>
        <v>0</v>
      </c>
      <c r="M102" s="2">
        <f>IF(SUM('Actual species'!P102)&gt;=1,1,IF(SUM('Actual species'!P102)="X",1,0))</f>
        <v>0</v>
      </c>
      <c r="N102" s="2">
        <f>IF(SUM('Actual species'!Q102)&gt;=1,1,IF(SUM('Actual species'!Q102)="X",1,0))</f>
        <v>0</v>
      </c>
      <c r="O102" s="2">
        <f>IF(SUM('Actual species'!R102)&gt;=1,1,IF(SUM('Actual species'!R102)="X",1,0))</f>
        <v>0</v>
      </c>
      <c r="P102" s="2">
        <f>IF(SUM('Actual species'!S102)&gt;=1,1,IF(SUM('Actual species'!S102)="X",1,0))</f>
        <v>0</v>
      </c>
      <c r="Q102" s="2">
        <f>IF(SUM('Actual species'!T102)&gt;=1,1,IF(SUM('Actual species'!T102)="X",1,0))</f>
        <v>0</v>
      </c>
      <c r="R102" s="2">
        <f>IF(SUM('Actual species'!U102)&gt;=1,1,IF(SUM('Actual species'!U102)="X",1,0))</f>
        <v>0</v>
      </c>
      <c r="S102" s="2">
        <f>IF(SUM('Actual species'!V102)&gt;=1,1,IF(SUM('Actual species'!V102)="X",1,0))</f>
        <v>0</v>
      </c>
      <c r="T102" s="2">
        <f>IF(SUM('Actual species'!W102)&gt;=1,1,IF(SUM('Actual species'!W102)="X",1,0))</f>
        <v>0</v>
      </c>
    </row>
    <row r="103" spans="1:20" x14ac:dyDescent="0.3">
      <c r="A103" s="113" t="str">
        <f>'Actual species'!A103</f>
        <v>*Braxis samothracicus (e)</v>
      </c>
      <c r="B103" s="66">
        <f>IF(SUM('Actual species'!B103:E103)&gt;=1,1,IF(SUM('Actual species'!B103:E103)="X",1,0))</f>
        <v>0</v>
      </c>
      <c r="C103" s="2">
        <f>IF(SUM('Actual species'!F103)&gt;=1,1,IF(SUM('Actual species'!F103)="X",1,0))</f>
        <v>0</v>
      </c>
      <c r="D103" s="2">
        <f>IF(SUM('Actual species'!G103)&gt;=1,1,IF(SUM('Actual species'!G103)="X",1,0))</f>
        <v>0</v>
      </c>
      <c r="E103" s="2">
        <f>IF(SUM('Actual species'!H103)&gt;=1,1,IF(SUM('Actual species'!H103)="X",1,0))</f>
        <v>0</v>
      </c>
      <c r="F103" s="2">
        <f>IF(SUM('Actual species'!I103)&gt;=1,1,IF(SUM('Actual species'!I103)="X",1,0))</f>
        <v>0</v>
      </c>
      <c r="G103" s="2">
        <f>IF(SUM('Actual species'!J103)&gt;=1,1,IF(SUM('Actual species'!J103)="X",1,0))</f>
        <v>0</v>
      </c>
      <c r="H103" s="2">
        <f>IF(SUM('Actual species'!K103)&gt;=1,1,IF(SUM('Actual species'!K103)="X",1,0))</f>
        <v>0</v>
      </c>
      <c r="I103" s="2">
        <f>IF(SUM('Actual species'!L103)&gt;=1,1,IF(SUM('Actual species'!L103)="X",1,0))</f>
        <v>0</v>
      </c>
      <c r="J103" s="2">
        <f>IF(SUM('Actual species'!M103)&gt;=1,1,IF(SUM('Actual species'!M103)="X",1,0))</f>
        <v>0</v>
      </c>
      <c r="K103" s="2">
        <f>IF(SUM('Actual species'!N103)&gt;=1,1,IF(SUM('Actual species'!N103)="X",1,0))</f>
        <v>0</v>
      </c>
      <c r="L103" s="2">
        <f>IF(SUM('Actual species'!O103)&gt;=1,1,IF(SUM('Actual species'!O103)="X",1,0))</f>
        <v>0</v>
      </c>
      <c r="M103" s="2">
        <f>IF(SUM('Actual species'!P103)&gt;=1,1,IF(SUM('Actual species'!P103)="X",1,0))</f>
        <v>1</v>
      </c>
      <c r="N103" s="2">
        <f>IF(SUM('Actual species'!Q103)&gt;=1,1,IF(SUM('Actual species'!Q103)="X",1,0))</f>
        <v>0</v>
      </c>
      <c r="O103" s="2">
        <f>IF(SUM('Actual species'!R103)&gt;=1,1,IF(SUM('Actual species'!R103)="X",1,0))</f>
        <v>0</v>
      </c>
      <c r="P103" s="2">
        <f>IF(SUM('Actual species'!S103)&gt;=1,1,IF(SUM('Actual species'!S103)="X",1,0))</f>
        <v>0</v>
      </c>
      <c r="Q103" s="2">
        <f>IF(SUM('Actual species'!T103)&gt;=1,1,IF(SUM('Actual species'!T103)="X",1,0))</f>
        <v>0</v>
      </c>
      <c r="R103" s="2">
        <f>IF(SUM('Actual species'!U103)&gt;=1,1,IF(SUM('Actual species'!U103)="X",1,0))</f>
        <v>0</v>
      </c>
      <c r="S103" s="2">
        <f>IF(SUM('Actual species'!V103)&gt;=1,1,IF(SUM('Actual species'!V103)="X",1,0))</f>
        <v>0</v>
      </c>
      <c r="T103" s="2">
        <f>IF(SUM('Actual species'!W103)&gt;=1,1,IF(SUM('Actual species'!W103)="X",1,0))</f>
        <v>0</v>
      </c>
    </row>
    <row r="104" spans="1:20" x14ac:dyDescent="0.3">
      <c r="A104" s="113" t="str">
        <f>'Actual species'!A104</f>
        <v>Bryaxis sp. (female)</v>
      </c>
      <c r="B104" s="66">
        <f>IF(SUM('Actual species'!B104:E104)&gt;=1,1,IF(SUM('Actual species'!B104:E104)="X",1,0))</f>
        <v>0</v>
      </c>
      <c r="C104" s="2">
        <f>IF(SUM('Actual species'!F104)&gt;=1,1,IF(SUM('Actual species'!F104)="X",1,0))</f>
        <v>0</v>
      </c>
      <c r="D104" s="2">
        <f>IF(SUM('Actual species'!G104)&gt;=1,1,IF(SUM('Actual species'!G104)="X",1,0))</f>
        <v>0</v>
      </c>
      <c r="E104" s="2">
        <f>IF(SUM('Actual species'!H104)&gt;=1,1,IF(SUM('Actual species'!H104)="X",1,0))</f>
        <v>1</v>
      </c>
      <c r="F104" s="2">
        <f>IF(SUM('Actual species'!I104)&gt;=1,1,IF(SUM('Actual species'!I104)="X",1,0))</f>
        <v>1</v>
      </c>
      <c r="G104" s="2">
        <f>IF(SUM('Actual species'!J104)&gt;=1,1,IF(SUM('Actual species'!J104)="X",1,0))</f>
        <v>0</v>
      </c>
      <c r="H104" s="2">
        <f>IF(SUM('Actual species'!K104)&gt;=1,1,IF(SUM('Actual species'!K104)="X",1,0))</f>
        <v>0</v>
      </c>
      <c r="I104" s="2">
        <f>IF(SUM('Actual species'!L104)&gt;=1,1,IF(SUM('Actual species'!L104)="X",1,0))</f>
        <v>0</v>
      </c>
      <c r="J104" s="2">
        <f>IF(SUM('Actual species'!M104)&gt;=1,1,IF(SUM('Actual species'!M104)="X",1,0))</f>
        <v>0</v>
      </c>
      <c r="K104" s="2">
        <f>IF(SUM('Actual species'!N104)&gt;=1,1,IF(SUM('Actual species'!N104)="X",1,0))</f>
        <v>0</v>
      </c>
      <c r="L104" s="2">
        <f>IF(SUM('Actual species'!O104)&gt;=1,1,IF(SUM('Actual species'!O104)="X",1,0))</f>
        <v>0</v>
      </c>
      <c r="M104" s="2">
        <f>IF(SUM('Actual species'!P104)&gt;=1,1,IF(SUM('Actual species'!P104)="X",1,0))</f>
        <v>0</v>
      </c>
      <c r="N104" s="2">
        <f>IF(SUM('Actual species'!Q104)&gt;=1,1,IF(SUM('Actual species'!Q104)="X",1,0))</f>
        <v>0</v>
      </c>
      <c r="O104" s="2">
        <f>IF(SUM('Actual species'!R104)&gt;=1,1,IF(SUM('Actual species'!R104)="X",1,0))</f>
        <v>0</v>
      </c>
      <c r="P104" s="2">
        <f>IF(SUM('Actual species'!S104)&gt;=1,1,IF(SUM('Actual species'!S104)="X",1,0))</f>
        <v>0</v>
      </c>
      <c r="Q104" s="2">
        <f>IF(SUM('Actual species'!T104)&gt;=1,1,IF(SUM('Actual species'!T104)="X",1,0))</f>
        <v>0</v>
      </c>
      <c r="R104" s="2">
        <f>IF(SUM('Actual species'!U104)&gt;=1,1,IF(SUM('Actual species'!U104)="X",1,0))</f>
        <v>0</v>
      </c>
      <c r="S104" s="2">
        <f>IF(SUM('Actual species'!V104)&gt;=1,1,IF(SUM('Actual species'!V104)="X",1,0))</f>
        <v>0</v>
      </c>
      <c r="T104" s="2">
        <f>IF(SUM('Actual species'!W104)&gt;=1,1,IF(SUM('Actual species'!W104)="X",1,0))</f>
        <v>0</v>
      </c>
    </row>
    <row r="105" spans="1:20" x14ac:dyDescent="0.3">
      <c r="A105" s="113" t="str">
        <f>'Actual species'!A105</f>
        <v>Bythinus acutangulus atticus</v>
      </c>
      <c r="B105" s="66">
        <f>IF(SUM('Actual species'!B105:E105)&gt;=1,1,IF(SUM('Actual species'!B105:E105)="X",1,0))</f>
        <v>0</v>
      </c>
      <c r="C105" s="2">
        <f>IF(SUM('Actual species'!F105)&gt;=1,1,IF(SUM('Actual species'!F105)="X",1,0))</f>
        <v>0</v>
      </c>
      <c r="D105" s="2">
        <f>IF(SUM('Actual species'!G105)&gt;=1,1,IF(SUM('Actual species'!G105)="X",1,0))</f>
        <v>0</v>
      </c>
      <c r="E105" s="2">
        <f>IF(SUM('Actual species'!H105)&gt;=1,1,IF(SUM('Actual species'!H105)="X",1,0))</f>
        <v>0</v>
      </c>
      <c r="F105" s="2">
        <f>IF(SUM('Actual species'!I105)&gt;=1,1,IF(SUM('Actual species'!I105)="X",1,0))</f>
        <v>0</v>
      </c>
      <c r="G105" s="2">
        <f>IF(SUM('Actual species'!J105)&gt;=1,1,IF(SUM('Actual species'!J105)="X",1,0))</f>
        <v>0</v>
      </c>
      <c r="H105" s="2">
        <f>IF(SUM('Actual species'!K105)&gt;=1,1,IF(SUM('Actual species'!K105)="X",1,0))</f>
        <v>0</v>
      </c>
      <c r="I105" s="2">
        <f>IF(SUM('Actual species'!L105)&gt;=1,1,IF(SUM('Actual species'!L105)="X",1,0))</f>
        <v>0</v>
      </c>
      <c r="J105" s="2">
        <f>IF(SUM('Actual species'!M105)&gt;=1,1,IF(SUM('Actual species'!M105)="X",1,0))</f>
        <v>0</v>
      </c>
      <c r="K105" s="2">
        <f>IF(SUM('Actual species'!N105)&gt;=1,1,IF(SUM('Actual species'!N105)="X",1,0))</f>
        <v>0</v>
      </c>
      <c r="L105" s="2">
        <f>IF(SUM('Actual species'!O105)&gt;=1,1,IF(SUM('Actual species'!O105)="X",1,0))</f>
        <v>0</v>
      </c>
      <c r="M105" s="2">
        <f>IF(SUM('Actual species'!P105)&gt;=1,1,IF(SUM('Actual species'!P105)="X",1,0))</f>
        <v>0</v>
      </c>
      <c r="N105" s="2">
        <f>IF(SUM('Actual species'!Q105)&gt;=1,1,IF(SUM('Actual species'!Q105)="X",1,0))</f>
        <v>0</v>
      </c>
      <c r="O105" s="2">
        <f>IF(SUM('Actual species'!R105)&gt;=1,1,IF(SUM('Actual species'!R105)="X",1,0))</f>
        <v>0</v>
      </c>
      <c r="P105" s="2">
        <f>IF(SUM('Actual species'!S105)&gt;=1,1,IF(SUM('Actual species'!S105)="X",1,0))</f>
        <v>0</v>
      </c>
      <c r="Q105" s="2">
        <f>IF(SUM('Actual species'!T105)&gt;=1,1,IF(SUM('Actual species'!T105)="X",1,0))</f>
        <v>0</v>
      </c>
      <c r="R105" s="2">
        <f>IF(SUM('Actual species'!U105)&gt;=1,1,IF(SUM('Actual species'!U105)="X",1,0))</f>
        <v>0</v>
      </c>
      <c r="S105" s="2">
        <f>IF(SUM('Actual species'!V105)&gt;=1,1,IF(SUM('Actual species'!V105)="X",1,0))</f>
        <v>0</v>
      </c>
      <c r="T105" s="2">
        <f>IF(SUM('Actual species'!W105)&gt;=1,1,IF(SUM('Actual species'!W105)="X",1,0))</f>
        <v>0</v>
      </c>
    </row>
    <row r="106" spans="1:20" x14ac:dyDescent="0.3">
      <c r="A106" s="113" t="str">
        <f>'Actual species'!A106</f>
        <v>Bythinus actangulus lunifer</v>
      </c>
      <c r="B106" s="66">
        <f>IF(SUM('Actual species'!B106:E106)&gt;=1,1,IF(SUM('Actual species'!B106:E106)="X",1,0))</f>
        <v>0</v>
      </c>
      <c r="C106" s="2">
        <f>IF(SUM('Actual species'!F106)&gt;=1,1,IF(SUM('Actual species'!F106)="X",1,0))</f>
        <v>0</v>
      </c>
      <c r="D106" s="2">
        <f>IF(SUM('Actual species'!G106)&gt;=1,1,IF(SUM('Actual species'!G106)="X",1,0))</f>
        <v>0</v>
      </c>
      <c r="E106" s="2">
        <f>IF(SUM('Actual species'!H106)&gt;=1,1,IF(SUM('Actual species'!H106)="X",1,0))</f>
        <v>0</v>
      </c>
      <c r="F106" s="2">
        <f>IF(SUM('Actual species'!I106)&gt;=1,1,IF(SUM('Actual species'!I106)="X",1,0))</f>
        <v>0</v>
      </c>
      <c r="G106" s="2">
        <f>IF(SUM('Actual species'!J106)&gt;=1,1,IF(SUM('Actual species'!J106)="X",1,0))</f>
        <v>0</v>
      </c>
      <c r="H106" s="2">
        <f>IF(SUM('Actual species'!K106)&gt;=1,1,IF(SUM('Actual species'!K106)="X",1,0))</f>
        <v>0</v>
      </c>
      <c r="I106" s="2">
        <f>IF(SUM('Actual species'!L106)&gt;=1,1,IF(SUM('Actual species'!L106)="X",1,0))</f>
        <v>0</v>
      </c>
      <c r="J106" s="2">
        <f>IF(SUM('Actual species'!M106)&gt;=1,1,IF(SUM('Actual species'!M106)="X",1,0))</f>
        <v>0</v>
      </c>
      <c r="K106" s="2">
        <f>IF(SUM('Actual species'!N106)&gt;=1,1,IF(SUM('Actual species'!N106)="X",1,0))</f>
        <v>0</v>
      </c>
      <c r="L106" s="2">
        <f>IF(SUM('Actual species'!O106)&gt;=1,1,IF(SUM('Actual species'!O106)="X",1,0))</f>
        <v>0</v>
      </c>
      <c r="M106" s="2">
        <f>IF(SUM('Actual species'!P106)&gt;=1,1,IF(SUM('Actual species'!P106)="X",1,0))</f>
        <v>1</v>
      </c>
      <c r="N106" s="2">
        <f>IF(SUM('Actual species'!Q106)&gt;=1,1,IF(SUM('Actual species'!Q106)="X",1,0))</f>
        <v>0</v>
      </c>
      <c r="O106" s="2">
        <f>IF(SUM('Actual species'!R106)&gt;=1,1,IF(SUM('Actual species'!R106)="X",1,0))</f>
        <v>0</v>
      </c>
      <c r="P106" s="2">
        <f>IF(SUM('Actual species'!S106)&gt;=1,1,IF(SUM('Actual species'!S106)="X",1,0))</f>
        <v>0</v>
      </c>
      <c r="Q106" s="2">
        <f>IF(SUM('Actual species'!T106)&gt;=1,1,IF(SUM('Actual species'!T106)="X",1,0))</f>
        <v>0</v>
      </c>
      <c r="R106" s="2">
        <f>IF(SUM('Actual species'!U106)&gt;=1,1,IF(SUM('Actual species'!U106)="X",1,0))</f>
        <v>0</v>
      </c>
      <c r="S106" s="2">
        <f>IF(SUM('Actual species'!V106)&gt;=1,1,IF(SUM('Actual species'!V106)="X",1,0))</f>
        <v>0</v>
      </c>
      <c r="T106" s="2">
        <f>IF(SUM('Actual species'!W106)&gt;=1,1,IF(SUM('Actual species'!W106)="X",1,0))</f>
        <v>0</v>
      </c>
    </row>
    <row r="107" spans="1:20" x14ac:dyDescent="0.3">
      <c r="A107" s="113" t="str">
        <f>'Actual species'!A107</f>
        <v xml:space="preserve">*Bythinus icariensis (E) </v>
      </c>
      <c r="B107" s="66">
        <f>IF(SUM('Actual species'!B107:E107)&gt;=1,1,IF(SUM('Actual species'!B107:E107)="X",1,0))</f>
        <v>0</v>
      </c>
      <c r="C107" s="2">
        <f>IF(SUM('Actual species'!F107)&gt;=1,1,IF(SUM('Actual species'!F107)="X",1,0))</f>
        <v>0</v>
      </c>
      <c r="D107" s="2">
        <f>IF(SUM('Actual species'!G107)&gt;=1,1,IF(SUM('Actual species'!G107)="X",1,0))</f>
        <v>1</v>
      </c>
      <c r="E107" s="2">
        <f>IF(SUM('Actual species'!H107)&gt;=1,1,IF(SUM('Actual species'!H107)="X",1,0))</f>
        <v>0</v>
      </c>
      <c r="F107" s="2">
        <f>IF(SUM('Actual species'!I107)&gt;=1,1,IF(SUM('Actual species'!I107)="X",1,0))</f>
        <v>0</v>
      </c>
      <c r="G107" s="2">
        <f>IF(SUM('Actual species'!J107)&gt;=1,1,IF(SUM('Actual species'!J107)="X",1,0))</f>
        <v>0</v>
      </c>
      <c r="H107" s="2">
        <f>IF(SUM('Actual species'!K107)&gt;=1,1,IF(SUM('Actual species'!K107)="X",1,0))</f>
        <v>0</v>
      </c>
      <c r="I107" s="2">
        <f>IF(SUM('Actual species'!L107)&gt;=1,1,IF(SUM('Actual species'!L107)="X",1,0))</f>
        <v>0</v>
      </c>
      <c r="J107" s="2">
        <f>IF(SUM('Actual species'!M107)&gt;=1,1,IF(SUM('Actual species'!M107)="X",1,0))</f>
        <v>0</v>
      </c>
      <c r="K107" s="2">
        <f>IF(SUM('Actual species'!N107)&gt;=1,1,IF(SUM('Actual species'!N107)="X",1,0))</f>
        <v>0</v>
      </c>
      <c r="L107" s="2">
        <f>IF(SUM('Actual species'!O107)&gt;=1,1,IF(SUM('Actual species'!O107)="X",1,0))</f>
        <v>0</v>
      </c>
      <c r="M107" s="2">
        <f>IF(SUM('Actual species'!P107)&gt;=1,1,IF(SUM('Actual species'!P107)="X",1,0))</f>
        <v>0</v>
      </c>
      <c r="N107" s="2">
        <f>IF(SUM('Actual species'!Q107)&gt;=1,1,IF(SUM('Actual species'!Q107)="X",1,0))</f>
        <v>0</v>
      </c>
      <c r="O107" s="2">
        <f>IF(SUM('Actual species'!R107)&gt;=1,1,IF(SUM('Actual species'!R107)="X",1,0))</f>
        <v>0</v>
      </c>
      <c r="P107" s="2">
        <f>IF(SUM('Actual species'!S107)&gt;=1,1,IF(SUM('Actual species'!S107)="X",1,0))</f>
        <v>0</v>
      </c>
      <c r="Q107" s="2">
        <f>IF(SUM('Actual species'!T107)&gt;=1,1,IF(SUM('Actual species'!T107)="X",1,0))</f>
        <v>0</v>
      </c>
      <c r="R107" s="2">
        <f>IF(SUM('Actual species'!U107)&gt;=1,1,IF(SUM('Actual species'!U107)="X",1,0))</f>
        <v>0</v>
      </c>
      <c r="S107" s="2">
        <f>IF(SUM('Actual species'!V107)&gt;=1,1,IF(SUM('Actual species'!V107)="X",1,0))</f>
        <v>0</v>
      </c>
      <c r="T107" s="2">
        <f>IF(SUM('Actual species'!W107)&gt;=1,1,IF(SUM('Actual species'!W107)="X",1,0))</f>
        <v>0</v>
      </c>
    </row>
    <row r="108" spans="1:20" x14ac:dyDescent="0.3">
      <c r="A108" s="113" t="str">
        <f>'Actual species'!A108</f>
        <v>Bythinus petulans</v>
      </c>
      <c r="B108" s="66">
        <f>IF(SUM('Actual species'!B108:E108)&gt;=1,1,IF(SUM('Actual species'!B108:E108)="X",1,0))</f>
        <v>0</v>
      </c>
      <c r="C108" s="2">
        <f>IF(SUM('Actual species'!F108)&gt;=1,1,IF(SUM('Actual species'!F108)="X",1,0))</f>
        <v>0</v>
      </c>
      <c r="D108" s="2">
        <f>IF(SUM('Actual species'!G108)&gt;=1,1,IF(SUM('Actual species'!G108)="X",1,0))</f>
        <v>0</v>
      </c>
      <c r="E108" s="2">
        <f>IF(SUM('Actual species'!H108)&gt;=1,1,IF(SUM('Actual species'!H108)="X",1,0))</f>
        <v>0</v>
      </c>
      <c r="F108" s="2">
        <f>IF(SUM('Actual species'!I108)&gt;=1,1,IF(SUM('Actual species'!I108)="X",1,0))</f>
        <v>0</v>
      </c>
      <c r="G108" s="2">
        <f>IF(SUM('Actual species'!J108)&gt;=1,1,IF(SUM('Actual species'!J108)="X",1,0))</f>
        <v>0</v>
      </c>
      <c r="H108" s="2">
        <f>IF(SUM('Actual species'!K108)&gt;=1,1,IF(SUM('Actual species'!K108)="X",1,0))</f>
        <v>0</v>
      </c>
      <c r="I108" s="2">
        <f>IF(SUM('Actual species'!L108)&gt;=1,1,IF(SUM('Actual species'!L108)="X",1,0))</f>
        <v>0</v>
      </c>
      <c r="J108" s="2">
        <f>IF(SUM('Actual species'!M108)&gt;=1,1,IF(SUM('Actual species'!M108)="X",1,0))</f>
        <v>1</v>
      </c>
      <c r="K108" s="2">
        <f>IF(SUM('Actual species'!N108)&gt;=1,1,IF(SUM('Actual species'!N108)="X",1,0))</f>
        <v>0</v>
      </c>
      <c r="L108" s="2">
        <f>IF(SUM('Actual species'!O108)&gt;=1,1,IF(SUM('Actual species'!O108)="X",1,0))</f>
        <v>0</v>
      </c>
      <c r="M108" s="2">
        <f>IF(SUM('Actual species'!P108)&gt;=1,1,IF(SUM('Actual species'!P108)="X",1,0))</f>
        <v>0</v>
      </c>
      <c r="N108" s="2">
        <f>IF(SUM('Actual species'!Q108)&gt;=1,1,IF(SUM('Actual species'!Q108)="X",1,0))</f>
        <v>0</v>
      </c>
      <c r="O108" s="2">
        <f>IF(SUM('Actual species'!R108)&gt;=1,1,IF(SUM('Actual species'!R108)="X",1,0))</f>
        <v>0</v>
      </c>
      <c r="P108" s="2">
        <f>IF(SUM('Actual species'!S108)&gt;=1,1,IF(SUM('Actual species'!S108)="X",1,0))</f>
        <v>0</v>
      </c>
      <c r="Q108" s="2">
        <f>IF(SUM('Actual species'!T108)&gt;=1,1,IF(SUM('Actual species'!T108)="X",1,0))</f>
        <v>0</v>
      </c>
      <c r="R108" s="2">
        <f>IF(SUM('Actual species'!U108)&gt;=1,1,IF(SUM('Actual species'!U108)="X",1,0))</f>
        <v>0</v>
      </c>
      <c r="S108" s="2">
        <f>IF(SUM('Actual species'!V108)&gt;=1,1,IF(SUM('Actual species'!V108)="X",1,0))</f>
        <v>0</v>
      </c>
      <c r="T108" s="2">
        <f>IF(SUM('Actual species'!W108)&gt;=1,1,IF(SUM('Actual species'!W108)="X",1,0))</f>
        <v>0</v>
      </c>
    </row>
    <row r="109" spans="1:20" x14ac:dyDescent="0.3">
      <c r="A109" s="113" t="str">
        <f>'Actual species'!A109</f>
        <v>Bythinus simplicipalpis</v>
      </c>
      <c r="B109" s="66">
        <f>IF(SUM('Actual species'!B109:E109)&gt;=1,1,IF(SUM('Actual species'!B109:E109)="X",1,0))</f>
        <v>0</v>
      </c>
      <c r="C109" s="2">
        <f>IF(SUM('Actual species'!F109)&gt;=1,1,IF(SUM('Actual species'!F109)="X",1,0))</f>
        <v>0</v>
      </c>
      <c r="D109" s="2">
        <f>IF(SUM('Actual species'!G109)&gt;=1,1,IF(SUM('Actual species'!G109)="X",1,0))</f>
        <v>0</v>
      </c>
      <c r="E109" s="2">
        <f>IF(SUM('Actual species'!H109)&gt;=1,1,IF(SUM('Actual species'!H109)="X",1,0))</f>
        <v>1</v>
      </c>
      <c r="F109" s="2">
        <f>IF(SUM('Actual species'!I109)&gt;=1,1,IF(SUM('Actual species'!I109)="X",1,0))</f>
        <v>1</v>
      </c>
      <c r="G109" s="2">
        <f>IF(SUM('Actual species'!J109)&gt;=1,1,IF(SUM('Actual species'!J109)="X",1,0))</f>
        <v>0</v>
      </c>
      <c r="H109" s="2">
        <f>IF(SUM('Actual species'!K109)&gt;=1,1,IF(SUM('Actual species'!K109)="X",1,0))</f>
        <v>0</v>
      </c>
      <c r="I109" s="2">
        <f>IF(SUM('Actual species'!L109)&gt;=1,1,IF(SUM('Actual species'!L109)="X",1,0))</f>
        <v>0</v>
      </c>
      <c r="J109" s="2">
        <f>IF(SUM('Actual species'!M109)&gt;=1,1,IF(SUM('Actual species'!M109)="X",1,0))</f>
        <v>0</v>
      </c>
      <c r="K109" s="2">
        <f>IF(SUM('Actual species'!N109)&gt;=1,1,IF(SUM('Actual species'!N109)="X",1,0))</f>
        <v>0</v>
      </c>
      <c r="L109" s="2">
        <f>IF(SUM('Actual species'!O109)&gt;=1,1,IF(SUM('Actual species'!O109)="X",1,0))</f>
        <v>0</v>
      </c>
      <c r="M109" s="2">
        <f>IF(SUM('Actual species'!P109)&gt;=1,1,IF(SUM('Actual species'!P109)="X",1,0))</f>
        <v>0</v>
      </c>
      <c r="N109" s="2">
        <f>IF(SUM('Actual species'!Q109)&gt;=1,1,IF(SUM('Actual species'!Q109)="X",1,0))</f>
        <v>0</v>
      </c>
      <c r="O109" s="2">
        <f>IF(SUM('Actual species'!R109)&gt;=1,1,IF(SUM('Actual species'!R109)="X",1,0))</f>
        <v>0</v>
      </c>
      <c r="P109" s="2">
        <f>IF(SUM('Actual species'!S109)&gt;=1,1,IF(SUM('Actual species'!S109)="X",1,0))</f>
        <v>0</v>
      </c>
      <c r="Q109" s="2">
        <f>IF(SUM('Actual species'!T109)&gt;=1,1,IF(SUM('Actual species'!T109)="X",1,0))</f>
        <v>0</v>
      </c>
      <c r="R109" s="2">
        <f>IF(SUM('Actual species'!U109)&gt;=1,1,IF(SUM('Actual species'!U109)="X",1,0))</f>
        <v>0</v>
      </c>
      <c r="S109" s="2">
        <f>IF(SUM('Actual species'!V109)&gt;=1,1,IF(SUM('Actual species'!V109)="X",1,0))</f>
        <v>0</v>
      </c>
      <c r="T109" s="2">
        <f>IF(SUM('Actual species'!W109)&gt;=1,1,IF(SUM('Actual species'!W109)="X",1,0))</f>
        <v>0</v>
      </c>
    </row>
    <row r="110" spans="1:20" x14ac:dyDescent="0.3">
      <c r="A110" s="113" t="str">
        <f>'Actual species'!A110</f>
        <v>Bythinus sp. (female)</v>
      </c>
      <c r="B110" s="66">
        <f>IF(SUM('Actual species'!B110:E110)&gt;=1,1,IF(SUM('Actual species'!B110:E110)="X",1,0))</f>
        <v>0</v>
      </c>
      <c r="C110" s="2">
        <f>IF(SUM('Actual species'!F110)&gt;=1,1,IF(SUM('Actual species'!F110)="X",1,0))</f>
        <v>0</v>
      </c>
      <c r="D110" s="2">
        <f>IF(SUM('Actual species'!G110)&gt;=1,1,IF(SUM('Actual species'!G110)="X",1,0))</f>
        <v>0</v>
      </c>
      <c r="E110" s="2">
        <f>IF(SUM('Actual species'!H110)&gt;=1,1,IF(SUM('Actual species'!H110)="X",1,0))</f>
        <v>0</v>
      </c>
      <c r="F110" s="2">
        <f>IF(SUM('Actual species'!I110)&gt;=1,1,IF(SUM('Actual species'!I110)="X",1,0))</f>
        <v>1</v>
      </c>
      <c r="G110" s="2">
        <f>IF(SUM('Actual species'!J110)&gt;=1,1,IF(SUM('Actual species'!J110)="X",1,0))</f>
        <v>0</v>
      </c>
      <c r="H110" s="2">
        <f>IF(SUM('Actual species'!K110)&gt;=1,1,IF(SUM('Actual species'!K110)="X",1,0))</f>
        <v>0</v>
      </c>
      <c r="I110" s="2">
        <f>IF(SUM('Actual species'!L110)&gt;=1,1,IF(SUM('Actual species'!L110)="X",1,0))</f>
        <v>0</v>
      </c>
      <c r="J110" s="2">
        <f>IF(SUM('Actual species'!M110)&gt;=1,1,IF(SUM('Actual species'!M110)="X",1,0))</f>
        <v>0</v>
      </c>
      <c r="K110" s="2">
        <f>IF(SUM('Actual species'!N110)&gt;=1,1,IF(SUM('Actual species'!N110)="X",1,0))</f>
        <v>0</v>
      </c>
      <c r="L110" s="2">
        <f>IF(SUM('Actual species'!O110)&gt;=1,1,IF(SUM('Actual species'!O110)="X",1,0))</f>
        <v>0</v>
      </c>
      <c r="M110" s="2">
        <f>IF(SUM('Actual species'!P110)&gt;=1,1,IF(SUM('Actual species'!P110)="X",1,0))</f>
        <v>0</v>
      </c>
      <c r="N110" s="2">
        <f>IF(SUM('Actual species'!Q110)&gt;=1,1,IF(SUM('Actual species'!Q110)="X",1,0))</f>
        <v>0</v>
      </c>
      <c r="O110" s="2">
        <f>IF(SUM('Actual species'!R110)&gt;=1,1,IF(SUM('Actual species'!R110)="X",1,0))</f>
        <v>0</v>
      </c>
      <c r="P110" s="2">
        <f>IF(SUM('Actual species'!S110)&gt;=1,1,IF(SUM('Actual species'!S110)="X",1,0))</f>
        <v>0</v>
      </c>
      <c r="Q110" s="2">
        <f>IF(SUM('Actual species'!T110)&gt;=1,1,IF(SUM('Actual species'!T110)="X",1,0))</f>
        <v>0</v>
      </c>
      <c r="R110" s="2">
        <f>IF(SUM('Actual species'!U110)&gt;=1,1,IF(SUM('Actual species'!U110)="X",1,0))</f>
        <v>0</v>
      </c>
      <c r="S110" s="2">
        <f>IF(SUM('Actual species'!V110)&gt;=1,1,IF(SUM('Actual species'!V110)="X",1,0))</f>
        <v>0</v>
      </c>
      <c r="T110" s="2">
        <f>IF(SUM('Actual species'!W110)&gt;=1,1,IF(SUM('Actual species'!W110)="X",1,0))</f>
        <v>0</v>
      </c>
    </row>
    <row r="111" spans="1:20" x14ac:dyDescent="0.3">
      <c r="A111" s="113" t="str">
        <f>'Actual species'!A111</f>
        <v>Bythinus sp. n.</v>
      </c>
      <c r="B111" s="66">
        <f>IF(SUM('Actual species'!B111:E111)&gt;=1,1,IF(SUM('Actual species'!B111:E111)="X",1,0))</f>
        <v>0</v>
      </c>
      <c r="C111" s="2">
        <f>IF(SUM('Actual species'!F111)&gt;=1,1,IF(SUM('Actual species'!F111)="X",1,0))</f>
        <v>0</v>
      </c>
      <c r="D111" s="2">
        <f>IF(SUM('Actual species'!G111)&gt;=1,1,IF(SUM('Actual species'!G111)="X",1,0))</f>
        <v>0</v>
      </c>
      <c r="E111" s="2">
        <f>IF(SUM('Actual species'!H111)&gt;=1,1,IF(SUM('Actual species'!H111)="X",1,0))</f>
        <v>1</v>
      </c>
      <c r="F111" s="2">
        <f>IF(SUM('Actual species'!I111)&gt;=1,1,IF(SUM('Actual species'!I111)="X",1,0))</f>
        <v>0</v>
      </c>
      <c r="G111" s="2">
        <f>IF(SUM('Actual species'!J111)&gt;=1,1,IF(SUM('Actual species'!J111)="X",1,0))</f>
        <v>1</v>
      </c>
      <c r="H111" s="2">
        <f>IF(SUM('Actual species'!K111)&gt;=1,1,IF(SUM('Actual species'!K111)="X",1,0))</f>
        <v>0</v>
      </c>
      <c r="I111" s="2">
        <f>IF(SUM('Actual species'!L111)&gt;=1,1,IF(SUM('Actual species'!L111)="X",1,0))</f>
        <v>0</v>
      </c>
      <c r="J111" s="2">
        <f>IF(SUM('Actual species'!M111)&gt;=1,1,IF(SUM('Actual species'!M111)="X",1,0))</f>
        <v>0</v>
      </c>
      <c r="K111" s="2">
        <f>IF(SUM('Actual species'!N111)&gt;=1,1,IF(SUM('Actual species'!N111)="X",1,0))</f>
        <v>0</v>
      </c>
      <c r="L111" s="2">
        <f>IF(SUM('Actual species'!O111)&gt;=1,1,IF(SUM('Actual species'!O111)="X",1,0))</f>
        <v>0</v>
      </c>
      <c r="M111" s="2">
        <f>IF(SUM('Actual species'!P111)&gt;=1,1,IF(SUM('Actual species'!P111)="X",1,0))</f>
        <v>0</v>
      </c>
      <c r="N111" s="2">
        <f>IF(SUM('Actual species'!Q111)&gt;=1,1,IF(SUM('Actual species'!Q111)="X",1,0))</f>
        <v>0</v>
      </c>
      <c r="O111" s="2">
        <f>IF(SUM('Actual species'!R111)&gt;=1,1,IF(SUM('Actual species'!R111)="X",1,0))</f>
        <v>0</v>
      </c>
      <c r="P111" s="2">
        <f>IF(SUM('Actual species'!S111)&gt;=1,1,IF(SUM('Actual species'!S111)="X",1,0))</f>
        <v>0</v>
      </c>
      <c r="Q111" s="2">
        <f>IF(SUM('Actual species'!T111)&gt;=1,1,IF(SUM('Actual species'!T111)="X",1,0))</f>
        <v>0</v>
      </c>
      <c r="R111" s="2">
        <f>IF(SUM('Actual species'!U111)&gt;=1,1,IF(SUM('Actual species'!U111)="X",1,0))</f>
        <v>0</v>
      </c>
      <c r="S111" s="2">
        <f>IF(SUM('Actual species'!V111)&gt;=1,1,IF(SUM('Actual species'!V111)="X",1,0))</f>
        <v>0</v>
      </c>
      <c r="T111" s="2">
        <f>IF(SUM('Actual species'!W111)&gt;=1,1,IF(SUM('Actual species'!W111)="X",1,0))</f>
        <v>0</v>
      </c>
    </row>
    <row r="112" spans="1:20" x14ac:dyDescent="0.3">
      <c r="A112" s="113" t="str">
        <f>'Actual species'!A112</f>
        <v>Bythinus tener</v>
      </c>
      <c r="B112" s="66">
        <f>IF(SUM('Actual species'!B112:E112)&gt;=1,1,IF(SUM('Actual species'!B112:E112)="X",1,0))</f>
        <v>0</v>
      </c>
      <c r="C112" s="2">
        <f>IF(SUM('Actual species'!F112)&gt;=1,1,IF(SUM('Actual species'!F112)="X",1,0))</f>
        <v>0</v>
      </c>
      <c r="D112" s="2">
        <f>IF(SUM('Actual species'!G112)&gt;=1,1,IF(SUM('Actual species'!G112)="X",1,0))</f>
        <v>0</v>
      </c>
      <c r="E112" s="2">
        <f>IF(SUM('Actual species'!H112)&gt;=1,1,IF(SUM('Actual species'!H112)="X",1,0))</f>
        <v>0</v>
      </c>
      <c r="F112" s="2">
        <f>IF(SUM('Actual species'!I112)&gt;=1,1,IF(SUM('Actual species'!I112)="X",1,0))</f>
        <v>0</v>
      </c>
      <c r="G112" s="2">
        <f>IF(SUM('Actual species'!J112)&gt;=1,1,IF(SUM('Actual species'!J112)="X",1,0))</f>
        <v>0</v>
      </c>
      <c r="H112" s="2">
        <f>IF(SUM('Actual species'!K112)&gt;=1,1,IF(SUM('Actual species'!K112)="X",1,0))</f>
        <v>0</v>
      </c>
      <c r="I112" s="2">
        <f>IF(SUM('Actual species'!L112)&gt;=1,1,IF(SUM('Actual species'!L112)="X",1,0))</f>
        <v>0</v>
      </c>
      <c r="J112" s="2">
        <f>IF(SUM('Actual species'!M112)&gt;=1,1,IF(SUM('Actual species'!M112)="X",1,0))</f>
        <v>1</v>
      </c>
      <c r="K112" s="2">
        <f>IF(SUM('Actual species'!N112)&gt;=1,1,IF(SUM('Actual species'!N112)="X",1,0))</f>
        <v>0</v>
      </c>
      <c r="L112" s="2">
        <f>IF(SUM('Actual species'!O112)&gt;=1,1,IF(SUM('Actual species'!O112)="X",1,0))</f>
        <v>0</v>
      </c>
      <c r="M112" s="2">
        <f>IF(SUM('Actual species'!P112)&gt;=1,1,IF(SUM('Actual species'!P112)="X",1,0))</f>
        <v>0</v>
      </c>
      <c r="N112" s="2">
        <f>IF(SUM('Actual species'!Q112)&gt;=1,1,IF(SUM('Actual species'!Q112)="X",1,0))</f>
        <v>0</v>
      </c>
      <c r="O112" s="2">
        <f>IF(SUM('Actual species'!R112)&gt;=1,1,IF(SUM('Actual species'!R112)="X",1,0))</f>
        <v>0</v>
      </c>
      <c r="P112" s="2">
        <f>IF(SUM('Actual species'!S112)&gt;=1,1,IF(SUM('Actual species'!S112)="X",1,0))</f>
        <v>0</v>
      </c>
      <c r="Q112" s="2">
        <f>IF(SUM('Actual species'!T112)&gt;=1,1,IF(SUM('Actual species'!T112)="X",1,0))</f>
        <v>0</v>
      </c>
      <c r="R112" s="2">
        <f>IF(SUM('Actual species'!U112)&gt;=1,1,IF(SUM('Actual species'!U112)="X",1,0))</f>
        <v>0</v>
      </c>
      <c r="S112" s="2">
        <f>IF(SUM('Actual species'!V112)&gt;=1,1,IF(SUM('Actual species'!V112)="X",1,0))</f>
        <v>0</v>
      </c>
      <c r="T112" s="2">
        <f>IF(SUM('Actual species'!W112)&gt;=1,1,IF(SUM('Actual species'!W112)="X",1,0))</f>
        <v>0</v>
      </c>
    </row>
    <row r="113" spans="1:20" x14ac:dyDescent="0.3">
      <c r="A113" s="113" t="str">
        <f>'Actual species'!A113</f>
        <v xml:space="preserve">Claviger oertzeni (E) </v>
      </c>
      <c r="B113" s="66">
        <f>IF(SUM('Actual species'!B113:E113)&gt;=1,1,IF(SUM('Actual species'!B113:E113)="X",1,0))</f>
        <v>0</v>
      </c>
      <c r="C113" s="2">
        <f>IF(SUM('Actual species'!F113)&gt;=1,1,IF(SUM('Actual species'!F113)="X",1,0))</f>
        <v>0</v>
      </c>
      <c r="D113" s="2">
        <f>IF(SUM('Actual species'!G113)&gt;=1,1,IF(SUM('Actual species'!G113)="X",1,0))</f>
        <v>0</v>
      </c>
      <c r="E113" s="2">
        <f>IF(SUM('Actual species'!H113)&gt;=1,1,IF(SUM('Actual species'!H113)="X",1,0))</f>
        <v>0</v>
      </c>
      <c r="F113" s="2">
        <f>IF(SUM('Actual species'!I113)&gt;=1,1,IF(SUM('Actual species'!I113)="X",1,0))</f>
        <v>0</v>
      </c>
      <c r="G113" s="2">
        <f>IF(SUM('Actual species'!J113)&gt;=1,1,IF(SUM('Actual species'!J113)="X",1,0))</f>
        <v>0</v>
      </c>
      <c r="H113" s="2">
        <f>IF(SUM('Actual species'!K113)&gt;=1,1,IF(SUM('Actual species'!K113)="X",1,0))</f>
        <v>0</v>
      </c>
      <c r="I113" s="2">
        <f>IF(SUM('Actual species'!L113)&gt;=1,1,IF(SUM('Actual species'!L113)="X",1,0))</f>
        <v>0</v>
      </c>
      <c r="J113" s="2">
        <f>IF(SUM('Actual species'!M113)&gt;=1,1,IF(SUM('Actual species'!M113)="X",1,0))</f>
        <v>0</v>
      </c>
      <c r="K113" s="2">
        <f>IF(SUM('Actual species'!N113)&gt;=1,1,IF(SUM('Actual species'!N113)="X",1,0))</f>
        <v>0</v>
      </c>
      <c r="L113" s="2">
        <f>IF(SUM('Actual species'!O113)&gt;=1,1,IF(SUM('Actual species'!O113)="X",1,0))</f>
        <v>0</v>
      </c>
      <c r="M113" s="2">
        <f>IF(SUM('Actual species'!P113)&gt;=1,1,IF(SUM('Actual species'!P113)="X",1,0))</f>
        <v>0</v>
      </c>
      <c r="N113" s="2">
        <f>IF(SUM('Actual species'!Q113)&gt;=1,1,IF(SUM('Actual species'!Q113)="X",1,0))</f>
        <v>0</v>
      </c>
      <c r="O113" s="2">
        <f>IF(SUM('Actual species'!R113)&gt;=1,1,IF(SUM('Actual species'!R113)="X",1,0))</f>
        <v>0</v>
      </c>
      <c r="P113" s="2">
        <f>IF(SUM('Actual species'!S113)&gt;=1,1,IF(SUM('Actual species'!S113)="X",1,0))</f>
        <v>0</v>
      </c>
      <c r="Q113" s="2">
        <f>IF(SUM('Actual species'!T113)&gt;=1,1,IF(SUM('Actual species'!T113)="X",1,0))</f>
        <v>0</v>
      </c>
      <c r="R113" s="2">
        <f>IF(SUM('Actual species'!U113)&gt;=1,1,IF(SUM('Actual species'!U113)="X",1,0))</f>
        <v>0</v>
      </c>
      <c r="S113" s="2">
        <f>IF(SUM('Actual species'!V113)&gt;=1,1,IF(SUM('Actual species'!V113)="X",1,0))</f>
        <v>0</v>
      </c>
      <c r="T113" s="2">
        <f>IF(SUM('Actual species'!W113)&gt;=1,1,IF(SUM('Actual species'!W113)="X",1,0))</f>
        <v>0</v>
      </c>
    </row>
    <row r="114" spans="1:20" x14ac:dyDescent="0.3">
      <c r="A114" s="113" t="str">
        <f>'Actual species'!A114</f>
        <v>Claviger sp. n.</v>
      </c>
      <c r="B114" s="66">
        <f>IF(SUM('Actual species'!B114:E114)&gt;=1,1,IF(SUM('Actual species'!B114:E114)="X",1,0))</f>
        <v>0</v>
      </c>
      <c r="C114" s="2">
        <f>IF(SUM('Actual species'!F114)&gt;=1,1,IF(SUM('Actual species'!F114)="X",1,0))</f>
        <v>0</v>
      </c>
      <c r="D114" s="2">
        <f>IF(SUM('Actual species'!G114)&gt;=1,1,IF(SUM('Actual species'!G114)="X",1,0))</f>
        <v>0</v>
      </c>
      <c r="E114" s="2">
        <f>IF(SUM('Actual species'!H114)&gt;=1,1,IF(SUM('Actual species'!H114)="X",1,0))</f>
        <v>1</v>
      </c>
      <c r="F114" s="2">
        <f>IF(SUM('Actual species'!I114)&gt;=1,1,IF(SUM('Actual species'!I114)="X",1,0))</f>
        <v>0</v>
      </c>
      <c r="G114" s="2">
        <f>IF(SUM('Actual species'!J114)&gt;=1,1,IF(SUM('Actual species'!J114)="X",1,0))</f>
        <v>0</v>
      </c>
      <c r="H114" s="2">
        <f>IF(SUM('Actual species'!K114)&gt;=1,1,IF(SUM('Actual species'!K114)="X",1,0))</f>
        <v>0</v>
      </c>
      <c r="I114" s="2">
        <f>IF(SUM('Actual species'!L114)&gt;=1,1,IF(SUM('Actual species'!L114)="X",1,0))</f>
        <v>0</v>
      </c>
      <c r="J114" s="2">
        <f>IF(SUM('Actual species'!M114)&gt;=1,1,IF(SUM('Actual species'!M114)="X",1,0))</f>
        <v>0</v>
      </c>
      <c r="K114" s="2">
        <f>IF(SUM('Actual species'!N114)&gt;=1,1,IF(SUM('Actual species'!N114)="X",1,0))</f>
        <v>0</v>
      </c>
      <c r="L114" s="2">
        <f>IF(SUM('Actual species'!O114)&gt;=1,1,IF(SUM('Actual species'!O114)="X",1,0))</f>
        <v>0</v>
      </c>
      <c r="M114" s="2">
        <f>IF(SUM('Actual species'!P114)&gt;=1,1,IF(SUM('Actual species'!P114)="X",1,0))</f>
        <v>0</v>
      </c>
      <c r="N114" s="2">
        <f>IF(SUM('Actual species'!Q114)&gt;=1,1,IF(SUM('Actual species'!Q114)="X",1,0))</f>
        <v>0</v>
      </c>
      <c r="O114" s="2">
        <f>IF(SUM('Actual species'!R114)&gt;=1,1,IF(SUM('Actual species'!R114)="X",1,0))</f>
        <v>0</v>
      </c>
      <c r="P114" s="2">
        <f>IF(SUM('Actual species'!S114)&gt;=1,1,IF(SUM('Actual species'!S114)="X",1,0))</f>
        <v>0</v>
      </c>
      <c r="Q114" s="2">
        <f>IF(SUM('Actual species'!T114)&gt;=1,1,IF(SUM('Actual species'!T114)="X",1,0))</f>
        <v>0</v>
      </c>
      <c r="R114" s="2">
        <f>IF(SUM('Actual species'!U114)&gt;=1,1,IF(SUM('Actual species'!U114)="X",1,0))</f>
        <v>0</v>
      </c>
      <c r="S114" s="2">
        <f>IF(SUM('Actual species'!V114)&gt;=1,1,IF(SUM('Actual species'!V114)="X",1,0))</f>
        <v>0</v>
      </c>
      <c r="T114" s="2">
        <f>IF(SUM('Actual species'!W114)&gt;=1,1,IF(SUM('Actual species'!W114)="X",1,0))</f>
        <v>0</v>
      </c>
    </row>
    <row r="115" spans="1:20" x14ac:dyDescent="0.3">
      <c r="A115" s="113" t="str">
        <f>'Actual species'!A115</f>
        <v>*Claviger sp. (undescribed)</v>
      </c>
      <c r="B115" s="66">
        <f>IF(SUM('Actual species'!B115:E115)&gt;=1,1,IF(SUM('Actual species'!B115:E115)="X",1,0))</f>
        <v>0</v>
      </c>
      <c r="C115" s="2">
        <f>IF(SUM('Actual species'!F115)&gt;=1,1,IF(SUM('Actual species'!F115)="X",1,0))</f>
        <v>0</v>
      </c>
      <c r="D115" s="2">
        <f>IF(SUM('Actual species'!G115)&gt;=1,1,IF(SUM('Actual species'!G115)="X",1,0))</f>
        <v>0</v>
      </c>
      <c r="E115" s="2">
        <f>IF(SUM('Actual species'!H115)&gt;=1,1,IF(SUM('Actual species'!H115)="X",1,0))</f>
        <v>1</v>
      </c>
      <c r="F115" s="2">
        <f>IF(SUM('Actual species'!I115)&gt;=1,1,IF(SUM('Actual species'!I115)="X",1,0))</f>
        <v>0</v>
      </c>
      <c r="G115" s="2">
        <f>IF(SUM('Actual species'!J115)&gt;=1,1,IF(SUM('Actual species'!J115)="X",1,0))</f>
        <v>0</v>
      </c>
      <c r="H115" s="2">
        <f>IF(SUM('Actual species'!K115)&gt;=1,1,IF(SUM('Actual species'!K115)="X",1,0))</f>
        <v>0</v>
      </c>
      <c r="I115" s="2">
        <f>IF(SUM('Actual species'!L115)&gt;=1,1,IF(SUM('Actual species'!L115)="X",1,0))</f>
        <v>0</v>
      </c>
      <c r="J115" s="2">
        <f>IF(SUM('Actual species'!M115)&gt;=1,1,IF(SUM('Actual species'!M115)="X",1,0))</f>
        <v>0</v>
      </c>
      <c r="K115" s="2">
        <f>IF(SUM('Actual species'!N115)&gt;=1,1,IF(SUM('Actual species'!N115)="X",1,0))</f>
        <v>0</v>
      </c>
      <c r="L115" s="2">
        <f>IF(SUM('Actual species'!O115)&gt;=1,1,IF(SUM('Actual species'!O115)="X",1,0))</f>
        <v>0</v>
      </c>
      <c r="M115" s="2">
        <f>IF(SUM('Actual species'!P115)&gt;=1,1,IF(SUM('Actual species'!P115)="X",1,0))</f>
        <v>0</v>
      </c>
      <c r="N115" s="2">
        <f>IF(SUM('Actual species'!Q115)&gt;=1,1,IF(SUM('Actual species'!Q115)="X",1,0))</f>
        <v>0</v>
      </c>
      <c r="O115" s="2">
        <f>IF(SUM('Actual species'!R115)&gt;=1,1,IF(SUM('Actual species'!R115)="X",1,0))</f>
        <v>0</v>
      </c>
      <c r="P115" s="2">
        <f>IF(SUM('Actual species'!S115)&gt;=1,1,IF(SUM('Actual species'!S115)="X",1,0))</f>
        <v>0</v>
      </c>
      <c r="Q115" s="2">
        <f>IF(SUM('Actual species'!T115)&gt;=1,1,IF(SUM('Actual species'!T115)="X",1,0))</f>
        <v>0</v>
      </c>
      <c r="R115" s="2">
        <f>IF(SUM('Actual species'!U115)&gt;=1,1,IF(SUM('Actual species'!U115)="X",1,0))</f>
        <v>0</v>
      </c>
      <c r="S115" s="2">
        <f>IF(SUM('Actual species'!V115)&gt;=1,1,IF(SUM('Actual species'!V115)="X",1,0))</f>
        <v>0</v>
      </c>
      <c r="T115" s="2">
        <f>IF(SUM('Actual species'!W115)&gt;=1,1,IF(SUM('Actual species'!W115)="X",1,0))</f>
        <v>0</v>
      </c>
    </row>
    <row r="116" spans="1:20" x14ac:dyDescent="0.3">
      <c r="A116" s="113" t="str">
        <f>'Actual species'!A116</f>
        <v>Ctenistes palpalis</v>
      </c>
      <c r="B116" s="66">
        <f>IF(SUM('Actual species'!B116:E116)&gt;=1,1,IF(SUM('Actual species'!B116:E116)="X",1,0))</f>
        <v>0</v>
      </c>
      <c r="C116" s="2">
        <f>IF(SUM('Actual species'!F116)&gt;=1,1,IF(SUM('Actual species'!F116)="X",1,0))</f>
        <v>0</v>
      </c>
      <c r="D116" s="2">
        <f>IF(SUM('Actual species'!G116)&gt;=1,1,IF(SUM('Actual species'!G116)="X",1,0))</f>
        <v>0</v>
      </c>
      <c r="E116" s="2">
        <f>IF(SUM('Actual species'!H116)&gt;=1,1,IF(SUM('Actual species'!H116)="X",1,0))</f>
        <v>0</v>
      </c>
      <c r="F116" s="2">
        <f>IF(SUM('Actual species'!I116)&gt;=1,1,IF(SUM('Actual species'!I116)="X",1,0))</f>
        <v>0</v>
      </c>
      <c r="G116" s="2">
        <f>IF(SUM('Actual species'!J116)&gt;=1,1,IF(SUM('Actual species'!J116)="X",1,0))</f>
        <v>0</v>
      </c>
      <c r="H116" s="2">
        <f>IF(SUM('Actual species'!K116)&gt;=1,1,IF(SUM('Actual species'!K116)="X",1,0))</f>
        <v>0</v>
      </c>
      <c r="I116" s="2">
        <f>IF(SUM('Actual species'!L116)&gt;=1,1,IF(SUM('Actual species'!L116)="X",1,0))</f>
        <v>0</v>
      </c>
      <c r="J116" s="2">
        <f>IF(SUM('Actual species'!M116)&gt;=1,1,IF(SUM('Actual species'!M116)="X",1,0))</f>
        <v>0</v>
      </c>
      <c r="K116" s="2">
        <f>IF(SUM('Actual species'!N116)&gt;=1,1,IF(SUM('Actual species'!N116)="X",1,0))</f>
        <v>0</v>
      </c>
      <c r="L116" s="2">
        <f>IF(SUM('Actual species'!O116)&gt;=1,1,IF(SUM('Actual species'!O116)="X",1,0))</f>
        <v>0</v>
      </c>
      <c r="M116" s="2">
        <f>IF(SUM('Actual species'!P116)&gt;=1,1,IF(SUM('Actual species'!P116)="X",1,0))</f>
        <v>0</v>
      </c>
      <c r="N116" s="2">
        <f>IF(SUM('Actual species'!Q116)&gt;=1,1,IF(SUM('Actual species'!Q116)="X",1,0))</f>
        <v>0</v>
      </c>
      <c r="O116" s="2">
        <f>IF(SUM('Actual species'!R116)&gt;=1,1,IF(SUM('Actual species'!R116)="X",1,0))</f>
        <v>0</v>
      </c>
      <c r="P116" s="2">
        <f>IF(SUM('Actual species'!S116)&gt;=1,1,IF(SUM('Actual species'!S116)="X",1,0))</f>
        <v>0</v>
      </c>
      <c r="Q116" s="2">
        <f>IF(SUM('Actual species'!T116)&gt;=1,1,IF(SUM('Actual species'!T116)="X",1,0))</f>
        <v>0</v>
      </c>
      <c r="R116" s="2">
        <f>IF(SUM('Actual species'!U116)&gt;=1,1,IF(SUM('Actual species'!U116)="X",1,0))</f>
        <v>0</v>
      </c>
      <c r="S116" s="2">
        <f>IF(SUM('Actual species'!V116)&gt;=1,1,IF(SUM('Actual species'!V116)="X",1,0))</f>
        <v>0</v>
      </c>
      <c r="T116" s="2">
        <f>IF(SUM('Actual species'!W116)&gt;=1,1,IF(SUM('Actual species'!W116)="X",1,0))</f>
        <v>0</v>
      </c>
    </row>
    <row r="117" spans="1:20" x14ac:dyDescent="0.3">
      <c r="A117" s="113" t="str">
        <f>'Actual species'!A117</f>
        <v>Enoptostomus globulicornis</v>
      </c>
      <c r="B117" s="66">
        <f>IF(SUM('Actual species'!B117:E117)&gt;=1,1,IF(SUM('Actual species'!B117:E117)="X",1,0))</f>
        <v>0</v>
      </c>
      <c r="C117" s="2">
        <f>IF(SUM('Actual species'!F117)&gt;=1,1,IF(SUM('Actual species'!F117)="X",1,0))</f>
        <v>0</v>
      </c>
      <c r="D117" s="2">
        <f>IF(SUM('Actual species'!G117)&gt;=1,1,IF(SUM('Actual species'!G117)="X",1,0))</f>
        <v>0</v>
      </c>
      <c r="E117" s="2">
        <f>IF(SUM('Actual species'!H117)&gt;=1,1,IF(SUM('Actual species'!H117)="X",1,0))</f>
        <v>0</v>
      </c>
      <c r="F117" s="2">
        <f>IF(SUM('Actual species'!I117)&gt;=1,1,IF(SUM('Actual species'!I117)="X",1,0))</f>
        <v>0</v>
      </c>
      <c r="G117" s="2">
        <f>IF(SUM('Actual species'!J117)&gt;=1,1,IF(SUM('Actual species'!J117)="X",1,0))</f>
        <v>1</v>
      </c>
      <c r="H117" s="2">
        <f>IF(SUM('Actual species'!K117)&gt;=1,1,IF(SUM('Actual species'!K117)="X",1,0))</f>
        <v>0</v>
      </c>
      <c r="I117" s="2">
        <f>IF(SUM('Actual species'!L117)&gt;=1,1,IF(SUM('Actual species'!L117)="X",1,0))</f>
        <v>0</v>
      </c>
      <c r="J117" s="2">
        <f>IF(SUM('Actual species'!M117)&gt;=1,1,IF(SUM('Actual species'!M117)="X",1,0))</f>
        <v>0</v>
      </c>
      <c r="K117" s="2">
        <f>IF(SUM('Actual species'!N117)&gt;=1,1,IF(SUM('Actual species'!N117)="X",1,0))</f>
        <v>0</v>
      </c>
      <c r="L117" s="2">
        <f>IF(SUM('Actual species'!O117)&gt;=1,1,IF(SUM('Actual species'!O117)="X",1,0))</f>
        <v>0</v>
      </c>
      <c r="M117" s="2">
        <f>IF(SUM('Actual species'!P117)&gt;=1,1,IF(SUM('Actual species'!P117)="X",1,0))</f>
        <v>0</v>
      </c>
      <c r="N117" s="2">
        <f>IF(SUM('Actual species'!Q117)&gt;=1,1,IF(SUM('Actual species'!Q117)="X",1,0))</f>
        <v>0</v>
      </c>
      <c r="O117" s="2">
        <f>IF(SUM('Actual species'!R117)&gt;=1,1,IF(SUM('Actual species'!R117)="X",1,0))</f>
        <v>0</v>
      </c>
      <c r="P117" s="2">
        <f>IF(SUM('Actual species'!S117)&gt;=1,1,IF(SUM('Actual species'!S117)="X",1,0))</f>
        <v>0</v>
      </c>
      <c r="Q117" s="2">
        <f>IF(SUM('Actual species'!T117)&gt;=1,1,IF(SUM('Actual species'!T117)="X",1,0))</f>
        <v>0</v>
      </c>
      <c r="R117" s="2">
        <f>IF(SUM('Actual species'!U117)&gt;=1,1,IF(SUM('Actual species'!U117)="X",1,0))</f>
        <v>0</v>
      </c>
      <c r="S117" s="2">
        <f>IF(SUM('Actual species'!V117)&gt;=1,1,IF(SUM('Actual species'!V117)="X",1,0))</f>
        <v>0</v>
      </c>
      <c r="T117" s="2">
        <f>IF(SUM('Actual species'!W117)&gt;=1,1,IF(SUM('Actual species'!W117)="X",1,0))</f>
        <v>0</v>
      </c>
    </row>
    <row r="118" spans="1:20" x14ac:dyDescent="0.3">
      <c r="A118" s="113" t="str">
        <f>'Actual species'!A118</f>
        <v>Euplectus frater</v>
      </c>
      <c r="B118" s="66">
        <f>IF(SUM('Actual species'!B118:E118)&gt;=1,1,IF(SUM('Actual species'!B118:E118)="X",1,0))</f>
        <v>0</v>
      </c>
      <c r="C118" s="2">
        <f>IF(SUM('Actual species'!F118)&gt;=1,1,IF(SUM('Actual species'!F118)="X",1,0))</f>
        <v>0</v>
      </c>
      <c r="D118" s="2">
        <f>IF(SUM('Actual species'!G118)&gt;=1,1,IF(SUM('Actual species'!G118)="X",1,0))</f>
        <v>0</v>
      </c>
      <c r="E118" s="2">
        <f>IF(SUM('Actual species'!H118)&gt;=1,1,IF(SUM('Actual species'!H118)="X",1,0))</f>
        <v>0</v>
      </c>
      <c r="F118" s="2">
        <f>IF(SUM('Actual species'!I118)&gt;=1,1,IF(SUM('Actual species'!I118)="X",1,0))</f>
        <v>0</v>
      </c>
      <c r="G118" s="2">
        <f>IF(SUM('Actual species'!J118)&gt;=1,1,IF(SUM('Actual species'!J118)="X",1,0))</f>
        <v>0</v>
      </c>
      <c r="H118" s="2">
        <f>IF(SUM('Actual species'!K118)&gt;=1,1,IF(SUM('Actual species'!K118)="X",1,0))</f>
        <v>0</v>
      </c>
      <c r="I118" s="2">
        <f>IF(SUM('Actual species'!L118)&gt;=1,1,IF(SUM('Actual species'!L118)="X",1,0))</f>
        <v>0</v>
      </c>
      <c r="J118" s="2">
        <f>IF(SUM('Actual species'!M118)&gt;=1,1,IF(SUM('Actual species'!M118)="X",1,0))</f>
        <v>1</v>
      </c>
      <c r="K118" s="2">
        <f>IF(SUM('Actual species'!N118)&gt;=1,1,IF(SUM('Actual species'!N118)="X",1,0))</f>
        <v>0</v>
      </c>
      <c r="L118" s="2">
        <f>IF(SUM('Actual species'!O118)&gt;=1,1,IF(SUM('Actual species'!O118)="X",1,0))</f>
        <v>0</v>
      </c>
      <c r="M118" s="2">
        <f>IF(SUM('Actual species'!P118)&gt;=1,1,IF(SUM('Actual species'!P118)="X",1,0))</f>
        <v>0</v>
      </c>
      <c r="N118" s="2">
        <f>IF(SUM('Actual species'!Q118)&gt;=1,1,IF(SUM('Actual species'!Q118)="X",1,0))</f>
        <v>0</v>
      </c>
      <c r="O118" s="2">
        <f>IF(SUM('Actual species'!R118)&gt;=1,1,IF(SUM('Actual species'!R118)="X",1,0))</f>
        <v>0</v>
      </c>
      <c r="P118" s="2">
        <f>IF(SUM('Actual species'!S118)&gt;=1,1,IF(SUM('Actual species'!S118)="X",1,0))</f>
        <v>0</v>
      </c>
      <c r="Q118" s="2">
        <f>IF(SUM('Actual species'!T118)&gt;=1,1,IF(SUM('Actual species'!T118)="X",1,0))</f>
        <v>0</v>
      </c>
      <c r="R118" s="2">
        <f>IF(SUM('Actual species'!U118)&gt;=1,1,IF(SUM('Actual species'!U118)="X",1,0))</f>
        <v>0</v>
      </c>
      <c r="S118" s="2">
        <f>IF(SUM('Actual species'!V118)&gt;=1,1,IF(SUM('Actual species'!V118)="X",1,0))</f>
        <v>0</v>
      </c>
      <c r="T118" s="2">
        <f>IF(SUM('Actual species'!W118)&gt;=1,1,IF(SUM('Actual species'!W118)="X",1,0))</f>
        <v>0</v>
      </c>
    </row>
    <row r="119" spans="1:20" x14ac:dyDescent="0.3">
      <c r="A119" s="113" t="str">
        <f>'Actual species'!A119</f>
        <v>Euplectus jonicus</v>
      </c>
      <c r="B119" s="66">
        <f>IF(SUM('Actual species'!B119:E119)&gt;=1,1,IF(SUM('Actual species'!B119:E119)="X",1,0))</f>
        <v>0</v>
      </c>
      <c r="C119" s="2">
        <f>IF(SUM('Actual species'!F119)&gt;=1,1,IF(SUM('Actual species'!F119)="X",1,0))</f>
        <v>0</v>
      </c>
      <c r="D119" s="2">
        <f>IF(SUM('Actual species'!G119)&gt;=1,1,IF(SUM('Actual species'!G119)="X",1,0))</f>
        <v>0</v>
      </c>
      <c r="E119" s="2">
        <f>IF(SUM('Actual species'!H119)&gt;=1,1,IF(SUM('Actual species'!H119)="X",1,0))</f>
        <v>0</v>
      </c>
      <c r="F119" s="2">
        <f>IF(SUM('Actual species'!I119)&gt;=1,1,IF(SUM('Actual species'!I119)="X",1,0))</f>
        <v>0</v>
      </c>
      <c r="G119" s="2">
        <f>IF(SUM('Actual species'!J119)&gt;=1,1,IF(SUM('Actual species'!J119)="X",1,0))</f>
        <v>0</v>
      </c>
      <c r="H119" s="2">
        <f>IF(SUM('Actual species'!K119)&gt;=1,1,IF(SUM('Actual species'!K119)="X",1,0))</f>
        <v>0</v>
      </c>
      <c r="I119" s="2">
        <f>IF(SUM('Actual species'!L119)&gt;=1,1,IF(SUM('Actual species'!L119)="X",1,0))</f>
        <v>0</v>
      </c>
      <c r="J119" s="2">
        <f>IF(SUM('Actual species'!M119)&gt;=1,1,IF(SUM('Actual species'!M119)="X",1,0))</f>
        <v>0</v>
      </c>
      <c r="K119" s="2">
        <f>IF(SUM('Actual species'!N119)&gt;=1,1,IF(SUM('Actual species'!N119)="X",1,0))</f>
        <v>0</v>
      </c>
      <c r="L119" s="2">
        <f>IF(SUM('Actual species'!O119)&gt;=1,1,IF(SUM('Actual species'!O119)="X",1,0))</f>
        <v>0</v>
      </c>
      <c r="M119" s="2">
        <f>IF(SUM('Actual species'!P119)&gt;=1,1,IF(SUM('Actual species'!P119)="X",1,0))</f>
        <v>0</v>
      </c>
      <c r="N119" s="2">
        <f>IF(SUM('Actual species'!Q119)&gt;=1,1,IF(SUM('Actual species'!Q119)="X",1,0))</f>
        <v>0</v>
      </c>
      <c r="O119" s="2">
        <f>IF(SUM('Actual species'!R119)&gt;=1,1,IF(SUM('Actual species'!R119)="X",1,0))</f>
        <v>0</v>
      </c>
      <c r="P119" s="2">
        <f>IF(SUM('Actual species'!S119)&gt;=1,1,IF(SUM('Actual species'!S119)="X",1,0))</f>
        <v>0</v>
      </c>
      <c r="Q119" s="2">
        <f>IF(SUM('Actual species'!T119)&gt;=1,1,IF(SUM('Actual species'!T119)="X",1,0))</f>
        <v>0</v>
      </c>
      <c r="R119" s="2">
        <f>IF(SUM('Actual species'!U119)&gt;=1,1,IF(SUM('Actual species'!U119)="X",1,0))</f>
        <v>0</v>
      </c>
      <c r="S119" s="2">
        <f>IF(SUM('Actual species'!V119)&gt;=1,1,IF(SUM('Actual species'!V119)="X",1,0))</f>
        <v>0</v>
      </c>
      <c r="T119" s="2">
        <f>IF(SUM('Actual species'!W119)&gt;=1,1,IF(SUM('Actual species'!W119)="X",1,0))</f>
        <v>0</v>
      </c>
    </row>
    <row r="120" spans="1:20" x14ac:dyDescent="0.3">
      <c r="A120" s="113" t="str">
        <f>'Actual species'!A120</f>
        <v>Euplectus mutator</v>
      </c>
      <c r="B120" s="66">
        <f>IF(SUM('Actual species'!B120:E120)&gt;=1,1,IF(SUM('Actual species'!B120:E120)="X",1,0))</f>
        <v>0</v>
      </c>
      <c r="C120" s="2">
        <f>IF(SUM('Actual species'!F120)&gt;=1,1,IF(SUM('Actual species'!F120)="X",1,0))</f>
        <v>0</v>
      </c>
      <c r="D120" s="2">
        <f>IF(SUM('Actual species'!G120)&gt;=1,1,IF(SUM('Actual species'!G120)="X",1,0))</f>
        <v>0</v>
      </c>
      <c r="E120" s="2">
        <f>IF(SUM('Actual species'!H120)&gt;=1,1,IF(SUM('Actual species'!H120)="X",1,0))</f>
        <v>0</v>
      </c>
      <c r="F120" s="2">
        <f>IF(SUM('Actual species'!I120)&gt;=1,1,IF(SUM('Actual species'!I120)="X",1,0))</f>
        <v>0</v>
      </c>
      <c r="G120" s="2">
        <f>IF(SUM('Actual species'!J120)&gt;=1,1,IF(SUM('Actual species'!J120)="X",1,0))</f>
        <v>0</v>
      </c>
      <c r="H120" s="2">
        <f>IF(SUM('Actual species'!K120)&gt;=1,1,IF(SUM('Actual species'!K120)="X",1,0))</f>
        <v>0</v>
      </c>
      <c r="I120" s="2">
        <f>IF(SUM('Actual species'!L120)&gt;=1,1,IF(SUM('Actual species'!L120)="X",1,0))</f>
        <v>0</v>
      </c>
      <c r="J120" s="2">
        <f>IF(SUM('Actual species'!M120)&gt;=1,1,IF(SUM('Actual species'!M120)="X",1,0))</f>
        <v>1</v>
      </c>
      <c r="K120" s="2">
        <f>IF(SUM('Actual species'!N120)&gt;=1,1,IF(SUM('Actual species'!N120)="X",1,0))</f>
        <v>0</v>
      </c>
      <c r="L120" s="2">
        <f>IF(SUM('Actual species'!O120)&gt;=1,1,IF(SUM('Actual species'!O120)="X",1,0))</f>
        <v>0</v>
      </c>
      <c r="M120" s="2">
        <f>IF(SUM('Actual species'!P120)&gt;=1,1,IF(SUM('Actual species'!P120)="X",1,0))</f>
        <v>0</v>
      </c>
      <c r="N120" s="2">
        <f>IF(SUM('Actual species'!Q120)&gt;=1,1,IF(SUM('Actual species'!Q120)="X",1,0))</f>
        <v>0</v>
      </c>
      <c r="O120" s="2">
        <f>IF(SUM('Actual species'!R120)&gt;=1,1,IF(SUM('Actual species'!R120)="X",1,0))</f>
        <v>0</v>
      </c>
      <c r="P120" s="2">
        <f>IF(SUM('Actual species'!S120)&gt;=1,1,IF(SUM('Actual species'!S120)="X",1,0))</f>
        <v>0</v>
      </c>
      <c r="Q120" s="2">
        <f>IF(SUM('Actual species'!T120)&gt;=1,1,IF(SUM('Actual species'!T120)="X",1,0))</f>
        <v>0</v>
      </c>
      <c r="R120" s="2">
        <f>IF(SUM('Actual species'!U120)&gt;=1,1,IF(SUM('Actual species'!U120)="X",1,0))</f>
        <v>0</v>
      </c>
      <c r="S120" s="2">
        <f>IF(SUM('Actual species'!V120)&gt;=1,1,IF(SUM('Actual species'!V120)="X",1,0))</f>
        <v>0</v>
      </c>
      <c r="T120" s="2">
        <f>IF(SUM('Actual species'!W120)&gt;=1,1,IF(SUM('Actual species'!W120)="X",1,0))</f>
        <v>0</v>
      </c>
    </row>
    <row r="121" spans="1:20" x14ac:dyDescent="0.3">
      <c r="A121" s="113" t="str">
        <f>'Actual species'!A121</f>
        <v xml:space="preserve">*Euplectus meybohmi (E) </v>
      </c>
      <c r="B121" s="66">
        <f>IF(SUM('Actual species'!B121:E121)&gt;=1,1,IF(SUM('Actual species'!B121:E121)="X",1,0))</f>
        <v>0</v>
      </c>
      <c r="C121" s="2">
        <f>IF(SUM('Actual species'!F121)&gt;=1,1,IF(SUM('Actual species'!F121)="X",1,0))</f>
        <v>0</v>
      </c>
      <c r="D121" s="2">
        <f>IF(SUM('Actual species'!G121)&gt;=1,1,IF(SUM('Actual species'!G121)="X",1,0))</f>
        <v>0</v>
      </c>
      <c r="E121" s="2">
        <f>IF(SUM('Actual species'!H121)&gt;=1,1,IF(SUM('Actual species'!H121)="X",1,0))</f>
        <v>1</v>
      </c>
      <c r="F121" s="2">
        <f>IF(SUM('Actual species'!I121)&gt;=1,1,IF(SUM('Actual species'!I121)="X",1,0))</f>
        <v>0</v>
      </c>
      <c r="G121" s="2">
        <f>IF(SUM('Actual species'!J121)&gt;=1,1,IF(SUM('Actual species'!J121)="X",1,0))</f>
        <v>0</v>
      </c>
      <c r="H121" s="2">
        <f>IF(SUM('Actual species'!K121)&gt;=1,1,IF(SUM('Actual species'!K121)="X",1,0))</f>
        <v>0</v>
      </c>
      <c r="I121" s="2">
        <f>IF(SUM('Actual species'!L121)&gt;=1,1,IF(SUM('Actual species'!L121)="X",1,0))</f>
        <v>0</v>
      </c>
      <c r="J121" s="2">
        <f>IF(SUM('Actual species'!M121)&gt;=1,1,IF(SUM('Actual species'!M121)="X",1,0))</f>
        <v>0</v>
      </c>
      <c r="K121" s="2">
        <f>IF(SUM('Actual species'!N121)&gt;=1,1,IF(SUM('Actual species'!N121)="X",1,0))</f>
        <v>0</v>
      </c>
      <c r="L121" s="2">
        <f>IF(SUM('Actual species'!O121)&gt;=1,1,IF(SUM('Actual species'!O121)="X",1,0))</f>
        <v>0</v>
      </c>
      <c r="M121" s="2">
        <f>IF(SUM('Actual species'!P121)&gt;=1,1,IF(SUM('Actual species'!P121)="X",1,0))</f>
        <v>0</v>
      </c>
      <c r="N121" s="2">
        <f>IF(SUM('Actual species'!Q121)&gt;=1,1,IF(SUM('Actual species'!Q121)="X",1,0))</f>
        <v>0</v>
      </c>
      <c r="O121" s="2">
        <f>IF(SUM('Actual species'!R121)&gt;=1,1,IF(SUM('Actual species'!R121)="X",1,0))</f>
        <v>0</v>
      </c>
      <c r="P121" s="2">
        <f>IF(SUM('Actual species'!S121)&gt;=1,1,IF(SUM('Actual species'!S121)="X",1,0))</f>
        <v>0</v>
      </c>
      <c r="Q121" s="2">
        <f>IF(SUM('Actual species'!T121)&gt;=1,1,IF(SUM('Actual species'!T121)="X",1,0))</f>
        <v>0</v>
      </c>
      <c r="R121" s="2">
        <f>IF(SUM('Actual species'!U121)&gt;=1,1,IF(SUM('Actual species'!U121)="X",1,0))</f>
        <v>0</v>
      </c>
      <c r="S121" s="2">
        <f>IF(SUM('Actual species'!V121)&gt;=1,1,IF(SUM('Actual species'!V121)="X",1,0))</f>
        <v>0</v>
      </c>
      <c r="T121" s="2">
        <f>IF(SUM('Actual species'!W121)&gt;=1,1,IF(SUM('Actual species'!W121)="X",1,0))</f>
        <v>0</v>
      </c>
    </row>
    <row r="122" spans="1:20" x14ac:dyDescent="0.3">
      <c r="A122" s="113" t="str">
        <f>'Actual species'!A122</f>
        <v>Euplectus verticalis</v>
      </c>
      <c r="B122" s="66">
        <f>IF(SUM('Actual species'!B122:E122)&gt;=1,1,IF(SUM('Actual species'!B122:E122)="X",1,0))</f>
        <v>0</v>
      </c>
      <c r="C122" s="2">
        <f>IF(SUM('Actual species'!F122)&gt;=1,1,IF(SUM('Actual species'!F122)="X",1,0))</f>
        <v>0</v>
      </c>
      <c r="D122" s="2">
        <f>IF(SUM('Actual species'!G122)&gt;=1,1,IF(SUM('Actual species'!G122)="X",1,0))</f>
        <v>0</v>
      </c>
      <c r="E122" s="2">
        <f>IF(SUM('Actual species'!H122)&gt;=1,1,IF(SUM('Actual species'!H122)="X",1,0))</f>
        <v>0</v>
      </c>
      <c r="F122" s="2">
        <f>IF(SUM('Actual species'!I122)&gt;=1,1,IF(SUM('Actual species'!I122)="X",1,0))</f>
        <v>0</v>
      </c>
      <c r="G122" s="2">
        <f>IF(SUM('Actual species'!J122)&gt;=1,1,IF(SUM('Actual species'!J122)="X",1,0))</f>
        <v>0</v>
      </c>
      <c r="H122" s="2">
        <f>IF(SUM('Actual species'!K122)&gt;=1,1,IF(SUM('Actual species'!K122)="X",1,0))</f>
        <v>0</v>
      </c>
      <c r="I122" s="2">
        <f>IF(SUM('Actual species'!L122)&gt;=1,1,IF(SUM('Actual species'!L122)="X",1,0))</f>
        <v>0</v>
      </c>
      <c r="J122" s="2">
        <f>IF(SUM('Actual species'!M122)&gt;=1,1,IF(SUM('Actual species'!M122)="X",1,0))</f>
        <v>1</v>
      </c>
      <c r="K122" s="2">
        <f>IF(SUM('Actual species'!N122)&gt;=1,1,IF(SUM('Actual species'!N122)="X",1,0))</f>
        <v>0</v>
      </c>
      <c r="L122" s="2">
        <f>IF(SUM('Actual species'!O122)&gt;=1,1,IF(SUM('Actual species'!O122)="X",1,0))</f>
        <v>0</v>
      </c>
      <c r="M122" s="2">
        <f>IF(SUM('Actual species'!P122)&gt;=1,1,IF(SUM('Actual species'!P122)="X",1,0))</f>
        <v>0</v>
      </c>
      <c r="N122" s="2">
        <f>IF(SUM('Actual species'!Q122)&gt;=1,1,IF(SUM('Actual species'!Q122)="X",1,0))</f>
        <v>0</v>
      </c>
      <c r="O122" s="2">
        <f>IF(SUM('Actual species'!R122)&gt;=1,1,IF(SUM('Actual species'!R122)="X",1,0))</f>
        <v>0</v>
      </c>
      <c r="P122" s="2">
        <f>IF(SUM('Actual species'!S122)&gt;=1,1,IF(SUM('Actual species'!S122)="X",1,0))</f>
        <v>0</v>
      </c>
      <c r="Q122" s="2">
        <f>IF(SUM('Actual species'!T122)&gt;=1,1,IF(SUM('Actual species'!T122)="X",1,0))</f>
        <v>0</v>
      </c>
      <c r="R122" s="2">
        <f>IF(SUM('Actual species'!U122)&gt;=1,1,IF(SUM('Actual species'!U122)="X",1,0))</f>
        <v>0</v>
      </c>
      <c r="S122" s="2">
        <f>IF(SUM('Actual species'!V122)&gt;=1,1,IF(SUM('Actual species'!V122)="X",1,0))</f>
        <v>0</v>
      </c>
      <c r="T122" s="2">
        <f>IF(SUM('Actual species'!W122)&gt;=1,1,IF(SUM('Actual species'!W122)="X",1,0))</f>
        <v>0</v>
      </c>
    </row>
    <row r="123" spans="1:20" x14ac:dyDescent="0.3">
      <c r="A123" s="113" t="str">
        <f>'Actual species'!A123</f>
        <v>Faronus distinctus</v>
      </c>
      <c r="B123" s="66">
        <f>IF(SUM('Actual species'!B123:E123)&gt;=1,1,IF(SUM('Actual species'!B123:E123)="X",1,0))</f>
        <v>0</v>
      </c>
      <c r="C123" s="2">
        <f>IF(SUM('Actual species'!F123)&gt;=1,1,IF(SUM('Actual species'!F123)="X",1,0))</f>
        <v>0</v>
      </c>
      <c r="D123" s="2">
        <f>IF(SUM('Actual species'!G123)&gt;=1,1,IF(SUM('Actual species'!G123)="X",1,0))</f>
        <v>0</v>
      </c>
      <c r="E123" s="2">
        <f>IF(SUM('Actual species'!H123)&gt;=1,1,IF(SUM('Actual species'!H123)="X",1,0))</f>
        <v>1</v>
      </c>
      <c r="F123" s="2">
        <f>IF(SUM('Actual species'!I123)&gt;=1,1,IF(SUM('Actual species'!I123)="X",1,0))</f>
        <v>1</v>
      </c>
      <c r="G123" s="2">
        <f>IF(SUM('Actual species'!J123)&gt;=1,1,IF(SUM('Actual species'!J123)="X",1,0))</f>
        <v>0</v>
      </c>
      <c r="H123" s="2">
        <f>IF(SUM('Actual species'!K123)&gt;=1,1,IF(SUM('Actual species'!K123)="X",1,0))</f>
        <v>1</v>
      </c>
      <c r="I123" s="2">
        <f>IF(SUM('Actual species'!L123)&gt;=1,1,IF(SUM('Actual species'!L123)="X",1,0))</f>
        <v>0</v>
      </c>
      <c r="J123" s="2">
        <f>IF(SUM('Actual species'!M123)&gt;=1,1,IF(SUM('Actual species'!M123)="X",1,0))</f>
        <v>0</v>
      </c>
      <c r="K123" s="2">
        <f>IF(SUM('Actual species'!N123)&gt;=1,1,IF(SUM('Actual species'!N123)="X",1,0))</f>
        <v>1</v>
      </c>
      <c r="L123" s="2">
        <f>IF(SUM('Actual species'!O123)&gt;=1,1,IF(SUM('Actual species'!O123)="X",1,0))</f>
        <v>0</v>
      </c>
      <c r="M123" s="2">
        <f>IF(SUM('Actual species'!P123)&gt;=1,1,IF(SUM('Actual species'!P123)="X",1,0))</f>
        <v>0</v>
      </c>
      <c r="N123" s="2">
        <f>IF(SUM('Actual species'!Q123)&gt;=1,1,IF(SUM('Actual species'!Q123)="X",1,0))</f>
        <v>0</v>
      </c>
      <c r="O123" s="2">
        <f>IF(SUM('Actual species'!R123)&gt;=1,1,IF(SUM('Actual species'!R123)="X",1,0))</f>
        <v>0</v>
      </c>
      <c r="P123" s="2">
        <f>IF(SUM('Actual species'!S123)&gt;=1,1,IF(SUM('Actual species'!S123)="X",1,0))</f>
        <v>0</v>
      </c>
      <c r="Q123" s="2">
        <f>IF(SUM('Actual species'!T123)&gt;=1,1,IF(SUM('Actual species'!T123)="X",1,0))</f>
        <v>0</v>
      </c>
      <c r="R123" s="2">
        <f>IF(SUM('Actual species'!U123)&gt;=1,1,IF(SUM('Actual species'!U123)="X",1,0))</f>
        <v>0</v>
      </c>
      <c r="S123" s="2">
        <f>IF(SUM('Actual species'!V123)&gt;=1,1,IF(SUM('Actual species'!V123)="X",1,0))</f>
        <v>0</v>
      </c>
      <c r="T123" s="2">
        <f>IF(SUM('Actual species'!W123)&gt;=1,1,IF(SUM('Actual species'!W123)="X",1,0))</f>
        <v>0</v>
      </c>
    </row>
    <row r="124" spans="1:20" x14ac:dyDescent="0.3">
      <c r="A124" s="113" t="str">
        <f>'Actual species'!A124</f>
        <v xml:space="preserve">*Faronus icariensis (E) </v>
      </c>
      <c r="B124" s="66">
        <f>IF(SUM('Actual species'!B124:E124)&gt;=1,1,IF(SUM('Actual species'!B124:E124)="X",1,0))</f>
        <v>0</v>
      </c>
      <c r="C124" s="2">
        <f>IF(SUM('Actual species'!F124)&gt;=1,1,IF(SUM('Actual species'!F124)="X",1,0))</f>
        <v>0</v>
      </c>
      <c r="D124" s="2">
        <f>IF(SUM('Actual species'!G124)&gt;=1,1,IF(SUM('Actual species'!G124)="X",1,0))</f>
        <v>1</v>
      </c>
      <c r="E124" s="2">
        <f>IF(SUM('Actual species'!H124)&gt;=1,1,IF(SUM('Actual species'!H124)="X",1,0))</f>
        <v>0</v>
      </c>
      <c r="F124" s="2">
        <f>IF(SUM('Actual species'!I124)&gt;=1,1,IF(SUM('Actual species'!I124)="X",1,0))</f>
        <v>0</v>
      </c>
      <c r="G124" s="2">
        <f>IF(SUM('Actual species'!J124)&gt;=1,1,IF(SUM('Actual species'!J124)="X",1,0))</f>
        <v>0</v>
      </c>
      <c r="H124" s="2">
        <f>IF(SUM('Actual species'!K124)&gt;=1,1,IF(SUM('Actual species'!K124)="X",1,0))</f>
        <v>0</v>
      </c>
      <c r="I124" s="2">
        <f>IF(SUM('Actual species'!L124)&gt;=1,1,IF(SUM('Actual species'!L124)="X",1,0))</f>
        <v>0</v>
      </c>
      <c r="J124" s="2">
        <f>IF(SUM('Actual species'!M124)&gt;=1,1,IF(SUM('Actual species'!M124)="X",1,0))</f>
        <v>0</v>
      </c>
      <c r="K124" s="2">
        <f>IF(SUM('Actual species'!N124)&gt;=1,1,IF(SUM('Actual species'!N124)="X",1,0))</f>
        <v>0</v>
      </c>
      <c r="L124" s="2">
        <f>IF(SUM('Actual species'!O124)&gt;=1,1,IF(SUM('Actual species'!O124)="X",1,0))</f>
        <v>0</v>
      </c>
      <c r="M124" s="2">
        <f>IF(SUM('Actual species'!P124)&gt;=1,1,IF(SUM('Actual species'!P124)="X",1,0))</f>
        <v>0</v>
      </c>
      <c r="N124" s="2">
        <f>IF(SUM('Actual species'!Q124)&gt;=1,1,IF(SUM('Actual species'!Q124)="X",1,0))</f>
        <v>0</v>
      </c>
      <c r="O124" s="2">
        <f>IF(SUM('Actual species'!R124)&gt;=1,1,IF(SUM('Actual species'!R124)="X",1,0))</f>
        <v>0</v>
      </c>
      <c r="P124" s="2">
        <f>IF(SUM('Actual species'!S124)&gt;=1,1,IF(SUM('Actual species'!S124)="X",1,0))</f>
        <v>0</v>
      </c>
      <c r="Q124" s="2">
        <f>IF(SUM('Actual species'!T124)&gt;=1,1,IF(SUM('Actual species'!T124)="X",1,0))</f>
        <v>0</v>
      </c>
      <c r="R124" s="2">
        <f>IF(SUM('Actual species'!U124)&gt;=1,1,IF(SUM('Actual species'!U124)="X",1,0))</f>
        <v>0</v>
      </c>
      <c r="S124" s="2">
        <f>IF(SUM('Actual species'!V124)&gt;=1,1,IF(SUM('Actual species'!V124)="X",1,0))</f>
        <v>0</v>
      </c>
      <c r="T124" s="2">
        <f>IF(SUM('Actual species'!W124)&gt;=1,1,IF(SUM('Actual species'!W124)="X",1,0))</f>
        <v>0</v>
      </c>
    </row>
    <row r="125" spans="1:20" x14ac:dyDescent="0.3">
      <c r="A125" s="113" t="str">
        <f>'Actual species'!A125</f>
        <v>Faronus nov.sp</v>
      </c>
      <c r="B125" s="66">
        <f>IF(SUM('Actual species'!B125:E125)&gt;=1,1,IF(SUM('Actual species'!B125:E125)="X",1,0))</f>
        <v>0</v>
      </c>
      <c r="C125" s="2">
        <f>IF(SUM('Actual species'!F125)&gt;=1,1,IF(SUM('Actual species'!F125)="X",1,0))</f>
        <v>0</v>
      </c>
      <c r="D125" s="2">
        <f>IF(SUM('Actual species'!G125)&gt;=1,1,IF(SUM('Actual species'!G125)="X",1,0))</f>
        <v>0</v>
      </c>
      <c r="E125" s="2">
        <f>IF(SUM('Actual species'!H125)&gt;=1,1,IF(SUM('Actual species'!H125)="X",1,0))</f>
        <v>0</v>
      </c>
      <c r="F125" s="2">
        <f>IF(SUM('Actual species'!I125)&gt;=1,1,IF(SUM('Actual species'!I125)="X",1,0))</f>
        <v>0</v>
      </c>
      <c r="G125" s="2">
        <f>IF(SUM('Actual species'!J125)&gt;=1,1,IF(SUM('Actual species'!J125)="X",1,0))</f>
        <v>0</v>
      </c>
      <c r="H125" s="2">
        <f>IF(SUM('Actual species'!K125)&gt;=1,1,IF(SUM('Actual species'!K125)="X",1,0))</f>
        <v>0</v>
      </c>
      <c r="I125" s="2">
        <f>IF(SUM('Actual species'!L125)&gt;=1,1,IF(SUM('Actual species'!L125)="X",1,0))</f>
        <v>1</v>
      </c>
      <c r="J125" s="2">
        <f>IF(SUM('Actual species'!M125)&gt;=1,1,IF(SUM('Actual species'!M125)="X",1,0))</f>
        <v>0</v>
      </c>
      <c r="K125" s="2">
        <f>IF(SUM('Actual species'!N125)&gt;=1,1,IF(SUM('Actual species'!N125)="X",1,0))</f>
        <v>0</v>
      </c>
      <c r="L125" s="2">
        <f>IF(SUM('Actual species'!O125)&gt;=1,1,IF(SUM('Actual species'!O125)="X",1,0))</f>
        <v>0</v>
      </c>
      <c r="M125" s="2">
        <f>IF(SUM('Actual species'!P125)&gt;=1,1,IF(SUM('Actual species'!P125)="X",1,0))</f>
        <v>0</v>
      </c>
      <c r="N125" s="2">
        <f>IF(SUM('Actual species'!Q125)&gt;=1,1,IF(SUM('Actual species'!Q125)="X",1,0))</f>
        <v>0</v>
      </c>
      <c r="O125" s="2">
        <f>IF(SUM('Actual species'!R125)&gt;=1,1,IF(SUM('Actual species'!R125)="X",1,0))</f>
        <v>0</v>
      </c>
      <c r="P125" s="2">
        <f>IF(SUM('Actual species'!S125)&gt;=1,1,IF(SUM('Actual species'!S125)="X",1,0))</f>
        <v>0</v>
      </c>
      <c r="Q125" s="2">
        <f>IF(SUM('Actual species'!T125)&gt;=1,1,IF(SUM('Actual species'!T125)="X",1,0))</f>
        <v>0</v>
      </c>
      <c r="R125" s="2">
        <f>IF(SUM('Actual species'!U125)&gt;=1,1,IF(SUM('Actual species'!U125)="X",1,0))</f>
        <v>0</v>
      </c>
      <c r="S125" s="2">
        <f>IF(SUM('Actual species'!V125)&gt;=1,1,IF(SUM('Actual species'!V125)="X",1,0))</f>
        <v>0</v>
      </c>
      <c r="T125" s="2">
        <f>IF(SUM('Actual species'!W125)&gt;=1,1,IF(SUM('Actual species'!W125)="X",1,0))</f>
        <v>0</v>
      </c>
    </row>
    <row r="126" spans="1:20" x14ac:dyDescent="0.3">
      <c r="A126" s="113" t="str">
        <f>'Actual species'!A126</f>
        <v>Faronus parallelus</v>
      </c>
      <c r="B126" s="66">
        <f>IF(SUM('Actual species'!B126:E126)&gt;=1,1,IF(SUM('Actual species'!B126:E126)="X",1,0))</f>
        <v>0</v>
      </c>
      <c r="C126" s="2">
        <f>IF(SUM('Actual species'!F126)&gt;=1,1,IF(SUM('Actual species'!F126)="X",1,0))</f>
        <v>0</v>
      </c>
      <c r="D126" s="2">
        <f>IF(SUM('Actual species'!G126)&gt;=1,1,IF(SUM('Actual species'!G126)="X",1,0))</f>
        <v>0</v>
      </c>
      <c r="E126" s="2">
        <f>IF(SUM('Actual species'!H126)&gt;=1,1,IF(SUM('Actual species'!H126)="X",1,0))</f>
        <v>0</v>
      </c>
      <c r="F126" s="2">
        <f>IF(SUM('Actual species'!I126)&gt;=1,1,IF(SUM('Actual species'!I126)="X",1,0))</f>
        <v>0</v>
      </c>
      <c r="G126" s="2">
        <f>IF(SUM('Actual species'!J126)&gt;=1,1,IF(SUM('Actual species'!J126)="X",1,0))</f>
        <v>0</v>
      </c>
      <c r="H126" s="2">
        <f>IF(SUM('Actual species'!K126)&gt;=1,1,IF(SUM('Actual species'!K126)="X",1,0))</f>
        <v>0</v>
      </c>
      <c r="I126" s="2">
        <f>IF(SUM('Actual species'!L126)&gt;=1,1,IF(SUM('Actual species'!L126)="X",1,0))</f>
        <v>0</v>
      </c>
      <c r="J126" s="2">
        <f>IF(SUM('Actual species'!M126)&gt;=1,1,IF(SUM('Actual species'!M126)="X",1,0))</f>
        <v>1</v>
      </c>
      <c r="K126" s="2">
        <f>IF(SUM('Actual species'!N126)&gt;=1,1,IF(SUM('Actual species'!N126)="X",1,0))</f>
        <v>1</v>
      </c>
      <c r="L126" s="2">
        <f>IF(SUM('Actual species'!O126)&gt;=1,1,IF(SUM('Actual species'!O126)="X",1,0))</f>
        <v>0</v>
      </c>
      <c r="M126" s="2">
        <f>IF(SUM('Actual species'!P126)&gt;=1,1,IF(SUM('Actual species'!P126)="X",1,0))</f>
        <v>1</v>
      </c>
      <c r="N126" s="2">
        <f>IF(SUM('Actual species'!Q126)&gt;=1,1,IF(SUM('Actual species'!Q126)="X",1,0))</f>
        <v>0</v>
      </c>
      <c r="O126" s="2">
        <f>IF(SUM('Actual species'!R126)&gt;=1,1,IF(SUM('Actual species'!R126)="X",1,0))</f>
        <v>0</v>
      </c>
      <c r="P126" s="2">
        <f>IF(SUM('Actual species'!S126)&gt;=1,1,IF(SUM('Actual species'!S126)="X",1,0))</f>
        <v>0</v>
      </c>
      <c r="Q126" s="2">
        <f>IF(SUM('Actual species'!T126)&gt;=1,1,IF(SUM('Actual species'!T126)="X",1,0))</f>
        <v>0</v>
      </c>
      <c r="R126" s="2">
        <f>IF(SUM('Actual species'!U126)&gt;=1,1,IF(SUM('Actual species'!U126)="X",1,0))</f>
        <v>0</v>
      </c>
      <c r="S126" s="2">
        <f>IF(SUM('Actual species'!V126)&gt;=1,1,IF(SUM('Actual species'!V126)="X",1,0))</f>
        <v>0</v>
      </c>
      <c r="T126" s="2">
        <f>IF(SUM('Actual species'!W126)&gt;=1,1,IF(SUM('Actual species'!W126)="X",1,0))</f>
        <v>0</v>
      </c>
    </row>
    <row r="127" spans="1:20" x14ac:dyDescent="0.3">
      <c r="A127" s="113" t="str">
        <f>'Actual species'!A127</f>
        <v>Meliceria acanthifera</v>
      </c>
      <c r="B127" s="66">
        <f>IF(SUM('Actual species'!B127:E127)&gt;=1,1,IF(SUM('Actual species'!B127:E127)="X",1,0))</f>
        <v>0</v>
      </c>
      <c r="C127" s="2">
        <f>IF(SUM('Actual species'!F127)&gt;=1,1,IF(SUM('Actual species'!F127)="X",1,0))</f>
        <v>0</v>
      </c>
      <c r="D127" s="2">
        <f>IF(SUM('Actual species'!G127)&gt;=1,1,IF(SUM('Actual species'!G127)="X",1,0))</f>
        <v>0</v>
      </c>
      <c r="E127" s="2">
        <f>IF(SUM('Actual species'!H127)&gt;=1,1,IF(SUM('Actual species'!H127)="X",1,0))</f>
        <v>0</v>
      </c>
      <c r="F127" s="2">
        <f>IF(SUM('Actual species'!I127)&gt;=1,1,IF(SUM('Actual species'!I127)="X",1,0))</f>
        <v>0</v>
      </c>
      <c r="G127" s="2">
        <f>IF(SUM('Actual species'!J127)&gt;=1,1,IF(SUM('Actual species'!J127)="X",1,0))</f>
        <v>0</v>
      </c>
      <c r="H127" s="2">
        <f>IF(SUM('Actual species'!K127)&gt;=1,1,IF(SUM('Actual species'!K127)="X",1,0))</f>
        <v>0</v>
      </c>
      <c r="I127" s="2">
        <f>IF(SUM('Actual species'!L127)&gt;=1,1,IF(SUM('Actual species'!L127)="X",1,0))</f>
        <v>0</v>
      </c>
      <c r="J127" s="2">
        <f>IF(SUM('Actual species'!M127)&gt;=1,1,IF(SUM('Actual species'!M127)="X",1,0))</f>
        <v>1</v>
      </c>
      <c r="K127" s="2">
        <f>IF(SUM('Actual species'!N127)&gt;=1,1,IF(SUM('Actual species'!N127)="X",1,0))</f>
        <v>0</v>
      </c>
      <c r="L127" s="2">
        <f>IF(SUM('Actual species'!O127)&gt;=1,1,IF(SUM('Actual species'!O127)="X",1,0))</f>
        <v>0</v>
      </c>
      <c r="M127" s="2">
        <f>IF(SUM('Actual species'!P127)&gt;=1,1,IF(SUM('Actual species'!P127)="X",1,0))</f>
        <v>0</v>
      </c>
      <c r="N127" s="2">
        <f>IF(SUM('Actual species'!Q127)&gt;=1,1,IF(SUM('Actual species'!Q127)="X",1,0))</f>
        <v>0</v>
      </c>
      <c r="O127" s="2">
        <f>IF(SUM('Actual species'!R127)&gt;=1,1,IF(SUM('Actual species'!R127)="X",1,0))</f>
        <v>0</v>
      </c>
      <c r="P127" s="2">
        <f>IF(SUM('Actual species'!S127)&gt;=1,1,IF(SUM('Actual species'!S127)="X",1,0))</f>
        <v>0</v>
      </c>
      <c r="Q127" s="2">
        <f>IF(SUM('Actual species'!T127)&gt;=1,1,IF(SUM('Actual species'!T127)="X",1,0))</f>
        <v>0</v>
      </c>
      <c r="R127" s="2">
        <f>IF(SUM('Actual species'!U127)&gt;=1,1,IF(SUM('Actual species'!U127)="X",1,0))</f>
        <v>0</v>
      </c>
      <c r="S127" s="2">
        <f>IF(SUM('Actual species'!V127)&gt;=1,1,IF(SUM('Actual species'!V127)="X",1,0))</f>
        <v>0</v>
      </c>
      <c r="T127" s="2">
        <f>IF(SUM('Actual species'!W127)&gt;=1,1,IF(SUM('Actual species'!W127)="X",1,0))</f>
        <v>0</v>
      </c>
    </row>
    <row r="128" spans="1:20" x14ac:dyDescent="0.3">
      <c r="A128" s="113" t="str">
        <f>'Actual species'!A128</f>
        <v xml:space="preserve">*Namunia cavernicola (E) </v>
      </c>
      <c r="B128" s="66">
        <f>IF(SUM('Actual species'!B128:E128)&gt;=1,1,IF(SUM('Actual species'!B128:E128)="X",1,0))</f>
        <v>0</v>
      </c>
      <c r="C128" s="2">
        <f>IF(SUM('Actual species'!F128)&gt;=1,1,IF(SUM('Actual species'!F128)="X",1,0))</f>
        <v>0</v>
      </c>
      <c r="D128" s="2">
        <f>IF(SUM('Actual species'!G128)&gt;=1,1,IF(SUM('Actual species'!G128)="X",1,0))</f>
        <v>0</v>
      </c>
      <c r="E128" s="2">
        <f>IF(SUM('Actual species'!H128)&gt;=1,1,IF(SUM('Actual species'!H128)="X",1,0))</f>
        <v>1</v>
      </c>
      <c r="F128" s="2">
        <f>IF(SUM('Actual species'!I128)&gt;=1,1,IF(SUM('Actual species'!I128)="X",1,0))</f>
        <v>0</v>
      </c>
      <c r="G128" s="2">
        <f>IF(SUM('Actual species'!J128)&gt;=1,1,IF(SUM('Actual species'!J128)="X",1,0))</f>
        <v>0</v>
      </c>
      <c r="H128" s="2">
        <f>IF(SUM('Actual species'!K128)&gt;=1,1,IF(SUM('Actual species'!K128)="X",1,0))</f>
        <v>0</v>
      </c>
      <c r="I128" s="2">
        <f>IF(SUM('Actual species'!L128)&gt;=1,1,IF(SUM('Actual species'!L128)="X",1,0))</f>
        <v>0</v>
      </c>
      <c r="J128" s="2">
        <f>IF(SUM('Actual species'!M128)&gt;=1,1,IF(SUM('Actual species'!M128)="X",1,0))</f>
        <v>0</v>
      </c>
      <c r="K128" s="2">
        <f>IF(SUM('Actual species'!N128)&gt;=1,1,IF(SUM('Actual species'!N128)="X",1,0))</f>
        <v>0</v>
      </c>
      <c r="L128" s="2">
        <f>IF(SUM('Actual species'!O128)&gt;=1,1,IF(SUM('Actual species'!O128)="X",1,0))</f>
        <v>0</v>
      </c>
      <c r="M128" s="2">
        <f>IF(SUM('Actual species'!P128)&gt;=1,1,IF(SUM('Actual species'!P128)="X",1,0))</f>
        <v>0</v>
      </c>
      <c r="N128" s="2">
        <f>IF(SUM('Actual species'!Q128)&gt;=1,1,IF(SUM('Actual species'!Q128)="X",1,0))</f>
        <v>0</v>
      </c>
      <c r="O128" s="2">
        <f>IF(SUM('Actual species'!R128)&gt;=1,1,IF(SUM('Actual species'!R128)="X",1,0))</f>
        <v>0</v>
      </c>
      <c r="P128" s="2">
        <f>IF(SUM('Actual species'!S128)&gt;=1,1,IF(SUM('Actual species'!S128)="X",1,0))</f>
        <v>0</v>
      </c>
      <c r="Q128" s="2">
        <f>IF(SUM('Actual species'!T128)&gt;=1,1,IF(SUM('Actual species'!T128)="X",1,0))</f>
        <v>0</v>
      </c>
      <c r="R128" s="2">
        <f>IF(SUM('Actual species'!U128)&gt;=1,1,IF(SUM('Actual species'!U128)="X",1,0))</f>
        <v>0</v>
      </c>
      <c r="S128" s="2">
        <f>IF(SUM('Actual species'!V128)&gt;=1,1,IF(SUM('Actual species'!V128)="X",1,0))</f>
        <v>0</v>
      </c>
      <c r="T128" s="2">
        <f>IF(SUM('Actual species'!W128)&gt;=1,1,IF(SUM('Actual species'!W128)="X",1,0))</f>
        <v>0</v>
      </c>
    </row>
    <row r="129" spans="1:20" x14ac:dyDescent="0.3">
      <c r="A129" s="113" t="str">
        <f>'Actual species'!A129</f>
        <v>Namunia mymecophila</v>
      </c>
      <c r="B129" s="66">
        <f>IF(SUM('Actual species'!B129:E129)&gt;=1,1,IF(SUM('Actual species'!B129:E129)="X",1,0))</f>
        <v>0</v>
      </c>
      <c r="C129" s="2">
        <f>IF(SUM('Actual species'!F129)&gt;=1,1,IF(SUM('Actual species'!F129)="X",1,0))</f>
        <v>0</v>
      </c>
      <c r="D129" s="2">
        <f>IF(SUM('Actual species'!G129)&gt;=1,1,IF(SUM('Actual species'!G129)="X",1,0))</f>
        <v>0</v>
      </c>
      <c r="E129" s="2">
        <f>IF(SUM('Actual species'!H129)&gt;=1,1,IF(SUM('Actual species'!H129)="X",1,0))</f>
        <v>0</v>
      </c>
      <c r="F129" s="2">
        <f>IF(SUM('Actual species'!I129)&gt;=1,1,IF(SUM('Actual species'!I129)="X",1,0))</f>
        <v>1</v>
      </c>
      <c r="G129" s="2">
        <f>IF(SUM('Actual species'!J129)&gt;=1,1,IF(SUM('Actual species'!J129)="X",1,0))</f>
        <v>0</v>
      </c>
      <c r="H129" s="2">
        <f>IF(SUM('Actual species'!K129)&gt;=1,1,IF(SUM('Actual species'!K129)="X",1,0))</f>
        <v>1</v>
      </c>
      <c r="I129" s="2">
        <f>IF(SUM('Actual species'!L129)&gt;=1,1,IF(SUM('Actual species'!L129)="X",1,0))</f>
        <v>0</v>
      </c>
      <c r="J129" s="2">
        <f>IF(SUM('Actual species'!M129)&gt;=1,1,IF(SUM('Actual species'!M129)="X",1,0))</f>
        <v>0</v>
      </c>
      <c r="K129" s="2">
        <f>IF(SUM('Actual species'!N129)&gt;=1,1,IF(SUM('Actual species'!N129)="X",1,0))</f>
        <v>0</v>
      </c>
      <c r="L129" s="2">
        <f>IF(SUM('Actual species'!O129)&gt;=1,1,IF(SUM('Actual species'!O129)="X",1,0))</f>
        <v>0</v>
      </c>
      <c r="M129" s="2">
        <f>IF(SUM('Actual species'!P129)&gt;=1,1,IF(SUM('Actual species'!P129)="X",1,0))</f>
        <v>0</v>
      </c>
      <c r="N129" s="2">
        <f>IF(SUM('Actual species'!Q129)&gt;=1,1,IF(SUM('Actual species'!Q129)="X",1,0))</f>
        <v>0</v>
      </c>
      <c r="O129" s="2">
        <f>IF(SUM('Actual species'!R129)&gt;=1,1,IF(SUM('Actual species'!R129)="X",1,0))</f>
        <v>0</v>
      </c>
      <c r="P129" s="2">
        <f>IF(SUM('Actual species'!S129)&gt;=1,1,IF(SUM('Actual species'!S129)="X",1,0))</f>
        <v>0</v>
      </c>
      <c r="Q129" s="2">
        <f>IF(SUM('Actual species'!T129)&gt;=1,1,IF(SUM('Actual species'!T129)="X",1,0))</f>
        <v>0</v>
      </c>
      <c r="R129" s="2">
        <f>IF(SUM('Actual species'!U129)&gt;=1,1,IF(SUM('Actual species'!U129)="X",1,0))</f>
        <v>0</v>
      </c>
      <c r="S129" s="2">
        <f>IF(SUM('Actual species'!V129)&gt;=1,1,IF(SUM('Actual species'!V129)="X",1,0))</f>
        <v>0</v>
      </c>
      <c r="T129" s="2">
        <f>IF(SUM('Actual species'!W129)&gt;=1,1,IF(SUM('Actual species'!W129)="X",1,0))</f>
        <v>0</v>
      </c>
    </row>
    <row r="130" spans="1:20" x14ac:dyDescent="0.3">
      <c r="A130" s="113" t="str">
        <f>'Actual species'!A130</f>
        <v>Panaphantus atomus</v>
      </c>
      <c r="B130" s="66">
        <f>IF(SUM('Actual species'!B130:E130)&gt;=1,1,IF(SUM('Actual species'!B130:E130)="X",1,0))</f>
        <v>0</v>
      </c>
      <c r="C130" s="2">
        <f>IF(SUM('Actual species'!F130)&gt;=1,1,IF(SUM('Actual species'!F130)="X",1,0))</f>
        <v>0</v>
      </c>
      <c r="D130" s="2">
        <f>IF(SUM('Actual species'!G130)&gt;=1,1,IF(SUM('Actual species'!G130)="X",1,0))</f>
        <v>0</v>
      </c>
      <c r="E130" s="2">
        <f>IF(SUM('Actual species'!H130)&gt;=1,1,IF(SUM('Actual species'!H130)="X",1,0))</f>
        <v>0</v>
      </c>
      <c r="F130" s="2">
        <f>IF(SUM('Actual species'!I130)&gt;=1,1,IF(SUM('Actual species'!I130)="X",1,0))</f>
        <v>0</v>
      </c>
      <c r="G130" s="2">
        <f>IF(SUM('Actual species'!J130)&gt;=1,1,IF(SUM('Actual species'!J130)="X",1,0))</f>
        <v>0</v>
      </c>
      <c r="H130" s="2">
        <f>IF(SUM('Actual species'!K130)&gt;=1,1,IF(SUM('Actual species'!K130)="X",1,0))</f>
        <v>0</v>
      </c>
      <c r="I130" s="2">
        <f>IF(SUM('Actual species'!L130)&gt;=1,1,IF(SUM('Actual species'!L130)="X",1,0))</f>
        <v>0</v>
      </c>
      <c r="J130" s="2">
        <f>IF(SUM('Actual species'!M130)&gt;=1,1,IF(SUM('Actual species'!M130)="X",1,0))</f>
        <v>0</v>
      </c>
      <c r="K130" s="2">
        <f>IF(SUM('Actual species'!N130)&gt;=1,1,IF(SUM('Actual species'!N130)="X",1,0))</f>
        <v>0</v>
      </c>
      <c r="L130" s="2">
        <f>IF(SUM('Actual species'!O130)&gt;=1,1,IF(SUM('Actual species'!O130)="X",1,0))</f>
        <v>0</v>
      </c>
      <c r="M130" s="2">
        <f>IF(SUM('Actual species'!P130)&gt;=1,1,IF(SUM('Actual species'!P130)="X",1,0))</f>
        <v>0</v>
      </c>
      <c r="N130" s="2">
        <f>IF(SUM('Actual species'!Q130)&gt;=1,1,IF(SUM('Actual species'!Q130)="X",1,0))</f>
        <v>0</v>
      </c>
      <c r="O130" s="2">
        <f>IF(SUM('Actual species'!R130)&gt;=1,1,IF(SUM('Actual species'!R130)="X",1,0))</f>
        <v>0</v>
      </c>
      <c r="P130" s="2">
        <f>IF(SUM('Actual species'!S130)&gt;=1,1,IF(SUM('Actual species'!S130)="X",1,0))</f>
        <v>0</v>
      </c>
      <c r="Q130" s="2">
        <f>IF(SUM('Actual species'!T130)&gt;=1,1,IF(SUM('Actual species'!T130)="X",1,0))</f>
        <v>0</v>
      </c>
      <c r="R130" s="2">
        <f>IF(SUM('Actual species'!U130)&gt;=1,1,IF(SUM('Actual species'!U130)="X",1,0))</f>
        <v>0</v>
      </c>
      <c r="S130" s="2">
        <f>IF(SUM('Actual species'!V130)&gt;=1,1,IF(SUM('Actual species'!V130)="X",1,0))</f>
        <v>0</v>
      </c>
      <c r="T130" s="2">
        <f>IF(SUM('Actual species'!W130)&gt;=1,1,IF(SUM('Actual species'!W130)="X",1,0))</f>
        <v>0</v>
      </c>
    </row>
    <row r="131" spans="1:20" x14ac:dyDescent="0.3">
      <c r="A131" s="113" t="str">
        <f>'Actual species'!A131</f>
        <v>Paramaurops sp. n.</v>
      </c>
      <c r="B131" s="66">
        <f>IF(SUM('Actual species'!B131:E131)&gt;=1,1,IF(SUM('Actual species'!B131:E131)="X",1,0))</f>
        <v>0</v>
      </c>
      <c r="C131" s="2">
        <f>IF(SUM('Actual species'!F131)&gt;=1,1,IF(SUM('Actual species'!F131)="X",1,0))</f>
        <v>0</v>
      </c>
      <c r="D131" s="2">
        <f>IF(SUM('Actual species'!G131)&gt;=1,1,IF(SUM('Actual species'!G131)="X",1,0))</f>
        <v>0</v>
      </c>
      <c r="E131" s="2">
        <f>IF(SUM('Actual species'!H131)&gt;=1,1,IF(SUM('Actual species'!H131)="X",1,0))</f>
        <v>1</v>
      </c>
      <c r="F131" s="2">
        <f>IF(SUM('Actual species'!I131)&gt;=1,1,IF(SUM('Actual species'!I131)="X",1,0))</f>
        <v>0</v>
      </c>
      <c r="G131" s="2">
        <f>IF(SUM('Actual species'!J131)&gt;=1,1,IF(SUM('Actual species'!J131)="X",1,0))</f>
        <v>0</v>
      </c>
      <c r="H131" s="2">
        <f>IF(SUM('Actual species'!K131)&gt;=1,1,IF(SUM('Actual species'!K131)="X",1,0))</f>
        <v>0</v>
      </c>
      <c r="I131" s="2">
        <f>IF(SUM('Actual species'!L131)&gt;=1,1,IF(SUM('Actual species'!L131)="X",1,0))</f>
        <v>0</v>
      </c>
      <c r="J131" s="2">
        <f>IF(SUM('Actual species'!M131)&gt;=1,1,IF(SUM('Actual species'!M131)="X",1,0))</f>
        <v>0</v>
      </c>
      <c r="K131" s="2">
        <f>IF(SUM('Actual species'!N131)&gt;=1,1,IF(SUM('Actual species'!N131)="X",1,0))</f>
        <v>0</v>
      </c>
      <c r="L131" s="2">
        <f>IF(SUM('Actual species'!O131)&gt;=1,1,IF(SUM('Actual species'!O131)="X",1,0))</f>
        <v>0</v>
      </c>
      <c r="M131" s="2">
        <f>IF(SUM('Actual species'!P131)&gt;=1,1,IF(SUM('Actual species'!P131)="X",1,0))</f>
        <v>0</v>
      </c>
      <c r="N131" s="2">
        <f>IF(SUM('Actual species'!Q131)&gt;=1,1,IF(SUM('Actual species'!Q131)="X",1,0))</f>
        <v>0</v>
      </c>
      <c r="O131" s="2">
        <f>IF(SUM('Actual species'!R131)&gt;=1,1,IF(SUM('Actual species'!R131)="X",1,0))</f>
        <v>0</v>
      </c>
      <c r="P131" s="2">
        <f>IF(SUM('Actual species'!S131)&gt;=1,1,IF(SUM('Actual species'!S131)="X",1,0))</f>
        <v>0</v>
      </c>
      <c r="Q131" s="2">
        <f>IF(SUM('Actual species'!T131)&gt;=1,1,IF(SUM('Actual species'!T131)="X",1,0))</f>
        <v>0</v>
      </c>
      <c r="R131" s="2">
        <f>IF(SUM('Actual species'!U131)&gt;=1,1,IF(SUM('Actual species'!U131)="X",1,0))</f>
        <v>0</v>
      </c>
      <c r="S131" s="2">
        <f>IF(SUM('Actual species'!V131)&gt;=1,1,IF(SUM('Actual species'!V131)="X",1,0))</f>
        <v>0</v>
      </c>
      <c r="T131" s="2">
        <f>IF(SUM('Actual species'!W131)&gt;=1,1,IF(SUM('Actual species'!W131)="X",1,0))</f>
        <v>0</v>
      </c>
    </row>
    <row r="132" spans="1:20" x14ac:dyDescent="0.3">
      <c r="A132" s="113" t="str">
        <f>'Actual species'!A132</f>
        <v>Paratychus mendax</v>
      </c>
      <c r="B132" s="66">
        <f>IF(SUM('Actual species'!B132:E132)&gt;=1,1,IF(SUM('Actual species'!B132:E132)="X",1,0))</f>
        <v>0</v>
      </c>
      <c r="C132" s="2">
        <f>IF(SUM('Actual species'!F132)&gt;=1,1,IF(SUM('Actual species'!F132)="X",1,0))</f>
        <v>0</v>
      </c>
      <c r="D132" s="2">
        <f>IF(SUM('Actual species'!G132)&gt;=1,1,IF(SUM('Actual species'!G132)="X",1,0))</f>
        <v>0</v>
      </c>
      <c r="E132" s="2">
        <f>IF(SUM('Actual species'!H132)&gt;=1,1,IF(SUM('Actual species'!H132)="X",1,0))</f>
        <v>1</v>
      </c>
      <c r="F132" s="2">
        <f>IF(SUM('Actual species'!I132)&gt;=1,1,IF(SUM('Actual species'!I132)="X",1,0))</f>
        <v>1</v>
      </c>
      <c r="G132" s="2">
        <f>IF(SUM('Actual species'!J132)&gt;=1,1,IF(SUM('Actual species'!J132)="X",1,0))</f>
        <v>0</v>
      </c>
      <c r="H132" s="2">
        <f>IF(SUM('Actual species'!K132)&gt;=1,1,IF(SUM('Actual species'!K132)="X",1,0))</f>
        <v>0</v>
      </c>
      <c r="I132" s="2">
        <f>IF(SUM('Actual species'!L132)&gt;=1,1,IF(SUM('Actual species'!L132)="X",1,0))</f>
        <v>0</v>
      </c>
      <c r="J132" s="2">
        <f>IF(SUM('Actual species'!M132)&gt;=1,1,IF(SUM('Actual species'!M132)="X",1,0))</f>
        <v>0</v>
      </c>
      <c r="K132" s="2">
        <f>IF(SUM('Actual species'!N132)&gt;=1,1,IF(SUM('Actual species'!N132)="X",1,0))</f>
        <v>0</v>
      </c>
      <c r="L132" s="2">
        <f>IF(SUM('Actual species'!O132)&gt;=1,1,IF(SUM('Actual species'!O132)="X",1,0))</f>
        <v>0</v>
      </c>
      <c r="M132" s="2">
        <f>IF(SUM('Actual species'!P132)&gt;=1,1,IF(SUM('Actual species'!P132)="X",1,0))</f>
        <v>0</v>
      </c>
      <c r="N132" s="2">
        <f>IF(SUM('Actual species'!Q132)&gt;=1,1,IF(SUM('Actual species'!Q132)="X",1,0))</f>
        <v>0</v>
      </c>
      <c r="O132" s="2">
        <f>IF(SUM('Actual species'!R132)&gt;=1,1,IF(SUM('Actual species'!R132)="X",1,0))</f>
        <v>0</v>
      </c>
      <c r="P132" s="2">
        <f>IF(SUM('Actual species'!S132)&gt;=1,1,IF(SUM('Actual species'!S132)="X",1,0))</f>
        <v>0</v>
      </c>
      <c r="Q132" s="2">
        <f>IF(SUM('Actual species'!T132)&gt;=1,1,IF(SUM('Actual species'!T132)="X",1,0))</f>
        <v>0</v>
      </c>
      <c r="R132" s="2">
        <f>IF(SUM('Actual species'!U132)&gt;=1,1,IF(SUM('Actual species'!U132)="X",1,0))</f>
        <v>0</v>
      </c>
      <c r="S132" s="2">
        <f>IF(SUM('Actual species'!V132)&gt;=1,1,IF(SUM('Actual species'!V132)="X",1,0))</f>
        <v>0</v>
      </c>
      <c r="T132" s="2">
        <f>IF(SUM('Actual species'!W132)&gt;=1,1,IF(SUM('Actual species'!W132)="X",1,0))</f>
        <v>0</v>
      </c>
    </row>
    <row r="133" spans="1:20" x14ac:dyDescent="0.3">
      <c r="A133" s="113" t="str">
        <f>'Actual species'!A133</f>
        <v xml:space="preserve">*Paratychus kerkisicus (E) </v>
      </c>
      <c r="B133" s="66">
        <f>IF(SUM('Actual species'!B133:E133)&gt;=1,1,IF(SUM('Actual species'!B133:E133)="X",1,0))</f>
        <v>0</v>
      </c>
      <c r="C133" s="2">
        <f>IF(SUM('Actual species'!F133)&gt;=1,1,IF(SUM('Actual species'!F133)="X",1,0))</f>
        <v>0</v>
      </c>
      <c r="D133" s="2">
        <f>IF(SUM('Actual species'!G133)&gt;=1,1,IF(SUM('Actual species'!G133)="X",1,0))</f>
        <v>0</v>
      </c>
      <c r="E133" s="2">
        <f>IF(SUM('Actual species'!H133)&gt;=1,1,IF(SUM('Actual species'!H133)="X",1,0))</f>
        <v>1</v>
      </c>
      <c r="F133" s="2">
        <f>IF(SUM('Actual species'!I133)&gt;=1,1,IF(SUM('Actual species'!I133)="X",1,0))</f>
        <v>0</v>
      </c>
      <c r="G133" s="2">
        <f>IF(SUM('Actual species'!J133)&gt;=1,1,IF(SUM('Actual species'!J133)="X",1,0))</f>
        <v>0</v>
      </c>
      <c r="H133" s="2">
        <f>IF(SUM('Actual species'!K133)&gt;=1,1,IF(SUM('Actual species'!K133)="X",1,0))</f>
        <v>0</v>
      </c>
      <c r="I133" s="2">
        <f>IF(SUM('Actual species'!L133)&gt;=1,1,IF(SUM('Actual species'!L133)="X",1,0))</f>
        <v>0</v>
      </c>
      <c r="J133" s="2">
        <f>IF(SUM('Actual species'!M133)&gt;=1,1,IF(SUM('Actual species'!M133)="X",1,0))</f>
        <v>0</v>
      </c>
      <c r="K133" s="2">
        <f>IF(SUM('Actual species'!N133)&gt;=1,1,IF(SUM('Actual species'!N133)="X",1,0))</f>
        <v>0</v>
      </c>
      <c r="L133" s="2">
        <f>IF(SUM('Actual species'!O133)&gt;=1,1,IF(SUM('Actual species'!O133)="X",1,0))</f>
        <v>0</v>
      </c>
      <c r="M133" s="2">
        <f>IF(SUM('Actual species'!P133)&gt;=1,1,IF(SUM('Actual species'!P133)="X",1,0))</f>
        <v>0</v>
      </c>
      <c r="N133" s="2">
        <f>IF(SUM('Actual species'!Q133)&gt;=1,1,IF(SUM('Actual species'!Q133)="X",1,0))</f>
        <v>0</v>
      </c>
      <c r="O133" s="2">
        <f>IF(SUM('Actual species'!R133)&gt;=1,1,IF(SUM('Actual species'!R133)="X",1,0))</f>
        <v>0</v>
      </c>
      <c r="P133" s="2">
        <f>IF(SUM('Actual species'!S133)&gt;=1,1,IF(SUM('Actual species'!S133)="X",1,0))</f>
        <v>0</v>
      </c>
      <c r="Q133" s="2">
        <f>IF(SUM('Actual species'!T133)&gt;=1,1,IF(SUM('Actual species'!T133)="X",1,0))</f>
        <v>0</v>
      </c>
      <c r="R133" s="2">
        <f>IF(SUM('Actual species'!U133)&gt;=1,1,IF(SUM('Actual species'!U133)="X",1,0))</f>
        <v>0</v>
      </c>
      <c r="S133" s="2">
        <f>IF(SUM('Actual species'!V133)&gt;=1,1,IF(SUM('Actual species'!V133)="X",1,0))</f>
        <v>0</v>
      </c>
      <c r="T133" s="2">
        <f>IF(SUM('Actual species'!W133)&gt;=1,1,IF(SUM('Actual species'!W133)="X",1,0))</f>
        <v>0</v>
      </c>
    </row>
    <row r="134" spans="1:20" x14ac:dyDescent="0.3">
      <c r="A134" s="113" t="str">
        <f>'Actual species'!A134</f>
        <v xml:space="preserve">*Protamaurops assingi (E) </v>
      </c>
      <c r="B134" s="66">
        <f>IF(SUM('Actual species'!B134:E134)&gt;=1,1,IF(SUM('Actual species'!B134:E134)="X",1,0))</f>
        <v>0</v>
      </c>
      <c r="C134" s="2">
        <f>IF(SUM('Actual species'!F134)&gt;=1,1,IF(SUM('Actual species'!F134)="X",1,0))</f>
        <v>0</v>
      </c>
      <c r="D134" s="2">
        <f>IF(SUM('Actual species'!G134)&gt;=1,1,IF(SUM('Actual species'!G134)="X",1,0))</f>
        <v>0</v>
      </c>
      <c r="E134" s="2">
        <f>IF(SUM('Actual species'!H134)&gt;=1,1,IF(SUM('Actual species'!H134)="X",1,0))</f>
        <v>0</v>
      </c>
      <c r="F134" s="2">
        <f>IF(SUM('Actual species'!I134)&gt;=1,1,IF(SUM('Actual species'!I134)="X",1,0))</f>
        <v>1</v>
      </c>
      <c r="G134" s="2">
        <f>IF(SUM('Actual species'!J134)&gt;=1,1,IF(SUM('Actual species'!J134)="X",1,0))</f>
        <v>0</v>
      </c>
      <c r="H134" s="2">
        <f>IF(SUM('Actual species'!K134)&gt;=1,1,IF(SUM('Actual species'!K134)="X",1,0))</f>
        <v>0</v>
      </c>
      <c r="I134" s="2">
        <f>IF(SUM('Actual species'!L134)&gt;=1,1,IF(SUM('Actual species'!L134)="X",1,0))</f>
        <v>0</v>
      </c>
      <c r="J134" s="2">
        <f>IF(SUM('Actual species'!M134)&gt;=1,1,IF(SUM('Actual species'!M134)="X",1,0))</f>
        <v>0</v>
      </c>
      <c r="K134" s="2">
        <f>IF(SUM('Actual species'!N134)&gt;=1,1,IF(SUM('Actual species'!N134)="X",1,0))</f>
        <v>0</v>
      </c>
      <c r="L134" s="2">
        <f>IF(SUM('Actual species'!O134)&gt;=1,1,IF(SUM('Actual species'!O134)="X",1,0))</f>
        <v>0</v>
      </c>
      <c r="M134" s="2">
        <f>IF(SUM('Actual species'!P134)&gt;=1,1,IF(SUM('Actual species'!P134)="X",1,0))</f>
        <v>0</v>
      </c>
      <c r="N134" s="2">
        <f>IF(SUM('Actual species'!Q134)&gt;=1,1,IF(SUM('Actual species'!Q134)="X",1,0))</f>
        <v>0</v>
      </c>
      <c r="O134" s="2">
        <f>IF(SUM('Actual species'!R134)&gt;=1,1,IF(SUM('Actual species'!R134)="X",1,0))</f>
        <v>0</v>
      </c>
      <c r="P134" s="2">
        <f>IF(SUM('Actual species'!S134)&gt;=1,1,IF(SUM('Actual species'!S134)="X",1,0))</f>
        <v>0</v>
      </c>
      <c r="Q134" s="2">
        <f>IF(SUM('Actual species'!T134)&gt;=1,1,IF(SUM('Actual species'!T134)="X",1,0))</f>
        <v>0</v>
      </c>
      <c r="R134" s="2">
        <f>IF(SUM('Actual species'!U134)&gt;=1,1,IF(SUM('Actual species'!U134)="X",1,0))</f>
        <v>0</v>
      </c>
      <c r="S134" s="2">
        <f>IF(SUM('Actual species'!V134)&gt;=1,1,IF(SUM('Actual species'!V134)="X",1,0))</f>
        <v>0</v>
      </c>
      <c r="T134" s="2">
        <f>IF(SUM('Actual species'!W134)&gt;=1,1,IF(SUM('Actual species'!W134)="X",1,0))</f>
        <v>0</v>
      </c>
    </row>
    <row r="135" spans="1:20" x14ac:dyDescent="0.3">
      <c r="A135" s="113" t="str">
        <f>'Actual species'!A135</f>
        <v>Reichenbachia chevrieri</v>
      </c>
      <c r="B135" s="66">
        <f>IF(SUM('Actual species'!B135:E135)&gt;=1,1,IF(SUM('Actual species'!B135:E135)="X",1,0))</f>
        <v>0</v>
      </c>
      <c r="C135" s="2">
        <f>IF(SUM('Actual species'!F135)&gt;=1,1,IF(SUM('Actual species'!F135)="X",1,0))</f>
        <v>0</v>
      </c>
      <c r="D135" s="2">
        <f>IF(SUM('Actual species'!G135)&gt;=1,1,IF(SUM('Actual species'!G135)="X",1,0))</f>
        <v>0</v>
      </c>
      <c r="E135" s="2">
        <f>IF(SUM('Actual species'!H135)&gt;=1,1,IF(SUM('Actual species'!H135)="X",1,0))</f>
        <v>0</v>
      </c>
      <c r="F135" s="2">
        <f>IF(SUM('Actual species'!I135)&gt;=1,1,IF(SUM('Actual species'!I135)="X",1,0))</f>
        <v>0</v>
      </c>
      <c r="G135" s="2">
        <f>IF(SUM('Actual species'!J135)&gt;=1,1,IF(SUM('Actual species'!J135)="X",1,0))</f>
        <v>0</v>
      </c>
      <c r="H135" s="2">
        <f>IF(SUM('Actual species'!K135)&gt;=1,1,IF(SUM('Actual species'!K135)="X",1,0))</f>
        <v>0</v>
      </c>
      <c r="I135" s="2">
        <f>IF(SUM('Actual species'!L135)&gt;=1,1,IF(SUM('Actual species'!L135)="X",1,0))</f>
        <v>0</v>
      </c>
      <c r="J135" s="2">
        <f>IF(SUM('Actual species'!M135)&gt;=1,1,IF(SUM('Actual species'!M135)="X",1,0))</f>
        <v>0</v>
      </c>
      <c r="K135" s="2">
        <f>IF(SUM('Actual species'!N135)&gt;=1,1,IF(SUM('Actual species'!N135)="X",1,0))</f>
        <v>0</v>
      </c>
      <c r="L135" s="2">
        <f>IF(SUM('Actual species'!O135)&gt;=1,1,IF(SUM('Actual species'!O135)="X",1,0))</f>
        <v>0</v>
      </c>
      <c r="M135" s="2">
        <f>IF(SUM('Actual species'!P135)&gt;=1,1,IF(SUM('Actual species'!P135)="X",1,0))</f>
        <v>0</v>
      </c>
      <c r="N135" s="2">
        <f>IF(SUM('Actual species'!Q135)&gt;=1,1,IF(SUM('Actual species'!Q135)="X",1,0))</f>
        <v>0</v>
      </c>
      <c r="O135" s="2">
        <f>IF(SUM('Actual species'!R135)&gt;=1,1,IF(SUM('Actual species'!R135)="X",1,0))</f>
        <v>0</v>
      </c>
      <c r="P135" s="2">
        <f>IF(SUM('Actual species'!S135)&gt;=1,1,IF(SUM('Actual species'!S135)="X",1,0))</f>
        <v>0</v>
      </c>
      <c r="Q135" s="2">
        <f>IF(SUM('Actual species'!T135)&gt;=1,1,IF(SUM('Actual species'!T135)="X",1,0))</f>
        <v>0</v>
      </c>
      <c r="R135" s="2">
        <f>IF(SUM('Actual species'!U135)&gt;=1,1,IF(SUM('Actual species'!U135)="X",1,0))</f>
        <v>0</v>
      </c>
      <c r="S135" s="2">
        <f>IF(SUM('Actual species'!V135)&gt;=1,1,IF(SUM('Actual species'!V135)="X",1,0))</f>
        <v>0</v>
      </c>
      <c r="T135" s="2">
        <f>IF(SUM('Actual species'!W135)&gt;=1,1,IF(SUM('Actual species'!W135)="X",1,0))</f>
        <v>0</v>
      </c>
    </row>
    <row r="136" spans="1:20" x14ac:dyDescent="0.3">
      <c r="A136" s="113" t="str">
        <f>'Actual species'!A136</f>
        <v>Reichenbachia nigriventris</v>
      </c>
      <c r="B136" s="66">
        <f>IF(SUM('Actual species'!B136:E136)&gt;=1,1,IF(SUM('Actual species'!B136:E136)="X",1,0))</f>
        <v>0</v>
      </c>
      <c r="C136" s="2">
        <f>IF(SUM('Actual species'!F136)&gt;=1,1,IF(SUM('Actual species'!F136)="X",1,0))</f>
        <v>0</v>
      </c>
      <c r="D136" s="2">
        <f>IF(SUM('Actual species'!G136)&gt;=1,1,IF(SUM('Actual species'!G136)="X",1,0))</f>
        <v>0</v>
      </c>
      <c r="E136" s="2">
        <f>IF(SUM('Actual species'!H136)&gt;=1,1,IF(SUM('Actual species'!H136)="X",1,0))</f>
        <v>0</v>
      </c>
      <c r="F136" s="2">
        <f>IF(SUM('Actual species'!I136)&gt;=1,1,IF(SUM('Actual species'!I136)="X",1,0))</f>
        <v>0</v>
      </c>
      <c r="G136" s="2">
        <f>IF(SUM('Actual species'!J136)&gt;=1,1,IF(SUM('Actual species'!J136)="X",1,0))</f>
        <v>0</v>
      </c>
      <c r="H136" s="2">
        <f>IF(SUM('Actual species'!K136)&gt;=1,1,IF(SUM('Actual species'!K136)="X",1,0))</f>
        <v>0</v>
      </c>
      <c r="I136" s="2">
        <f>IF(SUM('Actual species'!L136)&gt;=1,1,IF(SUM('Actual species'!L136)="X",1,0))</f>
        <v>0</v>
      </c>
      <c r="J136" s="2">
        <f>IF(SUM('Actual species'!M136)&gt;=1,1,IF(SUM('Actual species'!M136)="X",1,0))</f>
        <v>1</v>
      </c>
      <c r="K136" s="2">
        <f>IF(SUM('Actual species'!N136)&gt;=1,1,IF(SUM('Actual species'!N136)="X",1,0))</f>
        <v>0</v>
      </c>
      <c r="L136" s="2">
        <f>IF(SUM('Actual species'!O136)&gt;=1,1,IF(SUM('Actual species'!O136)="X",1,0))</f>
        <v>0</v>
      </c>
      <c r="M136" s="2">
        <f>IF(SUM('Actual species'!P136)&gt;=1,1,IF(SUM('Actual species'!P136)="X",1,0))</f>
        <v>0</v>
      </c>
      <c r="N136" s="2">
        <f>IF(SUM('Actual species'!Q136)&gt;=1,1,IF(SUM('Actual species'!Q136)="X",1,0))</f>
        <v>0</v>
      </c>
      <c r="O136" s="2">
        <f>IF(SUM('Actual species'!R136)&gt;=1,1,IF(SUM('Actual species'!R136)="X",1,0))</f>
        <v>0</v>
      </c>
      <c r="P136" s="2">
        <f>IF(SUM('Actual species'!S136)&gt;=1,1,IF(SUM('Actual species'!S136)="X",1,0))</f>
        <v>0</v>
      </c>
      <c r="Q136" s="2">
        <f>IF(SUM('Actual species'!T136)&gt;=1,1,IF(SUM('Actual species'!T136)="X",1,0))</f>
        <v>0</v>
      </c>
      <c r="R136" s="2">
        <f>IF(SUM('Actual species'!U136)&gt;=1,1,IF(SUM('Actual species'!U136)="X",1,0))</f>
        <v>0</v>
      </c>
      <c r="S136" s="2">
        <f>IF(SUM('Actual species'!V136)&gt;=1,1,IF(SUM('Actual species'!V136)="X",1,0))</f>
        <v>0</v>
      </c>
      <c r="T136" s="2">
        <f>IF(SUM('Actual species'!W136)&gt;=1,1,IF(SUM('Actual species'!W136)="X",1,0))</f>
        <v>0</v>
      </c>
    </row>
    <row r="137" spans="1:20" x14ac:dyDescent="0.3">
      <c r="A137" s="113" t="str">
        <f>'Actual species'!A137</f>
        <v>Rybaxis longicornis</v>
      </c>
      <c r="B137" s="66">
        <f>IF(SUM('Actual species'!B137:E137)&gt;=1,1,IF(SUM('Actual species'!B137:E137)="X",1,0))</f>
        <v>0</v>
      </c>
      <c r="C137" s="2">
        <f>IF(SUM('Actual species'!F137)&gt;=1,1,IF(SUM('Actual species'!F137)="X",1,0))</f>
        <v>0</v>
      </c>
      <c r="D137" s="2">
        <f>IF(SUM('Actual species'!G137)&gt;=1,1,IF(SUM('Actual species'!G137)="X",1,0))</f>
        <v>0</v>
      </c>
      <c r="E137" s="2">
        <f>IF(SUM('Actual species'!H137)&gt;=1,1,IF(SUM('Actual species'!H137)="X",1,0))</f>
        <v>0</v>
      </c>
      <c r="F137" s="2">
        <f>IF(SUM('Actual species'!I137)&gt;=1,1,IF(SUM('Actual species'!I137)="X",1,0))</f>
        <v>0</v>
      </c>
      <c r="G137" s="2">
        <f>IF(SUM('Actual species'!J137)&gt;=1,1,IF(SUM('Actual species'!J137)="X",1,0))</f>
        <v>0</v>
      </c>
      <c r="H137" s="2">
        <f>IF(SUM('Actual species'!K137)&gt;=1,1,IF(SUM('Actual species'!K137)="X",1,0))</f>
        <v>0</v>
      </c>
      <c r="I137" s="2">
        <f>IF(SUM('Actual species'!L137)&gt;=1,1,IF(SUM('Actual species'!L137)="X",1,0))</f>
        <v>0</v>
      </c>
      <c r="J137" s="2">
        <f>IF(SUM('Actual species'!M137)&gt;=1,1,IF(SUM('Actual species'!M137)="X",1,0))</f>
        <v>1</v>
      </c>
      <c r="K137" s="2">
        <f>IF(SUM('Actual species'!N137)&gt;=1,1,IF(SUM('Actual species'!N137)="X",1,0))</f>
        <v>0</v>
      </c>
      <c r="L137" s="2">
        <f>IF(SUM('Actual species'!O137)&gt;=1,1,IF(SUM('Actual species'!O137)="X",1,0))</f>
        <v>0</v>
      </c>
      <c r="M137" s="2">
        <f>IF(SUM('Actual species'!P137)&gt;=1,1,IF(SUM('Actual species'!P137)="X",1,0))</f>
        <v>0</v>
      </c>
      <c r="N137" s="2">
        <f>IF(SUM('Actual species'!Q137)&gt;=1,1,IF(SUM('Actual species'!Q137)="X",1,0))</f>
        <v>0</v>
      </c>
      <c r="O137" s="2">
        <f>IF(SUM('Actual species'!R137)&gt;=1,1,IF(SUM('Actual species'!R137)="X",1,0))</f>
        <v>0</v>
      </c>
      <c r="P137" s="2">
        <f>IF(SUM('Actual species'!S137)&gt;=1,1,IF(SUM('Actual species'!S137)="X",1,0))</f>
        <v>0</v>
      </c>
      <c r="Q137" s="2">
        <f>IF(SUM('Actual species'!T137)&gt;=1,1,IF(SUM('Actual species'!T137)="X",1,0))</f>
        <v>0</v>
      </c>
      <c r="R137" s="2">
        <f>IF(SUM('Actual species'!U137)&gt;=1,1,IF(SUM('Actual species'!U137)="X",1,0))</f>
        <v>0</v>
      </c>
      <c r="S137" s="2">
        <f>IF(SUM('Actual species'!V137)&gt;=1,1,IF(SUM('Actual species'!V137)="X",1,0))</f>
        <v>0</v>
      </c>
      <c r="T137" s="2">
        <f>IF(SUM('Actual species'!W137)&gt;=1,1,IF(SUM('Actual species'!W137)="X",1,0))</f>
        <v>0</v>
      </c>
    </row>
    <row r="138" spans="1:20" x14ac:dyDescent="0.3">
      <c r="A138" s="113" t="str">
        <f>'Actual species'!A138</f>
        <v>Tribatus creticus</v>
      </c>
      <c r="B138" s="66">
        <f>IF(SUM('Actual species'!B138:E138)&gt;=1,1,IF(SUM('Actual species'!B138:E138)="X",1,0))</f>
        <v>0</v>
      </c>
      <c r="C138" s="2">
        <f>IF(SUM('Actual species'!F138)&gt;=1,1,IF(SUM('Actual species'!F138)="X",1,0))</f>
        <v>0</v>
      </c>
      <c r="D138" s="2">
        <f>IF(SUM('Actual species'!G138)&gt;=1,1,IF(SUM('Actual species'!G138)="X",1,0))</f>
        <v>0</v>
      </c>
      <c r="E138" s="2">
        <f>IF(SUM('Actual species'!H138)&gt;=1,1,IF(SUM('Actual species'!H138)="X",1,0))</f>
        <v>1</v>
      </c>
      <c r="F138" s="2">
        <f>IF(SUM('Actual species'!I138)&gt;=1,1,IF(SUM('Actual species'!I138)="X",1,0))</f>
        <v>1</v>
      </c>
      <c r="G138" s="2">
        <f>IF(SUM('Actual species'!J138)&gt;=1,1,IF(SUM('Actual species'!J138)="X",1,0))</f>
        <v>1</v>
      </c>
      <c r="H138" s="2">
        <f>IF(SUM('Actual species'!K138)&gt;=1,1,IF(SUM('Actual species'!K138)="X",1,0))</f>
        <v>1</v>
      </c>
      <c r="I138" s="2">
        <f>IF(SUM('Actual species'!L138)&gt;=1,1,IF(SUM('Actual species'!L138)="X",1,0))</f>
        <v>0</v>
      </c>
      <c r="J138" s="2">
        <f>IF(SUM('Actual species'!M138)&gt;=1,1,IF(SUM('Actual species'!M138)="X",1,0))</f>
        <v>0</v>
      </c>
      <c r="K138" s="2">
        <f>IF(SUM('Actual species'!N138)&gt;=1,1,IF(SUM('Actual species'!N138)="X",1,0))</f>
        <v>0</v>
      </c>
      <c r="L138" s="2">
        <f>IF(SUM('Actual species'!O138)&gt;=1,1,IF(SUM('Actual species'!O138)="X",1,0))</f>
        <v>0</v>
      </c>
      <c r="M138" s="2">
        <f>IF(SUM('Actual species'!P138)&gt;=1,1,IF(SUM('Actual species'!P138)="X",1,0))</f>
        <v>0</v>
      </c>
      <c r="N138" s="2">
        <f>IF(SUM('Actual species'!Q138)&gt;=1,1,IF(SUM('Actual species'!Q138)="X",1,0))</f>
        <v>0</v>
      </c>
      <c r="O138" s="2">
        <f>IF(SUM('Actual species'!R138)&gt;=1,1,IF(SUM('Actual species'!R138)="X",1,0))</f>
        <v>0</v>
      </c>
      <c r="P138" s="2">
        <f>IF(SUM('Actual species'!S138)&gt;=1,1,IF(SUM('Actual species'!S138)="X",1,0))</f>
        <v>0</v>
      </c>
      <c r="Q138" s="2">
        <f>IF(SUM('Actual species'!T138)&gt;=1,1,IF(SUM('Actual species'!T138)="X",1,0))</f>
        <v>0</v>
      </c>
      <c r="R138" s="2">
        <f>IF(SUM('Actual species'!U138)&gt;=1,1,IF(SUM('Actual species'!U138)="X",1,0))</f>
        <v>0</v>
      </c>
      <c r="S138" s="2">
        <f>IF(SUM('Actual species'!V138)&gt;=1,1,IF(SUM('Actual species'!V138)="X",1,0))</f>
        <v>0</v>
      </c>
      <c r="T138" s="2">
        <f>IF(SUM('Actual species'!W138)&gt;=1,1,IF(SUM('Actual species'!W138)="X",1,0))</f>
        <v>0</v>
      </c>
    </row>
    <row r="139" spans="1:20" x14ac:dyDescent="0.3">
      <c r="A139" s="113" t="str">
        <f>'Actual species'!A139</f>
        <v>Trimium carpathicum</v>
      </c>
      <c r="B139" s="66">
        <f>IF(SUM('Actual species'!B139:E139)&gt;=1,1,IF(SUM('Actual species'!B139:E139)="X",1,0))</f>
        <v>0</v>
      </c>
      <c r="C139" s="2">
        <f>IF(SUM('Actual species'!F139)&gt;=1,1,IF(SUM('Actual species'!F139)="X",1,0))</f>
        <v>0</v>
      </c>
      <c r="D139" s="2">
        <f>IF(SUM('Actual species'!G139)&gt;=1,1,IF(SUM('Actual species'!G139)="X",1,0))</f>
        <v>0</v>
      </c>
      <c r="E139" s="2">
        <f>IF(SUM('Actual species'!H139)&gt;=1,1,IF(SUM('Actual species'!H139)="X",1,0))</f>
        <v>0</v>
      </c>
      <c r="F139" s="2">
        <f>IF(SUM('Actual species'!I139)&gt;=1,1,IF(SUM('Actual species'!I139)="X",1,0))</f>
        <v>0</v>
      </c>
      <c r="G139" s="2">
        <f>IF(SUM('Actual species'!J139)&gt;=1,1,IF(SUM('Actual species'!J139)="X",1,0))</f>
        <v>0</v>
      </c>
      <c r="H139" s="2">
        <f>IF(SUM('Actual species'!K139)&gt;=1,1,IF(SUM('Actual species'!K139)="X",1,0))</f>
        <v>0</v>
      </c>
      <c r="I139" s="2">
        <f>IF(SUM('Actual species'!L139)&gt;=1,1,IF(SUM('Actual species'!L139)="X",1,0))</f>
        <v>0</v>
      </c>
      <c r="J139" s="2">
        <f>IF(SUM('Actual species'!M139)&gt;=1,1,IF(SUM('Actual species'!M139)="X",1,0))</f>
        <v>1</v>
      </c>
      <c r="K139" s="2">
        <f>IF(SUM('Actual species'!N139)&gt;=1,1,IF(SUM('Actual species'!N139)="X",1,0))</f>
        <v>0</v>
      </c>
      <c r="L139" s="2">
        <f>IF(SUM('Actual species'!O139)&gt;=1,1,IF(SUM('Actual species'!O139)="X",1,0))</f>
        <v>0</v>
      </c>
      <c r="M139" s="2">
        <f>IF(SUM('Actual species'!P139)&gt;=1,1,IF(SUM('Actual species'!P139)="X",1,0))</f>
        <v>0</v>
      </c>
      <c r="N139" s="2">
        <f>IF(SUM('Actual species'!Q139)&gt;=1,1,IF(SUM('Actual species'!Q139)="X",1,0))</f>
        <v>0</v>
      </c>
      <c r="O139" s="2">
        <f>IF(SUM('Actual species'!R139)&gt;=1,1,IF(SUM('Actual species'!R139)="X",1,0))</f>
        <v>0</v>
      </c>
      <c r="P139" s="2">
        <f>IF(SUM('Actual species'!S139)&gt;=1,1,IF(SUM('Actual species'!S139)="X",1,0))</f>
        <v>0</v>
      </c>
      <c r="Q139" s="2">
        <f>IF(SUM('Actual species'!T139)&gt;=1,1,IF(SUM('Actual species'!T139)="X",1,0))</f>
        <v>0</v>
      </c>
      <c r="R139" s="2">
        <f>IF(SUM('Actual species'!U139)&gt;=1,1,IF(SUM('Actual species'!U139)="X",1,0))</f>
        <v>0</v>
      </c>
      <c r="S139" s="2">
        <f>IF(SUM('Actual species'!V139)&gt;=1,1,IF(SUM('Actual species'!V139)="X",1,0))</f>
        <v>0</v>
      </c>
      <c r="T139" s="2">
        <f>IF(SUM('Actual species'!W139)&gt;=1,1,IF(SUM('Actual species'!W139)="X",1,0))</f>
        <v>0</v>
      </c>
    </row>
    <row r="140" spans="1:20" x14ac:dyDescent="0.3">
      <c r="A140" s="113" t="str">
        <f>'Actual species'!A140</f>
        <v>Trimium caucasicum</v>
      </c>
      <c r="B140" s="66">
        <f>IF(SUM('Actual species'!B140:E140)&gt;=1,1,IF(SUM('Actual species'!B140:E140)="X",1,0))</f>
        <v>0</v>
      </c>
      <c r="C140" s="2">
        <f>IF(SUM('Actual species'!F140)&gt;=1,1,IF(SUM('Actual species'!F140)="X",1,0))</f>
        <v>0</v>
      </c>
      <c r="D140" s="2">
        <f>IF(SUM('Actual species'!G140)&gt;=1,1,IF(SUM('Actual species'!G140)="X",1,0))</f>
        <v>0</v>
      </c>
      <c r="E140" s="2">
        <f>IF(SUM('Actual species'!H140)&gt;=1,1,IF(SUM('Actual species'!H140)="X",1,0))</f>
        <v>1</v>
      </c>
      <c r="F140" s="2">
        <f>IF(SUM('Actual species'!I140)&gt;=1,1,IF(SUM('Actual species'!I140)="X",1,0))</f>
        <v>0</v>
      </c>
      <c r="G140" s="2">
        <f>IF(SUM('Actual species'!J140)&gt;=1,1,IF(SUM('Actual species'!J140)="X",1,0))</f>
        <v>0</v>
      </c>
      <c r="H140" s="2">
        <f>IF(SUM('Actual species'!K140)&gt;=1,1,IF(SUM('Actual species'!K140)="X",1,0))</f>
        <v>0</v>
      </c>
      <c r="I140" s="2">
        <f>IF(SUM('Actual species'!L140)&gt;=1,1,IF(SUM('Actual species'!L140)="X",1,0))</f>
        <v>0</v>
      </c>
      <c r="J140" s="2">
        <f>IF(SUM('Actual species'!M140)&gt;=1,1,IF(SUM('Actual species'!M140)="X",1,0))</f>
        <v>0</v>
      </c>
      <c r="K140" s="2">
        <f>IF(SUM('Actual species'!N140)&gt;=1,1,IF(SUM('Actual species'!N140)="X",1,0))</f>
        <v>0</v>
      </c>
      <c r="L140" s="2">
        <f>IF(SUM('Actual species'!O140)&gt;=1,1,IF(SUM('Actual species'!O140)="X",1,0))</f>
        <v>0</v>
      </c>
      <c r="M140" s="2">
        <f>IF(SUM('Actual species'!P140)&gt;=1,1,IF(SUM('Actual species'!P140)="X",1,0))</f>
        <v>0</v>
      </c>
      <c r="N140" s="2">
        <f>IF(SUM('Actual species'!Q140)&gt;=1,1,IF(SUM('Actual species'!Q140)="X",1,0))</f>
        <v>0</v>
      </c>
      <c r="O140" s="2">
        <f>IF(SUM('Actual species'!R140)&gt;=1,1,IF(SUM('Actual species'!R140)="X",1,0))</f>
        <v>0</v>
      </c>
      <c r="P140" s="2">
        <f>IF(SUM('Actual species'!S140)&gt;=1,1,IF(SUM('Actual species'!S140)="X",1,0))</f>
        <v>0</v>
      </c>
      <c r="Q140" s="2">
        <f>IF(SUM('Actual species'!T140)&gt;=1,1,IF(SUM('Actual species'!T140)="X",1,0))</f>
        <v>0</v>
      </c>
      <c r="R140" s="2">
        <f>IF(SUM('Actual species'!U140)&gt;=1,1,IF(SUM('Actual species'!U140)="X",1,0))</f>
        <v>0</v>
      </c>
      <c r="S140" s="2">
        <f>IF(SUM('Actual species'!V140)&gt;=1,1,IF(SUM('Actual species'!V140)="X",1,0))</f>
        <v>0</v>
      </c>
      <c r="T140" s="2">
        <f>IF(SUM('Actual species'!W140)&gt;=1,1,IF(SUM('Actual species'!W140)="X",1,0))</f>
        <v>0</v>
      </c>
    </row>
    <row r="141" spans="1:20" x14ac:dyDescent="0.3">
      <c r="A141" s="113" t="str">
        <f>'Actual species'!A141</f>
        <v>Trimium expandum</v>
      </c>
      <c r="B141" s="66">
        <f>IF(SUM('Actual species'!B141:E141)&gt;=1,1,IF(SUM('Actual species'!B141:E141)="X",1,0))</f>
        <v>0</v>
      </c>
      <c r="C141" s="2">
        <f>IF(SUM('Actual species'!F141)&gt;=1,1,IF(SUM('Actual species'!F141)="X",1,0))</f>
        <v>0</v>
      </c>
      <c r="D141" s="2">
        <f>IF(SUM('Actual species'!G141)&gt;=1,1,IF(SUM('Actual species'!G141)="X",1,0))</f>
        <v>0</v>
      </c>
      <c r="E141" s="2">
        <f>IF(SUM('Actual species'!H141)&gt;=1,1,IF(SUM('Actual species'!H141)="X",1,0))</f>
        <v>0</v>
      </c>
      <c r="F141" s="2">
        <f>IF(SUM('Actual species'!I141)&gt;=1,1,IF(SUM('Actual species'!I141)="X",1,0))</f>
        <v>0</v>
      </c>
      <c r="G141" s="2">
        <f>IF(SUM('Actual species'!J141)&gt;=1,1,IF(SUM('Actual species'!J141)="X",1,0))</f>
        <v>0</v>
      </c>
      <c r="H141" s="2">
        <f>IF(SUM('Actual species'!K141)&gt;=1,1,IF(SUM('Actual species'!K141)="X",1,0))</f>
        <v>0</v>
      </c>
      <c r="I141" s="2">
        <f>IF(SUM('Actual species'!L141)&gt;=1,1,IF(SUM('Actual species'!L141)="X",1,0))</f>
        <v>0</v>
      </c>
      <c r="J141" s="2">
        <f>IF(SUM('Actual species'!M141)&gt;=1,1,IF(SUM('Actual species'!M141)="X",1,0))</f>
        <v>1</v>
      </c>
      <c r="K141" s="2">
        <f>IF(SUM('Actual species'!N141)&gt;=1,1,IF(SUM('Actual species'!N141)="X",1,0))</f>
        <v>0</v>
      </c>
      <c r="L141" s="2">
        <f>IF(SUM('Actual species'!O141)&gt;=1,1,IF(SUM('Actual species'!O141)="X",1,0))</f>
        <v>0</v>
      </c>
      <c r="M141" s="2">
        <f>IF(SUM('Actual species'!P141)&gt;=1,1,IF(SUM('Actual species'!P141)="X",1,0))</f>
        <v>0</v>
      </c>
      <c r="N141" s="2">
        <f>IF(SUM('Actual species'!Q141)&gt;=1,1,IF(SUM('Actual species'!Q141)="X",1,0))</f>
        <v>0</v>
      </c>
      <c r="O141" s="2">
        <f>IF(SUM('Actual species'!R141)&gt;=1,1,IF(SUM('Actual species'!R141)="X",1,0))</f>
        <v>0</v>
      </c>
      <c r="P141" s="2">
        <f>IF(SUM('Actual species'!S141)&gt;=1,1,IF(SUM('Actual species'!S141)="X",1,0))</f>
        <v>0</v>
      </c>
      <c r="Q141" s="2">
        <f>IF(SUM('Actual species'!T141)&gt;=1,1,IF(SUM('Actual species'!T141)="X",1,0))</f>
        <v>0</v>
      </c>
      <c r="R141" s="2">
        <f>IF(SUM('Actual species'!U141)&gt;=1,1,IF(SUM('Actual species'!U141)="X",1,0))</f>
        <v>0</v>
      </c>
      <c r="S141" s="2">
        <f>IF(SUM('Actual species'!V141)&gt;=1,1,IF(SUM('Actual species'!V141)="X",1,0))</f>
        <v>0</v>
      </c>
      <c r="T141" s="2">
        <f>IF(SUM('Actual species'!W141)&gt;=1,1,IF(SUM('Actual species'!W141)="X",1,0))</f>
        <v>0</v>
      </c>
    </row>
    <row r="142" spans="1:20" x14ac:dyDescent="0.3">
      <c r="A142" s="113" t="str">
        <f>'Actual species'!A142</f>
        <v>Trimium libani</v>
      </c>
      <c r="B142" s="66">
        <f>IF(SUM('Actual species'!B142:E142)&gt;=1,1,IF(SUM('Actual species'!B142:E142)="X",1,0))</f>
        <v>0</v>
      </c>
      <c r="C142" s="2">
        <f>IF(SUM('Actual species'!F142)&gt;=1,1,IF(SUM('Actual species'!F142)="X",1,0))</f>
        <v>0</v>
      </c>
      <c r="D142" s="2">
        <f>IF(SUM('Actual species'!G142)&gt;=1,1,IF(SUM('Actual species'!G142)="X",1,0))</f>
        <v>0</v>
      </c>
      <c r="E142" s="2">
        <f>IF(SUM('Actual species'!H142)&gt;=1,1,IF(SUM('Actual species'!H142)="X",1,0))</f>
        <v>0</v>
      </c>
      <c r="F142" s="2">
        <f>IF(SUM('Actual species'!I142)&gt;=1,1,IF(SUM('Actual species'!I142)="X",1,0))</f>
        <v>0</v>
      </c>
      <c r="G142" s="2">
        <f>IF(SUM('Actual species'!J142)&gt;=1,1,IF(SUM('Actual species'!J142)="X",1,0))</f>
        <v>0</v>
      </c>
      <c r="H142" s="2">
        <f>IF(SUM('Actual species'!K142)&gt;=1,1,IF(SUM('Actual species'!K142)="X",1,0))</f>
        <v>0</v>
      </c>
      <c r="I142" s="2">
        <f>IF(SUM('Actual species'!L142)&gt;=1,1,IF(SUM('Actual species'!L142)="X",1,0))</f>
        <v>0</v>
      </c>
      <c r="J142" s="2">
        <f>IF(SUM('Actual species'!M142)&gt;=1,1,IF(SUM('Actual species'!M142)="X",1,0))</f>
        <v>0</v>
      </c>
      <c r="K142" s="2">
        <f>IF(SUM('Actual species'!N142)&gt;=1,1,IF(SUM('Actual species'!N142)="X",1,0))</f>
        <v>0</v>
      </c>
      <c r="L142" s="2">
        <f>IF(SUM('Actual species'!O142)&gt;=1,1,IF(SUM('Actual species'!O142)="X",1,0))</f>
        <v>0</v>
      </c>
      <c r="M142" s="2">
        <f>IF(SUM('Actual species'!P142)&gt;=1,1,IF(SUM('Actual species'!P142)="X",1,0))</f>
        <v>0</v>
      </c>
      <c r="N142" s="2">
        <f>IF(SUM('Actual species'!Q142)&gt;=1,1,IF(SUM('Actual species'!Q142)="X",1,0))</f>
        <v>0</v>
      </c>
      <c r="O142" s="2">
        <f>IF(SUM('Actual species'!R142)&gt;=1,1,IF(SUM('Actual species'!R142)="X",1,0))</f>
        <v>0</v>
      </c>
      <c r="P142" s="2">
        <f>IF(SUM('Actual species'!S142)&gt;=1,1,IF(SUM('Actual species'!S142)="X",1,0))</f>
        <v>0</v>
      </c>
      <c r="Q142" s="2">
        <f>IF(SUM('Actual species'!T142)&gt;=1,1,IF(SUM('Actual species'!T142)="X",1,0))</f>
        <v>0</v>
      </c>
      <c r="R142" s="2">
        <f>IF(SUM('Actual species'!U142)&gt;=1,1,IF(SUM('Actual species'!U142)="X",1,0))</f>
        <v>0</v>
      </c>
      <c r="S142" s="2">
        <f>IF(SUM('Actual species'!V142)&gt;=1,1,IF(SUM('Actual species'!V142)="X",1,0))</f>
        <v>0</v>
      </c>
      <c r="T142" s="2">
        <f>IF(SUM('Actual species'!W142)&gt;=1,1,IF(SUM('Actual species'!W142)="X",1,0))</f>
        <v>0</v>
      </c>
    </row>
    <row r="143" spans="1:20" x14ac:dyDescent="0.3">
      <c r="A143" s="113" t="str">
        <f>'Actual species'!A143</f>
        <v>Trimium sp. (female)</v>
      </c>
      <c r="B143" s="66">
        <f>IF(SUM('Actual species'!B143:E143)&gt;=1,1,IF(SUM('Actual species'!B143:E143)="X",1,0))</f>
        <v>0</v>
      </c>
      <c r="C143" s="2">
        <f>IF(SUM('Actual species'!F143)&gt;=1,1,IF(SUM('Actual species'!F143)="X",1,0))</f>
        <v>0</v>
      </c>
      <c r="D143" s="2">
        <f>IF(SUM('Actual species'!G143)&gt;=1,1,IF(SUM('Actual species'!G143)="X",1,0))</f>
        <v>0</v>
      </c>
      <c r="E143" s="2">
        <f>IF(SUM('Actual species'!H143)&gt;=1,1,IF(SUM('Actual species'!H143)="X",1,0))</f>
        <v>0</v>
      </c>
      <c r="F143" s="2">
        <f>IF(SUM('Actual species'!I143)&gt;=1,1,IF(SUM('Actual species'!I143)="X",1,0))</f>
        <v>0</v>
      </c>
      <c r="G143" s="2">
        <f>IF(SUM('Actual species'!J143)&gt;=1,1,IF(SUM('Actual species'!J143)="X",1,0))</f>
        <v>0</v>
      </c>
      <c r="H143" s="2">
        <f>IF(SUM('Actual species'!K143)&gt;=1,1,IF(SUM('Actual species'!K143)="X",1,0))</f>
        <v>0</v>
      </c>
      <c r="I143" s="2">
        <f>IF(SUM('Actual species'!L143)&gt;=1,1,IF(SUM('Actual species'!L143)="X",1,0))</f>
        <v>0</v>
      </c>
      <c r="J143" s="2">
        <f>IF(SUM('Actual species'!M143)&gt;=1,1,IF(SUM('Actual species'!M143)="X",1,0))</f>
        <v>0</v>
      </c>
      <c r="K143" s="2">
        <f>IF(SUM('Actual species'!N143)&gt;=1,1,IF(SUM('Actual species'!N143)="X",1,0))</f>
        <v>0</v>
      </c>
      <c r="L143" s="2">
        <f>IF(SUM('Actual species'!O143)&gt;=1,1,IF(SUM('Actual species'!O143)="X",1,0))</f>
        <v>0</v>
      </c>
      <c r="M143" s="2">
        <f>IF(SUM('Actual species'!P143)&gt;=1,1,IF(SUM('Actual species'!P143)="X",1,0))</f>
        <v>1</v>
      </c>
      <c r="N143" s="2">
        <f>IF(SUM('Actual species'!Q143)&gt;=1,1,IF(SUM('Actual species'!Q143)="X",1,0))</f>
        <v>0</v>
      </c>
      <c r="O143" s="2">
        <f>IF(SUM('Actual species'!R143)&gt;=1,1,IF(SUM('Actual species'!R143)="X",1,0))</f>
        <v>0</v>
      </c>
      <c r="P143" s="2">
        <f>IF(SUM('Actual species'!S143)&gt;=1,1,IF(SUM('Actual species'!S143)="X",1,0))</f>
        <v>0</v>
      </c>
      <c r="Q143" s="2">
        <f>IF(SUM('Actual species'!T143)&gt;=1,1,IF(SUM('Actual species'!T143)="X",1,0))</f>
        <v>0</v>
      </c>
      <c r="R143" s="2">
        <f>IF(SUM('Actual species'!U143)&gt;=1,1,IF(SUM('Actual species'!U143)="X",1,0))</f>
        <v>0</v>
      </c>
      <c r="S143" s="2">
        <f>IF(SUM('Actual species'!V143)&gt;=1,1,IF(SUM('Actual species'!V143)="X",1,0))</f>
        <v>0</v>
      </c>
      <c r="T143" s="2">
        <f>IF(SUM('Actual species'!W143)&gt;=1,1,IF(SUM('Actual species'!W143)="X",1,0))</f>
        <v>0</v>
      </c>
    </row>
    <row r="144" spans="1:20" x14ac:dyDescent="0.3">
      <c r="A144" s="113" t="str">
        <f>'Actual species'!A144</f>
        <v>Trimium sp.n. (female)</v>
      </c>
      <c r="B144" s="66">
        <f>IF(SUM('Actual species'!B144:E144)&gt;=1,1,IF(SUM('Actual species'!B144:E144)="X",1,0))</f>
        <v>0</v>
      </c>
      <c r="C144" s="2">
        <f>IF(SUM('Actual species'!F144)&gt;=1,1,IF(SUM('Actual species'!F144)="X",1,0))</f>
        <v>0</v>
      </c>
      <c r="D144" s="2">
        <f>IF(SUM('Actual species'!G144)&gt;=1,1,IF(SUM('Actual species'!G144)="X",1,0))</f>
        <v>0</v>
      </c>
      <c r="E144" s="2">
        <f>IF(SUM('Actual species'!H144)&gt;=1,1,IF(SUM('Actual species'!H144)="X",1,0))</f>
        <v>1</v>
      </c>
      <c r="F144" s="2">
        <f>IF(SUM('Actual species'!I144)&gt;=1,1,IF(SUM('Actual species'!I144)="X",1,0))</f>
        <v>0</v>
      </c>
      <c r="G144" s="2">
        <f>IF(SUM('Actual species'!J144)&gt;=1,1,IF(SUM('Actual species'!J144)="X",1,0))</f>
        <v>0</v>
      </c>
      <c r="H144" s="2">
        <f>IF(SUM('Actual species'!K144)&gt;=1,1,IF(SUM('Actual species'!K144)="X",1,0))</f>
        <v>0</v>
      </c>
      <c r="I144" s="2">
        <f>IF(SUM('Actual species'!L144)&gt;=1,1,IF(SUM('Actual species'!L144)="X",1,0))</f>
        <v>0</v>
      </c>
      <c r="J144" s="2">
        <f>IF(SUM('Actual species'!M144)&gt;=1,1,IF(SUM('Actual species'!M144)="X",1,0))</f>
        <v>0</v>
      </c>
      <c r="K144" s="2">
        <f>IF(SUM('Actual species'!N144)&gt;=1,1,IF(SUM('Actual species'!N144)="X",1,0))</f>
        <v>0</v>
      </c>
      <c r="L144" s="2">
        <f>IF(SUM('Actual species'!O144)&gt;=1,1,IF(SUM('Actual species'!O144)="X",1,0))</f>
        <v>0</v>
      </c>
      <c r="M144" s="2">
        <f>IF(SUM('Actual species'!P144)&gt;=1,1,IF(SUM('Actual species'!P144)="X",1,0))</f>
        <v>0</v>
      </c>
      <c r="N144" s="2">
        <f>IF(SUM('Actual species'!Q144)&gt;=1,1,IF(SUM('Actual species'!Q144)="X",1,0))</f>
        <v>0</v>
      </c>
      <c r="O144" s="2">
        <f>IF(SUM('Actual species'!R144)&gt;=1,1,IF(SUM('Actual species'!R144)="X",1,0))</f>
        <v>0</v>
      </c>
      <c r="P144" s="2">
        <f>IF(SUM('Actual species'!S144)&gt;=1,1,IF(SUM('Actual species'!S144)="X",1,0))</f>
        <v>0</v>
      </c>
      <c r="Q144" s="2">
        <f>IF(SUM('Actual species'!T144)&gt;=1,1,IF(SUM('Actual species'!T144)="X",1,0))</f>
        <v>0</v>
      </c>
      <c r="R144" s="2">
        <f>IF(SUM('Actual species'!U144)&gt;=1,1,IF(SUM('Actual species'!U144)="X",1,0))</f>
        <v>0</v>
      </c>
      <c r="S144" s="2">
        <f>IF(SUM('Actual species'!V144)&gt;=1,1,IF(SUM('Actual species'!V144)="X",1,0))</f>
        <v>0</v>
      </c>
      <c r="T144" s="2">
        <f>IF(SUM('Actual species'!W144)&gt;=1,1,IF(SUM('Actual species'!W144)="X",1,0))</f>
        <v>0</v>
      </c>
    </row>
    <row r="145" spans="1:20" x14ac:dyDescent="0.3">
      <c r="A145" s="113" t="str">
        <f>'Actual species'!A145</f>
        <v>Trissemus antennatus serricornis</v>
      </c>
      <c r="B145" s="66">
        <f>IF(SUM('Actual species'!B145:E145)&gt;=1,1,IF(SUM('Actual species'!B145:E145)="X",1,0))</f>
        <v>0</v>
      </c>
      <c r="C145" s="2">
        <f>IF(SUM('Actual species'!F145)&gt;=1,1,IF(SUM('Actual species'!F145)="X",1,0))</f>
        <v>0</v>
      </c>
      <c r="D145" s="2">
        <f>IF(SUM('Actual species'!G145)&gt;=1,1,IF(SUM('Actual species'!G145)="X",1,0))</f>
        <v>0</v>
      </c>
      <c r="E145" s="2">
        <f>IF(SUM('Actual species'!H145)&gt;=1,1,IF(SUM('Actual species'!H145)="X",1,0))</f>
        <v>0</v>
      </c>
      <c r="F145" s="2">
        <f>IF(SUM('Actual species'!I145)&gt;=1,1,IF(SUM('Actual species'!I145)="X",1,0))</f>
        <v>0</v>
      </c>
      <c r="G145" s="2">
        <f>IF(SUM('Actual species'!J145)&gt;=1,1,IF(SUM('Actual species'!J145)="X",1,0))</f>
        <v>0</v>
      </c>
      <c r="H145" s="2">
        <f>IF(SUM('Actual species'!K145)&gt;=1,1,IF(SUM('Actual species'!K145)="X",1,0))</f>
        <v>0</v>
      </c>
      <c r="I145" s="2">
        <f>IF(SUM('Actual species'!L145)&gt;=1,1,IF(SUM('Actual species'!L145)="X",1,0))</f>
        <v>0</v>
      </c>
      <c r="J145" s="2">
        <f>IF(SUM('Actual species'!M145)&gt;=1,1,IF(SUM('Actual species'!M145)="X",1,0))</f>
        <v>0</v>
      </c>
      <c r="K145" s="2">
        <f>IF(SUM('Actual species'!N145)&gt;=1,1,IF(SUM('Actual species'!N145)="X",1,0))</f>
        <v>0</v>
      </c>
      <c r="L145" s="2">
        <f>IF(SUM('Actual species'!O145)&gt;=1,1,IF(SUM('Actual species'!O145)="X",1,0))</f>
        <v>0</v>
      </c>
      <c r="M145" s="2">
        <f>IF(SUM('Actual species'!P145)&gt;=1,1,IF(SUM('Actual species'!P145)="X",1,0))</f>
        <v>0</v>
      </c>
      <c r="N145" s="2">
        <f>IF(SUM('Actual species'!Q145)&gt;=1,1,IF(SUM('Actual species'!Q145)="X",1,0))</f>
        <v>0</v>
      </c>
      <c r="O145" s="2">
        <f>IF(SUM('Actual species'!R145)&gt;=1,1,IF(SUM('Actual species'!R145)="X",1,0))</f>
        <v>0</v>
      </c>
      <c r="P145" s="2">
        <f>IF(SUM('Actual species'!S145)&gt;=1,1,IF(SUM('Actual species'!S145)="X",1,0))</f>
        <v>0</v>
      </c>
      <c r="Q145" s="2">
        <f>IF(SUM('Actual species'!T145)&gt;=1,1,IF(SUM('Actual species'!T145)="X",1,0))</f>
        <v>0</v>
      </c>
      <c r="R145" s="2">
        <f>IF(SUM('Actual species'!U145)&gt;=1,1,IF(SUM('Actual species'!U145)="X",1,0))</f>
        <v>0</v>
      </c>
      <c r="S145" s="2">
        <f>IF(SUM('Actual species'!V145)&gt;=1,1,IF(SUM('Actual species'!V145)="X",1,0))</f>
        <v>0</v>
      </c>
      <c r="T145" s="2">
        <f>IF(SUM('Actual species'!W145)&gt;=1,1,IF(SUM('Actual species'!W145)="X",1,0))</f>
        <v>0</v>
      </c>
    </row>
    <row r="146" spans="1:20" x14ac:dyDescent="0.3">
      <c r="A146" s="113" t="str">
        <f>'Actual species'!A146</f>
        <v>*Tychobythinus assingi (E)</v>
      </c>
      <c r="B146" s="66">
        <f>IF(SUM('Actual species'!B146:E146)&gt;=1,1,IF(SUM('Actual species'!B146:E146)="X",1,0))</f>
        <v>0</v>
      </c>
      <c r="C146" s="2">
        <f>IF(SUM('Actual species'!F146)&gt;=1,1,IF(SUM('Actual species'!F146)="X",1,0))</f>
        <v>0</v>
      </c>
      <c r="D146" s="2">
        <f>IF(SUM('Actual species'!G146)&gt;=1,1,IF(SUM('Actual species'!G146)="X",1,0))</f>
        <v>0</v>
      </c>
      <c r="E146" s="2">
        <f>IF(SUM('Actual species'!H146)&gt;=1,1,IF(SUM('Actual species'!H146)="X",1,0))</f>
        <v>0</v>
      </c>
      <c r="F146" s="2">
        <f>IF(SUM('Actual species'!I146)&gt;=1,1,IF(SUM('Actual species'!I146)="X",1,0))</f>
        <v>0</v>
      </c>
      <c r="G146" s="2">
        <f>IF(SUM('Actual species'!J146)&gt;=1,1,IF(SUM('Actual species'!J146)="X",1,0))</f>
        <v>0</v>
      </c>
      <c r="H146" s="2">
        <f>IF(SUM('Actual species'!K146)&gt;=1,1,IF(SUM('Actual species'!K146)="X",1,0))</f>
        <v>0</v>
      </c>
      <c r="I146" s="2">
        <f>IF(SUM('Actual species'!L146)&gt;=1,1,IF(SUM('Actual species'!L146)="X",1,0))</f>
        <v>0</v>
      </c>
      <c r="J146" s="2">
        <f>IF(SUM('Actual species'!M146)&gt;=1,1,IF(SUM('Actual species'!M146)="X",1,0))</f>
        <v>0</v>
      </c>
      <c r="K146" s="2">
        <f>IF(SUM('Actual species'!N146)&gt;=1,1,IF(SUM('Actual species'!N146)="X",1,0))</f>
        <v>0</v>
      </c>
      <c r="L146" s="2">
        <f>IF(SUM('Actual species'!O146)&gt;=1,1,IF(SUM('Actual species'!O146)="X",1,0))</f>
        <v>0</v>
      </c>
      <c r="M146" s="2">
        <f>IF(SUM('Actual species'!P146)&gt;=1,1,IF(SUM('Actual species'!P146)="X",1,0))</f>
        <v>1</v>
      </c>
      <c r="N146" s="2">
        <f>IF(SUM('Actual species'!Q146)&gt;=1,1,IF(SUM('Actual species'!Q146)="X",1,0))</f>
        <v>0</v>
      </c>
      <c r="O146" s="2">
        <f>IF(SUM('Actual species'!R146)&gt;=1,1,IF(SUM('Actual species'!R146)="X",1,0))</f>
        <v>0</v>
      </c>
      <c r="P146" s="2">
        <f>IF(SUM('Actual species'!S146)&gt;=1,1,IF(SUM('Actual species'!S146)="X",1,0))</f>
        <v>0</v>
      </c>
      <c r="Q146" s="2">
        <f>IF(SUM('Actual species'!T146)&gt;=1,1,IF(SUM('Actual species'!T146)="X",1,0))</f>
        <v>0</v>
      </c>
      <c r="R146" s="2">
        <f>IF(SUM('Actual species'!U146)&gt;=1,1,IF(SUM('Actual species'!U146)="X",1,0))</f>
        <v>0</v>
      </c>
      <c r="S146" s="2">
        <f>IF(SUM('Actual species'!V146)&gt;=1,1,IF(SUM('Actual species'!V146)="X",1,0))</f>
        <v>0</v>
      </c>
      <c r="T146" s="2">
        <f>IF(SUM('Actual species'!W146)&gt;=1,1,IF(SUM('Actual species'!W146)="X",1,0))</f>
        <v>0</v>
      </c>
    </row>
    <row r="147" spans="1:20" x14ac:dyDescent="0.3">
      <c r="A147" s="113" t="str">
        <f>'Actual species'!A147</f>
        <v xml:space="preserve">*Tychobythinus brachati (E) </v>
      </c>
      <c r="B147" s="66">
        <f>IF(SUM('Actual species'!B147:E147)&gt;=1,1,IF(SUM('Actual species'!B147:E147)="X",1,0))</f>
        <v>0</v>
      </c>
      <c r="C147" s="2">
        <f>IF(SUM('Actual species'!F147)&gt;=1,1,IF(SUM('Actual species'!F147)="X",1,0))</f>
        <v>0</v>
      </c>
      <c r="D147" s="2">
        <f>IF(SUM('Actual species'!G147)&gt;=1,1,IF(SUM('Actual species'!G147)="X",1,0))</f>
        <v>0</v>
      </c>
      <c r="E147" s="2">
        <f>IF(SUM('Actual species'!H147)&gt;=1,1,IF(SUM('Actual species'!H147)="X",1,0))</f>
        <v>1</v>
      </c>
      <c r="F147" s="2">
        <f>IF(SUM('Actual species'!I147)&gt;=1,1,IF(SUM('Actual species'!I147)="X",1,0))</f>
        <v>0</v>
      </c>
      <c r="G147" s="2">
        <f>IF(SUM('Actual species'!J147)&gt;=1,1,IF(SUM('Actual species'!J147)="X",1,0))</f>
        <v>0</v>
      </c>
      <c r="H147" s="2">
        <f>IF(SUM('Actual species'!K147)&gt;=1,1,IF(SUM('Actual species'!K147)="X",1,0))</f>
        <v>0</v>
      </c>
      <c r="I147" s="2">
        <f>IF(SUM('Actual species'!L147)&gt;=1,1,IF(SUM('Actual species'!L147)="X",1,0))</f>
        <v>0</v>
      </c>
      <c r="J147" s="2">
        <f>IF(SUM('Actual species'!M147)&gt;=1,1,IF(SUM('Actual species'!M147)="X",1,0))</f>
        <v>0</v>
      </c>
      <c r="K147" s="2">
        <f>IF(SUM('Actual species'!N147)&gt;=1,1,IF(SUM('Actual species'!N147)="X",1,0))</f>
        <v>0</v>
      </c>
      <c r="L147" s="2">
        <f>IF(SUM('Actual species'!O147)&gt;=1,1,IF(SUM('Actual species'!O147)="X",1,0))</f>
        <v>0</v>
      </c>
      <c r="M147" s="2">
        <f>IF(SUM('Actual species'!P147)&gt;=1,1,IF(SUM('Actual species'!P147)="X",1,0))</f>
        <v>0</v>
      </c>
      <c r="N147" s="2">
        <f>IF(SUM('Actual species'!Q147)&gt;=1,1,IF(SUM('Actual species'!Q147)="X",1,0))</f>
        <v>0</v>
      </c>
      <c r="O147" s="2">
        <f>IF(SUM('Actual species'!R147)&gt;=1,1,IF(SUM('Actual species'!R147)="X",1,0))</f>
        <v>0</v>
      </c>
      <c r="P147" s="2">
        <f>IF(SUM('Actual species'!S147)&gt;=1,1,IF(SUM('Actual species'!S147)="X",1,0))</f>
        <v>0</v>
      </c>
      <c r="Q147" s="2">
        <f>IF(SUM('Actual species'!T147)&gt;=1,1,IF(SUM('Actual species'!T147)="X",1,0))</f>
        <v>0</v>
      </c>
      <c r="R147" s="2">
        <f>IF(SUM('Actual species'!U147)&gt;=1,1,IF(SUM('Actual species'!U147)="X",1,0))</f>
        <v>0</v>
      </c>
      <c r="S147" s="2">
        <f>IF(SUM('Actual species'!V147)&gt;=1,1,IF(SUM('Actual species'!V147)="X",1,0))</f>
        <v>0</v>
      </c>
      <c r="T147" s="2">
        <f>IF(SUM('Actual species'!W147)&gt;=1,1,IF(SUM('Actual species'!W147)="X",1,0))</f>
        <v>0</v>
      </c>
    </row>
    <row r="148" spans="1:20" x14ac:dyDescent="0.3">
      <c r="A148" s="113" t="str">
        <f>'Actual species'!A148</f>
        <v>Tychobythinus cavifrons</v>
      </c>
      <c r="B148" s="66">
        <f>IF(SUM('Actual species'!B148:E148)&gt;=1,1,IF(SUM('Actual species'!B148:E148)="X",1,0))</f>
        <v>0</v>
      </c>
      <c r="C148" s="2">
        <f>IF(SUM('Actual species'!F148)&gt;=1,1,IF(SUM('Actual species'!F148)="X",1,0))</f>
        <v>0</v>
      </c>
      <c r="D148" s="2">
        <f>IF(SUM('Actual species'!G148)&gt;=1,1,IF(SUM('Actual species'!G148)="X",1,0))</f>
        <v>0</v>
      </c>
      <c r="E148" s="2">
        <f>IF(SUM('Actual species'!H148)&gt;=1,1,IF(SUM('Actual species'!H148)="X",1,0))</f>
        <v>0</v>
      </c>
      <c r="F148" s="2">
        <f>IF(SUM('Actual species'!I148)&gt;=1,1,IF(SUM('Actual species'!I148)="X",1,0))</f>
        <v>0</v>
      </c>
      <c r="G148" s="2">
        <f>IF(SUM('Actual species'!J148)&gt;=1,1,IF(SUM('Actual species'!J148)="X",1,0))</f>
        <v>0</v>
      </c>
      <c r="H148" s="2">
        <f>IF(SUM('Actual species'!K148)&gt;=1,1,IF(SUM('Actual species'!K148)="X",1,0))</f>
        <v>0</v>
      </c>
      <c r="I148" s="2">
        <f>IF(SUM('Actual species'!L148)&gt;=1,1,IF(SUM('Actual species'!L148)="X",1,0))</f>
        <v>0</v>
      </c>
      <c r="J148" s="2">
        <f>IF(SUM('Actual species'!M148)&gt;=1,1,IF(SUM('Actual species'!M148)="X",1,0))</f>
        <v>0</v>
      </c>
      <c r="K148" s="2">
        <f>IF(SUM('Actual species'!N148)&gt;=1,1,IF(SUM('Actual species'!N148)="X",1,0))</f>
        <v>0</v>
      </c>
      <c r="L148" s="2">
        <f>IF(SUM('Actual species'!O148)&gt;=1,1,IF(SUM('Actual species'!O148)="X",1,0))</f>
        <v>0</v>
      </c>
      <c r="M148" s="2">
        <f>IF(SUM('Actual species'!P148)&gt;=1,1,IF(SUM('Actual species'!P148)="X",1,0))</f>
        <v>0</v>
      </c>
      <c r="N148" s="2">
        <f>IF(SUM('Actual species'!Q148)&gt;=1,1,IF(SUM('Actual species'!Q148)="X",1,0))</f>
        <v>0</v>
      </c>
      <c r="O148" s="2">
        <f>IF(SUM('Actual species'!R148)&gt;=1,1,IF(SUM('Actual species'!R148)="X",1,0))</f>
        <v>0</v>
      </c>
      <c r="P148" s="2">
        <f>IF(SUM('Actual species'!S148)&gt;=1,1,IF(SUM('Actual species'!S148)="X",1,0))</f>
        <v>0</v>
      </c>
      <c r="Q148" s="2">
        <f>IF(SUM('Actual species'!T148)&gt;=1,1,IF(SUM('Actual species'!T148)="X",1,0))</f>
        <v>0</v>
      </c>
      <c r="R148" s="2">
        <f>IF(SUM('Actual species'!U148)&gt;=1,1,IF(SUM('Actual species'!U148)="X",1,0))</f>
        <v>0</v>
      </c>
      <c r="S148" s="2">
        <f>IF(SUM('Actual species'!V148)&gt;=1,1,IF(SUM('Actual species'!V148)="X",1,0))</f>
        <v>0</v>
      </c>
      <c r="T148" s="2">
        <f>IF(SUM('Actual species'!W148)&gt;=1,1,IF(SUM('Actual species'!W148)="X",1,0))</f>
        <v>0</v>
      </c>
    </row>
    <row r="149" spans="1:20" x14ac:dyDescent="0.3">
      <c r="A149" s="113" t="str">
        <f>'Actual species'!A149</f>
        <v>Tychobythinus pauper</v>
      </c>
      <c r="B149" s="66">
        <f>IF(SUM('Actual species'!B149:E149)&gt;=1,1,IF(SUM('Actual species'!B149:E149)="X",1,0))</f>
        <v>0</v>
      </c>
      <c r="C149" s="2">
        <f>IF(SUM('Actual species'!F149)&gt;=1,1,IF(SUM('Actual species'!F149)="X",1,0))</f>
        <v>0</v>
      </c>
      <c r="D149" s="2">
        <f>IF(SUM('Actual species'!G149)&gt;=1,1,IF(SUM('Actual species'!G149)="X",1,0))</f>
        <v>0</v>
      </c>
      <c r="E149" s="2">
        <f>IF(SUM('Actual species'!H149)&gt;=1,1,IF(SUM('Actual species'!H149)="X",1,0))</f>
        <v>0</v>
      </c>
      <c r="F149" s="2">
        <f>IF(SUM('Actual species'!I149)&gt;=1,1,IF(SUM('Actual species'!I149)="X",1,0))</f>
        <v>0</v>
      </c>
      <c r="G149" s="2">
        <f>IF(SUM('Actual species'!J149)&gt;=1,1,IF(SUM('Actual species'!J149)="X",1,0))</f>
        <v>0</v>
      </c>
      <c r="H149" s="2">
        <f>IF(SUM('Actual species'!K149)&gt;=1,1,IF(SUM('Actual species'!K149)="X",1,0))</f>
        <v>0</v>
      </c>
      <c r="I149" s="2">
        <f>IF(SUM('Actual species'!L149)&gt;=1,1,IF(SUM('Actual species'!L149)="X",1,0))</f>
        <v>0</v>
      </c>
      <c r="J149" s="2">
        <f>IF(SUM('Actual species'!M149)&gt;=1,1,IF(SUM('Actual species'!M149)="X",1,0))</f>
        <v>0</v>
      </c>
      <c r="K149" s="2">
        <f>IF(SUM('Actual species'!N149)&gt;=1,1,IF(SUM('Actual species'!N149)="X",1,0))</f>
        <v>0</v>
      </c>
      <c r="L149" s="2">
        <f>IF(SUM('Actual species'!O149)&gt;=1,1,IF(SUM('Actual species'!O149)="X",1,0))</f>
        <v>0</v>
      </c>
      <c r="M149" s="2">
        <f>IF(SUM('Actual species'!P149)&gt;=1,1,IF(SUM('Actual species'!P149)="X",1,0))</f>
        <v>0</v>
      </c>
      <c r="N149" s="2">
        <f>IF(SUM('Actual species'!Q149)&gt;=1,1,IF(SUM('Actual species'!Q149)="X",1,0))</f>
        <v>0</v>
      </c>
      <c r="O149" s="2">
        <f>IF(SUM('Actual species'!R149)&gt;=1,1,IF(SUM('Actual species'!R149)="X",1,0))</f>
        <v>0</v>
      </c>
      <c r="P149" s="2">
        <f>IF(SUM('Actual species'!S149)&gt;=1,1,IF(SUM('Actual species'!S149)="X",1,0))</f>
        <v>0</v>
      </c>
      <c r="Q149" s="2">
        <f>IF(SUM('Actual species'!T149)&gt;=1,1,IF(SUM('Actual species'!T149)="X",1,0))</f>
        <v>0</v>
      </c>
      <c r="R149" s="2">
        <f>IF(SUM('Actual species'!U149)&gt;=1,1,IF(SUM('Actual species'!U149)="X",1,0))</f>
        <v>0</v>
      </c>
      <c r="S149" s="2">
        <f>IF(SUM('Actual species'!V149)&gt;=1,1,IF(SUM('Actual species'!V149)="X",1,0))</f>
        <v>0</v>
      </c>
      <c r="T149" s="2">
        <f>IF(SUM('Actual species'!W149)&gt;=1,1,IF(SUM('Actual species'!W149)="X",1,0))</f>
        <v>0</v>
      </c>
    </row>
    <row r="150" spans="1:20" x14ac:dyDescent="0.3">
      <c r="A150" s="113" t="str">
        <f>'Actual species'!A150</f>
        <v>Tychus anatolicus</v>
      </c>
      <c r="B150" s="66">
        <f>IF(SUM('Actual species'!B150:E150)&gt;=1,1,IF(SUM('Actual species'!B150:E150)="X",1,0))</f>
        <v>0</v>
      </c>
      <c r="C150" s="2">
        <f>IF(SUM('Actual species'!F150)&gt;=1,1,IF(SUM('Actual species'!F150)="X",1,0))</f>
        <v>0</v>
      </c>
      <c r="D150" s="2">
        <f>IF(SUM('Actual species'!G150)&gt;=1,1,IF(SUM('Actual species'!G150)="X",1,0))</f>
        <v>0</v>
      </c>
      <c r="E150" s="2">
        <f>IF(SUM('Actual species'!H150)&gt;=1,1,IF(SUM('Actual species'!H150)="X",1,0))</f>
        <v>1</v>
      </c>
      <c r="F150" s="2">
        <f>IF(SUM('Actual species'!I150)&gt;=1,1,IF(SUM('Actual species'!I150)="X",1,0))</f>
        <v>0</v>
      </c>
      <c r="G150" s="2">
        <f>IF(SUM('Actual species'!J150)&gt;=1,1,IF(SUM('Actual species'!J150)="X",1,0))</f>
        <v>0</v>
      </c>
      <c r="H150" s="2">
        <f>IF(SUM('Actual species'!K150)&gt;=1,1,IF(SUM('Actual species'!K150)="X",1,0))</f>
        <v>0</v>
      </c>
      <c r="I150" s="2">
        <f>IF(SUM('Actual species'!L150)&gt;=1,1,IF(SUM('Actual species'!L150)="X",1,0))</f>
        <v>0</v>
      </c>
      <c r="J150" s="2">
        <f>IF(SUM('Actual species'!M150)&gt;=1,1,IF(SUM('Actual species'!M150)="X",1,0))</f>
        <v>0</v>
      </c>
      <c r="K150" s="2">
        <f>IF(SUM('Actual species'!N150)&gt;=1,1,IF(SUM('Actual species'!N150)="X",1,0))</f>
        <v>0</v>
      </c>
      <c r="L150" s="2">
        <f>IF(SUM('Actual species'!O150)&gt;=1,1,IF(SUM('Actual species'!O150)="X",1,0))</f>
        <v>0</v>
      </c>
      <c r="M150" s="2">
        <f>IF(SUM('Actual species'!P150)&gt;=1,1,IF(SUM('Actual species'!P150)="X",1,0))</f>
        <v>0</v>
      </c>
      <c r="N150" s="2">
        <f>IF(SUM('Actual species'!Q150)&gt;=1,1,IF(SUM('Actual species'!Q150)="X",1,0))</f>
        <v>0</v>
      </c>
      <c r="O150" s="2">
        <f>IF(SUM('Actual species'!R150)&gt;=1,1,IF(SUM('Actual species'!R150)="X",1,0))</f>
        <v>0</v>
      </c>
      <c r="P150" s="2">
        <f>IF(SUM('Actual species'!S150)&gt;=1,1,IF(SUM('Actual species'!S150)="X",1,0))</f>
        <v>0</v>
      </c>
      <c r="Q150" s="2">
        <f>IF(SUM('Actual species'!T150)&gt;=1,1,IF(SUM('Actual species'!T150)="X",1,0))</f>
        <v>0</v>
      </c>
      <c r="R150" s="2">
        <f>IF(SUM('Actual species'!U150)&gt;=1,1,IF(SUM('Actual species'!U150)="X",1,0))</f>
        <v>0</v>
      </c>
      <c r="S150" s="2">
        <f>IF(SUM('Actual species'!V150)&gt;=1,1,IF(SUM('Actual species'!V150)="X",1,0))</f>
        <v>0</v>
      </c>
      <c r="T150" s="2">
        <f>IF(SUM('Actual species'!W150)&gt;=1,1,IF(SUM('Actual species'!W150)="X",1,0))</f>
        <v>0</v>
      </c>
    </row>
    <row r="151" spans="1:20" x14ac:dyDescent="0.3">
      <c r="A151" s="113" t="str">
        <f>'Actual species'!A151</f>
        <v>Tychus apfelbecki</v>
      </c>
      <c r="B151" s="66">
        <f>IF(SUM('Actual species'!B151:E151)&gt;=1,1,IF(SUM('Actual species'!B151:E151)="X",1,0))</f>
        <v>0</v>
      </c>
      <c r="C151" s="2">
        <f>IF(SUM('Actual species'!F151)&gt;=1,1,IF(SUM('Actual species'!F151)="X",1,0))</f>
        <v>0</v>
      </c>
      <c r="D151" s="2">
        <f>IF(SUM('Actual species'!G151)&gt;=1,1,IF(SUM('Actual species'!G151)="X",1,0))</f>
        <v>0</v>
      </c>
      <c r="E151" s="2">
        <f>IF(SUM('Actual species'!H151)&gt;=1,1,IF(SUM('Actual species'!H151)="X",1,0))</f>
        <v>0</v>
      </c>
      <c r="F151" s="2">
        <f>IF(SUM('Actual species'!I151)&gt;=1,1,IF(SUM('Actual species'!I151)="X",1,0))</f>
        <v>1</v>
      </c>
      <c r="G151" s="2">
        <f>IF(SUM('Actual species'!J151)&gt;=1,1,IF(SUM('Actual species'!J151)="X",1,0))</f>
        <v>0</v>
      </c>
      <c r="H151" s="2">
        <f>IF(SUM('Actual species'!K151)&gt;=1,1,IF(SUM('Actual species'!K151)="X",1,0))</f>
        <v>0</v>
      </c>
      <c r="I151" s="2">
        <f>IF(SUM('Actual species'!L151)&gt;=1,1,IF(SUM('Actual species'!L151)="X",1,0))</f>
        <v>0</v>
      </c>
      <c r="J151" s="2">
        <f>IF(SUM('Actual species'!M151)&gt;=1,1,IF(SUM('Actual species'!M151)="X",1,0))</f>
        <v>0</v>
      </c>
      <c r="K151" s="2">
        <f>IF(SUM('Actual species'!N151)&gt;=1,1,IF(SUM('Actual species'!N151)="X",1,0))</f>
        <v>0</v>
      </c>
      <c r="L151" s="2">
        <f>IF(SUM('Actual species'!O151)&gt;=1,1,IF(SUM('Actual species'!O151)="X",1,0))</f>
        <v>0</v>
      </c>
      <c r="M151" s="2">
        <f>IF(SUM('Actual species'!P151)&gt;=1,1,IF(SUM('Actual species'!P151)="X",1,0))</f>
        <v>0</v>
      </c>
      <c r="N151" s="2">
        <f>IF(SUM('Actual species'!Q151)&gt;=1,1,IF(SUM('Actual species'!Q151)="X",1,0))</f>
        <v>0</v>
      </c>
      <c r="O151" s="2">
        <f>IF(SUM('Actual species'!R151)&gt;=1,1,IF(SUM('Actual species'!R151)="X",1,0))</f>
        <v>0</v>
      </c>
      <c r="P151" s="2">
        <f>IF(SUM('Actual species'!S151)&gt;=1,1,IF(SUM('Actual species'!S151)="X",1,0))</f>
        <v>0</v>
      </c>
      <c r="Q151" s="2">
        <f>IF(SUM('Actual species'!T151)&gt;=1,1,IF(SUM('Actual species'!T151)="X",1,0))</f>
        <v>0</v>
      </c>
      <c r="R151" s="2">
        <f>IF(SUM('Actual species'!U151)&gt;=1,1,IF(SUM('Actual species'!U151)="X",1,0))</f>
        <v>0</v>
      </c>
      <c r="S151" s="2">
        <f>IF(SUM('Actual species'!V151)&gt;=1,1,IF(SUM('Actual species'!V151)="X",1,0))</f>
        <v>0</v>
      </c>
      <c r="T151" s="2">
        <f>IF(SUM('Actual species'!W151)&gt;=1,1,IF(SUM('Actual species'!W151)="X",1,0))</f>
        <v>0</v>
      </c>
    </row>
    <row r="152" spans="1:20" x14ac:dyDescent="0.3">
      <c r="A152" s="113" t="str">
        <f>'Actual species'!A152</f>
        <v>Tychus caudatus</v>
      </c>
      <c r="B152" s="66">
        <f>IF(SUM('Actual species'!B152:E152)&gt;=1,1,IF(SUM('Actual species'!B152:E152)="X",1,0))</f>
        <v>0</v>
      </c>
      <c r="C152" s="2">
        <f>IF(SUM('Actual species'!F152)&gt;=1,1,IF(SUM('Actual species'!F152)="X",1,0))</f>
        <v>0</v>
      </c>
      <c r="D152" s="2">
        <f>IF(SUM('Actual species'!G152)&gt;=1,1,IF(SUM('Actual species'!G152)="X",1,0))</f>
        <v>0</v>
      </c>
      <c r="E152" s="2">
        <f>IF(SUM('Actual species'!H152)&gt;=1,1,IF(SUM('Actual species'!H152)="X",1,0))</f>
        <v>0</v>
      </c>
      <c r="F152" s="2">
        <f>IF(SUM('Actual species'!I152)&gt;=1,1,IF(SUM('Actual species'!I152)="X",1,0))</f>
        <v>0</v>
      </c>
      <c r="G152" s="2">
        <f>IF(SUM('Actual species'!J152)&gt;=1,1,IF(SUM('Actual species'!J152)="X",1,0))</f>
        <v>0</v>
      </c>
      <c r="H152" s="2">
        <f>IF(SUM('Actual species'!K152)&gt;=1,1,IF(SUM('Actual species'!K152)="X",1,0))</f>
        <v>0</v>
      </c>
      <c r="I152" s="2">
        <f>IF(SUM('Actual species'!L152)&gt;=1,1,IF(SUM('Actual species'!L152)="X",1,0))</f>
        <v>0</v>
      </c>
      <c r="J152" s="2">
        <f>IF(SUM('Actual species'!M152)&gt;=1,1,IF(SUM('Actual species'!M152)="X",1,0))</f>
        <v>1</v>
      </c>
      <c r="K152" s="2">
        <f>IF(SUM('Actual species'!N152)&gt;=1,1,IF(SUM('Actual species'!N152)="X",1,0))</f>
        <v>0</v>
      </c>
      <c r="L152" s="2">
        <f>IF(SUM('Actual species'!O152)&gt;=1,1,IF(SUM('Actual species'!O152)="X",1,0))</f>
        <v>0</v>
      </c>
      <c r="M152" s="2">
        <f>IF(SUM('Actual species'!P152)&gt;=1,1,IF(SUM('Actual species'!P152)="X",1,0))</f>
        <v>0</v>
      </c>
      <c r="N152" s="2">
        <f>IF(SUM('Actual species'!Q152)&gt;=1,1,IF(SUM('Actual species'!Q152)="X",1,0))</f>
        <v>0</v>
      </c>
      <c r="O152" s="2">
        <f>IF(SUM('Actual species'!R152)&gt;=1,1,IF(SUM('Actual species'!R152)="X",1,0))</f>
        <v>0</v>
      </c>
      <c r="P152" s="2">
        <f>IF(SUM('Actual species'!S152)&gt;=1,1,IF(SUM('Actual species'!S152)="X",1,0))</f>
        <v>0</v>
      </c>
      <c r="Q152" s="2">
        <f>IF(SUM('Actual species'!T152)&gt;=1,1,IF(SUM('Actual species'!T152)="X",1,0))</f>
        <v>0</v>
      </c>
      <c r="R152" s="2">
        <f>IF(SUM('Actual species'!U152)&gt;=1,1,IF(SUM('Actual species'!U152)="X",1,0))</f>
        <v>0</v>
      </c>
      <c r="S152" s="2">
        <f>IF(SUM('Actual species'!V152)&gt;=1,1,IF(SUM('Actual species'!V152)="X",1,0))</f>
        <v>0</v>
      </c>
      <c r="T152" s="2">
        <f>IF(SUM('Actual species'!W152)&gt;=1,1,IF(SUM('Actual species'!W152)="X",1,0))</f>
        <v>0</v>
      </c>
    </row>
    <row r="153" spans="1:20" x14ac:dyDescent="0.3">
      <c r="A153" s="113" t="str">
        <f>'Actual species'!A153</f>
        <v xml:space="preserve">Tychus carpathius (E) </v>
      </c>
      <c r="B153" s="66">
        <f>IF(SUM('Actual species'!B153:E153)&gt;=1,1,IF(SUM('Actual species'!B153:E153)="X",1,0))</f>
        <v>0</v>
      </c>
      <c r="C153" s="2">
        <f>IF(SUM('Actual species'!F153)&gt;=1,1,IF(SUM('Actual species'!F153)="X",1,0))</f>
        <v>0</v>
      </c>
      <c r="D153" s="2">
        <f>IF(SUM('Actual species'!G153)&gt;=1,1,IF(SUM('Actual species'!G153)="X",1,0))</f>
        <v>0</v>
      </c>
      <c r="E153" s="2">
        <f>IF(SUM('Actual species'!H153)&gt;=1,1,IF(SUM('Actual species'!H153)="X",1,0))</f>
        <v>0</v>
      </c>
      <c r="F153" s="2">
        <f>IF(SUM('Actual species'!I153)&gt;=1,1,IF(SUM('Actual species'!I153)="X",1,0))</f>
        <v>0</v>
      </c>
      <c r="G153" s="2">
        <f>IF(SUM('Actual species'!J153)&gt;=1,1,IF(SUM('Actual species'!J153)="X",1,0))</f>
        <v>0</v>
      </c>
      <c r="H153" s="2">
        <f>IF(SUM('Actual species'!K153)&gt;=1,1,IF(SUM('Actual species'!K153)="X",1,0))</f>
        <v>0</v>
      </c>
      <c r="I153" s="2">
        <f>IF(SUM('Actual species'!L153)&gt;=1,1,IF(SUM('Actual species'!L153)="X",1,0))</f>
        <v>0</v>
      </c>
      <c r="J153" s="2">
        <f>IF(SUM('Actual species'!M153)&gt;=1,1,IF(SUM('Actual species'!M153)="X",1,0))</f>
        <v>0</v>
      </c>
      <c r="K153" s="2">
        <f>IF(SUM('Actual species'!N153)&gt;=1,1,IF(SUM('Actual species'!N153)="X",1,0))</f>
        <v>0</v>
      </c>
      <c r="L153" s="2">
        <f>IF(SUM('Actual species'!O153)&gt;=1,1,IF(SUM('Actual species'!O153)="X",1,0))</f>
        <v>0</v>
      </c>
      <c r="M153" s="2">
        <f>IF(SUM('Actual species'!P153)&gt;=1,1,IF(SUM('Actual species'!P153)="X",1,0))</f>
        <v>0</v>
      </c>
      <c r="N153" s="2">
        <f>IF(SUM('Actual species'!Q153)&gt;=1,1,IF(SUM('Actual species'!Q153)="X",1,0))</f>
        <v>0</v>
      </c>
      <c r="O153" s="2">
        <f>IF(SUM('Actual species'!R153)&gt;=1,1,IF(SUM('Actual species'!R153)="X",1,0))</f>
        <v>0</v>
      </c>
      <c r="P153" s="2">
        <f>IF(SUM('Actual species'!S153)&gt;=1,1,IF(SUM('Actual species'!S153)="X",1,0))</f>
        <v>0</v>
      </c>
      <c r="Q153" s="2">
        <f>IF(SUM('Actual species'!T153)&gt;=1,1,IF(SUM('Actual species'!T153)="X",1,0))</f>
        <v>0</v>
      </c>
      <c r="R153" s="2">
        <f>IF(SUM('Actual species'!U153)&gt;=1,1,IF(SUM('Actual species'!U153)="X",1,0))</f>
        <v>0</v>
      </c>
      <c r="S153" s="2">
        <f>IF(SUM('Actual species'!V153)&gt;=1,1,IF(SUM('Actual species'!V153)="X",1,0))</f>
        <v>0</v>
      </c>
      <c r="T153" s="2">
        <f>IF(SUM('Actual species'!W153)&gt;=1,1,IF(SUM('Actual species'!W153)="X",1,0))</f>
        <v>0</v>
      </c>
    </row>
    <row r="154" spans="1:20" x14ac:dyDescent="0.3">
      <c r="A154" s="113" t="str">
        <f>'Actual species'!A154</f>
        <v>Tychus cordiger</v>
      </c>
      <c r="B154" s="66">
        <f>IF(SUM('Actual species'!B154:E154)&gt;=1,1,IF(SUM('Actual species'!B154:E154)="X",1,0))</f>
        <v>0</v>
      </c>
      <c r="C154" s="2">
        <f>IF(SUM('Actual species'!F154)&gt;=1,1,IF(SUM('Actual species'!F154)="X",1,0))</f>
        <v>0</v>
      </c>
      <c r="D154" s="2">
        <f>IF(SUM('Actual species'!G154)&gt;=1,1,IF(SUM('Actual species'!G154)="X",1,0))</f>
        <v>0</v>
      </c>
      <c r="E154" s="2">
        <f>IF(SUM('Actual species'!H154)&gt;=1,1,IF(SUM('Actual species'!H154)="X",1,0))</f>
        <v>0</v>
      </c>
      <c r="F154" s="2">
        <f>IF(SUM('Actual species'!I154)&gt;=1,1,IF(SUM('Actual species'!I154)="X",1,0))</f>
        <v>0</v>
      </c>
      <c r="G154" s="2">
        <f>IF(SUM('Actual species'!J154)&gt;=1,1,IF(SUM('Actual species'!J154)="X",1,0))</f>
        <v>0</v>
      </c>
      <c r="H154" s="2">
        <f>IF(SUM('Actual species'!K154)&gt;=1,1,IF(SUM('Actual species'!K154)="X",1,0))</f>
        <v>0</v>
      </c>
      <c r="I154" s="2">
        <f>IF(SUM('Actual species'!L154)&gt;=1,1,IF(SUM('Actual species'!L154)="X",1,0))</f>
        <v>0</v>
      </c>
      <c r="J154" s="2">
        <f>IF(SUM('Actual species'!M154)&gt;=1,1,IF(SUM('Actual species'!M154)="X",1,0))</f>
        <v>0</v>
      </c>
      <c r="K154" s="2">
        <f>IF(SUM('Actual species'!N154)&gt;=1,1,IF(SUM('Actual species'!N154)="X",1,0))</f>
        <v>0</v>
      </c>
      <c r="L154" s="2">
        <f>IF(SUM('Actual species'!O154)&gt;=1,1,IF(SUM('Actual species'!O154)="X",1,0))</f>
        <v>0</v>
      </c>
      <c r="M154" s="2">
        <f>IF(SUM('Actual species'!P154)&gt;=1,1,IF(SUM('Actual species'!P154)="X",1,0))</f>
        <v>0</v>
      </c>
      <c r="N154" s="2">
        <f>IF(SUM('Actual species'!Q154)&gt;=1,1,IF(SUM('Actual species'!Q154)="X",1,0))</f>
        <v>0</v>
      </c>
      <c r="O154" s="2">
        <f>IF(SUM('Actual species'!R154)&gt;=1,1,IF(SUM('Actual species'!R154)="X",1,0))</f>
        <v>0</v>
      </c>
      <c r="P154" s="2">
        <f>IF(SUM('Actual species'!S154)&gt;=1,1,IF(SUM('Actual species'!S154)="X",1,0))</f>
        <v>0</v>
      </c>
      <c r="Q154" s="2">
        <f>IF(SUM('Actual species'!T154)&gt;=1,1,IF(SUM('Actual species'!T154)="X",1,0))</f>
        <v>0</v>
      </c>
      <c r="R154" s="2">
        <f>IF(SUM('Actual species'!U154)&gt;=1,1,IF(SUM('Actual species'!U154)="X",1,0))</f>
        <v>0</v>
      </c>
      <c r="S154" s="2">
        <f>IF(SUM('Actual species'!V154)&gt;=1,1,IF(SUM('Actual species'!V154)="X",1,0))</f>
        <v>0</v>
      </c>
      <c r="T154" s="2">
        <f>IF(SUM('Actual species'!W154)&gt;=1,1,IF(SUM('Actual species'!W154)="X",1,0))</f>
        <v>0</v>
      </c>
    </row>
    <row r="155" spans="1:20" x14ac:dyDescent="0.3">
      <c r="A155" s="113" t="str">
        <f>'Actual species'!A155</f>
        <v xml:space="preserve">Tychus creticus (E) </v>
      </c>
      <c r="B155" s="66">
        <f>IF(SUM('Actual species'!B155:E155)&gt;=1,1,IF(SUM('Actual species'!B155:E155)="X",1,0))</f>
        <v>0</v>
      </c>
      <c r="C155" s="2">
        <f>IF(SUM('Actual species'!F155)&gt;=1,1,IF(SUM('Actual species'!F155)="X",1,0))</f>
        <v>0</v>
      </c>
      <c r="D155" s="2">
        <f>IF(SUM('Actual species'!G155)&gt;=1,1,IF(SUM('Actual species'!G155)="X",1,0))</f>
        <v>0</v>
      </c>
      <c r="E155" s="2">
        <f>IF(SUM('Actual species'!H155)&gt;=1,1,IF(SUM('Actual species'!H155)="X",1,0))</f>
        <v>0</v>
      </c>
      <c r="F155" s="2">
        <f>IF(SUM('Actual species'!I155)&gt;=1,1,IF(SUM('Actual species'!I155)="X",1,0))</f>
        <v>0</v>
      </c>
      <c r="G155" s="2">
        <f>IF(SUM('Actual species'!J155)&gt;=1,1,IF(SUM('Actual species'!J155)="X",1,0))</f>
        <v>0</v>
      </c>
      <c r="H155" s="2">
        <f>IF(SUM('Actual species'!K155)&gt;=1,1,IF(SUM('Actual species'!K155)="X",1,0))</f>
        <v>0</v>
      </c>
      <c r="I155" s="2">
        <f>IF(SUM('Actual species'!L155)&gt;=1,1,IF(SUM('Actual species'!L155)="X",1,0))</f>
        <v>0</v>
      </c>
      <c r="J155" s="2">
        <f>IF(SUM('Actual species'!M155)&gt;=1,1,IF(SUM('Actual species'!M155)="X",1,0))</f>
        <v>0</v>
      </c>
      <c r="K155" s="2">
        <f>IF(SUM('Actual species'!N155)&gt;=1,1,IF(SUM('Actual species'!N155)="X",1,0))</f>
        <v>0</v>
      </c>
      <c r="L155" s="2">
        <f>IF(SUM('Actual species'!O155)&gt;=1,1,IF(SUM('Actual species'!O155)="X",1,0))</f>
        <v>0</v>
      </c>
      <c r="M155" s="2">
        <f>IF(SUM('Actual species'!P155)&gt;=1,1,IF(SUM('Actual species'!P155)="X",1,0))</f>
        <v>0</v>
      </c>
      <c r="N155" s="2">
        <f>IF(SUM('Actual species'!Q155)&gt;=1,1,IF(SUM('Actual species'!Q155)="X",1,0))</f>
        <v>0</v>
      </c>
      <c r="O155" s="2">
        <f>IF(SUM('Actual species'!R155)&gt;=1,1,IF(SUM('Actual species'!R155)="X",1,0))</f>
        <v>0</v>
      </c>
      <c r="P155" s="2">
        <f>IF(SUM('Actual species'!S155)&gt;=1,1,IF(SUM('Actual species'!S155)="X",1,0))</f>
        <v>0</v>
      </c>
      <c r="Q155" s="2">
        <f>IF(SUM('Actual species'!T155)&gt;=1,1,IF(SUM('Actual species'!T155)="X",1,0))</f>
        <v>0</v>
      </c>
      <c r="R155" s="2">
        <f>IF(SUM('Actual species'!U155)&gt;=1,1,IF(SUM('Actual species'!U155)="X",1,0))</f>
        <v>0</v>
      </c>
      <c r="S155" s="2">
        <f>IF(SUM('Actual species'!V155)&gt;=1,1,IF(SUM('Actual species'!V155)="X",1,0))</f>
        <v>0</v>
      </c>
      <c r="T155" s="2">
        <f>IF(SUM('Actual species'!W155)&gt;=1,1,IF(SUM('Actual species'!W155)="X",1,0))</f>
        <v>0</v>
      </c>
    </row>
    <row r="156" spans="1:20" x14ac:dyDescent="0.3">
      <c r="A156" s="113" t="str">
        <f>'Actual species'!A156</f>
        <v>Tychus dalmatinus</v>
      </c>
      <c r="B156" s="66">
        <f>IF(SUM('Actual species'!B156:E156)&gt;=1,1,IF(SUM('Actual species'!B156:E156)="X",1,0))</f>
        <v>0</v>
      </c>
      <c r="C156" s="2">
        <f>IF(SUM('Actual species'!F156)&gt;=1,1,IF(SUM('Actual species'!F156)="X",1,0))</f>
        <v>0</v>
      </c>
      <c r="D156" s="2">
        <f>IF(SUM('Actual species'!G156)&gt;=1,1,IF(SUM('Actual species'!G156)="X",1,0))</f>
        <v>0</v>
      </c>
      <c r="E156" s="2">
        <f>IF(SUM('Actual species'!H156)&gt;=1,1,IF(SUM('Actual species'!H156)="X",1,0))</f>
        <v>0</v>
      </c>
      <c r="F156" s="2">
        <f>IF(SUM('Actual species'!I156)&gt;=1,1,IF(SUM('Actual species'!I156)="X",1,0))</f>
        <v>0</v>
      </c>
      <c r="G156" s="2">
        <f>IF(SUM('Actual species'!J156)&gt;=1,1,IF(SUM('Actual species'!J156)="X",1,0))</f>
        <v>1</v>
      </c>
      <c r="H156" s="2">
        <f>IF(SUM('Actual species'!K156)&gt;=1,1,IF(SUM('Actual species'!K156)="X",1,0))</f>
        <v>0</v>
      </c>
      <c r="I156" s="2">
        <f>IF(SUM('Actual species'!L156)&gt;=1,1,IF(SUM('Actual species'!L156)="X",1,0))</f>
        <v>0</v>
      </c>
      <c r="J156" s="2">
        <f>IF(SUM('Actual species'!M156)&gt;=1,1,IF(SUM('Actual species'!M156)="X",1,0))</f>
        <v>1</v>
      </c>
      <c r="K156" s="2">
        <f>IF(SUM('Actual species'!N156)&gt;=1,1,IF(SUM('Actual species'!N156)="X",1,0))</f>
        <v>0</v>
      </c>
      <c r="L156" s="2">
        <f>IF(SUM('Actual species'!O156)&gt;=1,1,IF(SUM('Actual species'!O156)="X",1,0))</f>
        <v>0</v>
      </c>
      <c r="M156" s="2">
        <f>IF(SUM('Actual species'!P156)&gt;=1,1,IF(SUM('Actual species'!P156)="X",1,0))</f>
        <v>0</v>
      </c>
      <c r="N156" s="2">
        <f>IF(SUM('Actual species'!Q156)&gt;=1,1,IF(SUM('Actual species'!Q156)="X",1,0))</f>
        <v>0</v>
      </c>
      <c r="O156" s="2">
        <f>IF(SUM('Actual species'!R156)&gt;=1,1,IF(SUM('Actual species'!R156)="X",1,0))</f>
        <v>0</v>
      </c>
      <c r="P156" s="2">
        <f>IF(SUM('Actual species'!S156)&gt;=1,1,IF(SUM('Actual species'!S156)="X",1,0))</f>
        <v>0</v>
      </c>
      <c r="Q156" s="2">
        <f>IF(SUM('Actual species'!T156)&gt;=1,1,IF(SUM('Actual species'!T156)="X",1,0))</f>
        <v>0</v>
      </c>
      <c r="R156" s="2">
        <f>IF(SUM('Actual species'!U156)&gt;=1,1,IF(SUM('Actual species'!U156)="X",1,0))</f>
        <v>0</v>
      </c>
      <c r="S156" s="2">
        <f>IF(SUM('Actual species'!V156)&gt;=1,1,IF(SUM('Actual species'!V156)="X",1,0))</f>
        <v>0</v>
      </c>
      <c r="T156" s="2">
        <f>IF(SUM('Actual species'!W156)&gt;=1,1,IF(SUM('Actual species'!W156)="X",1,0))</f>
        <v>0</v>
      </c>
    </row>
    <row r="157" spans="1:20" x14ac:dyDescent="0.3">
      <c r="A157" s="113" t="str">
        <f>'Actual species'!A157</f>
        <v xml:space="preserve">*Tychus icariensis (E) </v>
      </c>
      <c r="B157" s="66">
        <f>IF(SUM('Actual species'!B157:E157)&gt;=1,1,IF(SUM('Actual species'!B157:E157)="X",1,0))</f>
        <v>0</v>
      </c>
      <c r="C157" s="2">
        <f>IF(SUM('Actual species'!F157)&gt;=1,1,IF(SUM('Actual species'!F157)="X",1,0))</f>
        <v>0</v>
      </c>
      <c r="D157" s="2">
        <f>IF(SUM('Actual species'!G157)&gt;=1,1,IF(SUM('Actual species'!G157)="X",1,0))</f>
        <v>1</v>
      </c>
      <c r="E157" s="2">
        <f>IF(SUM('Actual species'!H157)&gt;=1,1,IF(SUM('Actual species'!H157)="X",1,0))</f>
        <v>0</v>
      </c>
      <c r="F157" s="2">
        <f>IF(SUM('Actual species'!I157)&gt;=1,1,IF(SUM('Actual species'!I157)="X",1,0))</f>
        <v>0</v>
      </c>
      <c r="G157" s="2">
        <f>IF(SUM('Actual species'!J157)&gt;=1,1,IF(SUM('Actual species'!J157)="X",1,0))</f>
        <v>0</v>
      </c>
      <c r="H157" s="2">
        <f>IF(SUM('Actual species'!K157)&gt;=1,1,IF(SUM('Actual species'!K157)="X",1,0))</f>
        <v>0</v>
      </c>
      <c r="I157" s="2">
        <f>IF(SUM('Actual species'!L157)&gt;=1,1,IF(SUM('Actual species'!L157)="X",1,0))</f>
        <v>0</v>
      </c>
      <c r="J157" s="2">
        <f>IF(SUM('Actual species'!M157)&gt;=1,1,IF(SUM('Actual species'!M157)="X",1,0))</f>
        <v>0</v>
      </c>
      <c r="K157" s="2">
        <f>IF(SUM('Actual species'!N157)&gt;=1,1,IF(SUM('Actual species'!N157)="X",1,0))</f>
        <v>0</v>
      </c>
      <c r="L157" s="2">
        <f>IF(SUM('Actual species'!O157)&gt;=1,1,IF(SUM('Actual species'!O157)="X",1,0))</f>
        <v>0</v>
      </c>
      <c r="M157" s="2">
        <f>IF(SUM('Actual species'!P157)&gt;=1,1,IF(SUM('Actual species'!P157)="X",1,0))</f>
        <v>0</v>
      </c>
      <c r="N157" s="2">
        <f>IF(SUM('Actual species'!Q157)&gt;=1,1,IF(SUM('Actual species'!Q157)="X",1,0))</f>
        <v>0</v>
      </c>
      <c r="O157" s="2">
        <f>IF(SUM('Actual species'!R157)&gt;=1,1,IF(SUM('Actual species'!R157)="X",1,0))</f>
        <v>0</v>
      </c>
      <c r="P157" s="2">
        <f>IF(SUM('Actual species'!S157)&gt;=1,1,IF(SUM('Actual species'!S157)="X",1,0))</f>
        <v>0</v>
      </c>
      <c r="Q157" s="2">
        <f>IF(SUM('Actual species'!T157)&gt;=1,1,IF(SUM('Actual species'!T157)="X",1,0))</f>
        <v>0</v>
      </c>
      <c r="R157" s="2">
        <f>IF(SUM('Actual species'!U157)&gt;=1,1,IF(SUM('Actual species'!U157)="X",1,0))</f>
        <v>0</v>
      </c>
      <c r="S157" s="2">
        <f>IF(SUM('Actual species'!V157)&gt;=1,1,IF(SUM('Actual species'!V157)="X",1,0))</f>
        <v>0</v>
      </c>
      <c r="T157" s="2">
        <f>IF(SUM('Actual species'!W157)&gt;=1,1,IF(SUM('Actual species'!W157)="X",1,0))</f>
        <v>0</v>
      </c>
    </row>
    <row r="158" spans="1:20" s="49" customFormat="1" x14ac:dyDescent="0.3">
      <c r="A158" s="113" t="str">
        <f>'Actual species'!A158</f>
        <v xml:space="preserve">*Tychus jonicus (E) </v>
      </c>
      <c r="B158" s="66">
        <f>IF(SUM('Actual species'!B158:E158)&gt;=1,1,IF(SUM('Actual species'!B158:E158)="X",1,0))</f>
        <v>0</v>
      </c>
      <c r="C158" s="2">
        <f>IF(SUM('Actual species'!F158)&gt;=1,1,IF(SUM('Actual species'!F158)="X",1,0))</f>
        <v>0</v>
      </c>
      <c r="D158" s="2">
        <f>IF(SUM('Actual species'!G158)&gt;=1,1,IF(SUM('Actual species'!G158)="X",1,0))</f>
        <v>0</v>
      </c>
      <c r="E158" s="2">
        <f>IF(SUM('Actual species'!H158)&gt;=1,1,IF(SUM('Actual species'!H158)="X",1,0))</f>
        <v>0</v>
      </c>
      <c r="F158" s="2">
        <f>IF(SUM('Actual species'!I158)&gt;=1,1,IF(SUM('Actual species'!I158)="X",1,0))</f>
        <v>0</v>
      </c>
      <c r="G158" s="2">
        <f>IF(SUM('Actual species'!J158)&gt;=1,1,IF(SUM('Actual species'!J158)="X",1,0))</f>
        <v>0</v>
      </c>
      <c r="H158" s="2">
        <f>IF(SUM('Actual species'!K158)&gt;=1,1,IF(SUM('Actual species'!K158)="X",1,0))</f>
        <v>0</v>
      </c>
      <c r="I158" s="2">
        <f>IF(SUM('Actual species'!L158)&gt;=1,1,IF(SUM('Actual species'!L158)="X",1,0))</f>
        <v>0</v>
      </c>
      <c r="J158" s="2">
        <f>IF(SUM('Actual species'!M158)&gt;=1,1,IF(SUM('Actual species'!M158)="X",1,0))</f>
        <v>0</v>
      </c>
      <c r="K158" s="2">
        <f>IF(SUM('Actual species'!N158)&gt;=1,1,IF(SUM('Actual species'!N158)="X",1,0))</f>
        <v>0</v>
      </c>
      <c r="L158" s="2">
        <f>IF(SUM('Actual species'!O158)&gt;=1,1,IF(SUM('Actual species'!O158)="X",1,0))</f>
        <v>0</v>
      </c>
      <c r="M158" s="2">
        <f>IF(SUM('Actual species'!P158)&gt;=1,1,IF(SUM('Actual species'!P158)="X",1,0))</f>
        <v>0</v>
      </c>
      <c r="N158" s="2">
        <f>IF(SUM('Actual species'!Q158)&gt;=1,1,IF(SUM('Actual species'!Q158)="X",1,0))</f>
        <v>0</v>
      </c>
      <c r="O158" s="2">
        <f>IF(SUM('Actual species'!R158)&gt;=1,1,IF(SUM('Actual species'!R158)="X",1,0))</f>
        <v>0</v>
      </c>
      <c r="P158" s="2">
        <f>IF(SUM('Actual species'!S158)&gt;=1,1,IF(SUM('Actual species'!S158)="X",1,0))</f>
        <v>0</v>
      </c>
      <c r="Q158" s="2">
        <f>IF(SUM('Actual species'!T158)&gt;=1,1,IF(SUM('Actual species'!T158)="X",1,0))</f>
        <v>0</v>
      </c>
      <c r="R158" s="2">
        <f>IF(SUM('Actual species'!U158)&gt;=1,1,IF(SUM('Actual species'!U158)="X",1,0))</f>
        <v>0</v>
      </c>
      <c r="S158" s="2">
        <f>IF(SUM('Actual species'!V158)&gt;=1,1,IF(SUM('Actual species'!V158)="X",1,0))</f>
        <v>0</v>
      </c>
      <c r="T158" s="2">
        <f>IF(SUM('Actual species'!W158)&gt;=1,1,IF(SUM('Actual species'!W158)="X",1,0))</f>
        <v>0</v>
      </c>
    </row>
    <row r="159" spans="1:20" x14ac:dyDescent="0.3">
      <c r="A159" s="113" t="str">
        <f>'Actual species'!A159</f>
        <v xml:space="preserve">Tychus lagrecai (E) </v>
      </c>
      <c r="B159" s="66">
        <f>IF(SUM('Actual species'!B159:E159)&gt;=1,1,IF(SUM('Actual species'!B159:E159)="X",1,0))</f>
        <v>0</v>
      </c>
      <c r="C159" s="2">
        <f>IF(SUM('Actual species'!F159)&gt;=1,1,IF(SUM('Actual species'!F159)="X",1,0))</f>
        <v>0</v>
      </c>
      <c r="D159" s="2">
        <f>IF(SUM('Actual species'!G159)&gt;=1,1,IF(SUM('Actual species'!G159)="X",1,0))</f>
        <v>0</v>
      </c>
      <c r="E159" s="2">
        <f>IF(SUM('Actual species'!H159)&gt;=1,1,IF(SUM('Actual species'!H159)="X",1,0))</f>
        <v>0</v>
      </c>
      <c r="F159" s="2">
        <f>IF(SUM('Actual species'!I159)&gt;=1,1,IF(SUM('Actual species'!I159)="X",1,0))</f>
        <v>0</v>
      </c>
      <c r="G159" s="2">
        <f>IF(SUM('Actual species'!J159)&gt;=1,1,IF(SUM('Actual species'!J159)="X",1,0))</f>
        <v>1</v>
      </c>
      <c r="H159" s="2">
        <f>IF(SUM('Actual species'!K159)&gt;=1,1,IF(SUM('Actual species'!K159)="X",1,0))</f>
        <v>0</v>
      </c>
      <c r="I159" s="2">
        <f>IF(SUM('Actual species'!L159)&gt;=1,1,IF(SUM('Actual species'!L159)="X",1,0))</f>
        <v>0</v>
      </c>
      <c r="J159" s="2">
        <f>IF(SUM('Actual species'!M159)&gt;=1,1,IF(SUM('Actual species'!M159)="X",1,0))</f>
        <v>0</v>
      </c>
      <c r="K159" s="2">
        <f>IF(SUM('Actual species'!N159)&gt;=1,1,IF(SUM('Actual species'!N159)="X",1,0))</f>
        <v>0</v>
      </c>
      <c r="L159" s="2">
        <f>IF(SUM('Actual species'!O159)&gt;=1,1,IF(SUM('Actual species'!O159)="X",1,0))</f>
        <v>0</v>
      </c>
      <c r="M159" s="2">
        <f>IF(SUM('Actual species'!P159)&gt;=1,1,IF(SUM('Actual species'!P159)="X",1,0))</f>
        <v>0</v>
      </c>
      <c r="N159" s="2">
        <f>IF(SUM('Actual species'!Q159)&gt;=1,1,IF(SUM('Actual species'!Q159)="X",1,0))</f>
        <v>0</v>
      </c>
      <c r="O159" s="2">
        <f>IF(SUM('Actual species'!R159)&gt;=1,1,IF(SUM('Actual species'!R159)="X",1,0))</f>
        <v>0</v>
      </c>
      <c r="P159" s="2">
        <f>IF(SUM('Actual species'!S159)&gt;=1,1,IF(SUM('Actual species'!S159)="X",1,0))</f>
        <v>0</v>
      </c>
      <c r="Q159" s="2">
        <f>IF(SUM('Actual species'!T159)&gt;=1,1,IF(SUM('Actual species'!T159)="X",1,0))</f>
        <v>0</v>
      </c>
      <c r="R159" s="2">
        <f>IF(SUM('Actual species'!U159)&gt;=1,1,IF(SUM('Actual species'!U159)="X",1,0))</f>
        <v>0</v>
      </c>
      <c r="S159" s="2">
        <f>IF(SUM('Actual species'!V159)&gt;=1,1,IF(SUM('Actual species'!V159)="X",1,0))</f>
        <v>0</v>
      </c>
      <c r="T159" s="2">
        <f>IF(SUM('Actual species'!W159)&gt;=1,1,IF(SUM('Actual species'!W159)="X",1,0))</f>
        <v>0</v>
      </c>
    </row>
    <row r="160" spans="1:20" x14ac:dyDescent="0.3">
      <c r="A160" s="113" t="str">
        <f>'Actual species'!A160</f>
        <v>Tychus laminiger</v>
      </c>
      <c r="B160" s="66">
        <f>IF(SUM('Actual species'!B160:E160)&gt;=1,1,IF(SUM('Actual species'!B160:E160)="X",1,0))</f>
        <v>0</v>
      </c>
      <c r="C160" s="2">
        <f>IF(SUM('Actual species'!F160)&gt;=1,1,IF(SUM('Actual species'!F160)="X",1,0))</f>
        <v>0</v>
      </c>
      <c r="D160" s="2">
        <f>IF(SUM('Actual species'!G160)&gt;=1,1,IF(SUM('Actual species'!G160)="X",1,0))</f>
        <v>0</v>
      </c>
      <c r="E160" s="2">
        <f>IF(SUM('Actual species'!H160)&gt;=1,1,IF(SUM('Actual species'!H160)="X",1,0))</f>
        <v>0</v>
      </c>
      <c r="F160" s="2">
        <f>IF(SUM('Actual species'!I160)&gt;=1,1,IF(SUM('Actual species'!I160)="X",1,0))</f>
        <v>1</v>
      </c>
      <c r="G160" s="2">
        <f>IF(SUM('Actual species'!J160)&gt;=1,1,IF(SUM('Actual species'!J160)="X",1,0))</f>
        <v>0</v>
      </c>
      <c r="H160" s="2">
        <f>IF(SUM('Actual species'!K160)&gt;=1,1,IF(SUM('Actual species'!K160)="X",1,0))</f>
        <v>0</v>
      </c>
      <c r="I160" s="2">
        <f>IF(SUM('Actual species'!L160)&gt;=1,1,IF(SUM('Actual species'!L160)="X",1,0))</f>
        <v>0</v>
      </c>
      <c r="J160" s="2">
        <f>IF(SUM('Actual species'!M160)&gt;=1,1,IF(SUM('Actual species'!M160)="X",1,0))</f>
        <v>0</v>
      </c>
      <c r="K160" s="2">
        <f>IF(SUM('Actual species'!N160)&gt;=1,1,IF(SUM('Actual species'!N160)="X",1,0))</f>
        <v>0</v>
      </c>
      <c r="L160" s="2">
        <f>IF(SUM('Actual species'!O160)&gt;=1,1,IF(SUM('Actual species'!O160)="X",1,0))</f>
        <v>0</v>
      </c>
      <c r="M160" s="2">
        <f>IF(SUM('Actual species'!P160)&gt;=1,1,IF(SUM('Actual species'!P160)="X",1,0))</f>
        <v>0</v>
      </c>
      <c r="N160" s="2">
        <f>IF(SUM('Actual species'!Q160)&gt;=1,1,IF(SUM('Actual species'!Q160)="X",1,0))</f>
        <v>0</v>
      </c>
      <c r="O160" s="2">
        <f>IF(SUM('Actual species'!R160)&gt;=1,1,IF(SUM('Actual species'!R160)="X",1,0))</f>
        <v>0</v>
      </c>
      <c r="P160" s="2">
        <f>IF(SUM('Actual species'!S160)&gt;=1,1,IF(SUM('Actual species'!S160)="X",1,0))</f>
        <v>0</v>
      </c>
      <c r="Q160" s="2">
        <f>IF(SUM('Actual species'!T160)&gt;=1,1,IF(SUM('Actual species'!T160)="X",1,0))</f>
        <v>0</v>
      </c>
      <c r="R160" s="2">
        <f>IF(SUM('Actual species'!U160)&gt;=1,1,IF(SUM('Actual species'!U160)="X",1,0))</f>
        <v>0</v>
      </c>
      <c r="S160" s="2">
        <f>IF(SUM('Actual species'!V160)&gt;=1,1,IF(SUM('Actual species'!V160)="X",1,0))</f>
        <v>0</v>
      </c>
      <c r="T160" s="2">
        <f>IF(SUM('Actual species'!W160)&gt;=1,1,IF(SUM('Actual species'!W160)="X",1,0))</f>
        <v>0</v>
      </c>
    </row>
    <row r="161" spans="1:20" s="49" customFormat="1" x14ac:dyDescent="0.3">
      <c r="A161" s="113" t="str">
        <f>'Actual species'!A161</f>
        <v xml:space="preserve">*Tychus lesbius (E) </v>
      </c>
      <c r="B161" s="66">
        <f>IF(SUM('Actual species'!B161:E161)&gt;=1,1,IF(SUM('Actual species'!B161:E161)="X",1,0))</f>
        <v>0</v>
      </c>
      <c r="C161" s="2">
        <f>IF(SUM('Actual species'!F161)&gt;=1,1,IF(SUM('Actual species'!F161)="X",1,0))</f>
        <v>0</v>
      </c>
      <c r="D161" s="2">
        <f>IF(SUM('Actual species'!G161)&gt;=1,1,IF(SUM('Actual species'!G161)="X",1,0))</f>
        <v>0</v>
      </c>
      <c r="E161" s="2">
        <f>IF(SUM('Actual species'!H161)&gt;=1,1,IF(SUM('Actual species'!H161)="X",1,0))</f>
        <v>0</v>
      </c>
      <c r="F161" s="2">
        <f>IF(SUM('Actual species'!I161)&gt;=1,1,IF(SUM('Actual species'!I161)="X",1,0))</f>
        <v>1</v>
      </c>
      <c r="G161" s="2">
        <f>IF(SUM('Actual species'!J161)&gt;=1,1,IF(SUM('Actual species'!J161)="X",1,0))</f>
        <v>0</v>
      </c>
      <c r="H161" s="2">
        <f>IF(SUM('Actual species'!K161)&gt;=1,1,IF(SUM('Actual species'!K161)="X",1,0))</f>
        <v>0</v>
      </c>
      <c r="I161" s="2">
        <f>IF(SUM('Actual species'!L161)&gt;=1,1,IF(SUM('Actual species'!L161)="X",1,0))</f>
        <v>0</v>
      </c>
      <c r="J161" s="2">
        <f>IF(SUM('Actual species'!M161)&gt;=1,1,IF(SUM('Actual species'!M161)="X",1,0))</f>
        <v>0</v>
      </c>
      <c r="K161" s="2">
        <f>IF(SUM('Actual species'!N161)&gt;=1,1,IF(SUM('Actual species'!N161)="X",1,0))</f>
        <v>0</v>
      </c>
      <c r="L161" s="2">
        <f>IF(SUM('Actual species'!O161)&gt;=1,1,IF(SUM('Actual species'!O161)="X",1,0))</f>
        <v>0</v>
      </c>
      <c r="M161" s="2">
        <f>IF(SUM('Actual species'!P161)&gt;=1,1,IF(SUM('Actual species'!P161)="X",1,0))</f>
        <v>0</v>
      </c>
      <c r="N161" s="2">
        <f>IF(SUM('Actual species'!Q161)&gt;=1,1,IF(SUM('Actual species'!Q161)="X",1,0))</f>
        <v>0</v>
      </c>
      <c r="O161" s="2">
        <f>IF(SUM('Actual species'!R161)&gt;=1,1,IF(SUM('Actual species'!R161)="X",1,0))</f>
        <v>0</v>
      </c>
      <c r="P161" s="2">
        <f>IF(SUM('Actual species'!S161)&gt;=1,1,IF(SUM('Actual species'!S161)="X",1,0))</f>
        <v>0</v>
      </c>
      <c r="Q161" s="2">
        <f>IF(SUM('Actual species'!T161)&gt;=1,1,IF(SUM('Actual species'!T161)="X",1,0))</f>
        <v>0</v>
      </c>
      <c r="R161" s="2">
        <f>IF(SUM('Actual species'!U161)&gt;=1,1,IF(SUM('Actual species'!U161)="X",1,0))</f>
        <v>0</v>
      </c>
      <c r="S161" s="2">
        <f>IF(SUM('Actual species'!V161)&gt;=1,1,IF(SUM('Actual species'!V161)="X",1,0))</f>
        <v>0</v>
      </c>
      <c r="T161" s="2">
        <f>IF(SUM('Actual species'!W161)&gt;=1,1,IF(SUM('Actual species'!W161)="X",1,0))</f>
        <v>0</v>
      </c>
    </row>
    <row r="162" spans="1:20" x14ac:dyDescent="0.3">
      <c r="A162" s="113" t="str">
        <f>'Actual species'!A162</f>
        <v xml:space="preserve">*Tychus moecha (E) </v>
      </c>
      <c r="B162" s="66">
        <f>IF(SUM('Actual species'!B162:E162)&gt;=1,1,IF(SUM('Actual species'!B162:E162)="X",1,0))</f>
        <v>0</v>
      </c>
      <c r="C162" s="2">
        <f>IF(SUM('Actual species'!F162)&gt;=1,1,IF(SUM('Actual species'!F162)="X",1,0))</f>
        <v>0</v>
      </c>
      <c r="D162" s="2">
        <f>IF(SUM('Actual species'!G162)&gt;=1,1,IF(SUM('Actual species'!G162)="X",1,0))</f>
        <v>0</v>
      </c>
      <c r="E162" s="2">
        <f>IF(SUM('Actual species'!H162)&gt;=1,1,IF(SUM('Actual species'!H162)="X",1,0))</f>
        <v>0</v>
      </c>
      <c r="F162" s="2">
        <f>IF(SUM('Actual species'!I162)&gt;=1,1,IF(SUM('Actual species'!I162)="X",1,0))</f>
        <v>1</v>
      </c>
      <c r="G162" s="2">
        <f>IF(SUM('Actual species'!J162)&gt;=1,1,IF(SUM('Actual species'!J162)="X",1,0))</f>
        <v>0</v>
      </c>
      <c r="H162" s="2">
        <f>IF(SUM('Actual species'!K162)&gt;=1,1,IF(SUM('Actual species'!K162)="X",1,0))</f>
        <v>0</v>
      </c>
      <c r="I162" s="2">
        <f>IF(SUM('Actual species'!L162)&gt;=1,1,IF(SUM('Actual species'!L162)="X",1,0))</f>
        <v>0</v>
      </c>
      <c r="J162" s="2">
        <f>IF(SUM('Actual species'!M162)&gt;=1,1,IF(SUM('Actual species'!M162)="X",1,0))</f>
        <v>0</v>
      </c>
      <c r="K162" s="2">
        <f>IF(SUM('Actual species'!N162)&gt;=1,1,IF(SUM('Actual species'!N162)="X",1,0))</f>
        <v>0</v>
      </c>
      <c r="L162" s="2">
        <f>IF(SUM('Actual species'!O162)&gt;=1,1,IF(SUM('Actual species'!O162)="X",1,0))</f>
        <v>0</v>
      </c>
      <c r="M162" s="2">
        <f>IF(SUM('Actual species'!P162)&gt;=1,1,IF(SUM('Actual species'!P162)="X",1,0))</f>
        <v>0</v>
      </c>
      <c r="N162" s="2">
        <f>IF(SUM('Actual species'!Q162)&gt;=1,1,IF(SUM('Actual species'!Q162)="X",1,0))</f>
        <v>0</v>
      </c>
      <c r="O162" s="2">
        <f>IF(SUM('Actual species'!R162)&gt;=1,1,IF(SUM('Actual species'!R162)="X",1,0))</f>
        <v>0</v>
      </c>
      <c r="P162" s="2">
        <f>IF(SUM('Actual species'!S162)&gt;=1,1,IF(SUM('Actual species'!S162)="X",1,0))</f>
        <v>0</v>
      </c>
      <c r="Q162" s="2">
        <f>IF(SUM('Actual species'!T162)&gt;=1,1,IF(SUM('Actual species'!T162)="X",1,0))</f>
        <v>0</v>
      </c>
      <c r="R162" s="2">
        <f>IF(SUM('Actual species'!U162)&gt;=1,1,IF(SUM('Actual species'!U162)="X",1,0))</f>
        <v>0</v>
      </c>
      <c r="S162" s="2">
        <f>IF(SUM('Actual species'!V162)&gt;=1,1,IF(SUM('Actual species'!V162)="X",1,0))</f>
        <v>0</v>
      </c>
      <c r="T162" s="2">
        <f>IF(SUM('Actual species'!W162)&gt;=1,1,IF(SUM('Actual species'!W162)="X",1,0))</f>
        <v>0</v>
      </c>
    </row>
    <row r="163" spans="1:20" x14ac:dyDescent="0.3">
      <c r="A163" s="113" t="str">
        <f>'Actual species'!A163</f>
        <v>Tychus n. sp.</v>
      </c>
      <c r="B163" s="66">
        <f>IF(SUM('Actual species'!B163:E163)&gt;=1,1,IF(SUM('Actual species'!B163:E163)="X",1,0))</f>
        <v>0</v>
      </c>
      <c r="C163" s="2">
        <f>IF(SUM('Actual species'!F163)&gt;=1,1,IF(SUM('Actual species'!F163)="X",1,0))</f>
        <v>0</v>
      </c>
      <c r="D163" s="2">
        <f>IF(SUM('Actual species'!G163)&gt;=1,1,IF(SUM('Actual species'!G163)="X",1,0))</f>
        <v>0</v>
      </c>
      <c r="E163" s="2">
        <f>IF(SUM('Actual species'!H163)&gt;=1,1,IF(SUM('Actual species'!H163)="X",1,0))</f>
        <v>0</v>
      </c>
      <c r="F163" s="2">
        <f>IF(SUM('Actual species'!I163)&gt;=1,1,IF(SUM('Actual species'!I163)="X",1,0))</f>
        <v>0</v>
      </c>
      <c r="G163" s="2">
        <f>IF(SUM('Actual species'!J163)&gt;=1,1,IF(SUM('Actual species'!J163)="X",1,0))</f>
        <v>1</v>
      </c>
      <c r="H163" s="2">
        <f>IF(SUM('Actual species'!K163)&gt;=1,1,IF(SUM('Actual species'!K163)="X",1,0))</f>
        <v>0</v>
      </c>
      <c r="I163" s="2">
        <f>IF(SUM('Actual species'!L163)&gt;=1,1,IF(SUM('Actual species'!L163)="X",1,0))</f>
        <v>0</v>
      </c>
      <c r="J163" s="2">
        <f>IF(SUM('Actual species'!M163)&gt;=1,1,IF(SUM('Actual species'!M163)="X",1,0))</f>
        <v>0</v>
      </c>
      <c r="K163" s="2">
        <f>IF(SUM('Actual species'!N163)&gt;=1,1,IF(SUM('Actual species'!N163)="X",1,0))</f>
        <v>0</v>
      </c>
      <c r="L163" s="2">
        <f>IF(SUM('Actual species'!O163)&gt;=1,1,IF(SUM('Actual species'!O163)="X",1,0))</f>
        <v>1</v>
      </c>
      <c r="M163" s="2">
        <f>IF(SUM('Actual species'!P163)&gt;=1,1,IF(SUM('Actual species'!P163)="X",1,0))</f>
        <v>0</v>
      </c>
      <c r="N163" s="2">
        <f>IF(SUM('Actual species'!Q163)&gt;=1,1,IF(SUM('Actual species'!Q163)="X",1,0))</f>
        <v>0</v>
      </c>
      <c r="O163" s="2">
        <f>IF(SUM('Actual species'!R163)&gt;=1,1,IF(SUM('Actual species'!R163)="X",1,0))</f>
        <v>0</v>
      </c>
      <c r="P163" s="2">
        <f>IF(SUM('Actual species'!S163)&gt;=1,1,IF(SUM('Actual species'!S163)="X",1,0))</f>
        <v>0</v>
      </c>
      <c r="Q163" s="2">
        <f>IF(SUM('Actual species'!T163)&gt;=1,1,IF(SUM('Actual species'!T163)="X",1,0))</f>
        <v>0</v>
      </c>
      <c r="R163" s="2">
        <f>IF(SUM('Actual species'!U163)&gt;=1,1,IF(SUM('Actual species'!U163)="X",1,0))</f>
        <v>0</v>
      </c>
      <c r="S163" s="2">
        <f>IF(SUM('Actual species'!V163)&gt;=1,1,IF(SUM('Actual species'!V163)="X",1,0))</f>
        <v>0</v>
      </c>
      <c r="T163" s="2">
        <f>IF(SUM('Actual species'!W163)&gt;=1,1,IF(SUM('Actual species'!W163)="X",1,0))</f>
        <v>0</v>
      </c>
    </row>
    <row r="164" spans="1:20" x14ac:dyDescent="0.3">
      <c r="A164" s="113" t="str">
        <f>'Actual species'!A164</f>
        <v>Tychus pullus</v>
      </c>
      <c r="B164" s="66">
        <f>IF(SUM('Actual species'!B164:E164)&gt;=1,1,IF(SUM('Actual species'!B164:E164)="X",1,0))</f>
        <v>0</v>
      </c>
      <c r="C164" s="2">
        <f>IF(SUM('Actual species'!F164)&gt;=1,1,IF(SUM('Actual species'!F164)="X",1,0))</f>
        <v>0</v>
      </c>
      <c r="D164" s="2">
        <f>IF(SUM('Actual species'!G164)&gt;=1,1,IF(SUM('Actual species'!G164)="X",1,0))</f>
        <v>0</v>
      </c>
      <c r="E164" s="2">
        <f>IF(SUM('Actual species'!H164)&gt;=1,1,IF(SUM('Actual species'!H164)="X",1,0))</f>
        <v>0</v>
      </c>
      <c r="F164" s="2">
        <f>IF(SUM('Actual species'!I164)&gt;=1,1,IF(SUM('Actual species'!I164)="X",1,0))</f>
        <v>0</v>
      </c>
      <c r="G164" s="2">
        <f>IF(SUM('Actual species'!J164)&gt;=1,1,IF(SUM('Actual species'!J164)="X",1,0))</f>
        <v>0</v>
      </c>
      <c r="H164" s="2">
        <f>IF(SUM('Actual species'!K164)&gt;=1,1,IF(SUM('Actual species'!K164)="X",1,0))</f>
        <v>0</v>
      </c>
      <c r="I164" s="2">
        <f>IF(SUM('Actual species'!L164)&gt;=1,1,IF(SUM('Actual species'!L164)="X",1,0))</f>
        <v>0</v>
      </c>
      <c r="J164" s="2">
        <f>IF(SUM('Actual species'!M164)&gt;=1,1,IF(SUM('Actual species'!M164)="X",1,0))</f>
        <v>0</v>
      </c>
      <c r="K164" s="2">
        <f>IF(SUM('Actual species'!N164)&gt;=1,1,IF(SUM('Actual species'!N164)="X",1,0))</f>
        <v>0</v>
      </c>
      <c r="L164" s="2">
        <f>IF(SUM('Actual species'!O164)&gt;=1,1,IF(SUM('Actual species'!O164)="X",1,0))</f>
        <v>0</v>
      </c>
      <c r="M164" s="2">
        <f>IF(SUM('Actual species'!P164)&gt;=1,1,IF(SUM('Actual species'!P164)="X",1,0))</f>
        <v>0</v>
      </c>
      <c r="N164" s="2">
        <f>IF(SUM('Actual species'!Q164)&gt;=1,1,IF(SUM('Actual species'!Q164)="X",1,0))</f>
        <v>0</v>
      </c>
      <c r="O164" s="2">
        <f>IF(SUM('Actual species'!R164)&gt;=1,1,IF(SUM('Actual species'!R164)="X",1,0))</f>
        <v>0</v>
      </c>
      <c r="P164" s="2">
        <f>IF(SUM('Actual species'!S164)&gt;=1,1,IF(SUM('Actual species'!S164)="X",1,0))</f>
        <v>0</v>
      </c>
      <c r="Q164" s="2">
        <f>IF(SUM('Actual species'!T164)&gt;=1,1,IF(SUM('Actual species'!T164)="X",1,0))</f>
        <v>0</v>
      </c>
      <c r="R164" s="2">
        <f>IF(SUM('Actual species'!U164)&gt;=1,1,IF(SUM('Actual species'!U164)="X",1,0))</f>
        <v>0</v>
      </c>
      <c r="S164" s="2">
        <f>IF(SUM('Actual species'!V164)&gt;=1,1,IF(SUM('Actual species'!V164)="X",1,0))</f>
        <v>0</v>
      </c>
      <c r="T164" s="2">
        <f>IF(SUM('Actual species'!W164)&gt;=1,1,IF(SUM('Actual species'!W164)="X",1,0))</f>
        <v>0</v>
      </c>
    </row>
    <row r="165" spans="1:20" x14ac:dyDescent="0.3">
      <c r="A165" s="113" t="str">
        <f>'Actual species'!A165</f>
        <v xml:space="preserve">Tychus reitteranus (E) </v>
      </c>
      <c r="B165" s="66">
        <f>IF(SUM('Actual species'!B165:E165)&gt;=1,1,IF(SUM('Actual species'!B165:E165)="X",1,0))</f>
        <v>0</v>
      </c>
      <c r="C165" s="2">
        <f>IF(SUM('Actual species'!F165)&gt;=1,1,IF(SUM('Actual species'!F165)="X",1,0))</f>
        <v>0</v>
      </c>
      <c r="D165" s="2">
        <f>IF(SUM('Actual species'!G165)&gt;=1,1,IF(SUM('Actual species'!G165)="X",1,0))</f>
        <v>0</v>
      </c>
      <c r="E165" s="2">
        <f>IF(SUM('Actual species'!H165)&gt;=1,1,IF(SUM('Actual species'!H165)="X",1,0))</f>
        <v>0</v>
      </c>
      <c r="F165" s="2">
        <f>IF(SUM('Actual species'!I165)&gt;=1,1,IF(SUM('Actual species'!I165)="X",1,0))</f>
        <v>0</v>
      </c>
      <c r="G165" s="2">
        <f>IF(SUM('Actual species'!J165)&gt;=1,1,IF(SUM('Actual species'!J165)="X",1,0))</f>
        <v>1</v>
      </c>
      <c r="H165" s="2">
        <f>IF(SUM('Actual species'!K165)&gt;=1,1,IF(SUM('Actual species'!K165)="X",1,0))</f>
        <v>0</v>
      </c>
      <c r="I165" s="2">
        <f>IF(SUM('Actual species'!L165)&gt;=1,1,IF(SUM('Actual species'!L165)="X",1,0))</f>
        <v>0</v>
      </c>
      <c r="J165" s="2">
        <f>IF(SUM('Actual species'!M165)&gt;=1,1,IF(SUM('Actual species'!M165)="X",1,0))</f>
        <v>0</v>
      </c>
      <c r="K165" s="2">
        <f>IF(SUM('Actual species'!N165)&gt;=1,1,IF(SUM('Actual species'!N165)="X",1,0))</f>
        <v>0</v>
      </c>
      <c r="L165" s="2">
        <f>IF(SUM('Actual species'!O165)&gt;=1,1,IF(SUM('Actual species'!O165)="X",1,0))</f>
        <v>0</v>
      </c>
      <c r="M165" s="2">
        <f>IF(SUM('Actual species'!P165)&gt;=1,1,IF(SUM('Actual species'!P165)="X",1,0))</f>
        <v>0</v>
      </c>
      <c r="N165" s="2">
        <f>IF(SUM('Actual species'!Q165)&gt;=1,1,IF(SUM('Actual species'!Q165)="X",1,0))</f>
        <v>0</v>
      </c>
      <c r="O165" s="2">
        <f>IF(SUM('Actual species'!R165)&gt;=1,1,IF(SUM('Actual species'!R165)="X",1,0))</f>
        <v>0</v>
      </c>
      <c r="P165" s="2">
        <f>IF(SUM('Actual species'!S165)&gt;=1,1,IF(SUM('Actual species'!S165)="X",1,0))</f>
        <v>0</v>
      </c>
      <c r="Q165" s="2">
        <f>IF(SUM('Actual species'!T165)&gt;=1,1,IF(SUM('Actual species'!T165)="X",1,0))</f>
        <v>0</v>
      </c>
      <c r="R165" s="2">
        <f>IF(SUM('Actual species'!U165)&gt;=1,1,IF(SUM('Actual species'!U165)="X",1,0))</f>
        <v>0</v>
      </c>
      <c r="S165" s="2">
        <f>IF(SUM('Actual species'!V165)&gt;=1,1,IF(SUM('Actual species'!V165)="X",1,0))</f>
        <v>0</v>
      </c>
      <c r="T165" s="2">
        <f>IF(SUM('Actual species'!W165)&gt;=1,1,IF(SUM('Actual species'!W165)="X",1,0))</f>
        <v>0</v>
      </c>
    </row>
    <row r="166" spans="1:20" x14ac:dyDescent="0.3">
      <c r="A166" s="113" t="str">
        <f>'Actual species'!A166</f>
        <v>Tychus rhodensis</v>
      </c>
      <c r="B166" s="66">
        <f>IF(SUM('Actual species'!B166:E166)&gt;=1,1,IF(SUM('Actual species'!B166:E166)="X",1,0))</f>
        <v>0</v>
      </c>
      <c r="C166" s="2">
        <f>IF(SUM('Actual species'!F166)&gt;=1,1,IF(SUM('Actual species'!F166)="X",1,0))</f>
        <v>0</v>
      </c>
      <c r="D166" s="2">
        <f>IF(SUM('Actual species'!G166)&gt;=1,1,IF(SUM('Actual species'!G166)="X",1,0))</f>
        <v>0</v>
      </c>
      <c r="E166" s="2">
        <f>IF(SUM('Actual species'!H166)&gt;=1,1,IF(SUM('Actual species'!H166)="X",1,0))</f>
        <v>0</v>
      </c>
      <c r="F166" s="2">
        <f>IF(SUM('Actual species'!I166)&gt;=1,1,IF(SUM('Actual species'!I166)="X",1,0))</f>
        <v>0</v>
      </c>
      <c r="G166" s="2">
        <f>IF(SUM('Actual species'!J166)&gt;=1,1,IF(SUM('Actual species'!J166)="X",1,0))</f>
        <v>0</v>
      </c>
      <c r="H166" s="2">
        <f>IF(SUM('Actual species'!K166)&gt;=1,1,IF(SUM('Actual species'!K166)="X",1,0))</f>
        <v>1</v>
      </c>
      <c r="I166" s="2">
        <f>IF(SUM('Actual species'!L166)&gt;=1,1,IF(SUM('Actual species'!L166)="X",1,0))</f>
        <v>1</v>
      </c>
      <c r="J166" s="2">
        <f>IF(SUM('Actual species'!M166)&gt;=1,1,IF(SUM('Actual species'!M166)="X",1,0))</f>
        <v>0</v>
      </c>
      <c r="K166" s="2">
        <f>IF(SUM('Actual species'!N166)&gt;=1,1,IF(SUM('Actual species'!N166)="X",1,0))</f>
        <v>0</v>
      </c>
      <c r="L166" s="2">
        <f>IF(SUM('Actual species'!O166)&gt;=1,1,IF(SUM('Actual species'!O166)="X",1,0))</f>
        <v>0</v>
      </c>
      <c r="M166" s="2">
        <f>IF(SUM('Actual species'!P166)&gt;=1,1,IF(SUM('Actual species'!P166)="X",1,0))</f>
        <v>0</v>
      </c>
      <c r="N166" s="2">
        <f>IF(SUM('Actual species'!Q166)&gt;=1,1,IF(SUM('Actual species'!Q166)="X",1,0))</f>
        <v>0</v>
      </c>
      <c r="O166" s="2">
        <f>IF(SUM('Actual species'!R166)&gt;=1,1,IF(SUM('Actual species'!R166)="X",1,0))</f>
        <v>0</v>
      </c>
      <c r="P166" s="2">
        <f>IF(SUM('Actual species'!S166)&gt;=1,1,IF(SUM('Actual species'!S166)="X",1,0))</f>
        <v>0</v>
      </c>
      <c r="Q166" s="2">
        <f>IF(SUM('Actual species'!T166)&gt;=1,1,IF(SUM('Actual species'!T166)="X",1,0))</f>
        <v>0</v>
      </c>
      <c r="R166" s="2">
        <f>IF(SUM('Actual species'!U166)&gt;=1,1,IF(SUM('Actual species'!U166)="X",1,0))</f>
        <v>0</v>
      </c>
      <c r="S166" s="2">
        <f>IF(SUM('Actual species'!V166)&gt;=1,1,IF(SUM('Actual species'!V166)="X",1,0))</f>
        <v>0</v>
      </c>
      <c r="T166" s="2">
        <f>IF(SUM('Actual species'!W166)&gt;=1,1,IF(SUM('Actual species'!W166)="X",1,0))</f>
        <v>0</v>
      </c>
    </row>
    <row r="167" spans="1:20" x14ac:dyDescent="0.3">
      <c r="A167" s="113" t="str">
        <f>'Actual species'!A167</f>
        <v>Tychus rufus</v>
      </c>
      <c r="B167" s="66">
        <f>IF(SUM('Actual species'!B167:E167)&gt;=1,1,IF(SUM('Actual species'!B167:E167)="X",1,0))</f>
        <v>0</v>
      </c>
      <c r="C167" s="2">
        <f>IF(SUM('Actual species'!F167)&gt;=1,1,IF(SUM('Actual species'!F167)="X",1,0))</f>
        <v>0</v>
      </c>
      <c r="D167" s="2">
        <f>IF(SUM('Actual species'!G167)&gt;=1,1,IF(SUM('Actual species'!G167)="X",1,0))</f>
        <v>0</v>
      </c>
      <c r="E167" s="2">
        <f>IF(SUM('Actual species'!H167)&gt;=1,1,IF(SUM('Actual species'!H167)="X",1,0))</f>
        <v>0</v>
      </c>
      <c r="F167" s="2">
        <f>IF(SUM('Actual species'!I167)&gt;=1,1,IF(SUM('Actual species'!I167)="X",1,0))</f>
        <v>0</v>
      </c>
      <c r="G167" s="2">
        <f>IF(SUM('Actual species'!J167)&gt;=1,1,IF(SUM('Actual species'!J167)="X",1,0))</f>
        <v>0</v>
      </c>
      <c r="H167" s="2">
        <f>IF(SUM('Actual species'!K167)&gt;=1,1,IF(SUM('Actual species'!K167)="X",1,0))</f>
        <v>0</v>
      </c>
      <c r="I167" s="2">
        <f>IF(SUM('Actual species'!L167)&gt;=1,1,IF(SUM('Actual species'!L167)="X",1,0))</f>
        <v>0</v>
      </c>
      <c r="J167" s="2">
        <f>IF(SUM('Actual species'!M167)&gt;=1,1,IF(SUM('Actual species'!M167)="X",1,0))</f>
        <v>0</v>
      </c>
      <c r="K167" s="2">
        <f>IF(SUM('Actual species'!N167)&gt;=1,1,IF(SUM('Actual species'!N167)="X",1,0))</f>
        <v>0</v>
      </c>
      <c r="L167" s="2">
        <f>IF(SUM('Actual species'!O167)&gt;=1,1,IF(SUM('Actual species'!O167)="X",1,0))</f>
        <v>0</v>
      </c>
      <c r="M167" s="2">
        <f>IF(SUM('Actual species'!P167)&gt;=1,1,IF(SUM('Actual species'!P167)="X",1,0))</f>
        <v>0</v>
      </c>
      <c r="N167" s="2">
        <f>IF(SUM('Actual species'!Q167)&gt;=1,1,IF(SUM('Actual species'!Q167)="X",1,0))</f>
        <v>0</v>
      </c>
      <c r="O167" s="2">
        <f>IF(SUM('Actual species'!R167)&gt;=1,1,IF(SUM('Actual species'!R167)="X",1,0))</f>
        <v>0</v>
      </c>
      <c r="P167" s="2">
        <f>IF(SUM('Actual species'!S167)&gt;=1,1,IF(SUM('Actual species'!S167)="X",1,0))</f>
        <v>0</v>
      </c>
      <c r="Q167" s="2">
        <f>IF(SUM('Actual species'!T167)&gt;=1,1,IF(SUM('Actual species'!T167)="X",1,0))</f>
        <v>0</v>
      </c>
      <c r="R167" s="2">
        <f>IF(SUM('Actual species'!U167)&gt;=1,1,IF(SUM('Actual species'!U167)="X",1,0))</f>
        <v>0</v>
      </c>
      <c r="S167" s="2">
        <f>IF(SUM('Actual species'!V167)&gt;=1,1,IF(SUM('Actual species'!V167)="X",1,0))</f>
        <v>0</v>
      </c>
      <c r="T167" s="2">
        <f>IF(SUM('Actual species'!W167)&gt;=1,1,IF(SUM('Actual species'!W167)="X",1,0))</f>
        <v>0</v>
      </c>
    </row>
    <row r="168" spans="1:20" x14ac:dyDescent="0.3">
      <c r="A168" s="113" t="str">
        <f>'Actual species'!A168</f>
        <v>Tychus spec. (female)</v>
      </c>
      <c r="B168" s="66">
        <f>IF(SUM('Actual species'!B168:E168)&gt;=1,1,IF(SUM('Actual species'!B168:E168)="X",1,0))</f>
        <v>0</v>
      </c>
      <c r="C168" s="2">
        <f>IF(SUM('Actual species'!F168)&gt;=1,1,IF(SUM('Actual species'!F168)="X",1,0))</f>
        <v>0</v>
      </c>
      <c r="D168" s="2">
        <f>IF(SUM('Actual species'!G168)&gt;=1,1,IF(SUM('Actual species'!G168)="X",1,0))</f>
        <v>0</v>
      </c>
      <c r="E168" s="2">
        <f>IF(SUM('Actual species'!H168)&gt;=1,1,IF(SUM('Actual species'!H168)="X",1,0))</f>
        <v>0</v>
      </c>
      <c r="F168" s="2">
        <f>IF(SUM('Actual species'!I168)&gt;=1,1,IF(SUM('Actual species'!I168)="X",1,0))</f>
        <v>0</v>
      </c>
      <c r="G168" s="2">
        <f>IF(SUM('Actual species'!J168)&gt;=1,1,IF(SUM('Actual species'!J168)="X",1,0))</f>
        <v>0</v>
      </c>
      <c r="H168" s="2">
        <f>IF(SUM('Actual species'!K168)&gt;=1,1,IF(SUM('Actual species'!K168)="X",1,0))</f>
        <v>0</v>
      </c>
      <c r="I168" s="2">
        <f>IF(SUM('Actual species'!L168)&gt;=1,1,IF(SUM('Actual species'!L168)="X",1,0))</f>
        <v>0</v>
      </c>
      <c r="J168" s="2">
        <f>IF(SUM('Actual species'!M168)&gt;=1,1,IF(SUM('Actual species'!M168)="X",1,0))</f>
        <v>1</v>
      </c>
      <c r="K168" s="2">
        <f>IF(SUM('Actual species'!N168)&gt;=1,1,IF(SUM('Actual species'!N168)="X",1,0))</f>
        <v>0</v>
      </c>
      <c r="L168" s="2">
        <f>IF(SUM('Actual species'!O168)&gt;=1,1,IF(SUM('Actual species'!O168)="X",1,0))</f>
        <v>0</v>
      </c>
      <c r="M168" s="2">
        <f>IF(SUM('Actual species'!P168)&gt;=1,1,IF(SUM('Actual species'!P168)="X",1,0))</f>
        <v>0</v>
      </c>
      <c r="N168" s="2">
        <f>IF(SUM('Actual species'!Q168)&gt;=1,1,IF(SUM('Actual species'!Q168)="X",1,0))</f>
        <v>0</v>
      </c>
      <c r="O168" s="2">
        <f>IF(SUM('Actual species'!R168)&gt;=1,1,IF(SUM('Actual species'!R168)="X",1,0))</f>
        <v>0</v>
      </c>
      <c r="P168" s="2">
        <f>IF(SUM('Actual species'!S168)&gt;=1,1,IF(SUM('Actual species'!S168)="X",1,0))</f>
        <v>0</v>
      </c>
      <c r="Q168" s="2">
        <f>IF(SUM('Actual species'!T168)&gt;=1,1,IF(SUM('Actual species'!T168)="X",1,0))</f>
        <v>0</v>
      </c>
      <c r="R168" s="2">
        <f>IF(SUM('Actual species'!U168)&gt;=1,1,IF(SUM('Actual species'!U168)="X",1,0))</f>
        <v>0</v>
      </c>
      <c r="S168" s="2">
        <f>IF(SUM('Actual species'!V168)&gt;=1,1,IF(SUM('Actual species'!V168)="X",1,0))</f>
        <v>0</v>
      </c>
      <c r="T168" s="2">
        <f>IF(SUM('Actual species'!W168)&gt;=1,1,IF(SUM('Actual species'!W168)="X",1,0))</f>
        <v>0</v>
      </c>
    </row>
    <row r="169" spans="1:20" x14ac:dyDescent="0.3">
      <c r="A169" s="113" t="str">
        <f>'Actual species'!A169</f>
        <v xml:space="preserve">*Tychus torticornis (E) </v>
      </c>
      <c r="B169" s="66">
        <f>IF(SUM('Actual species'!B169:E169)&gt;=1,1,IF(SUM('Actual species'!B169:E169)="X",1,0))</f>
        <v>0</v>
      </c>
      <c r="C169" s="2">
        <f>IF(SUM('Actual species'!F169)&gt;=1,1,IF(SUM('Actual species'!F169)="X",1,0))</f>
        <v>0</v>
      </c>
      <c r="D169" s="2">
        <f>IF(SUM('Actual species'!G169)&gt;=1,1,IF(SUM('Actual species'!G169)="X",1,0))</f>
        <v>0</v>
      </c>
      <c r="E169" s="2">
        <f>IF(SUM('Actual species'!H169)&gt;=1,1,IF(SUM('Actual species'!H169)="X",1,0))</f>
        <v>0</v>
      </c>
      <c r="F169" s="2">
        <f>IF(SUM('Actual species'!I169)&gt;=1,1,IF(SUM('Actual species'!I169)="X",1,0))</f>
        <v>1</v>
      </c>
      <c r="G169" s="2">
        <f>IF(SUM('Actual species'!J169)&gt;=1,1,IF(SUM('Actual species'!J169)="X",1,0))</f>
        <v>0</v>
      </c>
      <c r="H169" s="2">
        <f>IF(SUM('Actual species'!K169)&gt;=1,1,IF(SUM('Actual species'!K169)="X",1,0))</f>
        <v>0</v>
      </c>
      <c r="I169" s="2">
        <f>IF(SUM('Actual species'!L169)&gt;=1,1,IF(SUM('Actual species'!L169)="X",1,0))</f>
        <v>0</v>
      </c>
      <c r="J169" s="2">
        <f>IF(SUM('Actual species'!M169)&gt;=1,1,IF(SUM('Actual species'!M169)="X",1,0))</f>
        <v>0</v>
      </c>
      <c r="K169" s="2">
        <f>IF(SUM('Actual species'!N169)&gt;=1,1,IF(SUM('Actual species'!N169)="X",1,0))</f>
        <v>0</v>
      </c>
      <c r="L169" s="2">
        <f>IF(SUM('Actual species'!O169)&gt;=1,1,IF(SUM('Actual species'!O169)="X",1,0))</f>
        <v>0</v>
      </c>
      <c r="M169" s="2">
        <f>IF(SUM('Actual species'!P169)&gt;=1,1,IF(SUM('Actual species'!P169)="X",1,0))</f>
        <v>0</v>
      </c>
      <c r="N169" s="2">
        <f>IF(SUM('Actual species'!Q169)&gt;=1,1,IF(SUM('Actual species'!Q169)="X",1,0))</f>
        <v>0</v>
      </c>
      <c r="O169" s="2">
        <f>IF(SUM('Actual species'!R169)&gt;=1,1,IF(SUM('Actual species'!R169)="X",1,0))</f>
        <v>0</v>
      </c>
      <c r="P169" s="2">
        <f>IF(SUM('Actual species'!S169)&gt;=1,1,IF(SUM('Actual species'!S169)="X",1,0))</f>
        <v>0</v>
      </c>
      <c r="Q169" s="2">
        <f>IF(SUM('Actual species'!T169)&gt;=1,1,IF(SUM('Actual species'!T169)="X",1,0))</f>
        <v>0</v>
      </c>
      <c r="R169" s="2">
        <f>IF(SUM('Actual species'!U169)&gt;=1,1,IF(SUM('Actual species'!U169)="X",1,0))</f>
        <v>0</v>
      </c>
      <c r="S169" s="2">
        <f>IF(SUM('Actual species'!V169)&gt;=1,1,IF(SUM('Actual species'!V169)="X",1,0))</f>
        <v>0</v>
      </c>
      <c r="T169" s="2">
        <f>IF(SUM('Actual species'!W169)&gt;=1,1,IF(SUM('Actual species'!W169)="X",1,0))</f>
        <v>0</v>
      </c>
    </row>
    <row r="170" spans="1:20" x14ac:dyDescent="0.3">
      <c r="A170" s="113" t="str">
        <f>'Actual species'!A170</f>
        <v xml:space="preserve">*Tychus triumphator (E) </v>
      </c>
      <c r="B170" s="66">
        <f>IF(SUM('Actual species'!B170:E170)&gt;=1,1,IF(SUM('Actual species'!B170:E170)="X",1,0))</f>
        <v>0</v>
      </c>
      <c r="C170" s="2">
        <f>IF(SUM('Actual species'!F170)&gt;=1,1,IF(SUM('Actual species'!F170)="X",1,0))</f>
        <v>0</v>
      </c>
      <c r="D170" s="2">
        <f>IF(SUM('Actual species'!G170)&gt;=1,1,IF(SUM('Actual species'!G170)="X",1,0))</f>
        <v>0</v>
      </c>
      <c r="E170" s="2">
        <f>IF(SUM('Actual species'!H170)&gt;=1,1,IF(SUM('Actual species'!H170)="X",1,0))</f>
        <v>0</v>
      </c>
      <c r="F170" s="2">
        <f>IF(SUM('Actual species'!I170)&gt;=1,1,IF(SUM('Actual species'!I170)="X",1,0))</f>
        <v>1</v>
      </c>
      <c r="G170" s="2">
        <f>IF(SUM('Actual species'!J170)&gt;=1,1,IF(SUM('Actual species'!J170)="X",1,0))</f>
        <v>0</v>
      </c>
      <c r="H170" s="2">
        <f>IF(SUM('Actual species'!K170)&gt;=1,1,IF(SUM('Actual species'!K170)="X",1,0))</f>
        <v>0</v>
      </c>
      <c r="I170" s="2">
        <f>IF(SUM('Actual species'!L170)&gt;=1,1,IF(SUM('Actual species'!L170)="X",1,0))</f>
        <v>0</v>
      </c>
      <c r="J170" s="2">
        <f>IF(SUM('Actual species'!M170)&gt;=1,1,IF(SUM('Actual species'!M170)="X",1,0))</f>
        <v>0</v>
      </c>
      <c r="K170" s="2">
        <f>IF(SUM('Actual species'!N170)&gt;=1,1,IF(SUM('Actual species'!N170)="X",1,0))</f>
        <v>0</v>
      </c>
      <c r="L170" s="2">
        <f>IF(SUM('Actual species'!O170)&gt;=1,1,IF(SUM('Actual species'!O170)="X",1,0))</f>
        <v>0</v>
      </c>
      <c r="M170" s="2">
        <f>IF(SUM('Actual species'!P170)&gt;=1,1,IF(SUM('Actual species'!P170)="X",1,0))</f>
        <v>0</v>
      </c>
      <c r="N170" s="2">
        <f>IF(SUM('Actual species'!Q170)&gt;=1,1,IF(SUM('Actual species'!Q170)="X",1,0))</f>
        <v>0</v>
      </c>
      <c r="O170" s="2">
        <f>IF(SUM('Actual species'!R170)&gt;=1,1,IF(SUM('Actual species'!R170)="X",1,0))</f>
        <v>0</v>
      </c>
      <c r="P170" s="2">
        <f>IF(SUM('Actual species'!S170)&gt;=1,1,IF(SUM('Actual species'!S170)="X",1,0))</f>
        <v>0</v>
      </c>
      <c r="Q170" s="2">
        <f>IF(SUM('Actual species'!T170)&gt;=1,1,IF(SUM('Actual species'!T170)="X",1,0))</f>
        <v>0</v>
      </c>
      <c r="R170" s="2">
        <f>IF(SUM('Actual species'!U170)&gt;=1,1,IF(SUM('Actual species'!U170)="X",1,0))</f>
        <v>0</v>
      </c>
      <c r="S170" s="2">
        <f>IF(SUM('Actual species'!V170)&gt;=1,1,IF(SUM('Actual species'!V170)="X",1,0))</f>
        <v>0</v>
      </c>
      <c r="T170" s="2">
        <f>IF(SUM('Actual species'!W170)&gt;=1,1,IF(SUM('Actual species'!W170)="X",1,0))</f>
        <v>0</v>
      </c>
    </row>
    <row r="171" spans="1:20" x14ac:dyDescent="0.3">
      <c r="A171" s="113" t="str">
        <f>'Actual species'!A171</f>
        <v xml:space="preserve">*Zoufalia corcyrea (E) </v>
      </c>
      <c r="B171" s="66">
        <f>IF(SUM('Actual species'!B171:E171)&gt;=1,1,IF(SUM('Actual species'!B171:E171)="X",1,0))</f>
        <v>0</v>
      </c>
      <c r="C171" s="2">
        <f>IF(SUM('Actual species'!F171)&gt;=1,1,IF(SUM('Actual species'!F171)="X",1,0))</f>
        <v>0</v>
      </c>
      <c r="D171" s="2">
        <f>IF(SUM('Actual species'!G171)&gt;=1,1,IF(SUM('Actual species'!G171)="X",1,0))</f>
        <v>0</v>
      </c>
      <c r="E171" s="2">
        <f>IF(SUM('Actual species'!H171)&gt;=1,1,IF(SUM('Actual species'!H171)="X",1,0))</f>
        <v>0</v>
      </c>
      <c r="F171" s="2">
        <f>IF(SUM('Actual species'!I171)&gt;=1,1,IF(SUM('Actual species'!I171)="X",1,0))</f>
        <v>0</v>
      </c>
      <c r="G171" s="2">
        <f>IF(SUM('Actual species'!J171)&gt;=1,1,IF(SUM('Actual species'!J171)="X",1,0))</f>
        <v>0</v>
      </c>
      <c r="H171" s="2">
        <f>IF(SUM('Actual species'!K171)&gt;=1,1,IF(SUM('Actual species'!K171)="X",1,0))</f>
        <v>0</v>
      </c>
      <c r="I171" s="2">
        <f>IF(SUM('Actual species'!L171)&gt;=1,1,IF(SUM('Actual species'!L171)="X",1,0))</f>
        <v>0</v>
      </c>
      <c r="J171" s="2">
        <f>IF(SUM('Actual species'!M171)&gt;=1,1,IF(SUM('Actual species'!M171)="X",1,0))</f>
        <v>1</v>
      </c>
      <c r="K171" s="2">
        <f>IF(SUM('Actual species'!N171)&gt;=1,1,IF(SUM('Actual species'!N171)="X",1,0))</f>
        <v>0</v>
      </c>
      <c r="L171" s="2">
        <f>IF(SUM('Actual species'!O171)&gt;=1,1,IF(SUM('Actual species'!O171)="X",1,0))</f>
        <v>0</v>
      </c>
      <c r="M171" s="2">
        <f>IF(SUM('Actual species'!P171)&gt;=1,1,IF(SUM('Actual species'!P171)="X",1,0))</f>
        <v>0</v>
      </c>
      <c r="N171" s="2">
        <f>IF(SUM('Actual species'!Q171)&gt;=1,1,IF(SUM('Actual species'!Q171)="X",1,0))</f>
        <v>0</v>
      </c>
      <c r="O171" s="2">
        <f>IF(SUM('Actual species'!R171)&gt;=1,1,IF(SUM('Actual species'!R171)="X",1,0))</f>
        <v>0</v>
      </c>
      <c r="P171" s="2">
        <f>IF(SUM('Actual species'!S171)&gt;=1,1,IF(SUM('Actual species'!S171)="X",1,0))</f>
        <v>0</v>
      </c>
      <c r="Q171" s="2">
        <f>IF(SUM('Actual species'!T171)&gt;=1,1,IF(SUM('Actual species'!T171)="X",1,0))</f>
        <v>0</v>
      </c>
      <c r="R171" s="2">
        <f>IF(SUM('Actual species'!U171)&gt;=1,1,IF(SUM('Actual species'!U171)="X",1,0))</f>
        <v>0</v>
      </c>
      <c r="S171" s="2">
        <f>IF(SUM('Actual species'!V171)&gt;=1,1,IF(SUM('Actual species'!V171)="X",1,0))</f>
        <v>0</v>
      </c>
      <c r="T171" s="2">
        <f>IF(SUM('Actual species'!W171)&gt;=1,1,IF(SUM('Actual species'!W171)="X",1,0))</f>
        <v>0</v>
      </c>
    </row>
    <row r="172" spans="1:20" x14ac:dyDescent="0.3">
      <c r="A172" s="113" t="str">
        <f>'Actual species'!A172</f>
        <v xml:space="preserve">*Zoufalia nobilis (E) </v>
      </c>
      <c r="B172" s="66">
        <f>IF(SUM('Actual species'!B172:E172)&gt;=1,1,IF(SUM('Actual species'!B172:E172)="X",1,0))</f>
        <v>0</v>
      </c>
      <c r="C172" s="2">
        <f>IF(SUM('Actual species'!F172)&gt;=1,1,IF(SUM('Actual species'!F172)="X",1,0))</f>
        <v>0</v>
      </c>
      <c r="D172" s="2">
        <f>IF(SUM('Actual species'!G172)&gt;=1,1,IF(SUM('Actual species'!G172)="X",1,0))</f>
        <v>0</v>
      </c>
      <c r="E172" s="2">
        <f>IF(SUM('Actual species'!H172)&gt;=1,1,IF(SUM('Actual species'!H172)="X",1,0))</f>
        <v>0</v>
      </c>
      <c r="F172" s="2">
        <f>IF(SUM('Actual species'!I172)&gt;=1,1,IF(SUM('Actual species'!I172)="X",1,0))</f>
        <v>0</v>
      </c>
      <c r="G172" s="2">
        <f>IF(SUM('Actual species'!J172)&gt;=1,1,IF(SUM('Actual species'!J172)="X",1,0))</f>
        <v>0</v>
      </c>
      <c r="H172" s="2">
        <f>IF(SUM('Actual species'!K172)&gt;=1,1,IF(SUM('Actual species'!K172)="X",1,0))</f>
        <v>0</v>
      </c>
      <c r="I172" s="2">
        <f>IF(SUM('Actual species'!L172)&gt;=1,1,IF(SUM('Actual species'!L172)="X",1,0))</f>
        <v>0</v>
      </c>
      <c r="J172" s="2">
        <f>IF(SUM('Actual species'!M172)&gt;=1,1,IF(SUM('Actual species'!M172)="X",1,0))</f>
        <v>0</v>
      </c>
      <c r="K172" s="2">
        <f>IF(SUM('Actual species'!N172)&gt;=1,1,IF(SUM('Actual species'!N172)="X",1,0))</f>
        <v>0</v>
      </c>
      <c r="L172" s="2">
        <f>IF(SUM('Actual species'!O172)&gt;=1,1,IF(SUM('Actual species'!O172)="X",1,0))</f>
        <v>0</v>
      </c>
      <c r="M172" s="2">
        <f>IF(SUM('Actual species'!P172)&gt;=1,1,IF(SUM('Actual species'!P172)="X",1,0))</f>
        <v>0</v>
      </c>
      <c r="N172" s="2">
        <f>IF(SUM('Actual species'!Q172)&gt;=1,1,IF(SUM('Actual species'!Q172)="X",1,0))</f>
        <v>0</v>
      </c>
      <c r="O172" s="2">
        <f>IF(SUM('Actual species'!R172)&gt;=1,1,IF(SUM('Actual species'!R172)="X",1,0))</f>
        <v>0</v>
      </c>
      <c r="P172" s="2">
        <f>IF(SUM('Actual species'!S172)&gt;=1,1,IF(SUM('Actual species'!S172)="X",1,0))</f>
        <v>0</v>
      </c>
      <c r="Q172" s="2">
        <f>IF(SUM('Actual species'!T172)&gt;=1,1,IF(SUM('Actual species'!T172)="X",1,0))</f>
        <v>0</v>
      </c>
      <c r="R172" s="2">
        <f>IF(SUM('Actual species'!U172)&gt;=1,1,IF(SUM('Actual species'!U172)="X",1,0))</f>
        <v>0</v>
      </c>
      <c r="S172" s="2">
        <f>IF(SUM('Actual species'!V172)&gt;=1,1,IF(SUM('Actual species'!V172)="X",1,0))</f>
        <v>0</v>
      </c>
      <c r="T172" s="2">
        <f>IF(SUM('Actual species'!W172)&gt;=1,1,IF(SUM('Actual species'!W172)="X",1,0))</f>
        <v>0</v>
      </c>
    </row>
    <row r="173" spans="1:20" x14ac:dyDescent="0.3">
      <c r="A173" s="113" t="str">
        <f>'Actual species'!A173</f>
        <v>Phloeocharinae</v>
      </c>
      <c r="B173" s="66">
        <f>IF(SUM('Actual species'!B173:E173)&gt;=1,1,IF(SUM('Actual species'!B173:E173)="X",1,0))</f>
        <v>0</v>
      </c>
      <c r="C173" s="2">
        <f>IF(SUM('Actual species'!F173)&gt;=1,1,IF(SUM('Actual species'!F173)="X",1,0))</f>
        <v>0</v>
      </c>
      <c r="D173" s="2">
        <f>IF(SUM('Actual species'!G173)&gt;=1,1,IF(SUM('Actual species'!G173)="X",1,0))</f>
        <v>0</v>
      </c>
      <c r="E173" s="2">
        <f>IF(SUM('Actual species'!H173)&gt;=1,1,IF(SUM('Actual species'!H173)="X",1,0))</f>
        <v>0</v>
      </c>
      <c r="F173" s="2">
        <f>IF(SUM('Actual species'!I173)&gt;=1,1,IF(SUM('Actual species'!I173)="X",1,0))</f>
        <v>0</v>
      </c>
      <c r="G173" s="2">
        <f>IF(SUM('Actual species'!J173)&gt;=1,1,IF(SUM('Actual species'!J173)="X",1,0))</f>
        <v>0</v>
      </c>
      <c r="H173" s="2">
        <f>IF(SUM('Actual species'!K173)&gt;=1,1,IF(SUM('Actual species'!K173)="X",1,0))</f>
        <v>0</v>
      </c>
      <c r="I173" s="2">
        <f>IF(SUM('Actual species'!L173)&gt;=1,1,IF(SUM('Actual species'!L173)="X",1,0))</f>
        <v>0</v>
      </c>
      <c r="J173" s="2">
        <f>IF(SUM('Actual species'!M173)&gt;=1,1,IF(SUM('Actual species'!M173)="X",1,0))</f>
        <v>0</v>
      </c>
      <c r="K173" s="2">
        <f>IF(SUM('Actual species'!N173)&gt;=1,1,IF(SUM('Actual species'!N173)="X",1,0))</f>
        <v>0</v>
      </c>
      <c r="L173" s="2">
        <f>IF(SUM('Actual species'!O173)&gt;=1,1,IF(SUM('Actual species'!O173)="X",1,0))</f>
        <v>0</v>
      </c>
      <c r="M173" s="2">
        <f>IF(SUM('Actual species'!P173)&gt;=1,1,IF(SUM('Actual species'!P173)="X",1,0))</f>
        <v>0</v>
      </c>
      <c r="N173" s="2">
        <f>IF(SUM('Actual species'!Q173)&gt;=1,1,IF(SUM('Actual species'!Q173)="X",1,0))</f>
        <v>0</v>
      </c>
      <c r="O173" s="2">
        <f>IF(SUM('Actual species'!R173)&gt;=1,1,IF(SUM('Actual species'!R173)="X",1,0))</f>
        <v>0</v>
      </c>
      <c r="P173" s="2">
        <f>IF(SUM('Actual species'!S173)&gt;=1,1,IF(SUM('Actual species'!S173)="X",1,0))</f>
        <v>0</v>
      </c>
      <c r="Q173" s="2">
        <f>IF(SUM('Actual species'!T173)&gt;=1,1,IF(SUM('Actual species'!T173)="X",1,0))</f>
        <v>0</v>
      </c>
      <c r="R173" s="2">
        <f>IF(SUM('Actual species'!U173)&gt;=1,1,IF(SUM('Actual species'!U173)="X",1,0))</f>
        <v>0</v>
      </c>
      <c r="S173" s="2">
        <f>IF(SUM('Actual species'!V173)&gt;=1,1,IF(SUM('Actual species'!V173)="X",1,0))</f>
        <v>0</v>
      </c>
      <c r="T173" s="2">
        <f>IF(SUM('Actual species'!W173)&gt;=1,1,IF(SUM('Actual species'!W173)="X",1,0))</f>
        <v>0</v>
      </c>
    </row>
    <row r="174" spans="1:20" x14ac:dyDescent="0.3">
      <c r="A174" s="113" t="str">
        <f>'Actual species'!A174</f>
        <v>Phloeocharis longipennis</v>
      </c>
      <c r="B174" s="66">
        <f>IF(SUM('Actual species'!B174:E174)&gt;=1,1,IF(SUM('Actual species'!B174:E174)="X",1,0))</f>
        <v>0</v>
      </c>
      <c r="C174" s="2">
        <f>IF(SUM('Actual species'!F174)&gt;=1,1,IF(SUM('Actual species'!F174)="X",1,0))</f>
        <v>0</v>
      </c>
      <c r="D174" s="2">
        <f>IF(SUM('Actual species'!G174)&gt;=1,1,IF(SUM('Actual species'!G174)="X",1,0))</f>
        <v>0</v>
      </c>
      <c r="E174" s="2">
        <f>IF(SUM('Actual species'!H174)&gt;=1,1,IF(SUM('Actual species'!H174)="X",1,0))</f>
        <v>1</v>
      </c>
      <c r="F174" s="2">
        <f>IF(SUM('Actual species'!I174)&gt;=1,1,IF(SUM('Actual species'!I174)="X",1,0))</f>
        <v>1</v>
      </c>
      <c r="G174" s="2">
        <f>IF(SUM('Actual species'!J174)&gt;=1,1,IF(SUM('Actual species'!J174)="X",1,0))</f>
        <v>0</v>
      </c>
      <c r="H174" s="2">
        <f>IF(SUM('Actual species'!K174)&gt;=1,1,IF(SUM('Actual species'!K174)="X",1,0))</f>
        <v>0</v>
      </c>
      <c r="I174" s="2">
        <f>IF(SUM('Actual species'!L174)&gt;=1,1,IF(SUM('Actual species'!L174)="X",1,0))</f>
        <v>0</v>
      </c>
      <c r="J174" s="2">
        <f>IF(SUM('Actual species'!M174)&gt;=1,1,IF(SUM('Actual species'!M174)="X",1,0))</f>
        <v>0</v>
      </c>
      <c r="K174" s="2">
        <f>IF(SUM('Actual species'!N174)&gt;=1,1,IF(SUM('Actual species'!N174)="X",1,0))</f>
        <v>0</v>
      </c>
      <c r="L174" s="2">
        <f>IF(SUM('Actual species'!O174)&gt;=1,1,IF(SUM('Actual species'!O174)="X",1,0))</f>
        <v>0</v>
      </c>
      <c r="M174" s="2">
        <f>IF(SUM('Actual species'!P174)&gt;=1,1,IF(SUM('Actual species'!P174)="X",1,0))</f>
        <v>0</v>
      </c>
      <c r="N174" s="2">
        <f>IF(SUM('Actual species'!Q174)&gt;=1,1,IF(SUM('Actual species'!Q174)="X",1,0))</f>
        <v>0</v>
      </c>
      <c r="O174" s="2">
        <f>IF(SUM('Actual species'!R174)&gt;=1,1,IF(SUM('Actual species'!R174)="X",1,0))</f>
        <v>0</v>
      </c>
      <c r="P174" s="2">
        <f>IF(SUM('Actual species'!S174)&gt;=1,1,IF(SUM('Actual species'!S174)="X",1,0))</f>
        <v>0</v>
      </c>
      <c r="Q174" s="2">
        <f>IF(SUM('Actual species'!T174)&gt;=1,1,IF(SUM('Actual species'!T174)="X",1,0))</f>
        <v>0</v>
      </c>
      <c r="R174" s="2">
        <f>IF(SUM('Actual species'!U174)&gt;=1,1,IF(SUM('Actual species'!U174)="X",1,0))</f>
        <v>0</v>
      </c>
      <c r="S174" s="2">
        <f>IF(SUM('Actual species'!V174)&gt;=1,1,IF(SUM('Actual species'!V174)="X",1,0))</f>
        <v>0</v>
      </c>
      <c r="T174" s="2">
        <f>IF(SUM('Actual species'!W174)&gt;=1,1,IF(SUM('Actual species'!W174)="X",1,0))</f>
        <v>0</v>
      </c>
    </row>
    <row r="175" spans="1:20" x14ac:dyDescent="0.3">
      <c r="A175" s="113" t="str">
        <f>'Actual species'!A175</f>
        <v>Phloeocharis subtilissima</v>
      </c>
      <c r="B175" s="66">
        <f>IF(SUM('Actual species'!B175:E175)&gt;=1,1,IF(SUM('Actual species'!B175:E175)="X",1,0))</f>
        <v>0</v>
      </c>
      <c r="C175" s="2">
        <f>IF(SUM('Actual species'!F175)&gt;=1,1,IF(SUM('Actual species'!F175)="X",1,0))</f>
        <v>0</v>
      </c>
      <c r="D175" s="2">
        <f>IF(SUM('Actual species'!G175)&gt;=1,1,IF(SUM('Actual species'!G175)="X",1,0))</f>
        <v>0</v>
      </c>
      <c r="E175" s="2">
        <f>IF(SUM('Actual species'!H175)&gt;=1,1,IF(SUM('Actual species'!H175)="X",1,0))</f>
        <v>0</v>
      </c>
      <c r="F175" s="2">
        <f>IF(SUM('Actual species'!I175)&gt;=1,1,IF(SUM('Actual species'!I175)="X",1,0))</f>
        <v>0</v>
      </c>
      <c r="G175" s="2">
        <f>IF(SUM('Actual species'!J175)&gt;=1,1,IF(SUM('Actual species'!J175)="X",1,0))</f>
        <v>0</v>
      </c>
      <c r="H175" s="2">
        <f>IF(SUM('Actual species'!K175)&gt;=1,1,IF(SUM('Actual species'!K175)="X",1,0))</f>
        <v>0</v>
      </c>
      <c r="I175" s="2">
        <f>IF(SUM('Actual species'!L175)&gt;=1,1,IF(SUM('Actual species'!L175)="X",1,0))</f>
        <v>0</v>
      </c>
      <c r="J175" s="2">
        <f>IF(SUM('Actual species'!M175)&gt;=1,1,IF(SUM('Actual species'!M175)="X",1,0))</f>
        <v>1</v>
      </c>
      <c r="K175" s="2">
        <f>IF(SUM('Actual species'!N175)&gt;=1,1,IF(SUM('Actual species'!N175)="X",1,0))</f>
        <v>0</v>
      </c>
      <c r="L175" s="2">
        <f>IF(SUM('Actual species'!O175)&gt;=1,1,IF(SUM('Actual species'!O175)="X",1,0))</f>
        <v>0</v>
      </c>
      <c r="M175" s="2">
        <f>IF(SUM('Actual species'!P175)&gt;=1,1,IF(SUM('Actual species'!P175)="X",1,0))</f>
        <v>0</v>
      </c>
      <c r="N175" s="2">
        <f>IF(SUM('Actual species'!Q175)&gt;=1,1,IF(SUM('Actual species'!Q175)="X",1,0))</f>
        <v>0</v>
      </c>
      <c r="O175" s="2">
        <f>IF(SUM('Actual species'!R175)&gt;=1,1,IF(SUM('Actual species'!R175)="X",1,0))</f>
        <v>0</v>
      </c>
      <c r="P175" s="2">
        <f>IF(SUM('Actual species'!S175)&gt;=1,1,IF(SUM('Actual species'!S175)="X",1,0))</f>
        <v>0</v>
      </c>
      <c r="Q175" s="2">
        <f>IF(SUM('Actual species'!T175)&gt;=1,1,IF(SUM('Actual species'!T175)="X",1,0))</f>
        <v>0</v>
      </c>
      <c r="R175" s="2">
        <f>IF(SUM('Actual species'!U175)&gt;=1,1,IF(SUM('Actual species'!U175)="X",1,0))</f>
        <v>0</v>
      </c>
      <c r="S175" s="2">
        <f>IF(SUM('Actual species'!V175)&gt;=1,1,IF(SUM('Actual species'!V175)="X",1,0))</f>
        <v>0</v>
      </c>
      <c r="T175" s="2">
        <f>IF(SUM('Actual species'!W175)&gt;=1,1,IF(SUM('Actual species'!W175)="X",1,0))</f>
        <v>0</v>
      </c>
    </row>
    <row r="176" spans="1:20" x14ac:dyDescent="0.3">
      <c r="A176" s="113" t="str">
        <f>'Actual species'!A176</f>
        <v>Tachyporinae</v>
      </c>
      <c r="B176" s="66">
        <f>IF(SUM('Actual species'!B176:E176)&gt;=1,1,IF(SUM('Actual species'!B176:E176)="X",1,0))</f>
        <v>0</v>
      </c>
      <c r="C176" s="2">
        <f>IF(SUM('Actual species'!F176)&gt;=1,1,IF(SUM('Actual species'!F176)="X",1,0))</f>
        <v>0</v>
      </c>
      <c r="D176" s="2">
        <f>IF(SUM('Actual species'!G176)&gt;=1,1,IF(SUM('Actual species'!G176)="X",1,0))</f>
        <v>0</v>
      </c>
      <c r="E176" s="2">
        <f>IF(SUM('Actual species'!H176)&gt;=1,1,IF(SUM('Actual species'!H176)="X",1,0))</f>
        <v>0</v>
      </c>
      <c r="F176" s="2">
        <f>IF(SUM('Actual species'!I176)&gt;=1,1,IF(SUM('Actual species'!I176)="X",1,0))</f>
        <v>0</v>
      </c>
      <c r="G176" s="2">
        <f>IF(SUM('Actual species'!J176)&gt;=1,1,IF(SUM('Actual species'!J176)="X",1,0))</f>
        <v>0</v>
      </c>
      <c r="H176" s="2">
        <f>IF(SUM('Actual species'!K176)&gt;=1,1,IF(SUM('Actual species'!K176)="X",1,0))</f>
        <v>0</v>
      </c>
      <c r="I176" s="2">
        <f>IF(SUM('Actual species'!L176)&gt;=1,1,IF(SUM('Actual species'!L176)="X",1,0))</f>
        <v>0</v>
      </c>
      <c r="J176" s="2">
        <f>IF(SUM('Actual species'!M176)&gt;=1,1,IF(SUM('Actual species'!M176)="X",1,0))</f>
        <v>0</v>
      </c>
      <c r="K176" s="2">
        <f>IF(SUM('Actual species'!N176)&gt;=1,1,IF(SUM('Actual species'!N176)="X",1,0))</f>
        <v>0</v>
      </c>
      <c r="L176" s="2">
        <f>IF(SUM('Actual species'!O176)&gt;=1,1,IF(SUM('Actual species'!O176)="X",1,0))</f>
        <v>0</v>
      </c>
      <c r="M176" s="2">
        <f>IF(SUM('Actual species'!P176)&gt;=1,1,IF(SUM('Actual species'!P176)="X",1,0))</f>
        <v>0</v>
      </c>
      <c r="N176" s="2">
        <f>IF(SUM('Actual species'!Q176)&gt;=1,1,IF(SUM('Actual species'!Q176)="X",1,0))</f>
        <v>0</v>
      </c>
      <c r="O176" s="2">
        <f>IF(SUM('Actual species'!R176)&gt;=1,1,IF(SUM('Actual species'!R176)="X",1,0))</f>
        <v>0</v>
      </c>
      <c r="P176" s="2">
        <f>IF(SUM('Actual species'!S176)&gt;=1,1,IF(SUM('Actual species'!S176)="X",1,0))</f>
        <v>0</v>
      </c>
      <c r="Q176" s="2">
        <f>IF(SUM('Actual species'!T176)&gt;=1,1,IF(SUM('Actual species'!T176)="X",1,0))</f>
        <v>0</v>
      </c>
      <c r="R176" s="2">
        <f>IF(SUM('Actual species'!U176)&gt;=1,1,IF(SUM('Actual species'!U176)="X",1,0))</f>
        <v>0</v>
      </c>
      <c r="S176" s="2">
        <f>IF(SUM('Actual species'!V176)&gt;=1,1,IF(SUM('Actual species'!V176)="X",1,0))</f>
        <v>0</v>
      </c>
      <c r="T176" s="2">
        <f>IF(SUM('Actual species'!W176)&gt;=1,1,IF(SUM('Actual species'!W176)="X",1,0))</f>
        <v>0</v>
      </c>
    </row>
    <row r="177" spans="1:20" x14ac:dyDescent="0.3">
      <c r="A177" s="113" t="str">
        <f>'Actual species'!A177</f>
        <v>Bolitobius castaneus castaneus</v>
      </c>
      <c r="B177" s="66">
        <f>IF(SUM('Actual species'!B177:E177)&gt;=1,1,IF(SUM('Actual species'!B177:E177)="X",1,0))</f>
        <v>0</v>
      </c>
      <c r="C177" s="2">
        <f>IF(SUM('Actual species'!F177)&gt;=1,1,IF(SUM('Actual species'!F177)="X",1,0))</f>
        <v>0</v>
      </c>
      <c r="D177" s="2">
        <f>IF(SUM('Actual species'!G177)&gt;=1,1,IF(SUM('Actual species'!G177)="X",1,0))</f>
        <v>0</v>
      </c>
      <c r="E177" s="2">
        <f>IF(SUM('Actual species'!H177)&gt;=1,1,IF(SUM('Actual species'!H177)="X",1,0))</f>
        <v>0</v>
      </c>
      <c r="F177" s="2">
        <f>IF(SUM('Actual species'!I177)&gt;=1,1,IF(SUM('Actual species'!I177)="X",1,0))</f>
        <v>0</v>
      </c>
      <c r="G177" s="2">
        <f>IF(SUM('Actual species'!J177)&gt;=1,1,IF(SUM('Actual species'!J177)="X",1,0))</f>
        <v>0</v>
      </c>
      <c r="H177" s="2">
        <f>IF(SUM('Actual species'!K177)&gt;=1,1,IF(SUM('Actual species'!K177)="X",1,0))</f>
        <v>0</v>
      </c>
      <c r="I177" s="2">
        <f>IF(SUM('Actual species'!L177)&gt;=1,1,IF(SUM('Actual species'!L177)="X",1,0))</f>
        <v>0</v>
      </c>
      <c r="J177" s="2">
        <f>IF(SUM('Actual species'!M177)&gt;=1,1,IF(SUM('Actual species'!M177)="X",1,0))</f>
        <v>0</v>
      </c>
      <c r="K177" s="2">
        <f>IF(SUM('Actual species'!N177)&gt;=1,1,IF(SUM('Actual species'!N177)="X",1,0))</f>
        <v>0</v>
      </c>
      <c r="L177" s="2">
        <f>IF(SUM('Actual species'!O177)&gt;=1,1,IF(SUM('Actual species'!O177)="X",1,0))</f>
        <v>0</v>
      </c>
      <c r="M177" s="2">
        <f>IF(SUM('Actual species'!P177)&gt;=1,1,IF(SUM('Actual species'!P177)="X",1,0))</f>
        <v>0</v>
      </c>
      <c r="N177" s="2">
        <f>IF(SUM('Actual species'!Q177)&gt;=1,1,IF(SUM('Actual species'!Q177)="X",1,0))</f>
        <v>0</v>
      </c>
      <c r="O177" s="2">
        <f>IF(SUM('Actual species'!R177)&gt;=1,1,IF(SUM('Actual species'!R177)="X",1,0))</f>
        <v>0</v>
      </c>
      <c r="P177" s="2">
        <f>IF(SUM('Actual species'!S177)&gt;=1,1,IF(SUM('Actual species'!S177)="X",1,0))</f>
        <v>0</v>
      </c>
      <c r="Q177" s="2">
        <f>IF(SUM('Actual species'!T177)&gt;=1,1,IF(SUM('Actual species'!T177)="X",1,0))</f>
        <v>0</v>
      </c>
      <c r="R177" s="2">
        <f>IF(SUM('Actual species'!U177)&gt;=1,1,IF(SUM('Actual species'!U177)="X",1,0))</f>
        <v>0</v>
      </c>
      <c r="S177" s="2">
        <f>IF(SUM('Actual species'!V177)&gt;=1,1,IF(SUM('Actual species'!V177)="X",1,0))</f>
        <v>0</v>
      </c>
      <c r="T177" s="2">
        <f>IF(SUM('Actual species'!W177)&gt;=1,1,IF(SUM('Actual species'!W177)="X",1,0))</f>
        <v>0</v>
      </c>
    </row>
    <row r="178" spans="1:20" x14ac:dyDescent="0.3">
      <c r="A178" s="113" t="str">
        <f>'Actual species'!A178</f>
        <v>Bolitobius inclinans</v>
      </c>
      <c r="B178" s="66">
        <f>IF(SUM('Actual species'!B178:E178)&gt;=1,1,IF(SUM('Actual species'!B178:E178)="X",1,0))</f>
        <v>1</v>
      </c>
      <c r="C178" s="2">
        <f>IF(SUM('Actual species'!F178)&gt;=1,1,IF(SUM('Actual species'!F178)="X",1,0))</f>
        <v>0</v>
      </c>
      <c r="D178" s="2">
        <f>IF(SUM('Actual species'!G178)&gt;=1,1,IF(SUM('Actual species'!G178)="X",1,0))</f>
        <v>0</v>
      </c>
      <c r="E178" s="2">
        <f>IF(SUM('Actual species'!H178)&gt;=1,1,IF(SUM('Actual species'!H178)="X",1,0))</f>
        <v>0</v>
      </c>
      <c r="F178" s="2">
        <f>IF(SUM('Actual species'!I178)&gt;=1,1,IF(SUM('Actual species'!I178)="X",1,0))</f>
        <v>0</v>
      </c>
      <c r="G178" s="2">
        <f>IF(SUM('Actual species'!J178)&gt;=1,1,IF(SUM('Actual species'!J178)="X",1,0))</f>
        <v>0</v>
      </c>
      <c r="H178" s="2">
        <f>IF(SUM('Actual species'!K178)&gt;=1,1,IF(SUM('Actual species'!K178)="X",1,0))</f>
        <v>0</v>
      </c>
      <c r="I178" s="2">
        <f>IF(SUM('Actual species'!L178)&gt;=1,1,IF(SUM('Actual species'!L178)="X",1,0))</f>
        <v>0</v>
      </c>
      <c r="J178" s="2">
        <f>IF(SUM('Actual species'!M178)&gt;=1,1,IF(SUM('Actual species'!M178)="X",1,0))</f>
        <v>0</v>
      </c>
      <c r="K178" s="2">
        <f>IF(SUM('Actual species'!N178)&gt;=1,1,IF(SUM('Actual species'!N178)="X",1,0))</f>
        <v>0</v>
      </c>
      <c r="L178" s="2">
        <f>IF(SUM('Actual species'!O178)&gt;=1,1,IF(SUM('Actual species'!O178)="X",1,0))</f>
        <v>0</v>
      </c>
      <c r="M178" s="2">
        <f>IF(SUM('Actual species'!P178)&gt;=1,1,IF(SUM('Actual species'!P178)="X",1,0))</f>
        <v>0</v>
      </c>
      <c r="N178" s="2">
        <f>IF(SUM('Actual species'!Q178)&gt;=1,1,IF(SUM('Actual species'!Q178)="X",1,0))</f>
        <v>0</v>
      </c>
      <c r="O178" s="2">
        <f>IF(SUM('Actual species'!R178)&gt;=1,1,IF(SUM('Actual species'!R178)="X",1,0))</f>
        <v>0</v>
      </c>
      <c r="P178" s="2">
        <f>IF(SUM('Actual species'!S178)&gt;=1,1,IF(SUM('Actual species'!S178)="X",1,0))</f>
        <v>0</v>
      </c>
      <c r="Q178" s="2">
        <f>IF(SUM('Actual species'!T178)&gt;=1,1,IF(SUM('Actual species'!T178)="X",1,0))</f>
        <v>0</v>
      </c>
      <c r="R178" s="2">
        <f>IF(SUM('Actual species'!U178)&gt;=1,1,IF(SUM('Actual species'!U178)="X",1,0))</f>
        <v>0</v>
      </c>
      <c r="S178" s="2">
        <f>IF(SUM('Actual species'!V178)&gt;=1,1,IF(SUM('Actual species'!V178)="X",1,0))</f>
        <v>0</v>
      </c>
      <c r="T178" s="2">
        <f>IF(SUM('Actual species'!W178)&gt;=1,1,IF(SUM('Actual species'!W178)="X",1,0))</f>
        <v>0</v>
      </c>
    </row>
    <row r="179" spans="1:20" x14ac:dyDescent="0.3">
      <c r="A179" s="113" t="str">
        <f>'Actual species'!A179</f>
        <v>Bryoporus multipunctus</v>
      </c>
      <c r="B179" s="66">
        <f>IF(SUM('Actual species'!B179:E179)&gt;=1,1,IF(SUM('Actual species'!B179:E179)="X",1,0))</f>
        <v>0</v>
      </c>
      <c r="C179" s="2">
        <f>IF(SUM('Actual species'!F179)&gt;=1,1,IF(SUM('Actual species'!F179)="X",1,0))</f>
        <v>0</v>
      </c>
      <c r="D179" s="2">
        <f>IF(SUM('Actual species'!G179)&gt;=1,1,IF(SUM('Actual species'!G179)="X",1,0))</f>
        <v>0</v>
      </c>
      <c r="E179" s="2">
        <f>IF(SUM('Actual species'!H179)&gt;=1,1,IF(SUM('Actual species'!H179)="X",1,0))</f>
        <v>1</v>
      </c>
      <c r="F179" s="2">
        <f>IF(SUM('Actual species'!I179)&gt;=1,1,IF(SUM('Actual species'!I179)="X",1,0))</f>
        <v>0</v>
      </c>
      <c r="G179" s="2">
        <f>IF(SUM('Actual species'!J179)&gt;=1,1,IF(SUM('Actual species'!J179)="X",1,0))</f>
        <v>0</v>
      </c>
      <c r="H179" s="2">
        <f>IF(SUM('Actual species'!K179)&gt;=1,1,IF(SUM('Actual species'!K179)="X",1,0))</f>
        <v>0</v>
      </c>
      <c r="I179" s="2">
        <f>IF(SUM('Actual species'!L179)&gt;=1,1,IF(SUM('Actual species'!L179)="X",1,0))</f>
        <v>0</v>
      </c>
      <c r="J179" s="2">
        <f>IF(SUM('Actual species'!M179)&gt;=1,1,IF(SUM('Actual species'!M179)="X",1,0))</f>
        <v>0</v>
      </c>
      <c r="K179" s="2">
        <f>IF(SUM('Actual species'!N179)&gt;=1,1,IF(SUM('Actual species'!N179)="X",1,0))</f>
        <v>0</v>
      </c>
      <c r="L179" s="2">
        <f>IF(SUM('Actual species'!O179)&gt;=1,1,IF(SUM('Actual species'!O179)="X",1,0))</f>
        <v>0</v>
      </c>
      <c r="M179" s="2">
        <f>IF(SUM('Actual species'!P179)&gt;=1,1,IF(SUM('Actual species'!P179)="X",1,0))</f>
        <v>0</v>
      </c>
      <c r="N179" s="2">
        <f>IF(SUM('Actual species'!Q179)&gt;=1,1,IF(SUM('Actual species'!Q179)="X",1,0))</f>
        <v>0</v>
      </c>
      <c r="O179" s="2">
        <f>IF(SUM('Actual species'!R179)&gt;=1,1,IF(SUM('Actual species'!R179)="X",1,0))</f>
        <v>0</v>
      </c>
      <c r="P179" s="2">
        <f>IF(SUM('Actual species'!S179)&gt;=1,1,IF(SUM('Actual species'!S179)="X",1,0))</f>
        <v>0</v>
      </c>
      <c r="Q179" s="2">
        <f>IF(SUM('Actual species'!T179)&gt;=1,1,IF(SUM('Actual species'!T179)="X",1,0))</f>
        <v>0</v>
      </c>
      <c r="R179" s="2">
        <f>IF(SUM('Actual species'!U179)&gt;=1,1,IF(SUM('Actual species'!U179)="X",1,0))</f>
        <v>0</v>
      </c>
      <c r="S179" s="2">
        <f>IF(SUM('Actual species'!V179)&gt;=1,1,IF(SUM('Actual species'!V179)="X",1,0))</f>
        <v>0</v>
      </c>
      <c r="T179" s="2">
        <f>IF(SUM('Actual species'!W179)&gt;=1,1,IF(SUM('Actual species'!W179)="X",1,0))</f>
        <v>0</v>
      </c>
    </row>
    <row r="180" spans="1:20" x14ac:dyDescent="0.3">
      <c r="A180" s="113" t="str">
        <f>'Actual species'!A180</f>
        <v>Cilea silphoides</v>
      </c>
      <c r="B180" s="66">
        <f>IF(SUM('Actual species'!B180:E180)&gt;=1,1,IF(SUM('Actual species'!B180:E180)="X",1,0))</f>
        <v>0</v>
      </c>
      <c r="C180" s="2">
        <f>IF(SUM('Actual species'!F180)&gt;=1,1,IF(SUM('Actual species'!F180)="X",1,0))</f>
        <v>0</v>
      </c>
      <c r="D180" s="2">
        <f>IF(SUM('Actual species'!G180)&gt;=1,1,IF(SUM('Actual species'!G180)="X",1,0))</f>
        <v>0</v>
      </c>
      <c r="E180" s="2">
        <f>IF(SUM('Actual species'!H180)&gt;=1,1,IF(SUM('Actual species'!H180)="X",1,0))</f>
        <v>0</v>
      </c>
      <c r="F180" s="2">
        <f>IF(SUM('Actual species'!I180)&gt;=1,1,IF(SUM('Actual species'!I180)="X",1,0))</f>
        <v>0</v>
      </c>
      <c r="G180" s="2">
        <f>IF(SUM('Actual species'!J180)&gt;=1,1,IF(SUM('Actual species'!J180)="X",1,0))</f>
        <v>0</v>
      </c>
      <c r="H180" s="2">
        <f>IF(SUM('Actual species'!K180)&gt;=1,1,IF(SUM('Actual species'!K180)="X",1,0))</f>
        <v>0</v>
      </c>
      <c r="I180" s="2">
        <f>IF(SUM('Actual species'!L180)&gt;=1,1,IF(SUM('Actual species'!L180)="X",1,0))</f>
        <v>0</v>
      </c>
      <c r="J180" s="2">
        <f>IF(SUM('Actual species'!M180)&gt;=1,1,IF(SUM('Actual species'!M180)="X",1,0))</f>
        <v>1</v>
      </c>
      <c r="K180" s="2">
        <f>IF(SUM('Actual species'!N180)&gt;=1,1,IF(SUM('Actual species'!N180)="X",1,0))</f>
        <v>0</v>
      </c>
      <c r="L180" s="2">
        <f>IF(SUM('Actual species'!O180)&gt;=1,1,IF(SUM('Actual species'!O180)="X",1,0))</f>
        <v>0</v>
      </c>
      <c r="M180" s="2">
        <f>IF(SUM('Actual species'!P180)&gt;=1,1,IF(SUM('Actual species'!P180)="X",1,0))</f>
        <v>0</v>
      </c>
      <c r="N180" s="2">
        <f>IF(SUM('Actual species'!Q180)&gt;=1,1,IF(SUM('Actual species'!Q180)="X",1,0))</f>
        <v>0</v>
      </c>
      <c r="O180" s="2">
        <f>IF(SUM('Actual species'!R180)&gt;=1,1,IF(SUM('Actual species'!R180)="X",1,0))</f>
        <v>0</v>
      </c>
      <c r="P180" s="2">
        <f>IF(SUM('Actual species'!S180)&gt;=1,1,IF(SUM('Actual species'!S180)="X",1,0))</f>
        <v>0</v>
      </c>
      <c r="Q180" s="2">
        <f>IF(SUM('Actual species'!T180)&gt;=1,1,IF(SUM('Actual species'!T180)="X",1,0))</f>
        <v>0</v>
      </c>
      <c r="R180" s="2">
        <f>IF(SUM('Actual species'!U180)&gt;=1,1,IF(SUM('Actual species'!U180)="X",1,0))</f>
        <v>0</v>
      </c>
      <c r="S180" s="2">
        <f>IF(SUM('Actual species'!V180)&gt;=1,1,IF(SUM('Actual species'!V180)="X",1,0))</f>
        <v>0</v>
      </c>
      <c r="T180" s="2">
        <f>IF(SUM('Actual species'!W180)&gt;=1,1,IF(SUM('Actual species'!W180)="X",1,0))</f>
        <v>0</v>
      </c>
    </row>
    <row r="181" spans="1:20" x14ac:dyDescent="0.3">
      <c r="A181" s="113" t="str">
        <f>'Actual species'!A181</f>
        <v>Ischnosoma loebli</v>
      </c>
      <c r="B181" s="66">
        <f>IF(SUM('Actual species'!B181:E181)&gt;=1,1,IF(SUM('Actual species'!B181:E181)="X",1,0))</f>
        <v>1</v>
      </c>
      <c r="C181" s="2">
        <f>IF(SUM('Actual species'!F181)&gt;=1,1,IF(SUM('Actual species'!F181)="X",1,0))</f>
        <v>0</v>
      </c>
      <c r="D181" s="2">
        <f>IF(SUM('Actual species'!G181)&gt;=1,1,IF(SUM('Actual species'!G181)="X",1,0))</f>
        <v>0</v>
      </c>
      <c r="E181" s="2">
        <f>IF(SUM('Actual species'!H181)&gt;=1,1,IF(SUM('Actual species'!H181)="X",1,0))</f>
        <v>0</v>
      </c>
      <c r="F181" s="2">
        <f>IF(SUM('Actual species'!I181)&gt;=1,1,IF(SUM('Actual species'!I181)="X",1,0))</f>
        <v>0</v>
      </c>
      <c r="G181" s="2">
        <f>IF(SUM('Actual species'!J181)&gt;=1,1,IF(SUM('Actual species'!J181)="X",1,0))</f>
        <v>0</v>
      </c>
      <c r="H181" s="2">
        <f>IF(SUM('Actual species'!K181)&gt;=1,1,IF(SUM('Actual species'!K181)="X",1,0))</f>
        <v>0</v>
      </c>
      <c r="I181" s="2">
        <f>IF(SUM('Actual species'!L181)&gt;=1,1,IF(SUM('Actual species'!L181)="X",1,0))</f>
        <v>0</v>
      </c>
      <c r="J181" s="2">
        <f>IF(SUM('Actual species'!M181)&gt;=1,1,IF(SUM('Actual species'!M181)="X",1,0))</f>
        <v>0</v>
      </c>
      <c r="K181" s="2">
        <f>IF(SUM('Actual species'!N181)&gt;=1,1,IF(SUM('Actual species'!N181)="X",1,0))</f>
        <v>0</v>
      </c>
      <c r="L181" s="2">
        <f>IF(SUM('Actual species'!O181)&gt;=1,1,IF(SUM('Actual species'!O181)="X",1,0))</f>
        <v>0</v>
      </c>
      <c r="M181" s="2">
        <f>IF(SUM('Actual species'!P181)&gt;=1,1,IF(SUM('Actual species'!P181)="X",1,0))</f>
        <v>0</v>
      </c>
      <c r="N181" s="2">
        <f>IF(SUM('Actual species'!Q181)&gt;=1,1,IF(SUM('Actual species'!Q181)="X",1,0))</f>
        <v>0</v>
      </c>
      <c r="O181" s="2">
        <f>IF(SUM('Actual species'!R181)&gt;=1,1,IF(SUM('Actual species'!R181)="X",1,0))</f>
        <v>0</v>
      </c>
      <c r="P181" s="2">
        <f>IF(SUM('Actual species'!S181)&gt;=1,1,IF(SUM('Actual species'!S181)="X",1,0))</f>
        <v>0</v>
      </c>
      <c r="Q181" s="2">
        <f>IF(SUM('Actual species'!T181)&gt;=1,1,IF(SUM('Actual species'!T181)="X",1,0))</f>
        <v>0</v>
      </c>
      <c r="R181" s="2">
        <f>IF(SUM('Actual species'!U181)&gt;=1,1,IF(SUM('Actual species'!U181)="X",1,0))</f>
        <v>0</v>
      </c>
      <c r="S181" s="2">
        <f>IF(SUM('Actual species'!V181)&gt;=1,1,IF(SUM('Actual species'!V181)="X",1,0))</f>
        <v>0</v>
      </c>
      <c r="T181" s="2">
        <f>IF(SUM('Actual species'!W181)&gt;=1,1,IF(SUM('Actual species'!W181)="X",1,0))</f>
        <v>0</v>
      </c>
    </row>
    <row r="182" spans="1:20" x14ac:dyDescent="0.3">
      <c r="A182" s="113" t="str">
        <f>'Actual species'!A182</f>
        <v>Ischnosoma longicorne</v>
      </c>
      <c r="B182" s="66">
        <f>IF(SUM('Actual species'!B182:E182)&gt;=1,1,IF(SUM('Actual species'!B182:E182)="X",1,0))</f>
        <v>0</v>
      </c>
      <c r="C182" s="2">
        <f>IF(SUM('Actual species'!F182)&gt;=1,1,IF(SUM('Actual species'!F182)="X",1,0))</f>
        <v>0</v>
      </c>
      <c r="D182" s="2">
        <f>IF(SUM('Actual species'!G182)&gt;=1,1,IF(SUM('Actual species'!G182)="X",1,0))</f>
        <v>0</v>
      </c>
      <c r="E182" s="2">
        <f>IF(SUM('Actual species'!H182)&gt;=1,1,IF(SUM('Actual species'!H182)="X",1,0))</f>
        <v>0</v>
      </c>
      <c r="F182" s="2">
        <f>IF(SUM('Actual species'!I182)&gt;=1,1,IF(SUM('Actual species'!I182)="X",1,0))</f>
        <v>0</v>
      </c>
      <c r="G182" s="2">
        <f>IF(SUM('Actual species'!J182)&gt;=1,1,IF(SUM('Actual species'!J182)="X",1,0))</f>
        <v>0</v>
      </c>
      <c r="H182" s="2">
        <f>IF(SUM('Actual species'!K182)&gt;=1,1,IF(SUM('Actual species'!K182)="X",1,0))</f>
        <v>0</v>
      </c>
      <c r="I182" s="2">
        <f>IF(SUM('Actual species'!L182)&gt;=1,1,IF(SUM('Actual species'!L182)="X",1,0))</f>
        <v>0</v>
      </c>
      <c r="J182" s="2">
        <f>IF(SUM('Actual species'!M182)&gt;=1,1,IF(SUM('Actual species'!M182)="X",1,0))</f>
        <v>1</v>
      </c>
      <c r="K182" s="2">
        <f>IF(SUM('Actual species'!N182)&gt;=1,1,IF(SUM('Actual species'!N182)="X",1,0))</f>
        <v>0</v>
      </c>
      <c r="L182" s="2">
        <f>IF(SUM('Actual species'!O182)&gt;=1,1,IF(SUM('Actual species'!O182)="X",1,0))</f>
        <v>0</v>
      </c>
      <c r="M182" s="2">
        <f>IF(SUM('Actual species'!P182)&gt;=1,1,IF(SUM('Actual species'!P182)="X",1,0))</f>
        <v>0</v>
      </c>
      <c r="N182" s="2">
        <f>IF(SUM('Actual species'!Q182)&gt;=1,1,IF(SUM('Actual species'!Q182)="X",1,0))</f>
        <v>1</v>
      </c>
      <c r="O182" s="2">
        <f>IF(SUM('Actual species'!R182)&gt;=1,1,IF(SUM('Actual species'!R182)="X",1,0))</f>
        <v>1</v>
      </c>
      <c r="P182" s="2">
        <f>IF(SUM('Actual species'!S182)&gt;=1,1,IF(SUM('Actual species'!S182)="X",1,0))</f>
        <v>0</v>
      </c>
      <c r="Q182" s="2">
        <f>IF(SUM('Actual species'!T182)&gt;=1,1,IF(SUM('Actual species'!T182)="X",1,0))</f>
        <v>1</v>
      </c>
      <c r="R182" s="2">
        <f>IF(SUM('Actual species'!U182)&gt;=1,1,IF(SUM('Actual species'!U182)="X",1,0))</f>
        <v>0</v>
      </c>
      <c r="S182" s="2">
        <f>IF(SUM('Actual species'!V182)&gt;=1,1,IF(SUM('Actual species'!V182)="X",1,0))</f>
        <v>0</v>
      </c>
      <c r="T182" s="2">
        <f>IF(SUM('Actual species'!W182)&gt;=1,1,IF(SUM('Actual species'!W182)="X",1,0))</f>
        <v>0</v>
      </c>
    </row>
    <row r="183" spans="1:20" x14ac:dyDescent="0.3">
      <c r="A183" s="113" t="str">
        <f>'Actual species'!A183</f>
        <v>Ischnosoma splendidum</v>
      </c>
      <c r="B183" s="66">
        <f>IF(SUM('Actual species'!B183:E183)&gt;=1,1,IF(SUM('Actual species'!B183:E183)="X",1,0))</f>
        <v>0</v>
      </c>
      <c r="C183" s="2">
        <f>IF(SUM('Actual species'!F183)&gt;=1,1,IF(SUM('Actual species'!F183)="X",1,0))</f>
        <v>0</v>
      </c>
      <c r="D183" s="2">
        <f>IF(SUM('Actual species'!G183)&gt;=1,1,IF(SUM('Actual species'!G183)="X",1,0))</f>
        <v>0</v>
      </c>
      <c r="E183" s="2">
        <f>IF(SUM('Actual species'!H183)&gt;=1,1,IF(SUM('Actual species'!H183)="X",1,0))</f>
        <v>0</v>
      </c>
      <c r="F183" s="2">
        <f>IF(SUM('Actual species'!I183)&gt;=1,1,IF(SUM('Actual species'!I183)="X",1,0))</f>
        <v>0</v>
      </c>
      <c r="G183" s="2">
        <f>IF(SUM('Actual species'!J183)&gt;=1,1,IF(SUM('Actual species'!J183)="X",1,0))</f>
        <v>0</v>
      </c>
      <c r="H183" s="2">
        <f>IF(SUM('Actual species'!K183)&gt;=1,1,IF(SUM('Actual species'!K183)="X",1,0))</f>
        <v>0</v>
      </c>
      <c r="I183" s="2">
        <f>IF(SUM('Actual species'!L183)&gt;=1,1,IF(SUM('Actual species'!L183)="X",1,0))</f>
        <v>0</v>
      </c>
      <c r="J183" s="2">
        <f>IF(SUM('Actual species'!M183)&gt;=1,1,IF(SUM('Actual species'!M183)="X",1,0))</f>
        <v>0</v>
      </c>
      <c r="K183" s="2">
        <f>IF(SUM('Actual species'!N183)&gt;=1,1,IF(SUM('Actual species'!N183)="X",1,0))</f>
        <v>0</v>
      </c>
      <c r="L183" s="2">
        <f>IF(SUM('Actual species'!O183)&gt;=1,1,IF(SUM('Actual species'!O183)="X",1,0))</f>
        <v>0</v>
      </c>
      <c r="M183" s="2">
        <f>IF(SUM('Actual species'!P183)&gt;=1,1,IF(SUM('Actual species'!P183)="X",1,0))</f>
        <v>0</v>
      </c>
      <c r="N183" s="2">
        <f>IF(SUM('Actual species'!Q183)&gt;=1,1,IF(SUM('Actual species'!Q183)="X",1,0))</f>
        <v>0</v>
      </c>
      <c r="O183" s="2">
        <f>IF(SUM('Actual species'!R183)&gt;=1,1,IF(SUM('Actual species'!R183)="X",1,0))</f>
        <v>0</v>
      </c>
      <c r="P183" s="2">
        <f>IF(SUM('Actual species'!S183)&gt;=1,1,IF(SUM('Actual species'!S183)="X",1,0))</f>
        <v>0</v>
      </c>
      <c r="Q183" s="2">
        <f>IF(SUM('Actual species'!T183)&gt;=1,1,IF(SUM('Actual species'!T183)="X",1,0))</f>
        <v>1</v>
      </c>
      <c r="R183" s="2">
        <f>IF(SUM('Actual species'!U183)&gt;=1,1,IF(SUM('Actual species'!U183)="X",1,0))</f>
        <v>0</v>
      </c>
      <c r="S183" s="2">
        <f>IF(SUM('Actual species'!V183)&gt;=1,1,IF(SUM('Actual species'!V183)="X",1,0))</f>
        <v>0</v>
      </c>
      <c r="T183" s="2">
        <f>IF(SUM('Actual species'!W183)&gt;=1,1,IF(SUM('Actual species'!W183)="X",1,0))</f>
        <v>0</v>
      </c>
    </row>
    <row r="184" spans="1:20" x14ac:dyDescent="0.3">
      <c r="A184" s="113" t="str">
        <f>'Actual species'!A184</f>
        <v>Lamprinodes pictus</v>
      </c>
      <c r="B184" s="66">
        <f>IF(SUM('Actual species'!B184:E184)&gt;=1,1,IF(SUM('Actual species'!B184:E184)="X",1,0))</f>
        <v>1</v>
      </c>
      <c r="C184" s="2">
        <f>IF(SUM('Actual species'!F184)&gt;=1,1,IF(SUM('Actual species'!F184)="X",1,0))</f>
        <v>0</v>
      </c>
      <c r="D184" s="2">
        <f>IF(SUM('Actual species'!G184)&gt;=1,1,IF(SUM('Actual species'!G184)="X",1,0))</f>
        <v>0</v>
      </c>
      <c r="E184" s="2">
        <f>IF(SUM('Actual species'!H184)&gt;=1,1,IF(SUM('Actual species'!H184)="X",1,0))</f>
        <v>0</v>
      </c>
      <c r="F184" s="2">
        <f>IF(SUM('Actual species'!I184)&gt;=1,1,IF(SUM('Actual species'!I184)="X",1,0))</f>
        <v>0</v>
      </c>
      <c r="G184" s="2">
        <f>IF(SUM('Actual species'!J184)&gt;=1,1,IF(SUM('Actual species'!J184)="X",1,0))</f>
        <v>0</v>
      </c>
      <c r="H184" s="2">
        <f>IF(SUM('Actual species'!K184)&gt;=1,1,IF(SUM('Actual species'!K184)="X",1,0))</f>
        <v>0</v>
      </c>
      <c r="I184" s="2">
        <f>IF(SUM('Actual species'!L184)&gt;=1,1,IF(SUM('Actual species'!L184)="X",1,0))</f>
        <v>0</v>
      </c>
      <c r="J184" s="2">
        <f>IF(SUM('Actual species'!M184)&gt;=1,1,IF(SUM('Actual species'!M184)="X",1,0))</f>
        <v>0</v>
      </c>
      <c r="K184" s="2">
        <f>IF(SUM('Actual species'!N184)&gt;=1,1,IF(SUM('Actual species'!N184)="X",1,0))</f>
        <v>0</v>
      </c>
      <c r="L184" s="2">
        <f>IF(SUM('Actual species'!O184)&gt;=1,1,IF(SUM('Actual species'!O184)="X",1,0))</f>
        <v>0</v>
      </c>
      <c r="M184" s="2">
        <f>IF(SUM('Actual species'!P184)&gt;=1,1,IF(SUM('Actual species'!P184)="X",1,0))</f>
        <v>0</v>
      </c>
      <c r="N184" s="2">
        <f>IF(SUM('Actual species'!Q184)&gt;=1,1,IF(SUM('Actual species'!Q184)="X",1,0))</f>
        <v>0</v>
      </c>
      <c r="O184" s="2">
        <f>IF(SUM('Actual species'!R184)&gt;=1,1,IF(SUM('Actual species'!R184)="X",1,0))</f>
        <v>0</v>
      </c>
      <c r="P184" s="2">
        <f>IF(SUM('Actual species'!S184)&gt;=1,1,IF(SUM('Actual species'!S184)="X",1,0))</f>
        <v>0</v>
      </c>
      <c r="Q184" s="2">
        <f>IF(SUM('Actual species'!T184)&gt;=1,1,IF(SUM('Actual species'!T184)="X",1,0))</f>
        <v>0</v>
      </c>
      <c r="R184" s="2">
        <f>IF(SUM('Actual species'!U184)&gt;=1,1,IF(SUM('Actual species'!U184)="X",1,0))</f>
        <v>0</v>
      </c>
      <c r="S184" s="2">
        <f>IF(SUM('Actual species'!V184)&gt;=1,1,IF(SUM('Actual species'!V184)="X",1,0))</f>
        <v>0</v>
      </c>
      <c r="T184" s="2">
        <f>IF(SUM('Actual species'!W184)&gt;=1,1,IF(SUM('Actual species'!W184)="X",1,0))</f>
        <v>0</v>
      </c>
    </row>
    <row r="185" spans="1:20" x14ac:dyDescent="0.3">
      <c r="A185" s="113" t="str">
        <f>'Actual species'!A185</f>
        <v>Lamprinus erythropterus</v>
      </c>
      <c r="B185" s="66">
        <f>IF(SUM('Actual species'!B185:E185)&gt;=1,1,IF(SUM('Actual species'!B185:E185)="X",1,0))</f>
        <v>0</v>
      </c>
      <c r="C185" s="2">
        <f>IF(SUM('Actual species'!F185)&gt;=1,1,IF(SUM('Actual species'!F185)="X",1,0))</f>
        <v>0</v>
      </c>
      <c r="D185" s="2">
        <f>IF(SUM('Actual species'!G185)&gt;=1,1,IF(SUM('Actual species'!G185)="X",1,0))</f>
        <v>0</v>
      </c>
      <c r="E185" s="2">
        <f>IF(SUM('Actual species'!H185)&gt;=1,1,IF(SUM('Actual species'!H185)="X",1,0))</f>
        <v>0</v>
      </c>
      <c r="F185" s="2">
        <f>IF(SUM('Actual species'!I185)&gt;=1,1,IF(SUM('Actual species'!I185)="X",1,0))</f>
        <v>0</v>
      </c>
      <c r="G185" s="2">
        <f>IF(SUM('Actual species'!J185)&gt;=1,1,IF(SUM('Actual species'!J185)="X",1,0))</f>
        <v>0</v>
      </c>
      <c r="H185" s="2">
        <f>IF(SUM('Actual species'!K185)&gt;=1,1,IF(SUM('Actual species'!K185)="X",1,0))</f>
        <v>0</v>
      </c>
      <c r="I185" s="2">
        <f>IF(SUM('Actual species'!L185)&gt;=1,1,IF(SUM('Actual species'!L185)="X",1,0))</f>
        <v>0</v>
      </c>
      <c r="J185" s="2">
        <f>IF(SUM('Actual species'!M185)&gt;=1,1,IF(SUM('Actual species'!M185)="X",1,0))</f>
        <v>0</v>
      </c>
      <c r="K185" s="2">
        <f>IF(SUM('Actual species'!N185)&gt;=1,1,IF(SUM('Actual species'!N185)="X",1,0))</f>
        <v>0</v>
      </c>
      <c r="L185" s="2">
        <f>IF(SUM('Actual species'!O185)&gt;=1,1,IF(SUM('Actual species'!O185)="X",1,0))</f>
        <v>0</v>
      </c>
      <c r="M185" s="2">
        <f>IF(SUM('Actual species'!P185)&gt;=1,1,IF(SUM('Actual species'!P185)="X",1,0))</f>
        <v>0</v>
      </c>
      <c r="N185" s="2">
        <f>IF(SUM('Actual species'!Q185)&gt;=1,1,IF(SUM('Actual species'!Q185)="X",1,0))</f>
        <v>0</v>
      </c>
      <c r="O185" s="2">
        <f>IF(SUM('Actual species'!R185)&gt;=1,1,IF(SUM('Actual species'!R185)="X",1,0))</f>
        <v>0</v>
      </c>
      <c r="P185" s="2">
        <f>IF(SUM('Actual species'!S185)&gt;=1,1,IF(SUM('Actual species'!S185)="X",1,0))</f>
        <v>0</v>
      </c>
      <c r="Q185" s="2">
        <f>IF(SUM('Actual species'!T185)&gt;=1,1,IF(SUM('Actual species'!T185)="X",1,0))</f>
        <v>0</v>
      </c>
      <c r="R185" s="2">
        <f>IF(SUM('Actual species'!U185)&gt;=1,1,IF(SUM('Actual species'!U185)="X",1,0))</f>
        <v>0</v>
      </c>
      <c r="S185" s="2">
        <f>IF(SUM('Actual species'!V185)&gt;=1,1,IF(SUM('Actual species'!V185)="X",1,0))</f>
        <v>0</v>
      </c>
      <c r="T185" s="2">
        <f>IF(SUM('Actual species'!W185)&gt;=1,1,IF(SUM('Actual species'!W185)="X",1,0))</f>
        <v>0</v>
      </c>
    </row>
    <row r="186" spans="1:20" x14ac:dyDescent="0.3">
      <c r="A186" s="113" t="str">
        <f>'Actual species'!A186</f>
        <v>Lordithon bimaculatus</v>
      </c>
      <c r="B186" s="66">
        <f>IF(SUM('Actual species'!B186:E186)&gt;=1,1,IF(SUM('Actual species'!B186:E186)="X",1,0))</f>
        <v>0</v>
      </c>
      <c r="C186" s="2">
        <f>IF(SUM('Actual species'!F186)&gt;=1,1,IF(SUM('Actual species'!F186)="X",1,0))</f>
        <v>0</v>
      </c>
      <c r="D186" s="2">
        <f>IF(SUM('Actual species'!G186)&gt;=1,1,IF(SUM('Actual species'!G186)="X",1,0))</f>
        <v>0</v>
      </c>
      <c r="E186" s="2">
        <f>IF(SUM('Actual species'!H186)&gt;=1,1,IF(SUM('Actual species'!H186)="X",1,0))</f>
        <v>1</v>
      </c>
      <c r="F186" s="2">
        <f>IF(SUM('Actual species'!I186)&gt;=1,1,IF(SUM('Actual species'!I186)="X",1,0))</f>
        <v>0</v>
      </c>
      <c r="G186" s="2">
        <f>IF(SUM('Actual species'!J186)&gt;=1,1,IF(SUM('Actual species'!J186)="X",1,0))</f>
        <v>0</v>
      </c>
      <c r="H186" s="2">
        <f>IF(SUM('Actual species'!K186)&gt;=1,1,IF(SUM('Actual species'!K186)="X",1,0))</f>
        <v>0</v>
      </c>
      <c r="I186" s="2">
        <f>IF(SUM('Actual species'!L186)&gt;=1,1,IF(SUM('Actual species'!L186)="X",1,0))</f>
        <v>0</v>
      </c>
      <c r="J186" s="2">
        <f>IF(SUM('Actual species'!M186)&gt;=1,1,IF(SUM('Actual species'!M186)="X",1,0))</f>
        <v>0</v>
      </c>
      <c r="K186" s="2">
        <f>IF(SUM('Actual species'!N186)&gt;=1,1,IF(SUM('Actual species'!N186)="X",1,0))</f>
        <v>0</v>
      </c>
      <c r="L186" s="2">
        <f>IF(SUM('Actual species'!O186)&gt;=1,1,IF(SUM('Actual species'!O186)="X",1,0))</f>
        <v>0</v>
      </c>
      <c r="M186" s="2">
        <f>IF(SUM('Actual species'!P186)&gt;=1,1,IF(SUM('Actual species'!P186)="X",1,0))</f>
        <v>0</v>
      </c>
      <c r="N186" s="2">
        <f>IF(SUM('Actual species'!Q186)&gt;=1,1,IF(SUM('Actual species'!Q186)="X",1,0))</f>
        <v>0</v>
      </c>
      <c r="O186" s="2">
        <f>IF(SUM('Actual species'!R186)&gt;=1,1,IF(SUM('Actual species'!R186)="X",1,0))</f>
        <v>0</v>
      </c>
      <c r="P186" s="2">
        <f>IF(SUM('Actual species'!S186)&gt;=1,1,IF(SUM('Actual species'!S186)="X",1,0))</f>
        <v>0</v>
      </c>
      <c r="Q186" s="2">
        <f>IF(SUM('Actual species'!T186)&gt;=1,1,IF(SUM('Actual species'!T186)="X",1,0))</f>
        <v>0</v>
      </c>
      <c r="R186" s="2">
        <f>IF(SUM('Actual species'!U186)&gt;=1,1,IF(SUM('Actual species'!U186)="X",1,0))</f>
        <v>0</v>
      </c>
      <c r="S186" s="2">
        <f>IF(SUM('Actual species'!V186)&gt;=1,1,IF(SUM('Actual species'!V186)="X",1,0))</f>
        <v>0</v>
      </c>
      <c r="T186" s="2">
        <f>IF(SUM('Actual species'!W186)&gt;=1,1,IF(SUM('Actual species'!W186)="X",1,0))</f>
        <v>0</v>
      </c>
    </row>
    <row r="187" spans="1:20" x14ac:dyDescent="0.3">
      <c r="A187" s="113" t="str">
        <f>'Actual species'!A187</f>
        <v>Lordithon exoletus</v>
      </c>
      <c r="B187" s="66">
        <f>IF(SUM('Actual species'!B187:E187)&gt;=1,1,IF(SUM('Actual species'!B187:E187)="X",1,0))</f>
        <v>0</v>
      </c>
      <c r="C187" s="2">
        <f>IF(SUM('Actual species'!F187)&gt;=1,1,IF(SUM('Actual species'!F187)="X",1,0))</f>
        <v>0</v>
      </c>
      <c r="D187" s="2">
        <f>IF(SUM('Actual species'!G187)&gt;=1,1,IF(SUM('Actual species'!G187)="X",1,0))</f>
        <v>0</v>
      </c>
      <c r="E187" s="2">
        <f>IF(SUM('Actual species'!H187)&gt;=1,1,IF(SUM('Actual species'!H187)="X",1,0))</f>
        <v>0</v>
      </c>
      <c r="F187" s="2">
        <f>IF(SUM('Actual species'!I187)&gt;=1,1,IF(SUM('Actual species'!I187)="X",1,0))</f>
        <v>1</v>
      </c>
      <c r="G187" s="2">
        <f>IF(SUM('Actual species'!J187)&gt;=1,1,IF(SUM('Actual species'!J187)="X",1,0))</f>
        <v>0</v>
      </c>
      <c r="H187" s="2">
        <f>IF(SUM('Actual species'!K187)&gt;=1,1,IF(SUM('Actual species'!K187)="X",1,0))</f>
        <v>0</v>
      </c>
      <c r="I187" s="2">
        <f>IF(SUM('Actual species'!L187)&gt;=1,1,IF(SUM('Actual species'!L187)="X",1,0))</f>
        <v>0</v>
      </c>
      <c r="J187" s="2">
        <f>IF(SUM('Actual species'!M187)&gt;=1,1,IF(SUM('Actual species'!M187)="X",1,0))</f>
        <v>1</v>
      </c>
      <c r="K187" s="2">
        <f>IF(SUM('Actual species'!N187)&gt;=1,1,IF(SUM('Actual species'!N187)="X",1,0))</f>
        <v>0</v>
      </c>
      <c r="L187" s="2">
        <f>IF(SUM('Actual species'!O187)&gt;=1,1,IF(SUM('Actual species'!O187)="X",1,0))</f>
        <v>0</v>
      </c>
      <c r="M187" s="2">
        <f>IF(SUM('Actual species'!P187)&gt;=1,1,IF(SUM('Actual species'!P187)="X",1,0))</f>
        <v>0</v>
      </c>
      <c r="N187" s="2">
        <f>IF(SUM('Actual species'!Q187)&gt;=1,1,IF(SUM('Actual species'!Q187)="X",1,0))</f>
        <v>0</v>
      </c>
      <c r="O187" s="2">
        <f>IF(SUM('Actual species'!R187)&gt;=1,1,IF(SUM('Actual species'!R187)="X",1,0))</f>
        <v>0</v>
      </c>
      <c r="P187" s="2">
        <f>IF(SUM('Actual species'!S187)&gt;=1,1,IF(SUM('Actual species'!S187)="X",1,0))</f>
        <v>0</v>
      </c>
      <c r="Q187" s="2">
        <f>IF(SUM('Actual species'!T187)&gt;=1,1,IF(SUM('Actual species'!T187)="X",1,0))</f>
        <v>0</v>
      </c>
      <c r="R187" s="2">
        <f>IF(SUM('Actual species'!U187)&gt;=1,1,IF(SUM('Actual species'!U187)="X",1,0))</f>
        <v>0</v>
      </c>
      <c r="S187" s="2">
        <f>IF(SUM('Actual species'!V187)&gt;=1,1,IF(SUM('Actual species'!V187)="X",1,0))</f>
        <v>0</v>
      </c>
      <c r="T187" s="2">
        <f>IF(SUM('Actual species'!W187)&gt;=1,1,IF(SUM('Actual species'!W187)="X",1,0))</f>
        <v>0</v>
      </c>
    </row>
    <row r="188" spans="1:20" x14ac:dyDescent="0.3">
      <c r="A188" s="113" t="str">
        <f>'Actual species'!A188</f>
        <v>Lordithon lunulatus</v>
      </c>
      <c r="B188" s="66">
        <f>IF(SUM('Actual species'!B188:E188)&gt;=1,1,IF(SUM('Actual species'!B188:E188)="X",1,0))</f>
        <v>0</v>
      </c>
      <c r="C188" s="2">
        <f>IF(SUM('Actual species'!F188)&gt;=1,1,IF(SUM('Actual species'!F188)="X",1,0))</f>
        <v>0</v>
      </c>
      <c r="D188" s="2">
        <f>IF(SUM('Actual species'!G188)&gt;=1,1,IF(SUM('Actual species'!G188)="X",1,0))</f>
        <v>0</v>
      </c>
      <c r="E188" s="2">
        <f>IF(SUM('Actual species'!H188)&gt;=1,1,IF(SUM('Actual species'!H188)="X",1,0))</f>
        <v>0</v>
      </c>
      <c r="F188" s="2">
        <f>IF(SUM('Actual species'!I188)&gt;=1,1,IF(SUM('Actual species'!I188)="X",1,0))</f>
        <v>0</v>
      </c>
      <c r="G188" s="2">
        <f>IF(SUM('Actual species'!J188)&gt;=1,1,IF(SUM('Actual species'!J188)="X",1,0))</f>
        <v>0</v>
      </c>
      <c r="H188" s="2">
        <f>IF(SUM('Actual species'!K188)&gt;=1,1,IF(SUM('Actual species'!K188)="X",1,0))</f>
        <v>0</v>
      </c>
      <c r="I188" s="2">
        <f>IF(SUM('Actual species'!L188)&gt;=1,1,IF(SUM('Actual species'!L188)="X",1,0))</f>
        <v>0</v>
      </c>
      <c r="J188" s="2">
        <f>IF(SUM('Actual species'!M188)&gt;=1,1,IF(SUM('Actual species'!M188)="X",1,0))</f>
        <v>0</v>
      </c>
      <c r="K188" s="2">
        <f>IF(SUM('Actual species'!N188)&gt;=1,1,IF(SUM('Actual species'!N188)="X",1,0))</f>
        <v>0</v>
      </c>
      <c r="L188" s="2">
        <f>IF(SUM('Actual species'!O188)&gt;=1,1,IF(SUM('Actual species'!O188)="X",1,0))</f>
        <v>0</v>
      </c>
      <c r="M188" s="2">
        <f>IF(SUM('Actual species'!P188)&gt;=1,1,IF(SUM('Actual species'!P188)="X",1,0))</f>
        <v>0</v>
      </c>
      <c r="N188" s="2">
        <f>IF(SUM('Actual species'!Q188)&gt;=1,1,IF(SUM('Actual species'!Q188)="X",1,0))</f>
        <v>0</v>
      </c>
      <c r="O188" s="2">
        <f>IF(SUM('Actual species'!R188)&gt;=1,1,IF(SUM('Actual species'!R188)="X",1,0))</f>
        <v>0</v>
      </c>
      <c r="P188" s="2">
        <f>IF(SUM('Actual species'!S188)&gt;=1,1,IF(SUM('Actual species'!S188)="X",1,0))</f>
        <v>0</v>
      </c>
      <c r="Q188" s="2">
        <f>IF(SUM('Actual species'!T188)&gt;=1,1,IF(SUM('Actual species'!T188)="X",1,0))</f>
        <v>1</v>
      </c>
      <c r="R188" s="2">
        <f>IF(SUM('Actual species'!U188)&gt;=1,1,IF(SUM('Actual species'!U188)="X",1,0))</f>
        <v>0</v>
      </c>
      <c r="S188" s="2">
        <f>IF(SUM('Actual species'!V188)&gt;=1,1,IF(SUM('Actual species'!V188)="X",1,0))</f>
        <v>0</v>
      </c>
      <c r="T188" s="2">
        <f>IF(SUM('Actual species'!W188)&gt;=1,1,IF(SUM('Actual species'!W188)="X",1,0))</f>
        <v>0</v>
      </c>
    </row>
    <row r="189" spans="1:20" x14ac:dyDescent="0.3">
      <c r="A189" s="113" t="str">
        <f>'Actual species'!A189</f>
        <v>Lordithon thoracicus</v>
      </c>
      <c r="B189" s="66">
        <f>IF(SUM('Actual species'!B189:E189)&gt;=1,1,IF(SUM('Actual species'!B189:E189)="X",1,0))</f>
        <v>1</v>
      </c>
      <c r="C189" s="2">
        <f>IF(SUM('Actual species'!F189)&gt;=1,1,IF(SUM('Actual species'!F189)="X",1,0))</f>
        <v>1</v>
      </c>
      <c r="D189" s="2">
        <f>IF(SUM('Actual species'!G189)&gt;=1,1,IF(SUM('Actual species'!G189)="X",1,0))</f>
        <v>0</v>
      </c>
      <c r="E189" s="2">
        <f>IF(SUM('Actual species'!H189)&gt;=1,1,IF(SUM('Actual species'!H189)="X",1,0))</f>
        <v>0</v>
      </c>
      <c r="F189" s="2">
        <f>IF(SUM('Actual species'!I189)&gt;=1,1,IF(SUM('Actual species'!I189)="X",1,0))</f>
        <v>1</v>
      </c>
      <c r="G189" s="2">
        <f>IF(SUM('Actual species'!J189)&gt;=1,1,IF(SUM('Actual species'!J189)="X",1,0))</f>
        <v>0</v>
      </c>
      <c r="H189" s="2">
        <f>IF(SUM('Actual species'!K189)&gt;=1,1,IF(SUM('Actual species'!K189)="X",1,0))</f>
        <v>1</v>
      </c>
      <c r="I189" s="2">
        <f>IF(SUM('Actual species'!L189)&gt;=1,1,IF(SUM('Actual species'!L189)="X",1,0))</f>
        <v>0</v>
      </c>
      <c r="J189" s="2">
        <f>IF(SUM('Actual species'!M189)&gt;=1,1,IF(SUM('Actual species'!M189)="X",1,0))</f>
        <v>0</v>
      </c>
      <c r="K189" s="2">
        <f>IF(SUM('Actual species'!N189)&gt;=1,1,IF(SUM('Actual species'!N189)="X",1,0))</f>
        <v>0</v>
      </c>
      <c r="L189" s="2">
        <f>IF(SUM('Actual species'!O189)&gt;=1,1,IF(SUM('Actual species'!O189)="X",1,0))</f>
        <v>1</v>
      </c>
      <c r="M189" s="2">
        <f>IF(SUM('Actual species'!P189)&gt;=1,1,IF(SUM('Actual species'!P189)="X",1,0))</f>
        <v>0</v>
      </c>
      <c r="N189" s="2">
        <f>IF(SUM('Actual species'!Q189)&gt;=1,1,IF(SUM('Actual species'!Q189)="X",1,0))</f>
        <v>0</v>
      </c>
      <c r="O189" s="2">
        <f>IF(SUM('Actual species'!R189)&gt;=1,1,IF(SUM('Actual species'!R189)="X",1,0))</f>
        <v>0</v>
      </c>
      <c r="P189" s="2">
        <f>IF(SUM('Actual species'!S189)&gt;=1,1,IF(SUM('Actual species'!S189)="X",1,0))</f>
        <v>0</v>
      </c>
      <c r="Q189" s="2">
        <f>IF(SUM('Actual species'!T189)&gt;=1,1,IF(SUM('Actual species'!T189)="X",1,0))</f>
        <v>1</v>
      </c>
      <c r="R189" s="2">
        <f>IF(SUM('Actual species'!U189)&gt;=1,1,IF(SUM('Actual species'!U189)="X",1,0))</f>
        <v>0</v>
      </c>
      <c r="S189" s="2">
        <f>IF(SUM('Actual species'!V189)&gt;=1,1,IF(SUM('Actual species'!V189)="X",1,0))</f>
        <v>0</v>
      </c>
      <c r="T189" s="2">
        <f>IF(SUM('Actual species'!W189)&gt;=1,1,IF(SUM('Actual species'!W189)="X",1,0))</f>
        <v>0</v>
      </c>
    </row>
    <row r="190" spans="1:20" x14ac:dyDescent="0.3">
      <c r="A190" s="113" t="str">
        <f>'Actual species'!A190</f>
        <v>Lordithon trinotatus</v>
      </c>
      <c r="B190" s="66">
        <f>IF(SUM('Actual species'!B190:E190)&gt;=1,1,IF(SUM('Actual species'!B190:E190)="X",1,0))</f>
        <v>1</v>
      </c>
      <c r="C190" s="2">
        <f>IF(SUM('Actual species'!F190)&gt;=1,1,IF(SUM('Actual species'!F190)="X",1,0))</f>
        <v>0</v>
      </c>
      <c r="D190" s="2">
        <f>IF(SUM('Actual species'!G190)&gt;=1,1,IF(SUM('Actual species'!G190)="X",1,0))</f>
        <v>0</v>
      </c>
      <c r="E190" s="2">
        <f>IF(SUM('Actual species'!H190)&gt;=1,1,IF(SUM('Actual species'!H190)="X",1,0))</f>
        <v>0</v>
      </c>
      <c r="F190" s="2">
        <f>IF(SUM('Actual species'!I190)&gt;=1,1,IF(SUM('Actual species'!I190)="X",1,0))</f>
        <v>1</v>
      </c>
      <c r="G190" s="2">
        <f>IF(SUM('Actual species'!J190)&gt;=1,1,IF(SUM('Actual species'!J190)="X",1,0))</f>
        <v>0</v>
      </c>
      <c r="H190" s="2">
        <f>IF(SUM('Actual species'!K190)&gt;=1,1,IF(SUM('Actual species'!K190)="X",1,0))</f>
        <v>0</v>
      </c>
      <c r="I190" s="2">
        <f>IF(SUM('Actual species'!L190)&gt;=1,1,IF(SUM('Actual species'!L190)="X",1,0))</f>
        <v>0</v>
      </c>
      <c r="J190" s="2">
        <f>IF(SUM('Actual species'!M190)&gt;=1,1,IF(SUM('Actual species'!M190)="X",1,0))</f>
        <v>0</v>
      </c>
      <c r="K190" s="2">
        <f>IF(SUM('Actual species'!N190)&gt;=1,1,IF(SUM('Actual species'!N190)="X",1,0))</f>
        <v>0</v>
      </c>
      <c r="L190" s="2">
        <f>IF(SUM('Actual species'!O190)&gt;=1,1,IF(SUM('Actual species'!O190)="X",1,0))</f>
        <v>0</v>
      </c>
      <c r="M190" s="2">
        <f>IF(SUM('Actual species'!P190)&gt;=1,1,IF(SUM('Actual species'!P190)="X",1,0))</f>
        <v>0</v>
      </c>
      <c r="N190" s="2">
        <f>IF(SUM('Actual species'!Q190)&gt;=1,1,IF(SUM('Actual species'!Q190)="X",1,0))</f>
        <v>1</v>
      </c>
      <c r="O190" s="2">
        <f>IF(SUM('Actual species'!R190)&gt;=1,1,IF(SUM('Actual species'!R190)="X",1,0))</f>
        <v>1</v>
      </c>
      <c r="P190" s="2">
        <f>IF(SUM('Actual species'!S190)&gt;=1,1,IF(SUM('Actual species'!S190)="X",1,0))</f>
        <v>1</v>
      </c>
      <c r="Q190" s="2">
        <f>IF(SUM('Actual species'!T190)&gt;=1,1,IF(SUM('Actual species'!T190)="X",1,0))</f>
        <v>1</v>
      </c>
      <c r="R190" s="2">
        <f>IF(SUM('Actual species'!U190)&gt;=1,1,IF(SUM('Actual species'!U190)="X",1,0))</f>
        <v>0</v>
      </c>
      <c r="S190" s="2">
        <f>IF(SUM('Actual species'!V190)&gt;=1,1,IF(SUM('Actual species'!V190)="X",1,0))</f>
        <v>0</v>
      </c>
      <c r="T190" s="2">
        <f>IF(SUM('Actual species'!W190)&gt;=1,1,IF(SUM('Actual species'!W190)="X",1,0))</f>
        <v>0</v>
      </c>
    </row>
    <row r="191" spans="1:20" x14ac:dyDescent="0.3">
      <c r="A191" s="113" t="str">
        <f>'Actual species'!A191</f>
        <v>Mycetoporus 4 spp.</v>
      </c>
      <c r="B191" s="66">
        <f>IF(SUM('Actual species'!B191:E191)&gt;=1,1,IF(SUM('Actual species'!B191:E191)="X",1,0))</f>
        <v>1</v>
      </c>
      <c r="C191" s="2">
        <f>IF(SUM('Actual species'!F191)&gt;=1,1,IF(SUM('Actual species'!F191)="X",1,0))</f>
        <v>0</v>
      </c>
      <c r="D191" s="2">
        <f>IF(SUM('Actual species'!G191)&gt;=1,1,IF(SUM('Actual species'!G191)="X",1,0))</f>
        <v>0</v>
      </c>
      <c r="E191" s="2">
        <f>IF(SUM('Actual species'!H191)&gt;=1,1,IF(SUM('Actual species'!H191)="X",1,0))</f>
        <v>0</v>
      </c>
      <c r="F191" s="2">
        <f>IF(SUM('Actual species'!I191)&gt;=1,1,IF(SUM('Actual species'!I191)="X",1,0))</f>
        <v>0</v>
      </c>
      <c r="G191" s="2">
        <f>IF(SUM('Actual species'!J191)&gt;=1,1,IF(SUM('Actual species'!J191)="X",1,0))</f>
        <v>0</v>
      </c>
      <c r="H191" s="2">
        <f>IF(SUM('Actual species'!K191)&gt;=1,1,IF(SUM('Actual species'!K191)="X",1,0))</f>
        <v>0</v>
      </c>
      <c r="I191" s="2">
        <f>IF(SUM('Actual species'!L191)&gt;=1,1,IF(SUM('Actual species'!L191)="X",1,0))</f>
        <v>0</v>
      </c>
      <c r="J191" s="2">
        <f>IF(SUM('Actual species'!M191)&gt;=1,1,IF(SUM('Actual species'!M191)="X",1,0))</f>
        <v>0</v>
      </c>
      <c r="K191" s="2">
        <f>IF(SUM('Actual species'!N191)&gt;=1,1,IF(SUM('Actual species'!N191)="X",1,0))</f>
        <v>0</v>
      </c>
      <c r="L191" s="2">
        <f>IF(SUM('Actual species'!O191)&gt;=1,1,IF(SUM('Actual species'!O191)="X",1,0))</f>
        <v>0</v>
      </c>
      <c r="M191" s="2">
        <f>IF(SUM('Actual species'!P191)&gt;=1,1,IF(SUM('Actual species'!P191)="X",1,0))</f>
        <v>0</v>
      </c>
      <c r="N191" s="2">
        <f>IF(SUM('Actual species'!Q191)&gt;=1,1,IF(SUM('Actual species'!Q191)="X",1,0))</f>
        <v>0</v>
      </c>
      <c r="O191" s="2">
        <f>IF(SUM('Actual species'!R191)&gt;=1,1,IF(SUM('Actual species'!R191)="X",1,0))</f>
        <v>0</v>
      </c>
      <c r="P191" s="2">
        <f>IF(SUM('Actual species'!S191)&gt;=1,1,IF(SUM('Actual species'!S191)="X",1,0))</f>
        <v>0</v>
      </c>
      <c r="Q191" s="2">
        <f>IF(SUM('Actual species'!T191)&gt;=1,1,IF(SUM('Actual species'!T191)="X",1,0))</f>
        <v>0</v>
      </c>
      <c r="R191" s="2">
        <f>IF(SUM('Actual species'!U191)&gt;=1,1,IF(SUM('Actual species'!U191)="X",1,0))</f>
        <v>0</v>
      </c>
      <c r="S191" s="2">
        <f>IF(SUM('Actual species'!V191)&gt;=1,1,IF(SUM('Actual species'!V191)="X",1,0))</f>
        <v>0</v>
      </c>
      <c r="T191" s="2">
        <f>IF(SUM('Actual species'!W191)&gt;=1,1,IF(SUM('Actual species'!W191)="X",1,0))</f>
        <v>0</v>
      </c>
    </row>
    <row r="192" spans="1:20" x14ac:dyDescent="0.3">
      <c r="A192" s="113" t="str">
        <f>'Actual species'!A192</f>
        <v>Mycetoporus ambiguus</v>
      </c>
      <c r="B192" s="66">
        <f>IF(SUM('Actual species'!B192:E192)&gt;=1,1,IF(SUM('Actual species'!B192:E192)="X",1,0))</f>
        <v>0</v>
      </c>
      <c r="C192" s="2">
        <f>IF(SUM('Actual species'!F192)&gt;=1,1,IF(SUM('Actual species'!F192)="X",1,0))</f>
        <v>0</v>
      </c>
      <c r="D192" s="2">
        <f>IF(SUM('Actual species'!G192)&gt;=1,1,IF(SUM('Actual species'!G192)="X",1,0))</f>
        <v>0</v>
      </c>
      <c r="E192" s="2">
        <f>IF(SUM('Actual species'!H192)&gt;=1,1,IF(SUM('Actual species'!H192)="X",1,0))</f>
        <v>0</v>
      </c>
      <c r="F192" s="2">
        <f>IF(SUM('Actual species'!I192)&gt;=1,1,IF(SUM('Actual species'!I192)="X",1,0))</f>
        <v>0</v>
      </c>
      <c r="G192" s="2">
        <f>IF(SUM('Actual species'!J192)&gt;=1,1,IF(SUM('Actual species'!J192)="X",1,0))</f>
        <v>0</v>
      </c>
      <c r="H192" s="2">
        <f>IF(SUM('Actual species'!K192)&gt;=1,1,IF(SUM('Actual species'!K192)="X",1,0))</f>
        <v>0</v>
      </c>
      <c r="I192" s="2">
        <f>IF(SUM('Actual species'!L192)&gt;=1,1,IF(SUM('Actual species'!L192)="X",1,0))</f>
        <v>0</v>
      </c>
      <c r="J192" s="2">
        <f>IF(SUM('Actual species'!M192)&gt;=1,1,IF(SUM('Actual species'!M192)="X",1,0))</f>
        <v>0</v>
      </c>
      <c r="K192" s="2">
        <f>IF(SUM('Actual species'!N192)&gt;=1,1,IF(SUM('Actual species'!N192)="X",1,0))</f>
        <v>0</v>
      </c>
      <c r="L192" s="2">
        <f>IF(SUM('Actual species'!O192)&gt;=1,1,IF(SUM('Actual species'!O192)="X",1,0))</f>
        <v>0</v>
      </c>
      <c r="M192" s="2">
        <f>IF(SUM('Actual species'!P192)&gt;=1,1,IF(SUM('Actual species'!P192)="X",1,0))</f>
        <v>0</v>
      </c>
      <c r="N192" s="2">
        <f>IF(SUM('Actual species'!Q192)&gt;=1,1,IF(SUM('Actual species'!Q192)="X",1,0))</f>
        <v>0</v>
      </c>
      <c r="O192" s="2">
        <f>IF(SUM('Actual species'!R192)&gt;=1,1,IF(SUM('Actual species'!R192)="X",1,0))</f>
        <v>0</v>
      </c>
      <c r="P192" s="2">
        <f>IF(SUM('Actual species'!S192)&gt;=1,1,IF(SUM('Actual species'!S192)="X",1,0))</f>
        <v>0</v>
      </c>
      <c r="Q192" s="2">
        <f>IF(SUM('Actual species'!T192)&gt;=1,1,IF(SUM('Actual species'!T192)="X",1,0))</f>
        <v>0</v>
      </c>
      <c r="R192" s="2">
        <f>IF(SUM('Actual species'!U192)&gt;=1,1,IF(SUM('Actual species'!U192)="X",1,0))</f>
        <v>0</v>
      </c>
      <c r="S192" s="2">
        <f>IF(SUM('Actual species'!V192)&gt;=1,1,IF(SUM('Actual species'!V192)="X",1,0))</f>
        <v>0</v>
      </c>
      <c r="T192" s="2">
        <f>IF(SUM('Actual species'!W192)&gt;=1,1,IF(SUM('Actual species'!W192)="X",1,0))</f>
        <v>0</v>
      </c>
    </row>
    <row r="193" spans="1:20" x14ac:dyDescent="0.3">
      <c r="A193" s="113" t="str">
        <f>'Actual species'!A193</f>
        <v>Mycetoporus baudueri</v>
      </c>
      <c r="B193" s="66">
        <f>IF(SUM('Actual species'!B193:E193)&gt;=1,1,IF(SUM('Actual species'!B193:E193)="X",1,0))</f>
        <v>0</v>
      </c>
      <c r="C193" s="2">
        <f>IF(SUM('Actual species'!F193)&gt;=1,1,IF(SUM('Actual species'!F193)="X",1,0))</f>
        <v>0</v>
      </c>
      <c r="D193" s="2">
        <f>IF(SUM('Actual species'!G193)&gt;=1,1,IF(SUM('Actual species'!G193)="X",1,0))</f>
        <v>0</v>
      </c>
      <c r="E193" s="2">
        <f>IF(SUM('Actual species'!H193)&gt;=1,1,IF(SUM('Actual species'!H193)="X",1,0))</f>
        <v>0</v>
      </c>
      <c r="F193" s="2">
        <f>IF(SUM('Actual species'!I193)&gt;=1,1,IF(SUM('Actual species'!I193)="X",1,0))</f>
        <v>0</v>
      </c>
      <c r="G193" s="2">
        <f>IF(SUM('Actual species'!J193)&gt;=1,1,IF(SUM('Actual species'!J193)="X",1,0))</f>
        <v>1</v>
      </c>
      <c r="H193" s="2">
        <f>IF(SUM('Actual species'!K193)&gt;=1,1,IF(SUM('Actual species'!K193)="X",1,0))</f>
        <v>0</v>
      </c>
      <c r="I193" s="2">
        <f>IF(SUM('Actual species'!L193)&gt;=1,1,IF(SUM('Actual species'!L193)="X",1,0))</f>
        <v>0</v>
      </c>
      <c r="J193" s="2">
        <f>IF(SUM('Actual species'!M193)&gt;=1,1,IF(SUM('Actual species'!M193)="X",1,0))</f>
        <v>0</v>
      </c>
      <c r="K193" s="2">
        <f>IF(SUM('Actual species'!N193)&gt;=1,1,IF(SUM('Actual species'!N193)="X",1,0))</f>
        <v>0</v>
      </c>
      <c r="L193" s="2">
        <f>IF(SUM('Actual species'!O193)&gt;=1,1,IF(SUM('Actual species'!O193)="X",1,0))</f>
        <v>0</v>
      </c>
      <c r="M193" s="2">
        <f>IF(SUM('Actual species'!P193)&gt;=1,1,IF(SUM('Actual species'!P193)="X",1,0))</f>
        <v>0</v>
      </c>
      <c r="N193" s="2">
        <f>IF(SUM('Actual species'!Q193)&gt;=1,1,IF(SUM('Actual species'!Q193)="X",1,0))</f>
        <v>1</v>
      </c>
      <c r="O193" s="2">
        <f>IF(SUM('Actual species'!R193)&gt;=1,1,IF(SUM('Actual species'!R193)="X",1,0))</f>
        <v>0</v>
      </c>
      <c r="P193" s="2">
        <f>IF(SUM('Actual species'!S193)&gt;=1,1,IF(SUM('Actual species'!S193)="X",1,0))</f>
        <v>0</v>
      </c>
      <c r="Q193" s="2">
        <f>IF(SUM('Actual species'!T193)&gt;=1,1,IF(SUM('Actual species'!T193)="X",1,0))</f>
        <v>1</v>
      </c>
      <c r="R193" s="2">
        <f>IF(SUM('Actual species'!U193)&gt;=1,1,IF(SUM('Actual species'!U193)="X",1,0))</f>
        <v>0</v>
      </c>
      <c r="S193" s="2">
        <f>IF(SUM('Actual species'!V193)&gt;=1,1,IF(SUM('Actual species'!V193)="X",1,0))</f>
        <v>0</v>
      </c>
      <c r="T193" s="2">
        <f>IF(SUM('Actual species'!W193)&gt;=1,1,IF(SUM('Actual species'!W193)="X",1,0))</f>
        <v>0</v>
      </c>
    </row>
    <row r="194" spans="1:20" x14ac:dyDescent="0.3">
      <c r="A194" s="113" t="str">
        <f>'Actual species'!A194</f>
        <v>Mycetoporus bimaculatus</v>
      </c>
      <c r="B194" s="66">
        <f>IF(SUM('Actual species'!B194:E194)&gt;=1,1,IF(SUM('Actual species'!B194:E194)="X",1,0))</f>
        <v>0</v>
      </c>
      <c r="C194" s="2">
        <f>IF(SUM('Actual species'!F194)&gt;=1,1,IF(SUM('Actual species'!F194)="X",1,0))</f>
        <v>0</v>
      </c>
      <c r="D194" s="2">
        <f>IF(SUM('Actual species'!G194)&gt;=1,1,IF(SUM('Actual species'!G194)="X",1,0))</f>
        <v>0</v>
      </c>
      <c r="E194" s="2">
        <f>IF(SUM('Actual species'!H194)&gt;=1,1,IF(SUM('Actual species'!H194)="X",1,0))</f>
        <v>0</v>
      </c>
      <c r="F194" s="2">
        <f>IF(SUM('Actual species'!I194)&gt;=1,1,IF(SUM('Actual species'!I194)="X",1,0))</f>
        <v>0</v>
      </c>
      <c r="G194" s="2">
        <f>IF(SUM('Actual species'!J194)&gt;=1,1,IF(SUM('Actual species'!J194)="X",1,0))</f>
        <v>0</v>
      </c>
      <c r="H194" s="2">
        <f>IF(SUM('Actual species'!K194)&gt;=1,1,IF(SUM('Actual species'!K194)="X",1,0))</f>
        <v>0</v>
      </c>
      <c r="I194" s="2">
        <f>IF(SUM('Actual species'!L194)&gt;=1,1,IF(SUM('Actual species'!L194)="X",1,0))</f>
        <v>0</v>
      </c>
      <c r="J194" s="2">
        <f>IF(SUM('Actual species'!M194)&gt;=1,1,IF(SUM('Actual species'!M194)="X",1,0))</f>
        <v>0</v>
      </c>
      <c r="K194" s="2">
        <f>IF(SUM('Actual species'!N194)&gt;=1,1,IF(SUM('Actual species'!N194)="X",1,0))</f>
        <v>0</v>
      </c>
      <c r="L194" s="2">
        <f>IF(SUM('Actual species'!O194)&gt;=1,1,IF(SUM('Actual species'!O194)="X",1,0))</f>
        <v>0</v>
      </c>
      <c r="M194" s="2">
        <f>IF(SUM('Actual species'!P194)&gt;=1,1,IF(SUM('Actual species'!P194)="X",1,0))</f>
        <v>0</v>
      </c>
      <c r="N194" s="2">
        <f>IF(SUM('Actual species'!Q194)&gt;=1,1,IF(SUM('Actual species'!Q194)="X",1,0))</f>
        <v>0</v>
      </c>
      <c r="O194" s="2">
        <f>IF(SUM('Actual species'!R194)&gt;=1,1,IF(SUM('Actual species'!R194)="X",1,0))</f>
        <v>0</v>
      </c>
      <c r="P194" s="2">
        <f>IF(SUM('Actual species'!S194)&gt;=1,1,IF(SUM('Actual species'!S194)="X",1,0))</f>
        <v>0</v>
      </c>
      <c r="Q194" s="2">
        <f>IF(SUM('Actual species'!T194)&gt;=1,1,IF(SUM('Actual species'!T194)="X",1,0))</f>
        <v>1</v>
      </c>
      <c r="R194" s="2">
        <f>IF(SUM('Actual species'!U194)&gt;=1,1,IF(SUM('Actual species'!U194)="X",1,0))</f>
        <v>0</v>
      </c>
      <c r="S194" s="2">
        <f>IF(SUM('Actual species'!V194)&gt;=1,1,IF(SUM('Actual species'!V194)="X",1,0))</f>
        <v>0</v>
      </c>
      <c r="T194" s="2">
        <f>IF(SUM('Actual species'!W194)&gt;=1,1,IF(SUM('Actual species'!W194)="X",1,0))</f>
        <v>0</v>
      </c>
    </row>
    <row r="195" spans="1:20" x14ac:dyDescent="0.3">
      <c r="A195" s="113" t="str">
        <f>'Actual species'!A195</f>
        <v>Mycetoporus bosnicus</v>
      </c>
      <c r="B195" s="66">
        <f>IF(SUM('Actual species'!B195:E195)&gt;=1,1,IF(SUM('Actual species'!B195:E195)="X",1,0))</f>
        <v>0</v>
      </c>
      <c r="C195" s="2">
        <f>IF(SUM('Actual species'!F195)&gt;=1,1,IF(SUM('Actual species'!F195)="X",1,0))</f>
        <v>0</v>
      </c>
      <c r="D195" s="2">
        <f>IF(SUM('Actual species'!G195)&gt;=1,1,IF(SUM('Actual species'!G195)="X",1,0))</f>
        <v>0</v>
      </c>
      <c r="E195" s="2">
        <f>IF(SUM('Actual species'!H195)&gt;=1,1,IF(SUM('Actual species'!H195)="X",1,0))</f>
        <v>0</v>
      </c>
      <c r="F195" s="2">
        <f>IF(SUM('Actual species'!I195)&gt;=1,1,IF(SUM('Actual species'!I195)="X",1,0))</f>
        <v>0</v>
      </c>
      <c r="G195" s="2">
        <f>IF(SUM('Actual species'!J195)&gt;=1,1,IF(SUM('Actual species'!J195)="X",1,0))</f>
        <v>0</v>
      </c>
      <c r="H195" s="2">
        <f>IF(SUM('Actual species'!K195)&gt;=1,1,IF(SUM('Actual species'!K195)="X",1,0))</f>
        <v>0</v>
      </c>
      <c r="I195" s="2">
        <f>IF(SUM('Actual species'!L195)&gt;=1,1,IF(SUM('Actual species'!L195)="X",1,0))</f>
        <v>0</v>
      </c>
      <c r="J195" s="2">
        <f>IF(SUM('Actual species'!M195)&gt;=1,1,IF(SUM('Actual species'!M195)="X",1,0))</f>
        <v>0</v>
      </c>
      <c r="K195" s="2">
        <f>IF(SUM('Actual species'!N195)&gt;=1,1,IF(SUM('Actual species'!N195)="X",1,0))</f>
        <v>0</v>
      </c>
      <c r="L195" s="2">
        <f>IF(SUM('Actual species'!O195)&gt;=1,1,IF(SUM('Actual species'!O195)="X",1,0))</f>
        <v>0</v>
      </c>
      <c r="M195" s="2">
        <f>IF(SUM('Actual species'!P195)&gt;=1,1,IF(SUM('Actual species'!P195)="X",1,0))</f>
        <v>0</v>
      </c>
      <c r="N195" s="2">
        <f>IF(SUM('Actual species'!Q195)&gt;=1,1,IF(SUM('Actual species'!Q195)="X",1,0))</f>
        <v>0</v>
      </c>
      <c r="O195" s="2">
        <f>IF(SUM('Actual species'!R195)&gt;=1,1,IF(SUM('Actual species'!R195)="X",1,0))</f>
        <v>1</v>
      </c>
      <c r="P195" s="2">
        <f>IF(SUM('Actual species'!S195)&gt;=1,1,IF(SUM('Actual species'!S195)="X",1,0))</f>
        <v>0</v>
      </c>
      <c r="Q195" s="2">
        <f>IF(SUM('Actual species'!T195)&gt;=1,1,IF(SUM('Actual species'!T195)="X",1,0))</f>
        <v>1</v>
      </c>
      <c r="R195" s="2">
        <f>IF(SUM('Actual species'!U195)&gt;=1,1,IF(SUM('Actual species'!U195)="X",1,0))</f>
        <v>0</v>
      </c>
      <c r="S195" s="2">
        <f>IF(SUM('Actual species'!V195)&gt;=1,1,IF(SUM('Actual species'!V195)="X",1,0))</f>
        <v>0</v>
      </c>
      <c r="T195" s="2">
        <f>IF(SUM('Actual species'!W195)&gt;=1,1,IF(SUM('Actual species'!W195)="X",1,0))</f>
        <v>0</v>
      </c>
    </row>
    <row r="196" spans="1:20" x14ac:dyDescent="0.3">
      <c r="A196" s="113" t="str">
        <f>'Actual species'!A196</f>
        <v>Mycetoporus brucki</v>
      </c>
      <c r="B196" s="66">
        <f>IF(SUM('Actual species'!B196:E196)&gt;=1,1,IF(SUM('Actual species'!B196:E196)="X",1,0))</f>
        <v>0</v>
      </c>
      <c r="C196" s="2">
        <f>IF(SUM('Actual species'!F196)&gt;=1,1,IF(SUM('Actual species'!F196)="X",1,0))</f>
        <v>0</v>
      </c>
      <c r="D196" s="2">
        <f>IF(SUM('Actual species'!G196)&gt;=1,1,IF(SUM('Actual species'!G196)="X",1,0))</f>
        <v>0</v>
      </c>
      <c r="E196" s="2">
        <f>IF(SUM('Actual species'!H196)&gt;=1,1,IF(SUM('Actual species'!H196)="X",1,0))</f>
        <v>0</v>
      </c>
      <c r="F196" s="2">
        <f>IF(SUM('Actual species'!I196)&gt;=1,1,IF(SUM('Actual species'!I196)="X",1,0))</f>
        <v>0</v>
      </c>
      <c r="G196" s="2">
        <f>IF(SUM('Actual species'!J196)&gt;=1,1,IF(SUM('Actual species'!J196)="X",1,0))</f>
        <v>0</v>
      </c>
      <c r="H196" s="2">
        <f>IF(SUM('Actual species'!K196)&gt;=1,1,IF(SUM('Actual species'!K196)="X",1,0))</f>
        <v>0</v>
      </c>
      <c r="I196" s="2">
        <f>IF(SUM('Actual species'!L196)&gt;=1,1,IF(SUM('Actual species'!L196)="X",1,0))</f>
        <v>0</v>
      </c>
      <c r="J196" s="2">
        <f>IF(SUM('Actual species'!M196)&gt;=1,1,IF(SUM('Actual species'!M196)="X",1,0))</f>
        <v>0</v>
      </c>
      <c r="K196" s="2">
        <f>IF(SUM('Actual species'!N196)&gt;=1,1,IF(SUM('Actual species'!N196)="X",1,0))</f>
        <v>0</v>
      </c>
      <c r="L196" s="2">
        <f>IF(SUM('Actual species'!O196)&gt;=1,1,IF(SUM('Actual species'!O196)="X",1,0))</f>
        <v>0</v>
      </c>
      <c r="M196" s="2">
        <f>IF(SUM('Actual species'!P196)&gt;=1,1,IF(SUM('Actual species'!P196)="X",1,0))</f>
        <v>0</v>
      </c>
      <c r="N196" s="2">
        <f>IF(SUM('Actual species'!Q196)&gt;=1,1,IF(SUM('Actual species'!Q196)="X",1,0))</f>
        <v>0</v>
      </c>
      <c r="O196" s="2">
        <f>IF(SUM('Actual species'!R196)&gt;=1,1,IF(SUM('Actual species'!R196)="X",1,0))</f>
        <v>1</v>
      </c>
      <c r="P196" s="2">
        <f>IF(SUM('Actual species'!S196)&gt;=1,1,IF(SUM('Actual species'!S196)="X",1,0))</f>
        <v>0</v>
      </c>
      <c r="Q196" s="2">
        <f>IF(SUM('Actual species'!T196)&gt;=1,1,IF(SUM('Actual species'!T196)="X",1,0))</f>
        <v>1</v>
      </c>
      <c r="R196" s="2">
        <f>IF(SUM('Actual species'!U196)&gt;=1,1,IF(SUM('Actual species'!U196)="X",1,0))</f>
        <v>0</v>
      </c>
      <c r="S196" s="2">
        <f>IF(SUM('Actual species'!V196)&gt;=1,1,IF(SUM('Actual species'!V196)="X",1,0))</f>
        <v>0</v>
      </c>
      <c r="T196" s="2">
        <f>IF(SUM('Actual species'!W196)&gt;=1,1,IF(SUM('Actual species'!W196)="X",1,0))</f>
        <v>0</v>
      </c>
    </row>
    <row r="197" spans="1:20" x14ac:dyDescent="0.3">
      <c r="A197" s="113" t="str">
        <f>'Actual species'!A197</f>
        <v>Mycetoporus cf. bosnicus</v>
      </c>
      <c r="B197" s="66">
        <f>IF(SUM('Actual species'!B197:E197)&gt;=1,1,IF(SUM('Actual species'!B197:E197)="X",1,0))</f>
        <v>0</v>
      </c>
      <c r="C197" s="2">
        <f>IF(SUM('Actual species'!F197)&gt;=1,1,IF(SUM('Actual species'!F197)="X",1,0))</f>
        <v>0</v>
      </c>
      <c r="D197" s="2">
        <f>IF(SUM('Actual species'!G197)&gt;=1,1,IF(SUM('Actual species'!G197)="X",1,0))</f>
        <v>0</v>
      </c>
      <c r="E197" s="2">
        <f>IF(SUM('Actual species'!H197)&gt;=1,1,IF(SUM('Actual species'!H197)="X",1,0))</f>
        <v>0</v>
      </c>
      <c r="F197" s="2">
        <f>IF(SUM('Actual species'!I197)&gt;=1,1,IF(SUM('Actual species'!I197)="X",1,0))</f>
        <v>0</v>
      </c>
      <c r="G197" s="2">
        <f>IF(SUM('Actual species'!J197)&gt;=1,1,IF(SUM('Actual species'!J197)="X",1,0))</f>
        <v>0</v>
      </c>
      <c r="H197" s="2">
        <f>IF(SUM('Actual species'!K197)&gt;=1,1,IF(SUM('Actual species'!K197)="X",1,0))</f>
        <v>0</v>
      </c>
      <c r="I197" s="2">
        <f>IF(SUM('Actual species'!L197)&gt;=1,1,IF(SUM('Actual species'!L197)="X",1,0))</f>
        <v>0</v>
      </c>
      <c r="J197" s="2">
        <f>IF(SUM('Actual species'!M197)&gt;=1,1,IF(SUM('Actual species'!M197)="X",1,0))</f>
        <v>0</v>
      </c>
      <c r="K197" s="2">
        <f>IF(SUM('Actual species'!N197)&gt;=1,1,IF(SUM('Actual species'!N197)="X",1,0))</f>
        <v>0</v>
      </c>
      <c r="L197" s="2">
        <f>IF(SUM('Actual species'!O197)&gt;=1,1,IF(SUM('Actual species'!O197)="X",1,0))</f>
        <v>0</v>
      </c>
      <c r="M197" s="2">
        <f>IF(SUM('Actual species'!P197)&gt;=1,1,IF(SUM('Actual species'!P197)="X",1,0))</f>
        <v>0</v>
      </c>
      <c r="N197" s="2">
        <f>IF(SUM('Actual species'!Q197)&gt;=1,1,IF(SUM('Actual species'!Q197)="X",1,0))</f>
        <v>0</v>
      </c>
      <c r="O197" s="2">
        <f>IF(SUM('Actual species'!R197)&gt;=1,1,IF(SUM('Actual species'!R197)="X",1,0))</f>
        <v>0</v>
      </c>
      <c r="P197" s="2">
        <f>IF(SUM('Actual species'!S197)&gt;=1,1,IF(SUM('Actual species'!S197)="X",1,0))</f>
        <v>1</v>
      </c>
      <c r="Q197" s="2">
        <f>IF(SUM('Actual species'!T197)&gt;=1,1,IF(SUM('Actual species'!T197)="X",1,0))</f>
        <v>1</v>
      </c>
      <c r="R197" s="2">
        <f>IF(SUM('Actual species'!U197)&gt;=1,1,IF(SUM('Actual species'!U197)="X",1,0))</f>
        <v>0</v>
      </c>
      <c r="S197" s="2">
        <f>IF(SUM('Actual species'!V197)&gt;=1,1,IF(SUM('Actual species'!V197)="X",1,0))</f>
        <v>0</v>
      </c>
      <c r="T197" s="2">
        <f>IF(SUM('Actual species'!W197)&gt;=1,1,IF(SUM('Actual species'!W197)="X",1,0))</f>
        <v>0</v>
      </c>
    </row>
    <row r="198" spans="1:20" x14ac:dyDescent="0.3">
      <c r="A198" s="113" t="str">
        <f>'Actual species'!A198</f>
        <v>Mycetoporus cf. confinis</v>
      </c>
      <c r="B198" s="66">
        <f>IF(SUM('Actual species'!B198:E198)&gt;=1,1,IF(SUM('Actual species'!B198:E198)="X",1,0))</f>
        <v>0</v>
      </c>
      <c r="C198" s="2">
        <f>IF(SUM('Actual species'!F198)&gt;=1,1,IF(SUM('Actual species'!F198)="X",1,0))</f>
        <v>0</v>
      </c>
      <c r="D198" s="2">
        <f>IF(SUM('Actual species'!G198)&gt;=1,1,IF(SUM('Actual species'!G198)="X",1,0))</f>
        <v>0</v>
      </c>
      <c r="E198" s="2">
        <f>IF(SUM('Actual species'!H198)&gt;=1,1,IF(SUM('Actual species'!H198)="X",1,0))</f>
        <v>1</v>
      </c>
      <c r="F198" s="2">
        <f>IF(SUM('Actual species'!I198)&gt;=1,1,IF(SUM('Actual species'!I198)="X",1,0))</f>
        <v>0</v>
      </c>
      <c r="G198" s="2">
        <f>IF(SUM('Actual species'!J198)&gt;=1,1,IF(SUM('Actual species'!J198)="X",1,0))</f>
        <v>0</v>
      </c>
      <c r="H198" s="2">
        <f>IF(SUM('Actual species'!K198)&gt;=1,1,IF(SUM('Actual species'!K198)="X",1,0))</f>
        <v>0</v>
      </c>
      <c r="I198" s="2">
        <f>IF(SUM('Actual species'!L198)&gt;=1,1,IF(SUM('Actual species'!L198)="X",1,0))</f>
        <v>0</v>
      </c>
      <c r="J198" s="2">
        <f>IF(SUM('Actual species'!M198)&gt;=1,1,IF(SUM('Actual species'!M198)="X",1,0))</f>
        <v>0</v>
      </c>
      <c r="K198" s="2">
        <f>IF(SUM('Actual species'!N198)&gt;=1,1,IF(SUM('Actual species'!N198)="X",1,0))</f>
        <v>0</v>
      </c>
      <c r="L198" s="2">
        <f>IF(SUM('Actual species'!O198)&gt;=1,1,IF(SUM('Actual species'!O198)="X",1,0))</f>
        <v>0</v>
      </c>
      <c r="M198" s="2">
        <f>IF(SUM('Actual species'!P198)&gt;=1,1,IF(SUM('Actual species'!P198)="X",1,0))</f>
        <v>0</v>
      </c>
      <c r="N198" s="2">
        <f>IF(SUM('Actual species'!Q198)&gt;=1,1,IF(SUM('Actual species'!Q198)="X",1,0))</f>
        <v>0</v>
      </c>
      <c r="O198" s="2">
        <f>IF(SUM('Actual species'!R198)&gt;=1,1,IF(SUM('Actual species'!R198)="X",1,0))</f>
        <v>0</v>
      </c>
      <c r="P198" s="2">
        <f>IF(SUM('Actual species'!S198)&gt;=1,1,IF(SUM('Actual species'!S198)="X",1,0))</f>
        <v>0</v>
      </c>
      <c r="Q198" s="2">
        <f>IF(SUM('Actual species'!T198)&gt;=1,1,IF(SUM('Actual species'!T198)="X",1,0))</f>
        <v>0</v>
      </c>
      <c r="R198" s="2">
        <f>IF(SUM('Actual species'!U198)&gt;=1,1,IF(SUM('Actual species'!U198)="X",1,0))</f>
        <v>0</v>
      </c>
      <c r="S198" s="2">
        <f>IF(SUM('Actual species'!V198)&gt;=1,1,IF(SUM('Actual species'!V198)="X",1,0))</f>
        <v>0</v>
      </c>
      <c r="T198" s="2">
        <f>IF(SUM('Actual species'!W198)&gt;=1,1,IF(SUM('Actual species'!W198)="X",1,0))</f>
        <v>0</v>
      </c>
    </row>
    <row r="199" spans="1:20" x14ac:dyDescent="0.3">
      <c r="A199" s="113" t="str">
        <f>'Actual species'!A199</f>
        <v>Mycetoporus cf. erichsonanus</v>
      </c>
      <c r="B199" s="66">
        <f>IF(SUM('Actual species'!B199:E199)&gt;=1,1,IF(SUM('Actual species'!B199:E199)="X",1,0))</f>
        <v>0</v>
      </c>
      <c r="C199" s="2">
        <f>IF(SUM('Actual species'!F199)&gt;=1,1,IF(SUM('Actual species'!F199)="X",1,0))</f>
        <v>0</v>
      </c>
      <c r="D199" s="2">
        <f>IF(SUM('Actual species'!G199)&gt;=1,1,IF(SUM('Actual species'!G199)="X",1,0))</f>
        <v>0</v>
      </c>
      <c r="E199" s="2">
        <f>IF(SUM('Actual species'!H199)&gt;=1,1,IF(SUM('Actual species'!H199)="X",1,0))</f>
        <v>0</v>
      </c>
      <c r="F199" s="2">
        <f>IF(SUM('Actual species'!I199)&gt;=1,1,IF(SUM('Actual species'!I199)="X",1,0))</f>
        <v>0</v>
      </c>
      <c r="G199" s="2">
        <f>IF(SUM('Actual species'!J199)&gt;=1,1,IF(SUM('Actual species'!J199)="X",1,0))</f>
        <v>0</v>
      </c>
      <c r="H199" s="2">
        <f>IF(SUM('Actual species'!K199)&gt;=1,1,IF(SUM('Actual species'!K199)="X",1,0))</f>
        <v>0</v>
      </c>
      <c r="I199" s="2">
        <f>IF(SUM('Actual species'!L199)&gt;=1,1,IF(SUM('Actual species'!L199)="X",1,0))</f>
        <v>0</v>
      </c>
      <c r="J199" s="2">
        <f>IF(SUM('Actual species'!M199)&gt;=1,1,IF(SUM('Actual species'!M199)="X",1,0))</f>
        <v>0</v>
      </c>
      <c r="K199" s="2">
        <f>IF(SUM('Actual species'!N199)&gt;=1,1,IF(SUM('Actual species'!N199)="X",1,0))</f>
        <v>0</v>
      </c>
      <c r="L199" s="2">
        <f>IF(SUM('Actual species'!O199)&gt;=1,1,IF(SUM('Actual species'!O199)="X",1,0))</f>
        <v>0</v>
      </c>
      <c r="M199" s="2">
        <f>IF(SUM('Actual species'!P199)&gt;=1,1,IF(SUM('Actual species'!P199)="X",1,0))</f>
        <v>0</v>
      </c>
      <c r="N199" s="2">
        <f>IF(SUM('Actual species'!Q199)&gt;=1,1,IF(SUM('Actual species'!Q199)="X",1,0))</f>
        <v>1</v>
      </c>
      <c r="O199" s="2">
        <f>IF(SUM('Actual species'!R199)&gt;=1,1,IF(SUM('Actual species'!R199)="X",1,0))</f>
        <v>0</v>
      </c>
      <c r="P199" s="2">
        <f>IF(SUM('Actual species'!S199)&gt;=1,1,IF(SUM('Actual species'!S199)="X",1,0))</f>
        <v>0</v>
      </c>
      <c r="Q199" s="2">
        <f>IF(SUM('Actual species'!T199)&gt;=1,1,IF(SUM('Actual species'!T199)="X",1,0))</f>
        <v>0</v>
      </c>
      <c r="R199" s="2">
        <f>IF(SUM('Actual species'!U199)&gt;=1,1,IF(SUM('Actual species'!U199)="X",1,0))</f>
        <v>0</v>
      </c>
      <c r="S199" s="2">
        <f>IF(SUM('Actual species'!V199)&gt;=1,1,IF(SUM('Actual species'!V199)="X",1,0))</f>
        <v>0</v>
      </c>
      <c r="T199" s="2">
        <f>IF(SUM('Actual species'!W199)&gt;=1,1,IF(SUM('Actual species'!W199)="X",1,0))</f>
        <v>0</v>
      </c>
    </row>
    <row r="200" spans="1:20" x14ac:dyDescent="0.3">
      <c r="A200" s="113" t="str">
        <f>'Actual species'!A200</f>
        <v>Mycetoporus cf. glaber</v>
      </c>
      <c r="B200" s="66">
        <f>IF(SUM('Actual species'!B200:E200)&gt;=1,1,IF(SUM('Actual species'!B200:E200)="X",1,0))</f>
        <v>1</v>
      </c>
      <c r="C200" s="2">
        <f>IF(SUM('Actual species'!F200)&gt;=1,1,IF(SUM('Actual species'!F200)="X",1,0))</f>
        <v>0</v>
      </c>
      <c r="D200" s="2">
        <f>IF(SUM('Actual species'!G200)&gt;=1,1,IF(SUM('Actual species'!G200)="X",1,0))</f>
        <v>0</v>
      </c>
      <c r="E200" s="2">
        <f>IF(SUM('Actual species'!H200)&gt;=1,1,IF(SUM('Actual species'!H200)="X",1,0))</f>
        <v>0</v>
      </c>
      <c r="F200" s="2">
        <f>IF(SUM('Actual species'!I200)&gt;=1,1,IF(SUM('Actual species'!I200)="X",1,0))</f>
        <v>0</v>
      </c>
      <c r="G200" s="2">
        <f>IF(SUM('Actual species'!J200)&gt;=1,1,IF(SUM('Actual species'!J200)="X",1,0))</f>
        <v>0</v>
      </c>
      <c r="H200" s="2">
        <f>IF(SUM('Actual species'!K200)&gt;=1,1,IF(SUM('Actual species'!K200)="X",1,0))</f>
        <v>0</v>
      </c>
      <c r="I200" s="2">
        <f>IF(SUM('Actual species'!L200)&gt;=1,1,IF(SUM('Actual species'!L200)="X",1,0))</f>
        <v>0</v>
      </c>
      <c r="J200" s="2">
        <f>IF(SUM('Actual species'!M200)&gt;=1,1,IF(SUM('Actual species'!M200)="X",1,0))</f>
        <v>0</v>
      </c>
      <c r="K200" s="2">
        <f>IF(SUM('Actual species'!N200)&gt;=1,1,IF(SUM('Actual species'!N200)="X",1,0))</f>
        <v>0</v>
      </c>
      <c r="L200" s="2">
        <f>IF(SUM('Actual species'!O200)&gt;=1,1,IF(SUM('Actual species'!O200)="X",1,0))</f>
        <v>0</v>
      </c>
      <c r="M200" s="2">
        <f>IF(SUM('Actual species'!P200)&gt;=1,1,IF(SUM('Actual species'!P200)="X",1,0))</f>
        <v>0</v>
      </c>
      <c r="N200" s="2">
        <f>IF(SUM('Actual species'!Q200)&gt;=1,1,IF(SUM('Actual species'!Q200)="X",1,0))</f>
        <v>0</v>
      </c>
      <c r="O200" s="2">
        <f>IF(SUM('Actual species'!R200)&gt;=1,1,IF(SUM('Actual species'!R200)="X",1,0))</f>
        <v>0</v>
      </c>
      <c r="P200" s="2">
        <f>IF(SUM('Actual species'!S200)&gt;=1,1,IF(SUM('Actual species'!S200)="X",1,0))</f>
        <v>0</v>
      </c>
      <c r="Q200" s="2">
        <f>IF(SUM('Actual species'!T200)&gt;=1,1,IF(SUM('Actual species'!T200)="X",1,0))</f>
        <v>0</v>
      </c>
      <c r="R200" s="2">
        <f>IF(SUM('Actual species'!U200)&gt;=1,1,IF(SUM('Actual species'!U200)="X",1,0))</f>
        <v>0</v>
      </c>
      <c r="S200" s="2">
        <f>IF(SUM('Actual species'!V200)&gt;=1,1,IF(SUM('Actual species'!V200)="X",1,0))</f>
        <v>0</v>
      </c>
      <c r="T200" s="2">
        <f>IF(SUM('Actual species'!W200)&gt;=1,1,IF(SUM('Actual species'!W200)="X",1,0))</f>
        <v>0</v>
      </c>
    </row>
    <row r="201" spans="1:20" x14ac:dyDescent="0.3">
      <c r="A201" s="113" t="str">
        <f>'Actual species'!A201</f>
        <v>Mycetoporus cf. Nigricollis</v>
      </c>
      <c r="B201" s="66">
        <f>IF(SUM('Actual species'!B201:E201)&gt;=1,1,IF(SUM('Actual species'!B201:E201)="X",1,0))</f>
        <v>0</v>
      </c>
      <c r="C201" s="2">
        <f>IF(SUM('Actual species'!F201)&gt;=1,1,IF(SUM('Actual species'!F201)="X",1,0))</f>
        <v>0</v>
      </c>
      <c r="D201" s="2">
        <f>IF(SUM('Actual species'!G201)&gt;=1,1,IF(SUM('Actual species'!G201)="X",1,0))</f>
        <v>0</v>
      </c>
      <c r="E201" s="2">
        <f>IF(SUM('Actual species'!H201)&gt;=1,1,IF(SUM('Actual species'!H201)="X",1,0))</f>
        <v>0</v>
      </c>
      <c r="F201" s="2">
        <f>IF(SUM('Actual species'!I201)&gt;=1,1,IF(SUM('Actual species'!I201)="X",1,0))</f>
        <v>0</v>
      </c>
      <c r="G201" s="2">
        <f>IF(SUM('Actual species'!J201)&gt;=1,1,IF(SUM('Actual species'!J201)="X",1,0))</f>
        <v>0</v>
      </c>
      <c r="H201" s="2">
        <f>IF(SUM('Actual species'!K201)&gt;=1,1,IF(SUM('Actual species'!K201)="X",1,0))</f>
        <v>0</v>
      </c>
      <c r="I201" s="2">
        <f>IF(SUM('Actual species'!L201)&gt;=1,1,IF(SUM('Actual species'!L201)="X",1,0))</f>
        <v>0</v>
      </c>
      <c r="J201" s="2">
        <f>IF(SUM('Actual species'!M201)&gt;=1,1,IF(SUM('Actual species'!M201)="X",1,0))</f>
        <v>0</v>
      </c>
      <c r="K201" s="2">
        <f>IF(SUM('Actual species'!N201)&gt;=1,1,IF(SUM('Actual species'!N201)="X",1,0))</f>
        <v>0</v>
      </c>
      <c r="L201" s="2">
        <f>IF(SUM('Actual species'!O201)&gt;=1,1,IF(SUM('Actual species'!O201)="X",1,0))</f>
        <v>0</v>
      </c>
      <c r="M201" s="2">
        <f>IF(SUM('Actual species'!P201)&gt;=1,1,IF(SUM('Actual species'!P201)="X",1,0))</f>
        <v>0</v>
      </c>
      <c r="N201" s="2">
        <f>IF(SUM('Actual species'!Q201)&gt;=1,1,IF(SUM('Actual species'!Q201)="X",1,0))</f>
        <v>1</v>
      </c>
      <c r="O201" s="2">
        <f>IF(SUM('Actual species'!R201)&gt;=1,1,IF(SUM('Actual species'!R201)="X",1,0))</f>
        <v>0</v>
      </c>
      <c r="P201" s="2">
        <f>IF(SUM('Actual species'!S201)&gt;=1,1,IF(SUM('Actual species'!S201)="X",1,0))</f>
        <v>1</v>
      </c>
      <c r="Q201" s="2">
        <f>IF(SUM('Actual species'!T201)&gt;=1,1,IF(SUM('Actual species'!T201)="X",1,0))</f>
        <v>0</v>
      </c>
      <c r="R201" s="2">
        <f>IF(SUM('Actual species'!U201)&gt;=1,1,IF(SUM('Actual species'!U201)="X",1,0))</f>
        <v>0</v>
      </c>
      <c r="S201" s="2">
        <f>IF(SUM('Actual species'!V201)&gt;=1,1,IF(SUM('Actual species'!V201)="X",1,0))</f>
        <v>0</v>
      </c>
      <c r="T201" s="2">
        <f>IF(SUM('Actual species'!W201)&gt;=1,1,IF(SUM('Actual species'!W201)="X",1,0))</f>
        <v>0</v>
      </c>
    </row>
    <row r="202" spans="1:20" x14ac:dyDescent="0.3">
      <c r="A202" s="113" t="str">
        <f>'Actual species'!A202</f>
        <v>Mycetoporus cf. simillimus</v>
      </c>
      <c r="B202" s="66">
        <f>IF(SUM('Actual species'!B202:E202)&gt;=1,1,IF(SUM('Actual species'!B202:E202)="X",1,0))</f>
        <v>0</v>
      </c>
      <c r="C202" s="2">
        <f>IF(SUM('Actual species'!F202)&gt;=1,1,IF(SUM('Actual species'!F202)="X",1,0))</f>
        <v>0</v>
      </c>
      <c r="D202" s="2">
        <f>IF(SUM('Actual species'!G202)&gt;=1,1,IF(SUM('Actual species'!G202)="X",1,0))</f>
        <v>0</v>
      </c>
      <c r="E202" s="2">
        <f>IF(SUM('Actual species'!H202)&gt;=1,1,IF(SUM('Actual species'!H202)="X",1,0))</f>
        <v>1</v>
      </c>
      <c r="F202" s="2">
        <f>IF(SUM('Actual species'!I202)&gt;=1,1,IF(SUM('Actual species'!I202)="X",1,0))</f>
        <v>0</v>
      </c>
      <c r="G202" s="2">
        <f>IF(SUM('Actual species'!J202)&gt;=1,1,IF(SUM('Actual species'!J202)="X",1,0))</f>
        <v>1</v>
      </c>
      <c r="H202" s="2">
        <f>IF(SUM('Actual species'!K202)&gt;=1,1,IF(SUM('Actual species'!K202)="X",1,0))</f>
        <v>1</v>
      </c>
      <c r="I202" s="2">
        <f>IF(SUM('Actual species'!L202)&gt;=1,1,IF(SUM('Actual species'!L202)="X",1,0))</f>
        <v>1</v>
      </c>
      <c r="J202" s="2">
        <f>IF(SUM('Actual species'!M202)&gt;=1,1,IF(SUM('Actual species'!M202)="X",1,0))</f>
        <v>0</v>
      </c>
      <c r="K202" s="2">
        <f>IF(SUM('Actual species'!N202)&gt;=1,1,IF(SUM('Actual species'!N202)="X",1,0))</f>
        <v>0</v>
      </c>
      <c r="L202" s="2">
        <f>IF(SUM('Actual species'!O202)&gt;=1,1,IF(SUM('Actual species'!O202)="X",1,0))</f>
        <v>0</v>
      </c>
      <c r="M202" s="2">
        <f>IF(SUM('Actual species'!P202)&gt;=1,1,IF(SUM('Actual species'!P202)="X",1,0))</f>
        <v>0</v>
      </c>
      <c r="N202" s="2">
        <f>IF(SUM('Actual species'!Q202)&gt;=1,1,IF(SUM('Actual species'!Q202)="X",1,0))</f>
        <v>0</v>
      </c>
      <c r="O202" s="2">
        <f>IF(SUM('Actual species'!R202)&gt;=1,1,IF(SUM('Actual species'!R202)="X",1,0))</f>
        <v>0</v>
      </c>
      <c r="P202" s="2">
        <f>IF(SUM('Actual species'!S202)&gt;=1,1,IF(SUM('Actual species'!S202)="X",1,0))</f>
        <v>0</v>
      </c>
      <c r="Q202" s="2">
        <f>IF(SUM('Actual species'!T202)&gt;=1,1,IF(SUM('Actual species'!T202)="X",1,0))</f>
        <v>0</v>
      </c>
      <c r="R202" s="2">
        <f>IF(SUM('Actual species'!U202)&gt;=1,1,IF(SUM('Actual species'!U202)="X",1,0))</f>
        <v>0</v>
      </c>
      <c r="S202" s="2">
        <f>IF(SUM('Actual species'!V202)&gt;=1,1,IF(SUM('Actual species'!V202)="X",1,0))</f>
        <v>0</v>
      </c>
      <c r="T202" s="2">
        <f>IF(SUM('Actual species'!W202)&gt;=1,1,IF(SUM('Actual species'!W202)="X",1,0))</f>
        <v>0</v>
      </c>
    </row>
    <row r="203" spans="1:20" x14ac:dyDescent="0.3">
      <c r="A203" s="113" t="str">
        <f>'Actual species'!A203</f>
        <v>Mycetoporus clavicornis</v>
      </c>
      <c r="B203" s="66">
        <f>IF(SUM('Actual species'!B203:E203)&gt;=1,1,IF(SUM('Actual species'!B203:E203)="X",1,0))</f>
        <v>0</v>
      </c>
      <c r="C203" s="2">
        <f>IF(SUM('Actual species'!F203)&gt;=1,1,IF(SUM('Actual species'!F203)="X",1,0))</f>
        <v>0</v>
      </c>
      <c r="D203" s="2">
        <f>IF(SUM('Actual species'!G203)&gt;=1,1,IF(SUM('Actual species'!G203)="X",1,0))</f>
        <v>0</v>
      </c>
      <c r="E203" s="2">
        <f>IF(SUM('Actual species'!H203)&gt;=1,1,IF(SUM('Actual species'!H203)="X",1,0))</f>
        <v>0</v>
      </c>
      <c r="F203" s="2">
        <f>IF(SUM('Actual species'!I203)&gt;=1,1,IF(SUM('Actual species'!I203)="X",1,0))</f>
        <v>0</v>
      </c>
      <c r="G203" s="2">
        <f>IF(SUM('Actual species'!J203)&gt;=1,1,IF(SUM('Actual species'!J203)="X",1,0))</f>
        <v>0</v>
      </c>
      <c r="H203" s="2">
        <f>IF(SUM('Actual species'!K203)&gt;=1,1,IF(SUM('Actual species'!K203)="X",1,0))</f>
        <v>0</v>
      </c>
      <c r="I203" s="2">
        <f>IF(SUM('Actual species'!L203)&gt;=1,1,IF(SUM('Actual species'!L203)="X",1,0))</f>
        <v>0</v>
      </c>
      <c r="J203" s="2">
        <f>IF(SUM('Actual species'!M203)&gt;=1,1,IF(SUM('Actual species'!M203)="X",1,0))</f>
        <v>0</v>
      </c>
      <c r="K203" s="2">
        <f>IF(SUM('Actual species'!N203)&gt;=1,1,IF(SUM('Actual species'!N203)="X",1,0))</f>
        <v>0</v>
      </c>
      <c r="L203" s="2">
        <f>IF(SUM('Actual species'!O203)&gt;=1,1,IF(SUM('Actual species'!O203)="X",1,0))</f>
        <v>0</v>
      </c>
      <c r="M203" s="2">
        <f>IF(SUM('Actual species'!P203)&gt;=1,1,IF(SUM('Actual species'!P203)="X",1,0))</f>
        <v>0</v>
      </c>
      <c r="N203" s="2">
        <f>IF(SUM('Actual species'!Q203)&gt;=1,1,IF(SUM('Actual species'!Q203)="X",1,0))</f>
        <v>0</v>
      </c>
      <c r="O203" s="2">
        <f>IF(SUM('Actual species'!R203)&gt;=1,1,IF(SUM('Actual species'!R203)="X",1,0))</f>
        <v>0</v>
      </c>
      <c r="P203" s="2">
        <f>IF(SUM('Actual species'!S203)&gt;=1,1,IF(SUM('Actual species'!S203)="X",1,0))</f>
        <v>0</v>
      </c>
      <c r="Q203" s="2">
        <f>IF(SUM('Actual species'!T203)&gt;=1,1,IF(SUM('Actual species'!T203)="X",1,0))</f>
        <v>0</v>
      </c>
      <c r="R203" s="2">
        <f>IF(SUM('Actual species'!U203)&gt;=1,1,IF(SUM('Actual species'!U203)="X",1,0))</f>
        <v>0</v>
      </c>
      <c r="S203" s="2">
        <f>IF(SUM('Actual species'!V203)&gt;=1,1,IF(SUM('Actual species'!V203)="X",1,0))</f>
        <v>0</v>
      </c>
      <c r="T203" s="2">
        <f>IF(SUM('Actual species'!W203)&gt;=1,1,IF(SUM('Actual species'!W203)="X",1,0))</f>
        <v>0</v>
      </c>
    </row>
    <row r="204" spans="1:20" x14ac:dyDescent="0.3">
      <c r="A204" s="113" t="str">
        <f>'Actual species'!A204</f>
        <v>Mycetoporus confinis</v>
      </c>
      <c r="B204" s="66">
        <f>IF(SUM('Actual species'!B204:E204)&gt;=1,1,IF(SUM('Actual species'!B204:E204)="X",1,0))</f>
        <v>0</v>
      </c>
      <c r="C204" s="2">
        <f>IF(SUM('Actual species'!F204)&gt;=1,1,IF(SUM('Actual species'!F204)="X",1,0))</f>
        <v>0</v>
      </c>
      <c r="D204" s="2">
        <f>IF(SUM('Actual species'!G204)&gt;=1,1,IF(SUM('Actual species'!G204)="X",1,0))</f>
        <v>0</v>
      </c>
      <c r="E204" s="2">
        <f>IF(SUM('Actual species'!H204)&gt;=1,1,IF(SUM('Actual species'!H204)="X",1,0))</f>
        <v>1</v>
      </c>
      <c r="F204" s="2">
        <f>IF(SUM('Actual species'!I204)&gt;=1,1,IF(SUM('Actual species'!I204)="X",1,0))</f>
        <v>0</v>
      </c>
      <c r="G204" s="2">
        <f>IF(SUM('Actual species'!J204)&gt;=1,1,IF(SUM('Actual species'!J204)="X",1,0))</f>
        <v>0</v>
      </c>
      <c r="H204" s="2">
        <f>IF(SUM('Actual species'!K204)&gt;=1,1,IF(SUM('Actual species'!K204)="X",1,0))</f>
        <v>0</v>
      </c>
      <c r="I204" s="2">
        <f>IF(SUM('Actual species'!L204)&gt;=1,1,IF(SUM('Actual species'!L204)="X",1,0))</f>
        <v>1</v>
      </c>
      <c r="J204" s="2">
        <f>IF(SUM('Actual species'!M204)&gt;=1,1,IF(SUM('Actual species'!M204)="X",1,0))</f>
        <v>0</v>
      </c>
      <c r="K204" s="2">
        <f>IF(SUM('Actual species'!N204)&gt;=1,1,IF(SUM('Actual species'!N204)="X",1,0))</f>
        <v>0</v>
      </c>
      <c r="L204" s="2">
        <f>IF(SUM('Actual species'!O204)&gt;=1,1,IF(SUM('Actual species'!O204)="X",1,0))</f>
        <v>0</v>
      </c>
      <c r="M204" s="2">
        <f>IF(SUM('Actual species'!P204)&gt;=1,1,IF(SUM('Actual species'!P204)="X",1,0))</f>
        <v>0</v>
      </c>
      <c r="N204" s="2">
        <f>IF(SUM('Actual species'!Q204)&gt;=1,1,IF(SUM('Actual species'!Q204)="X",1,0))</f>
        <v>0</v>
      </c>
      <c r="O204" s="2">
        <f>IF(SUM('Actual species'!R204)&gt;=1,1,IF(SUM('Actual species'!R204)="X",1,0))</f>
        <v>0</v>
      </c>
      <c r="P204" s="2">
        <f>IF(SUM('Actual species'!S204)&gt;=1,1,IF(SUM('Actual species'!S204)="X",1,0))</f>
        <v>0</v>
      </c>
      <c r="Q204" s="2">
        <f>IF(SUM('Actual species'!T204)&gt;=1,1,IF(SUM('Actual species'!T204)="X",1,0))</f>
        <v>0</v>
      </c>
      <c r="R204" s="2">
        <f>IF(SUM('Actual species'!U204)&gt;=1,1,IF(SUM('Actual species'!U204)="X",1,0))</f>
        <v>0</v>
      </c>
      <c r="S204" s="2">
        <f>IF(SUM('Actual species'!V204)&gt;=1,1,IF(SUM('Actual species'!V204)="X",1,0))</f>
        <v>0</v>
      </c>
      <c r="T204" s="2">
        <f>IF(SUM('Actual species'!W204)&gt;=1,1,IF(SUM('Actual species'!W204)="X",1,0))</f>
        <v>0</v>
      </c>
    </row>
    <row r="205" spans="1:20" x14ac:dyDescent="0.3">
      <c r="A205" s="113" t="str">
        <f>'Actual species'!A205</f>
        <v>Mycetoporus dispersus</v>
      </c>
      <c r="B205" s="66">
        <f>IF(SUM('Actual species'!B205:E205)&gt;=1,1,IF(SUM('Actual species'!B205:E205)="X",1,0))</f>
        <v>0</v>
      </c>
      <c r="C205" s="2">
        <f>IF(SUM('Actual species'!F205)&gt;=1,1,IF(SUM('Actual species'!F205)="X",1,0))</f>
        <v>0</v>
      </c>
      <c r="D205" s="2">
        <f>IF(SUM('Actual species'!G205)&gt;=1,1,IF(SUM('Actual species'!G205)="X",1,0))</f>
        <v>0</v>
      </c>
      <c r="E205" s="2">
        <f>IF(SUM('Actual species'!H205)&gt;=1,1,IF(SUM('Actual species'!H205)="X",1,0))</f>
        <v>0</v>
      </c>
      <c r="F205" s="2">
        <f>IF(SUM('Actual species'!I205)&gt;=1,1,IF(SUM('Actual species'!I205)="X",1,0))</f>
        <v>0</v>
      </c>
      <c r="G205" s="2">
        <f>IF(SUM('Actual species'!J205)&gt;=1,1,IF(SUM('Actual species'!J205)="X",1,0))</f>
        <v>1</v>
      </c>
      <c r="H205" s="2">
        <f>IF(SUM('Actual species'!K205)&gt;=1,1,IF(SUM('Actual species'!K205)="X",1,0))</f>
        <v>0</v>
      </c>
      <c r="I205" s="2">
        <f>IF(SUM('Actual species'!L205)&gt;=1,1,IF(SUM('Actual species'!L205)="X",1,0))</f>
        <v>0</v>
      </c>
      <c r="J205" s="2">
        <f>IF(SUM('Actual species'!M205)&gt;=1,1,IF(SUM('Actual species'!M205)="X",1,0))</f>
        <v>0</v>
      </c>
      <c r="K205" s="2">
        <f>IF(SUM('Actual species'!N205)&gt;=1,1,IF(SUM('Actual species'!N205)="X",1,0))</f>
        <v>0</v>
      </c>
      <c r="L205" s="2">
        <f>IF(SUM('Actual species'!O205)&gt;=1,1,IF(SUM('Actual species'!O205)="X",1,0))</f>
        <v>0</v>
      </c>
      <c r="M205" s="2">
        <f>IF(SUM('Actual species'!P205)&gt;=1,1,IF(SUM('Actual species'!P205)="X",1,0))</f>
        <v>0</v>
      </c>
      <c r="N205" s="2">
        <f>IF(SUM('Actual species'!Q205)&gt;=1,1,IF(SUM('Actual species'!Q205)="X",1,0))</f>
        <v>0</v>
      </c>
      <c r="O205" s="2">
        <f>IF(SUM('Actual species'!R205)&gt;=1,1,IF(SUM('Actual species'!R205)="X",1,0))</f>
        <v>0</v>
      </c>
      <c r="P205" s="2">
        <f>IF(SUM('Actual species'!S205)&gt;=1,1,IF(SUM('Actual species'!S205)="X",1,0))</f>
        <v>0</v>
      </c>
      <c r="Q205" s="2">
        <f>IF(SUM('Actual species'!T205)&gt;=1,1,IF(SUM('Actual species'!T205)="X",1,0))</f>
        <v>0</v>
      </c>
      <c r="R205" s="2">
        <f>IF(SUM('Actual species'!U205)&gt;=1,1,IF(SUM('Actual species'!U205)="X",1,0))</f>
        <v>0</v>
      </c>
      <c r="S205" s="2">
        <f>IF(SUM('Actual species'!V205)&gt;=1,1,IF(SUM('Actual species'!V205)="X",1,0))</f>
        <v>1</v>
      </c>
      <c r="T205" s="2">
        <f>IF(SUM('Actual species'!W205)&gt;=1,1,IF(SUM('Actual species'!W205)="X",1,0))</f>
        <v>0</v>
      </c>
    </row>
    <row r="206" spans="1:20" x14ac:dyDescent="0.3">
      <c r="A206" s="113" t="str">
        <f>'Actual species'!A206</f>
        <v>Mycetoporus erichsonanus</v>
      </c>
      <c r="B206" s="66">
        <f>IF(SUM('Actual species'!B206:E206)&gt;=1,1,IF(SUM('Actual species'!B206:E206)="X",1,0))</f>
        <v>0</v>
      </c>
      <c r="C206" s="2">
        <f>IF(SUM('Actual species'!F206)&gt;=1,1,IF(SUM('Actual species'!F206)="X",1,0))</f>
        <v>0</v>
      </c>
      <c r="D206" s="2">
        <f>IF(SUM('Actual species'!G206)&gt;=1,1,IF(SUM('Actual species'!G206)="X",1,0))</f>
        <v>0</v>
      </c>
      <c r="E206" s="2">
        <f>IF(SUM('Actual species'!H206)&gt;=1,1,IF(SUM('Actual species'!H206)="X",1,0))</f>
        <v>0</v>
      </c>
      <c r="F206" s="2">
        <f>IF(SUM('Actual species'!I206)&gt;=1,1,IF(SUM('Actual species'!I206)="X",1,0))</f>
        <v>0</v>
      </c>
      <c r="G206" s="2">
        <f>IF(SUM('Actual species'!J206)&gt;=1,1,IF(SUM('Actual species'!J206)="X",1,0))</f>
        <v>0</v>
      </c>
      <c r="H206" s="2">
        <f>IF(SUM('Actual species'!K206)&gt;=1,1,IF(SUM('Actual species'!K206)="X",1,0))</f>
        <v>0</v>
      </c>
      <c r="I206" s="2">
        <f>IF(SUM('Actual species'!L206)&gt;=1,1,IF(SUM('Actual species'!L206)="X",1,0))</f>
        <v>0</v>
      </c>
      <c r="J206" s="2">
        <f>IF(SUM('Actual species'!M206)&gt;=1,1,IF(SUM('Actual species'!M206)="X",1,0))</f>
        <v>0</v>
      </c>
      <c r="K206" s="2">
        <f>IF(SUM('Actual species'!N206)&gt;=1,1,IF(SUM('Actual species'!N206)="X",1,0))</f>
        <v>0</v>
      </c>
      <c r="L206" s="2">
        <f>IF(SUM('Actual species'!O206)&gt;=1,1,IF(SUM('Actual species'!O206)="X",1,0))</f>
        <v>0</v>
      </c>
      <c r="M206" s="2">
        <f>IF(SUM('Actual species'!P206)&gt;=1,1,IF(SUM('Actual species'!P206)="X",1,0))</f>
        <v>0</v>
      </c>
      <c r="N206" s="2">
        <f>IF(SUM('Actual species'!Q206)&gt;=1,1,IF(SUM('Actual species'!Q206)="X",1,0))</f>
        <v>0</v>
      </c>
      <c r="O206" s="2">
        <f>IF(SUM('Actual species'!R206)&gt;=1,1,IF(SUM('Actual species'!R206)="X",1,0))</f>
        <v>0</v>
      </c>
      <c r="P206" s="2">
        <f>IF(SUM('Actual species'!S206)&gt;=1,1,IF(SUM('Actual species'!S206)="X",1,0))</f>
        <v>0</v>
      </c>
      <c r="Q206" s="2">
        <f>IF(SUM('Actual species'!T206)&gt;=1,1,IF(SUM('Actual species'!T206)="X",1,0))</f>
        <v>1</v>
      </c>
      <c r="R206" s="2">
        <f>IF(SUM('Actual species'!U206)&gt;=1,1,IF(SUM('Actual species'!U206)="X",1,0))</f>
        <v>0</v>
      </c>
      <c r="S206" s="2">
        <f>IF(SUM('Actual species'!V206)&gt;=1,1,IF(SUM('Actual species'!V206)="X",1,0))</f>
        <v>1</v>
      </c>
      <c r="T206" s="2">
        <f>IF(SUM('Actual species'!W206)&gt;=1,1,IF(SUM('Actual species'!W206)="X",1,0))</f>
        <v>0</v>
      </c>
    </row>
    <row r="207" spans="1:20" x14ac:dyDescent="0.3">
      <c r="A207" s="113" t="str">
        <f>'Actual species'!A207</f>
        <v>Mycetoporus forticornis</v>
      </c>
      <c r="B207" s="66">
        <f>IF(SUM('Actual species'!B207:E207)&gt;=1,1,IF(SUM('Actual species'!B207:E207)="X",1,0))</f>
        <v>0</v>
      </c>
      <c r="C207" s="2">
        <f>IF(SUM('Actual species'!F207)&gt;=1,1,IF(SUM('Actual species'!F207)="X",1,0))</f>
        <v>0</v>
      </c>
      <c r="D207" s="2">
        <f>IF(SUM('Actual species'!G207)&gt;=1,1,IF(SUM('Actual species'!G207)="X",1,0))</f>
        <v>0</v>
      </c>
      <c r="E207" s="2">
        <f>IF(SUM('Actual species'!H207)&gt;=1,1,IF(SUM('Actual species'!H207)="X",1,0))</f>
        <v>0</v>
      </c>
      <c r="F207" s="2">
        <f>IF(SUM('Actual species'!I207)&gt;=1,1,IF(SUM('Actual species'!I207)="X",1,0))</f>
        <v>0</v>
      </c>
      <c r="G207" s="2">
        <f>IF(SUM('Actual species'!J207)&gt;=1,1,IF(SUM('Actual species'!J207)="X",1,0))</f>
        <v>0</v>
      </c>
      <c r="H207" s="2">
        <f>IF(SUM('Actual species'!K207)&gt;=1,1,IF(SUM('Actual species'!K207)="X",1,0))</f>
        <v>0</v>
      </c>
      <c r="I207" s="2">
        <f>IF(SUM('Actual species'!L207)&gt;=1,1,IF(SUM('Actual species'!L207)="X",1,0))</f>
        <v>0</v>
      </c>
      <c r="J207" s="2">
        <f>IF(SUM('Actual species'!M207)&gt;=1,1,IF(SUM('Actual species'!M207)="X",1,0))</f>
        <v>0</v>
      </c>
      <c r="K207" s="2">
        <f>IF(SUM('Actual species'!N207)&gt;=1,1,IF(SUM('Actual species'!N207)="X",1,0))</f>
        <v>0</v>
      </c>
      <c r="L207" s="2">
        <f>IF(SUM('Actual species'!O207)&gt;=1,1,IF(SUM('Actual species'!O207)="X",1,0))</f>
        <v>0</v>
      </c>
      <c r="M207" s="2">
        <f>IF(SUM('Actual species'!P207)&gt;=1,1,IF(SUM('Actual species'!P207)="X",1,0))</f>
        <v>0</v>
      </c>
      <c r="N207" s="2">
        <f>IF(SUM('Actual species'!Q207)&gt;=1,1,IF(SUM('Actual species'!Q207)="X",1,0))</f>
        <v>0</v>
      </c>
      <c r="O207" s="2">
        <f>IF(SUM('Actual species'!R207)&gt;=1,1,IF(SUM('Actual species'!R207)="X",1,0))</f>
        <v>0</v>
      </c>
      <c r="P207" s="2">
        <f>IF(SUM('Actual species'!S207)&gt;=1,1,IF(SUM('Actual species'!S207)="X",1,0))</f>
        <v>1</v>
      </c>
      <c r="Q207" s="2">
        <f>IF(SUM('Actual species'!T207)&gt;=1,1,IF(SUM('Actual species'!T207)="X",1,0))</f>
        <v>0</v>
      </c>
      <c r="R207" s="2">
        <f>IF(SUM('Actual species'!U207)&gt;=1,1,IF(SUM('Actual species'!U207)="X",1,0))</f>
        <v>0</v>
      </c>
      <c r="S207" s="2">
        <f>IF(SUM('Actual species'!V207)&gt;=1,1,IF(SUM('Actual species'!V207)="X",1,0))</f>
        <v>0</v>
      </c>
      <c r="T207" s="2">
        <f>IF(SUM('Actual species'!W207)&gt;=1,1,IF(SUM('Actual species'!W207)="X",1,0))</f>
        <v>0</v>
      </c>
    </row>
    <row r="208" spans="1:20" x14ac:dyDescent="0.3">
      <c r="A208" s="113" t="str">
        <f>'Actual species'!A208</f>
        <v>Mycetoporus glaber glaber</v>
      </c>
      <c r="B208" s="66">
        <f>IF(SUM('Actual species'!B208:E208)&gt;=1,1,IF(SUM('Actual species'!B208:E208)="X",1,0))</f>
        <v>0</v>
      </c>
      <c r="C208" s="2">
        <f>IF(SUM('Actual species'!F208)&gt;=1,1,IF(SUM('Actual species'!F208)="X",1,0))</f>
        <v>0</v>
      </c>
      <c r="D208" s="2">
        <f>IF(SUM('Actual species'!G208)&gt;=1,1,IF(SUM('Actual species'!G208)="X",1,0))</f>
        <v>0</v>
      </c>
      <c r="E208" s="2">
        <f>IF(SUM('Actual species'!H208)&gt;=1,1,IF(SUM('Actual species'!H208)="X",1,0))</f>
        <v>0</v>
      </c>
      <c r="F208" s="2">
        <f>IF(SUM('Actual species'!I208)&gt;=1,1,IF(SUM('Actual species'!I208)="X",1,0))</f>
        <v>0</v>
      </c>
      <c r="G208" s="2">
        <f>IF(SUM('Actual species'!J208)&gt;=1,1,IF(SUM('Actual species'!J208)="X",1,0))</f>
        <v>0</v>
      </c>
      <c r="H208" s="2">
        <f>IF(SUM('Actual species'!K208)&gt;=1,1,IF(SUM('Actual species'!K208)="X",1,0))</f>
        <v>0</v>
      </c>
      <c r="I208" s="2">
        <f>IF(SUM('Actual species'!L208)&gt;=1,1,IF(SUM('Actual species'!L208)="X",1,0))</f>
        <v>0</v>
      </c>
      <c r="J208" s="2">
        <f>IF(SUM('Actual species'!M208)&gt;=1,1,IF(SUM('Actual species'!M208)="X",1,0))</f>
        <v>0</v>
      </c>
      <c r="K208" s="2">
        <f>IF(SUM('Actual species'!N208)&gt;=1,1,IF(SUM('Actual species'!N208)="X",1,0))</f>
        <v>1</v>
      </c>
      <c r="L208" s="2">
        <f>IF(SUM('Actual species'!O208)&gt;=1,1,IF(SUM('Actual species'!O208)="X",1,0))</f>
        <v>1</v>
      </c>
      <c r="M208" s="2">
        <f>IF(SUM('Actual species'!P208)&gt;=1,1,IF(SUM('Actual species'!P208)="X",1,0))</f>
        <v>0</v>
      </c>
      <c r="N208" s="2">
        <f>IF(SUM('Actual species'!Q208)&gt;=1,1,IF(SUM('Actual species'!Q208)="X",1,0))</f>
        <v>0</v>
      </c>
      <c r="O208" s="2">
        <f>IF(SUM('Actual species'!R208)&gt;=1,1,IF(SUM('Actual species'!R208)="X",1,0))</f>
        <v>0</v>
      </c>
      <c r="P208" s="2">
        <f>IF(SUM('Actual species'!S208)&gt;=1,1,IF(SUM('Actual species'!S208)="X",1,0))</f>
        <v>0</v>
      </c>
      <c r="Q208" s="2">
        <f>IF(SUM('Actual species'!T208)&gt;=1,1,IF(SUM('Actual species'!T208)="X",1,0))</f>
        <v>0</v>
      </c>
      <c r="R208" s="2">
        <f>IF(SUM('Actual species'!U208)&gt;=1,1,IF(SUM('Actual species'!U208)="X",1,0))</f>
        <v>0</v>
      </c>
      <c r="S208" s="2">
        <f>IF(SUM('Actual species'!V208)&gt;=1,1,IF(SUM('Actual species'!V208)="X",1,0))</f>
        <v>0</v>
      </c>
      <c r="T208" s="2">
        <f>IF(SUM('Actual species'!W208)&gt;=1,1,IF(SUM('Actual species'!W208)="X",1,0))</f>
        <v>0</v>
      </c>
    </row>
    <row r="209" spans="1:20" x14ac:dyDescent="0.3">
      <c r="A209" s="113" t="str">
        <f>'Actual species'!A209</f>
        <v>Mycetoporus ignidorsum</v>
      </c>
      <c r="B209" s="66">
        <f>IF(SUM('Actual species'!B209:E209)&gt;=1,1,IF(SUM('Actual species'!B209:E209)="X",1,0))</f>
        <v>0</v>
      </c>
      <c r="C209" s="2">
        <f>IF(SUM('Actual species'!F209)&gt;=1,1,IF(SUM('Actual species'!F209)="X",1,0))</f>
        <v>1</v>
      </c>
      <c r="D209" s="2">
        <f>IF(SUM('Actual species'!G209)&gt;=1,1,IF(SUM('Actual species'!G209)="X",1,0))</f>
        <v>0</v>
      </c>
      <c r="E209" s="2">
        <f>IF(SUM('Actual species'!H209)&gt;=1,1,IF(SUM('Actual species'!H209)="X",1,0))</f>
        <v>1</v>
      </c>
      <c r="F209" s="2">
        <f>IF(SUM('Actual species'!I209)&gt;=1,1,IF(SUM('Actual species'!I209)="X",1,0))</f>
        <v>1</v>
      </c>
      <c r="G209" s="2">
        <f>IF(SUM('Actual species'!J209)&gt;=1,1,IF(SUM('Actual species'!J209)="X",1,0))</f>
        <v>1</v>
      </c>
      <c r="H209" s="2">
        <f>IF(SUM('Actual species'!K209)&gt;=1,1,IF(SUM('Actual species'!K209)="X",1,0))</f>
        <v>0</v>
      </c>
      <c r="I209" s="2">
        <f>IF(SUM('Actual species'!L209)&gt;=1,1,IF(SUM('Actual species'!L209)="X",1,0))</f>
        <v>1</v>
      </c>
      <c r="J209" s="2">
        <f>IF(SUM('Actual species'!M209)&gt;=1,1,IF(SUM('Actual species'!M209)="X",1,0))</f>
        <v>1</v>
      </c>
      <c r="K209" s="2">
        <f>IF(SUM('Actual species'!N209)&gt;=1,1,IF(SUM('Actual species'!N209)="X",1,0))</f>
        <v>0</v>
      </c>
      <c r="L209" s="2">
        <f>IF(SUM('Actual species'!O209)&gt;=1,1,IF(SUM('Actual species'!O209)="X",1,0))</f>
        <v>1</v>
      </c>
      <c r="M209" s="2">
        <f>IF(SUM('Actual species'!P209)&gt;=1,1,IF(SUM('Actual species'!P209)="X",1,0))</f>
        <v>1</v>
      </c>
      <c r="N209" s="2">
        <f>IF(SUM('Actual species'!Q209)&gt;=1,1,IF(SUM('Actual species'!Q209)="X",1,0))</f>
        <v>0</v>
      </c>
      <c r="O209" s="2">
        <f>IF(SUM('Actual species'!R209)&gt;=1,1,IF(SUM('Actual species'!R209)="X",1,0))</f>
        <v>0</v>
      </c>
      <c r="P209" s="2">
        <f>IF(SUM('Actual species'!S209)&gt;=1,1,IF(SUM('Actual species'!S209)="X",1,0))</f>
        <v>0</v>
      </c>
      <c r="Q209" s="2">
        <f>IF(SUM('Actual species'!T209)&gt;=1,1,IF(SUM('Actual species'!T209)="X",1,0))</f>
        <v>0</v>
      </c>
      <c r="R209" s="2">
        <f>IF(SUM('Actual species'!U209)&gt;=1,1,IF(SUM('Actual species'!U209)="X",1,0))</f>
        <v>0</v>
      </c>
      <c r="S209" s="2">
        <f>IF(SUM('Actual species'!V209)&gt;=1,1,IF(SUM('Actual species'!V209)="X",1,0))</f>
        <v>0</v>
      </c>
      <c r="T209" s="2">
        <f>IF(SUM('Actual species'!W209)&gt;=1,1,IF(SUM('Actual species'!W209)="X",1,0))</f>
        <v>0</v>
      </c>
    </row>
    <row r="210" spans="1:20" x14ac:dyDescent="0.3">
      <c r="A210" s="113" t="str">
        <f>'Actual species'!A210</f>
        <v>Mycetoporus imperialis</v>
      </c>
      <c r="B210" s="66">
        <f>IF(SUM('Actual species'!B210:E210)&gt;=1,1,IF(SUM('Actual species'!B210:E210)="X",1,0))</f>
        <v>0</v>
      </c>
      <c r="C210" s="2">
        <f>IF(SUM('Actual species'!F210)&gt;=1,1,IF(SUM('Actual species'!F210)="X",1,0))</f>
        <v>0</v>
      </c>
      <c r="D210" s="2">
        <f>IF(SUM('Actual species'!G210)&gt;=1,1,IF(SUM('Actual species'!G210)="X",1,0))</f>
        <v>1</v>
      </c>
      <c r="E210" s="2">
        <f>IF(SUM('Actual species'!H210)&gt;=1,1,IF(SUM('Actual species'!H210)="X",1,0))</f>
        <v>1</v>
      </c>
      <c r="F210" s="2">
        <f>IF(SUM('Actual species'!I210)&gt;=1,1,IF(SUM('Actual species'!I210)="X",1,0))</f>
        <v>1</v>
      </c>
      <c r="G210" s="2">
        <f>IF(SUM('Actual species'!J210)&gt;=1,1,IF(SUM('Actual species'!J210)="X",1,0))</f>
        <v>0</v>
      </c>
      <c r="H210" s="2">
        <f>IF(SUM('Actual species'!K210)&gt;=1,1,IF(SUM('Actual species'!K210)="X",1,0))</f>
        <v>0</v>
      </c>
      <c r="I210" s="2">
        <f>IF(SUM('Actual species'!L210)&gt;=1,1,IF(SUM('Actual species'!L210)="X",1,0))</f>
        <v>0</v>
      </c>
      <c r="J210" s="2">
        <f>IF(SUM('Actual species'!M210)&gt;=1,1,IF(SUM('Actual species'!M210)="X",1,0))</f>
        <v>0</v>
      </c>
      <c r="K210" s="2">
        <f>IF(SUM('Actual species'!N210)&gt;=1,1,IF(SUM('Actual species'!N210)="X",1,0))</f>
        <v>0</v>
      </c>
      <c r="L210" s="2">
        <f>IF(SUM('Actual species'!O210)&gt;=1,1,IF(SUM('Actual species'!O210)="X",1,0))</f>
        <v>0</v>
      </c>
      <c r="M210" s="2">
        <f>IF(SUM('Actual species'!P210)&gt;=1,1,IF(SUM('Actual species'!P210)="X",1,0))</f>
        <v>0</v>
      </c>
      <c r="N210" s="2">
        <f>IF(SUM('Actual species'!Q210)&gt;=1,1,IF(SUM('Actual species'!Q210)="X",1,0))</f>
        <v>0</v>
      </c>
      <c r="O210" s="2">
        <f>IF(SUM('Actual species'!R210)&gt;=1,1,IF(SUM('Actual species'!R210)="X",1,0))</f>
        <v>0</v>
      </c>
      <c r="P210" s="2">
        <f>IF(SUM('Actual species'!S210)&gt;=1,1,IF(SUM('Actual species'!S210)="X",1,0))</f>
        <v>0</v>
      </c>
      <c r="Q210" s="2">
        <f>IF(SUM('Actual species'!T210)&gt;=1,1,IF(SUM('Actual species'!T210)="X",1,0))</f>
        <v>0</v>
      </c>
      <c r="R210" s="2">
        <f>IF(SUM('Actual species'!U210)&gt;=1,1,IF(SUM('Actual species'!U210)="X",1,0))</f>
        <v>0</v>
      </c>
      <c r="S210" s="2">
        <f>IF(SUM('Actual species'!V210)&gt;=1,1,IF(SUM('Actual species'!V210)="X",1,0))</f>
        <v>0</v>
      </c>
      <c r="T210" s="2">
        <f>IF(SUM('Actual species'!W210)&gt;=1,1,IF(SUM('Actual species'!W210)="X",1,0))</f>
        <v>0</v>
      </c>
    </row>
    <row r="211" spans="1:20" x14ac:dyDescent="0.3">
      <c r="A211" s="113" t="str">
        <f>'Actual species'!A211</f>
        <v>Mycetoporus jonicus</v>
      </c>
      <c r="B211" s="66">
        <f>IF(SUM('Actual species'!B211:E211)&gt;=1,1,IF(SUM('Actual species'!B211:E211)="X",1,0))</f>
        <v>0</v>
      </c>
      <c r="C211" s="2">
        <f>IF(SUM('Actual species'!F211)&gt;=1,1,IF(SUM('Actual species'!F211)="X",1,0))</f>
        <v>0</v>
      </c>
      <c r="D211" s="2">
        <f>IF(SUM('Actual species'!G211)&gt;=1,1,IF(SUM('Actual species'!G211)="X",1,0))</f>
        <v>0</v>
      </c>
      <c r="E211" s="2">
        <f>IF(SUM('Actual species'!H211)&gt;=1,1,IF(SUM('Actual species'!H211)="X",1,0))</f>
        <v>0</v>
      </c>
      <c r="F211" s="2">
        <f>IF(SUM('Actual species'!I211)&gt;=1,1,IF(SUM('Actual species'!I211)="X",1,0))</f>
        <v>0</v>
      </c>
      <c r="G211" s="2">
        <f>IF(SUM('Actual species'!J211)&gt;=1,1,IF(SUM('Actual species'!J211)="X",1,0))</f>
        <v>0</v>
      </c>
      <c r="H211" s="2">
        <f>IF(SUM('Actual species'!K211)&gt;=1,1,IF(SUM('Actual species'!K211)="X",1,0))</f>
        <v>0</v>
      </c>
      <c r="I211" s="2">
        <f>IF(SUM('Actual species'!L211)&gt;=1,1,IF(SUM('Actual species'!L211)="X",1,0))</f>
        <v>1</v>
      </c>
      <c r="J211" s="2">
        <f>IF(SUM('Actual species'!M211)&gt;=1,1,IF(SUM('Actual species'!M211)="X",1,0))</f>
        <v>1</v>
      </c>
      <c r="K211" s="2">
        <f>IF(SUM('Actual species'!N211)&gt;=1,1,IF(SUM('Actual species'!N211)="X",1,0))</f>
        <v>0</v>
      </c>
      <c r="L211" s="2">
        <f>IF(SUM('Actual species'!O211)&gt;=1,1,IF(SUM('Actual species'!O211)="X",1,0))</f>
        <v>0</v>
      </c>
      <c r="M211" s="2">
        <f>IF(SUM('Actual species'!P211)&gt;=1,1,IF(SUM('Actual species'!P211)="X",1,0))</f>
        <v>0</v>
      </c>
      <c r="N211" s="2">
        <f>IF(SUM('Actual species'!Q211)&gt;=1,1,IF(SUM('Actual species'!Q211)="X",1,0))</f>
        <v>0</v>
      </c>
      <c r="O211" s="2">
        <f>IF(SUM('Actual species'!R211)&gt;=1,1,IF(SUM('Actual species'!R211)="X",1,0))</f>
        <v>0</v>
      </c>
      <c r="P211" s="2">
        <f>IF(SUM('Actual species'!S211)&gt;=1,1,IF(SUM('Actual species'!S211)="X",1,0))</f>
        <v>0</v>
      </c>
      <c r="Q211" s="2">
        <f>IF(SUM('Actual species'!T211)&gt;=1,1,IF(SUM('Actual species'!T211)="X",1,0))</f>
        <v>0</v>
      </c>
      <c r="R211" s="2">
        <f>IF(SUM('Actual species'!U211)&gt;=1,1,IF(SUM('Actual species'!U211)="X",1,0))</f>
        <v>0</v>
      </c>
      <c r="S211" s="2">
        <f>IF(SUM('Actual species'!V211)&gt;=1,1,IF(SUM('Actual species'!V211)="X",1,0))</f>
        <v>0</v>
      </c>
      <c r="T211" s="2">
        <f>IF(SUM('Actual species'!W211)&gt;=1,1,IF(SUM('Actual species'!W211)="X",1,0))</f>
        <v>0</v>
      </c>
    </row>
    <row r="212" spans="1:20" x14ac:dyDescent="0.3">
      <c r="A212" s="113" t="str">
        <f>'Actual species'!A212</f>
        <v>Mycetoporus longulus</v>
      </c>
      <c r="B212" s="66">
        <f>IF(SUM('Actual species'!B212:E212)&gt;=1,1,IF(SUM('Actual species'!B212:E212)="X",1,0))</f>
        <v>0</v>
      </c>
      <c r="C212" s="2">
        <f>IF(SUM('Actual species'!F212)&gt;=1,1,IF(SUM('Actual species'!F212)="X",1,0))</f>
        <v>0</v>
      </c>
      <c r="D212" s="2">
        <f>IF(SUM('Actual species'!G212)&gt;=1,1,IF(SUM('Actual species'!G212)="X",1,0))</f>
        <v>0</v>
      </c>
      <c r="E212" s="2">
        <f>IF(SUM('Actual species'!H212)&gt;=1,1,IF(SUM('Actual species'!H212)="X",1,0))</f>
        <v>0</v>
      </c>
      <c r="F212" s="2">
        <f>IF(SUM('Actual species'!I212)&gt;=1,1,IF(SUM('Actual species'!I212)="X",1,0))</f>
        <v>0</v>
      </c>
      <c r="G212" s="2">
        <f>IF(SUM('Actual species'!J212)&gt;=1,1,IF(SUM('Actual species'!J212)="X",1,0))</f>
        <v>0</v>
      </c>
      <c r="H212" s="2">
        <f>IF(SUM('Actual species'!K212)&gt;=1,1,IF(SUM('Actual species'!K212)="X",1,0))</f>
        <v>0</v>
      </c>
      <c r="I212" s="2">
        <f>IF(SUM('Actual species'!L212)&gt;=1,1,IF(SUM('Actual species'!L212)="X",1,0))</f>
        <v>0</v>
      </c>
      <c r="J212" s="2">
        <f>IF(SUM('Actual species'!M212)&gt;=1,1,IF(SUM('Actual species'!M212)="X",1,0))</f>
        <v>0</v>
      </c>
      <c r="K212" s="2">
        <f>IF(SUM('Actual species'!N212)&gt;=1,1,IF(SUM('Actual species'!N212)="X",1,0))</f>
        <v>0</v>
      </c>
      <c r="L212" s="2">
        <f>IF(SUM('Actual species'!O212)&gt;=1,1,IF(SUM('Actual species'!O212)="X",1,0))</f>
        <v>0</v>
      </c>
      <c r="M212" s="2">
        <f>IF(SUM('Actual species'!P212)&gt;=1,1,IF(SUM('Actual species'!P212)="X",1,0))</f>
        <v>0</v>
      </c>
      <c r="N212" s="2">
        <f>IF(SUM('Actual species'!Q212)&gt;=1,1,IF(SUM('Actual species'!Q212)="X",1,0))</f>
        <v>0</v>
      </c>
      <c r="O212" s="2">
        <f>IF(SUM('Actual species'!R212)&gt;=1,1,IF(SUM('Actual species'!R212)="X",1,0))</f>
        <v>0</v>
      </c>
      <c r="P212" s="2">
        <f>IF(SUM('Actual species'!S212)&gt;=1,1,IF(SUM('Actual species'!S212)="X",1,0))</f>
        <v>0</v>
      </c>
      <c r="Q212" s="2">
        <f>IF(SUM('Actual species'!T212)&gt;=1,1,IF(SUM('Actual species'!T212)="X",1,0))</f>
        <v>0</v>
      </c>
      <c r="R212" s="2">
        <f>IF(SUM('Actual species'!U212)&gt;=1,1,IF(SUM('Actual species'!U212)="X",1,0))</f>
        <v>0</v>
      </c>
      <c r="S212" s="2">
        <f>IF(SUM('Actual species'!V212)&gt;=1,1,IF(SUM('Actual species'!V212)="X",1,0))</f>
        <v>0</v>
      </c>
      <c r="T212" s="2">
        <f>IF(SUM('Actual species'!W212)&gt;=1,1,IF(SUM('Actual species'!W212)="X",1,0))</f>
        <v>0</v>
      </c>
    </row>
    <row r="213" spans="1:20" x14ac:dyDescent="0.3">
      <c r="A213" s="113" t="str">
        <f>'Actual species'!A213</f>
        <v>Mycetoporus macrocephalus</v>
      </c>
      <c r="B213" s="66">
        <f>IF(SUM('Actual species'!B213:E213)&gt;=1,1,IF(SUM('Actual species'!B213:E213)="X",1,0))</f>
        <v>0</v>
      </c>
      <c r="C213" s="2">
        <f>IF(SUM('Actual species'!F213)&gt;=1,1,IF(SUM('Actual species'!F213)="X",1,0))</f>
        <v>0</v>
      </c>
      <c r="D213" s="2">
        <f>IF(SUM('Actual species'!G213)&gt;=1,1,IF(SUM('Actual species'!G213)="X",1,0))</f>
        <v>0</v>
      </c>
      <c r="E213" s="2">
        <f>IF(SUM('Actual species'!H213)&gt;=1,1,IF(SUM('Actual species'!H213)="X",1,0))</f>
        <v>1</v>
      </c>
      <c r="F213" s="2">
        <f>IF(SUM('Actual species'!I213)&gt;=1,1,IF(SUM('Actual species'!I213)="X",1,0))</f>
        <v>0</v>
      </c>
      <c r="G213" s="2">
        <f>IF(SUM('Actual species'!J213)&gt;=1,1,IF(SUM('Actual species'!J213)="X",1,0))</f>
        <v>0</v>
      </c>
      <c r="H213" s="2">
        <f>IF(SUM('Actual species'!K213)&gt;=1,1,IF(SUM('Actual species'!K213)="X",1,0))</f>
        <v>0</v>
      </c>
      <c r="I213" s="2">
        <f>IF(SUM('Actual species'!L213)&gt;=1,1,IF(SUM('Actual species'!L213)="X",1,0))</f>
        <v>0</v>
      </c>
      <c r="J213" s="2">
        <f>IF(SUM('Actual species'!M213)&gt;=1,1,IF(SUM('Actual species'!M213)="X",1,0))</f>
        <v>1</v>
      </c>
      <c r="K213" s="2">
        <f>IF(SUM('Actual species'!N213)&gt;=1,1,IF(SUM('Actual species'!N213)="X",1,0))</f>
        <v>0</v>
      </c>
      <c r="L213" s="2">
        <f>IF(SUM('Actual species'!O213)&gt;=1,1,IF(SUM('Actual species'!O213)="X",1,0))</f>
        <v>0</v>
      </c>
      <c r="M213" s="2">
        <f>IF(SUM('Actual species'!P213)&gt;=1,1,IF(SUM('Actual species'!P213)="X",1,0))</f>
        <v>0</v>
      </c>
      <c r="N213" s="2">
        <f>IF(SUM('Actual species'!Q213)&gt;=1,1,IF(SUM('Actual species'!Q213)="X",1,0))</f>
        <v>0</v>
      </c>
      <c r="O213" s="2">
        <f>IF(SUM('Actual species'!R213)&gt;=1,1,IF(SUM('Actual species'!R213)="X",1,0))</f>
        <v>0</v>
      </c>
      <c r="P213" s="2">
        <f>IF(SUM('Actual species'!S213)&gt;=1,1,IF(SUM('Actual species'!S213)="X",1,0))</f>
        <v>0</v>
      </c>
      <c r="Q213" s="2">
        <f>IF(SUM('Actual species'!T213)&gt;=1,1,IF(SUM('Actual species'!T213)="X",1,0))</f>
        <v>0</v>
      </c>
      <c r="R213" s="2">
        <f>IF(SUM('Actual species'!U213)&gt;=1,1,IF(SUM('Actual species'!U213)="X",1,0))</f>
        <v>0</v>
      </c>
      <c r="S213" s="2">
        <f>IF(SUM('Actual species'!V213)&gt;=1,1,IF(SUM('Actual species'!V213)="X",1,0))</f>
        <v>0</v>
      </c>
      <c r="T213" s="2">
        <f>IF(SUM('Actual species'!W213)&gt;=1,1,IF(SUM('Actual species'!W213)="X",1,0))</f>
        <v>0</v>
      </c>
    </row>
    <row r="214" spans="1:20" x14ac:dyDescent="0.3">
      <c r="A214" s="113" t="str">
        <f>'Actual species'!A214</f>
        <v>Mycetoporus monticola</v>
      </c>
      <c r="B214" s="66">
        <f>IF(SUM('Actual species'!B214:E214)&gt;=1,1,IF(SUM('Actual species'!B214:E214)="X",1,0))</f>
        <v>0</v>
      </c>
      <c r="C214" s="2">
        <f>IF(SUM('Actual species'!F214)&gt;=1,1,IF(SUM('Actual species'!F214)="X",1,0))</f>
        <v>0</v>
      </c>
      <c r="D214" s="2">
        <f>IF(SUM('Actual species'!G214)&gt;=1,1,IF(SUM('Actual species'!G214)="X",1,0))</f>
        <v>0</v>
      </c>
      <c r="E214" s="2">
        <f>IF(SUM('Actual species'!H214)&gt;=1,1,IF(SUM('Actual species'!H214)="X",1,0))</f>
        <v>1</v>
      </c>
      <c r="F214" s="2">
        <f>IF(SUM('Actual species'!I214)&gt;=1,1,IF(SUM('Actual species'!I214)="X",1,0))</f>
        <v>0</v>
      </c>
      <c r="G214" s="2">
        <f>IF(SUM('Actual species'!J214)&gt;=1,1,IF(SUM('Actual species'!J214)="X",1,0))</f>
        <v>0</v>
      </c>
      <c r="H214" s="2">
        <f>IF(SUM('Actual species'!K214)&gt;=1,1,IF(SUM('Actual species'!K214)="X",1,0))</f>
        <v>0</v>
      </c>
      <c r="I214" s="2">
        <f>IF(SUM('Actual species'!L214)&gt;=1,1,IF(SUM('Actual species'!L214)="X",1,0))</f>
        <v>0</v>
      </c>
      <c r="J214" s="2">
        <f>IF(SUM('Actual species'!M214)&gt;=1,1,IF(SUM('Actual species'!M214)="X",1,0))</f>
        <v>0</v>
      </c>
      <c r="K214" s="2">
        <f>IF(SUM('Actual species'!N214)&gt;=1,1,IF(SUM('Actual species'!N214)="X",1,0))</f>
        <v>0</v>
      </c>
      <c r="L214" s="2">
        <f>IF(SUM('Actual species'!O214)&gt;=1,1,IF(SUM('Actual species'!O214)="X",1,0))</f>
        <v>0</v>
      </c>
      <c r="M214" s="2">
        <f>IF(SUM('Actual species'!P214)&gt;=1,1,IF(SUM('Actual species'!P214)="X",1,0))</f>
        <v>0</v>
      </c>
      <c r="N214" s="2">
        <f>IF(SUM('Actual species'!Q214)&gt;=1,1,IF(SUM('Actual species'!Q214)="X",1,0))</f>
        <v>0</v>
      </c>
      <c r="O214" s="2">
        <f>IF(SUM('Actual species'!R214)&gt;=1,1,IF(SUM('Actual species'!R214)="X",1,0))</f>
        <v>0</v>
      </c>
      <c r="P214" s="2">
        <f>IF(SUM('Actual species'!S214)&gt;=1,1,IF(SUM('Actual species'!S214)="X",1,0))</f>
        <v>0</v>
      </c>
      <c r="Q214" s="2">
        <f>IF(SUM('Actual species'!T214)&gt;=1,1,IF(SUM('Actual species'!T214)="X",1,0))</f>
        <v>0</v>
      </c>
      <c r="R214" s="2">
        <f>IF(SUM('Actual species'!U214)&gt;=1,1,IF(SUM('Actual species'!U214)="X",1,0))</f>
        <v>0</v>
      </c>
      <c r="S214" s="2">
        <f>IF(SUM('Actual species'!V214)&gt;=1,1,IF(SUM('Actual species'!V214)="X",1,0))</f>
        <v>0</v>
      </c>
      <c r="T214" s="2">
        <f>IF(SUM('Actual species'!W214)&gt;=1,1,IF(SUM('Actual species'!W214)="X",1,0))</f>
        <v>0</v>
      </c>
    </row>
    <row r="215" spans="1:20" x14ac:dyDescent="0.3">
      <c r="A215" s="113" t="str">
        <f>'Actual species'!A215</f>
        <v>Mycetoporus mulsanti</v>
      </c>
      <c r="B215" s="66">
        <f>IF(SUM('Actual species'!B215:E215)&gt;=1,1,IF(SUM('Actual species'!B215:E215)="X",1,0))</f>
        <v>0</v>
      </c>
      <c r="C215" s="2">
        <f>IF(SUM('Actual species'!F215)&gt;=1,1,IF(SUM('Actual species'!F215)="X",1,0))</f>
        <v>1</v>
      </c>
      <c r="D215" s="2">
        <f>IF(SUM('Actual species'!G215)&gt;=1,1,IF(SUM('Actual species'!G215)="X",1,0))</f>
        <v>0</v>
      </c>
      <c r="E215" s="2">
        <f>IF(SUM('Actual species'!H215)&gt;=1,1,IF(SUM('Actual species'!H215)="X",1,0))</f>
        <v>0</v>
      </c>
      <c r="F215" s="2">
        <f>IF(SUM('Actual species'!I215)&gt;=1,1,IF(SUM('Actual species'!I215)="X",1,0))</f>
        <v>0</v>
      </c>
      <c r="G215" s="2">
        <f>IF(SUM('Actual species'!J215)&gt;=1,1,IF(SUM('Actual species'!J215)="X",1,0))</f>
        <v>0</v>
      </c>
      <c r="H215" s="2">
        <f>IF(SUM('Actual species'!K215)&gt;=1,1,IF(SUM('Actual species'!K215)="X",1,0))</f>
        <v>0</v>
      </c>
      <c r="I215" s="2">
        <f>IF(SUM('Actual species'!L215)&gt;=1,1,IF(SUM('Actual species'!L215)="X",1,0))</f>
        <v>0</v>
      </c>
      <c r="J215" s="2">
        <f>IF(SUM('Actual species'!M215)&gt;=1,1,IF(SUM('Actual species'!M215)="X",1,0))</f>
        <v>0</v>
      </c>
      <c r="K215" s="2">
        <f>IF(SUM('Actual species'!N215)&gt;=1,1,IF(SUM('Actual species'!N215)="X",1,0))</f>
        <v>0</v>
      </c>
      <c r="L215" s="2">
        <f>IF(SUM('Actual species'!O215)&gt;=1,1,IF(SUM('Actual species'!O215)="X",1,0))</f>
        <v>0</v>
      </c>
      <c r="M215" s="2">
        <f>IF(SUM('Actual species'!P215)&gt;=1,1,IF(SUM('Actual species'!P215)="X",1,0))</f>
        <v>0</v>
      </c>
      <c r="N215" s="2">
        <f>IF(SUM('Actual species'!Q215)&gt;=1,1,IF(SUM('Actual species'!Q215)="X",1,0))</f>
        <v>0</v>
      </c>
      <c r="O215" s="2">
        <f>IF(SUM('Actual species'!R215)&gt;=1,1,IF(SUM('Actual species'!R215)="X",1,0))</f>
        <v>0</v>
      </c>
      <c r="P215" s="2">
        <f>IF(SUM('Actual species'!S215)&gt;=1,1,IF(SUM('Actual species'!S215)="X",1,0))</f>
        <v>0</v>
      </c>
      <c r="Q215" s="2">
        <f>IF(SUM('Actual species'!T215)&gt;=1,1,IF(SUM('Actual species'!T215)="X",1,0))</f>
        <v>0</v>
      </c>
      <c r="R215" s="2">
        <f>IF(SUM('Actual species'!U215)&gt;=1,1,IF(SUM('Actual species'!U215)="X",1,0))</f>
        <v>0</v>
      </c>
      <c r="S215" s="2">
        <f>IF(SUM('Actual species'!V215)&gt;=1,1,IF(SUM('Actual species'!V215)="X",1,0))</f>
        <v>0</v>
      </c>
      <c r="T215" s="2">
        <f>IF(SUM('Actual species'!W215)&gt;=1,1,IF(SUM('Actual species'!W215)="X",1,0))</f>
        <v>0</v>
      </c>
    </row>
    <row r="216" spans="1:20" x14ac:dyDescent="0.3">
      <c r="A216" s="113" t="str">
        <f>'Actual species'!A216</f>
        <v>Mycetoporus nr. altaicus</v>
      </c>
      <c r="B216" s="66">
        <f>IF(SUM('Actual species'!B216:E216)&gt;=1,1,IF(SUM('Actual species'!B216:E216)="X",1,0))</f>
        <v>0</v>
      </c>
      <c r="C216" s="2">
        <f>IF(SUM('Actual species'!F216)&gt;=1,1,IF(SUM('Actual species'!F216)="X",1,0))</f>
        <v>1</v>
      </c>
      <c r="D216" s="2">
        <f>IF(SUM('Actual species'!G216)&gt;=1,1,IF(SUM('Actual species'!G216)="X",1,0))</f>
        <v>0</v>
      </c>
      <c r="E216" s="2">
        <f>IF(SUM('Actual species'!H216)&gt;=1,1,IF(SUM('Actual species'!H216)="X",1,0))</f>
        <v>0</v>
      </c>
      <c r="F216" s="2">
        <f>IF(SUM('Actual species'!I216)&gt;=1,1,IF(SUM('Actual species'!I216)="X",1,0))</f>
        <v>0</v>
      </c>
      <c r="G216" s="2">
        <f>IF(SUM('Actual species'!J216)&gt;=1,1,IF(SUM('Actual species'!J216)="X",1,0))</f>
        <v>0</v>
      </c>
      <c r="H216" s="2">
        <f>IF(SUM('Actual species'!K216)&gt;=1,1,IF(SUM('Actual species'!K216)="X",1,0))</f>
        <v>0</v>
      </c>
      <c r="I216" s="2">
        <f>IF(SUM('Actual species'!L216)&gt;=1,1,IF(SUM('Actual species'!L216)="X",1,0))</f>
        <v>0</v>
      </c>
      <c r="J216" s="2">
        <f>IF(SUM('Actual species'!M216)&gt;=1,1,IF(SUM('Actual species'!M216)="X",1,0))</f>
        <v>0</v>
      </c>
      <c r="K216" s="2">
        <f>IF(SUM('Actual species'!N216)&gt;=1,1,IF(SUM('Actual species'!N216)="X",1,0))</f>
        <v>0</v>
      </c>
      <c r="L216" s="2">
        <f>IF(SUM('Actual species'!O216)&gt;=1,1,IF(SUM('Actual species'!O216)="X",1,0))</f>
        <v>0</v>
      </c>
      <c r="M216" s="2">
        <f>IF(SUM('Actual species'!P216)&gt;=1,1,IF(SUM('Actual species'!P216)="X",1,0))</f>
        <v>0</v>
      </c>
      <c r="N216" s="2">
        <f>IF(SUM('Actual species'!Q216)&gt;=1,1,IF(SUM('Actual species'!Q216)="X",1,0))</f>
        <v>0</v>
      </c>
      <c r="O216" s="2">
        <f>IF(SUM('Actual species'!R216)&gt;=1,1,IF(SUM('Actual species'!R216)="X",1,0))</f>
        <v>0</v>
      </c>
      <c r="P216" s="2">
        <f>IF(SUM('Actual species'!S216)&gt;=1,1,IF(SUM('Actual species'!S216)="X",1,0))</f>
        <v>0</v>
      </c>
      <c r="Q216" s="2">
        <f>IF(SUM('Actual species'!T216)&gt;=1,1,IF(SUM('Actual species'!T216)="X",1,0))</f>
        <v>0</v>
      </c>
      <c r="R216" s="2">
        <f>IF(SUM('Actual species'!U216)&gt;=1,1,IF(SUM('Actual species'!U216)="X",1,0))</f>
        <v>0</v>
      </c>
      <c r="S216" s="2">
        <f>IF(SUM('Actual species'!V216)&gt;=1,1,IF(SUM('Actual species'!V216)="X",1,0))</f>
        <v>0</v>
      </c>
      <c r="T216" s="2">
        <f>IF(SUM('Actual species'!W216)&gt;=1,1,IF(SUM('Actual species'!W216)="X",1,0))</f>
        <v>0</v>
      </c>
    </row>
    <row r="217" spans="1:20" x14ac:dyDescent="0.3">
      <c r="A217" s="113" t="str">
        <f>'Actual species'!A217</f>
        <v>Mycetoporus punctipennis</v>
      </c>
      <c r="B217" s="66">
        <f>IF(SUM('Actual species'!B217:E217)&gt;=1,1,IF(SUM('Actual species'!B217:E217)="X",1,0))</f>
        <v>0</v>
      </c>
      <c r="C217" s="2">
        <f>IF(SUM('Actual species'!F217)&gt;=1,1,IF(SUM('Actual species'!F217)="X",1,0))</f>
        <v>0</v>
      </c>
      <c r="D217" s="2">
        <f>IF(SUM('Actual species'!G217)&gt;=1,1,IF(SUM('Actual species'!G217)="X",1,0))</f>
        <v>0</v>
      </c>
      <c r="E217" s="2">
        <f>IF(SUM('Actual species'!H217)&gt;=1,1,IF(SUM('Actual species'!H217)="X",1,0))</f>
        <v>0</v>
      </c>
      <c r="F217" s="2">
        <f>IF(SUM('Actual species'!I217)&gt;=1,1,IF(SUM('Actual species'!I217)="X",1,0))</f>
        <v>0</v>
      </c>
      <c r="G217" s="2">
        <f>IF(SUM('Actual species'!J217)&gt;=1,1,IF(SUM('Actual species'!J217)="X",1,0))</f>
        <v>0</v>
      </c>
      <c r="H217" s="2">
        <f>IF(SUM('Actual species'!K217)&gt;=1,1,IF(SUM('Actual species'!K217)="X",1,0))</f>
        <v>0</v>
      </c>
      <c r="I217" s="2">
        <f>IF(SUM('Actual species'!L217)&gt;=1,1,IF(SUM('Actual species'!L217)="X",1,0))</f>
        <v>0</v>
      </c>
      <c r="J217" s="2">
        <f>IF(SUM('Actual species'!M217)&gt;=1,1,IF(SUM('Actual species'!M217)="X",1,0))</f>
        <v>0</v>
      </c>
      <c r="K217" s="2">
        <f>IF(SUM('Actual species'!N217)&gt;=1,1,IF(SUM('Actual species'!N217)="X",1,0))</f>
        <v>0</v>
      </c>
      <c r="L217" s="2">
        <f>IF(SUM('Actual species'!O217)&gt;=1,1,IF(SUM('Actual species'!O217)="X",1,0))</f>
        <v>0</v>
      </c>
      <c r="M217" s="2">
        <f>IF(SUM('Actual species'!P217)&gt;=1,1,IF(SUM('Actual species'!P217)="X",1,0))</f>
        <v>0</v>
      </c>
      <c r="N217" s="2">
        <f>IF(SUM('Actual species'!Q217)&gt;=1,1,IF(SUM('Actual species'!Q217)="X",1,0))</f>
        <v>0</v>
      </c>
      <c r="O217" s="2">
        <f>IF(SUM('Actual species'!R217)&gt;=1,1,IF(SUM('Actual species'!R217)="X",1,0))</f>
        <v>0</v>
      </c>
      <c r="P217" s="2">
        <f>IF(SUM('Actual species'!S217)&gt;=1,1,IF(SUM('Actual species'!S217)="X",1,0))</f>
        <v>0</v>
      </c>
      <c r="Q217" s="2">
        <f>IF(SUM('Actual species'!T217)&gt;=1,1,IF(SUM('Actual species'!T217)="X",1,0))</f>
        <v>1</v>
      </c>
      <c r="R217" s="2">
        <f>IF(SUM('Actual species'!U217)&gt;=1,1,IF(SUM('Actual species'!U217)="X",1,0))</f>
        <v>0</v>
      </c>
      <c r="S217" s="2">
        <f>IF(SUM('Actual species'!V217)&gt;=1,1,IF(SUM('Actual species'!V217)="X",1,0))</f>
        <v>1</v>
      </c>
      <c r="T217" s="2">
        <f>IF(SUM('Actual species'!W217)&gt;=1,1,IF(SUM('Actual species'!W217)="X",1,0))</f>
        <v>0</v>
      </c>
    </row>
    <row r="218" spans="1:20" x14ac:dyDescent="0.3">
      <c r="A218" s="113" t="str">
        <f>'Actual species'!A218</f>
        <v>Mycetoporus punctus</v>
      </c>
      <c r="B218" s="66">
        <f>IF(SUM('Actual species'!B218:E218)&gt;=1,1,IF(SUM('Actual species'!B218:E218)="X",1,0))</f>
        <v>0</v>
      </c>
      <c r="C218" s="2">
        <f>IF(SUM('Actual species'!F218)&gt;=1,1,IF(SUM('Actual species'!F218)="X",1,0))</f>
        <v>0</v>
      </c>
      <c r="D218" s="2">
        <f>IF(SUM('Actual species'!G218)&gt;=1,1,IF(SUM('Actual species'!G218)="X",1,0))</f>
        <v>0</v>
      </c>
      <c r="E218" s="2">
        <f>IF(SUM('Actual species'!H218)&gt;=1,1,IF(SUM('Actual species'!H218)="X",1,0))</f>
        <v>0</v>
      </c>
      <c r="F218" s="2">
        <f>IF(SUM('Actual species'!I218)&gt;=1,1,IF(SUM('Actual species'!I218)="X",1,0))</f>
        <v>0</v>
      </c>
      <c r="G218" s="2">
        <f>IF(SUM('Actual species'!J218)&gt;=1,1,IF(SUM('Actual species'!J218)="X",1,0))</f>
        <v>0</v>
      </c>
      <c r="H218" s="2">
        <f>IF(SUM('Actual species'!K218)&gt;=1,1,IF(SUM('Actual species'!K218)="X",1,0))</f>
        <v>0</v>
      </c>
      <c r="I218" s="2">
        <f>IF(SUM('Actual species'!L218)&gt;=1,1,IF(SUM('Actual species'!L218)="X",1,0))</f>
        <v>0</v>
      </c>
      <c r="J218" s="2">
        <f>IF(SUM('Actual species'!M218)&gt;=1,1,IF(SUM('Actual species'!M218)="X",1,0))</f>
        <v>0</v>
      </c>
      <c r="K218" s="2">
        <f>IF(SUM('Actual species'!N218)&gt;=1,1,IF(SUM('Actual species'!N218)="X",1,0))</f>
        <v>0</v>
      </c>
      <c r="L218" s="2">
        <f>IF(SUM('Actual species'!O218)&gt;=1,1,IF(SUM('Actual species'!O218)="X",1,0))</f>
        <v>0</v>
      </c>
      <c r="M218" s="2">
        <f>IF(SUM('Actual species'!P218)&gt;=1,1,IF(SUM('Actual species'!P218)="X",1,0))</f>
        <v>0</v>
      </c>
      <c r="N218" s="2">
        <f>IF(SUM('Actual species'!Q218)&gt;=1,1,IF(SUM('Actual species'!Q218)="X",1,0))</f>
        <v>0</v>
      </c>
      <c r="O218" s="2">
        <f>IF(SUM('Actual species'!R218)&gt;=1,1,IF(SUM('Actual species'!R218)="X",1,0))</f>
        <v>0</v>
      </c>
      <c r="P218" s="2">
        <f>IF(SUM('Actual species'!S218)&gt;=1,1,IF(SUM('Actual species'!S218)="X",1,0))</f>
        <v>0</v>
      </c>
      <c r="Q218" s="2">
        <f>IF(SUM('Actual species'!T218)&gt;=1,1,IF(SUM('Actual species'!T218)="X",1,0))</f>
        <v>1</v>
      </c>
      <c r="R218" s="2">
        <f>IF(SUM('Actual species'!U218)&gt;=1,1,IF(SUM('Actual species'!U218)="X",1,0))</f>
        <v>0</v>
      </c>
      <c r="S218" s="2">
        <f>IF(SUM('Actual species'!V218)&gt;=1,1,IF(SUM('Actual species'!V218)="X",1,0))</f>
        <v>0</v>
      </c>
      <c r="T218" s="2">
        <f>IF(SUM('Actual species'!W218)&gt;=1,1,IF(SUM('Actual species'!W218)="X",1,0))</f>
        <v>0</v>
      </c>
    </row>
    <row r="219" spans="1:20" x14ac:dyDescent="0.3">
      <c r="A219" s="113" t="str">
        <f>'Actual species'!A219</f>
        <v>Mycetoporus reichei</v>
      </c>
      <c r="B219" s="66">
        <f>IF(SUM('Actual species'!B219:E219)&gt;=1,1,IF(SUM('Actual species'!B219:E219)="X",1,0))</f>
        <v>0</v>
      </c>
      <c r="C219" s="2">
        <f>IF(SUM('Actual species'!F219)&gt;=1,1,IF(SUM('Actual species'!F219)="X",1,0))</f>
        <v>0</v>
      </c>
      <c r="D219" s="2">
        <f>IF(SUM('Actual species'!G219)&gt;=1,1,IF(SUM('Actual species'!G219)="X",1,0))</f>
        <v>1</v>
      </c>
      <c r="E219" s="2">
        <f>IF(SUM('Actual species'!H219)&gt;=1,1,IF(SUM('Actual species'!H219)="X",1,0))</f>
        <v>1</v>
      </c>
      <c r="F219" s="2">
        <f>IF(SUM('Actual species'!I219)&gt;=1,1,IF(SUM('Actual species'!I219)="X",1,0))</f>
        <v>1</v>
      </c>
      <c r="G219" s="2">
        <f>IF(SUM('Actual species'!J219)&gt;=1,1,IF(SUM('Actual species'!J219)="X",1,0))</f>
        <v>1</v>
      </c>
      <c r="H219" s="2">
        <f>IF(SUM('Actual species'!K219)&gt;=1,1,IF(SUM('Actual species'!K219)="X",1,0))</f>
        <v>0</v>
      </c>
      <c r="I219" s="2">
        <f>IF(SUM('Actual species'!L219)&gt;=1,1,IF(SUM('Actual species'!L219)="X",1,0))</f>
        <v>1</v>
      </c>
      <c r="J219" s="2">
        <f>IF(SUM('Actual species'!M219)&gt;=1,1,IF(SUM('Actual species'!M219)="X",1,0))</f>
        <v>1</v>
      </c>
      <c r="K219" s="2">
        <f>IF(SUM('Actual species'!N219)&gt;=1,1,IF(SUM('Actual species'!N219)="X",1,0))</f>
        <v>1</v>
      </c>
      <c r="L219" s="2">
        <f>IF(SUM('Actual species'!O219)&gt;=1,1,IF(SUM('Actual species'!O219)="X",1,0))</f>
        <v>0</v>
      </c>
      <c r="M219" s="2">
        <f>IF(SUM('Actual species'!P219)&gt;=1,1,IF(SUM('Actual species'!P219)="X",1,0))</f>
        <v>0</v>
      </c>
      <c r="N219" s="2">
        <f>IF(SUM('Actual species'!Q219)&gt;=1,1,IF(SUM('Actual species'!Q219)="X",1,0))</f>
        <v>0</v>
      </c>
      <c r="O219" s="2">
        <f>IF(SUM('Actual species'!R219)&gt;=1,1,IF(SUM('Actual species'!R219)="X",1,0))</f>
        <v>0</v>
      </c>
      <c r="P219" s="2">
        <f>IF(SUM('Actual species'!S219)&gt;=1,1,IF(SUM('Actual species'!S219)="X",1,0))</f>
        <v>0</v>
      </c>
      <c r="Q219" s="2">
        <f>IF(SUM('Actual species'!T219)&gt;=1,1,IF(SUM('Actual species'!T219)="X",1,0))</f>
        <v>0</v>
      </c>
      <c r="R219" s="2">
        <f>IF(SUM('Actual species'!U219)&gt;=1,1,IF(SUM('Actual species'!U219)="X",1,0))</f>
        <v>0</v>
      </c>
      <c r="S219" s="2">
        <f>IF(SUM('Actual species'!V219)&gt;=1,1,IF(SUM('Actual species'!V219)="X",1,0))</f>
        <v>0</v>
      </c>
      <c r="T219" s="2">
        <f>IF(SUM('Actual species'!W219)&gt;=1,1,IF(SUM('Actual species'!W219)="X",1,0))</f>
        <v>0</v>
      </c>
    </row>
    <row r="220" spans="1:20" x14ac:dyDescent="0.3">
      <c r="A220" s="113" t="str">
        <f>'Actual species'!A220</f>
        <v>Mycetoporus rufescens</v>
      </c>
      <c r="B220" s="66">
        <f>IF(SUM('Actual species'!B220:E220)&gt;=1,1,IF(SUM('Actual species'!B220:E220)="X",1,0))</f>
        <v>1</v>
      </c>
      <c r="C220" s="2">
        <f>IF(SUM('Actual species'!F220)&gt;=1,1,IF(SUM('Actual species'!F220)="X",1,0))</f>
        <v>0</v>
      </c>
      <c r="D220" s="2">
        <f>IF(SUM('Actual species'!G220)&gt;=1,1,IF(SUM('Actual species'!G220)="X",1,0))</f>
        <v>0</v>
      </c>
      <c r="E220" s="2">
        <f>IF(SUM('Actual species'!H220)&gt;=1,1,IF(SUM('Actual species'!H220)="X",1,0))</f>
        <v>0</v>
      </c>
      <c r="F220" s="2">
        <f>IF(SUM('Actual species'!I220)&gt;=1,1,IF(SUM('Actual species'!I220)="X",1,0))</f>
        <v>0</v>
      </c>
      <c r="G220" s="2">
        <f>IF(SUM('Actual species'!J220)&gt;=1,1,IF(SUM('Actual species'!J220)="X",1,0))</f>
        <v>0</v>
      </c>
      <c r="H220" s="2">
        <f>IF(SUM('Actual species'!K220)&gt;=1,1,IF(SUM('Actual species'!K220)="X",1,0))</f>
        <v>0</v>
      </c>
      <c r="I220" s="2">
        <f>IF(SUM('Actual species'!L220)&gt;=1,1,IF(SUM('Actual species'!L220)="X",1,0))</f>
        <v>0</v>
      </c>
      <c r="J220" s="2">
        <f>IF(SUM('Actual species'!M220)&gt;=1,1,IF(SUM('Actual species'!M220)="X",1,0))</f>
        <v>0</v>
      </c>
      <c r="K220" s="2">
        <f>IF(SUM('Actual species'!N220)&gt;=1,1,IF(SUM('Actual species'!N220)="X",1,0))</f>
        <v>0</v>
      </c>
      <c r="L220" s="2">
        <f>IF(SUM('Actual species'!O220)&gt;=1,1,IF(SUM('Actual species'!O220)="X",1,0))</f>
        <v>0</v>
      </c>
      <c r="M220" s="2">
        <f>IF(SUM('Actual species'!P220)&gt;=1,1,IF(SUM('Actual species'!P220)="X",1,0))</f>
        <v>0</v>
      </c>
      <c r="N220" s="2">
        <f>IF(SUM('Actual species'!Q220)&gt;=1,1,IF(SUM('Actual species'!Q220)="X",1,0))</f>
        <v>0</v>
      </c>
      <c r="O220" s="2">
        <f>IF(SUM('Actual species'!R220)&gt;=1,1,IF(SUM('Actual species'!R220)="X",1,0))</f>
        <v>0</v>
      </c>
      <c r="P220" s="2">
        <f>IF(SUM('Actual species'!S220)&gt;=1,1,IF(SUM('Actual species'!S220)="X",1,0))</f>
        <v>0</v>
      </c>
      <c r="Q220" s="2">
        <f>IF(SUM('Actual species'!T220)&gt;=1,1,IF(SUM('Actual species'!T220)="X",1,0))</f>
        <v>1</v>
      </c>
      <c r="R220" s="2">
        <f>IF(SUM('Actual species'!U220)&gt;=1,1,IF(SUM('Actual species'!U220)="X",1,0))</f>
        <v>0</v>
      </c>
      <c r="S220" s="2">
        <f>IF(SUM('Actual species'!V220)&gt;=1,1,IF(SUM('Actual species'!V220)="X",1,0))</f>
        <v>1</v>
      </c>
      <c r="T220" s="2">
        <f>IF(SUM('Actual species'!W220)&gt;=1,1,IF(SUM('Actual species'!W220)="X",1,0))</f>
        <v>0</v>
      </c>
    </row>
    <row r="221" spans="1:20" x14ac:dyDescent="0.3">
      <c r="A221" s="113" t="str">
        <f>'Actual species'!A221</f>
        <v>Mycetoporus simillimus</v>
      </c>
      <c r="B221" s="66">
        <f>IF(SUM('Actual species'!B221:E221)&gt;=1,1,IF(SUM('Actual species'!B221:E221)="X",1,0))</f>
        <v>0</v>
      </c>
      <c r="C221" s="2">
        <f>IF(SUM('Actual species'!F221)&gt;=1,1,IF(SUM('Actual species'!F221)="X",1,0))</f>
        <v>0</v>
      </c>
      <c r="D221" s="2">
        <f>IF(SUM('Actual species'!G221)&gt;=1,1,IF(SUM('Actual species'!G221)="X",1,0))</f>
        <v>1</v>
      </c>
      <c r="E221" s="2">
        <f>IF(SUM('Actual species'!H221)&gt;=1,1,IF(SUM('Actual species'!H221)="X",1,0))</f>
        <v>1</v>
      </c>
      <c r="F221" s="2">
        <f>IF(SUM('Actual species'!I221)&gt;=1,1,IF(SUM('Actual species'!I221)="X",1,0))</f>
        <v>1</v>
      </c>
      <c r="G221" s="2">
        <f>IF(SUM('Actual species'!J221)&gt;=1,1,IF(SUM('Actual species'!J221)="X",1,0))</f>
        <v>0</v>
      </c>
      <c r="H221" s="2">
        <f>IF(SUM('Actual species'!K221)&gt;=1,1,IF(SUM('Actual species'!K221)="X",1,0))</f>
        <v>0</v>
      </c>
      <c r="I221" s="2">
        <f>IF(SUM('Actual species'!L221)&gt;=1,1,IF(SUM('Actual species'!L221)="X",1,0))</f>
        <v>0</v>
      </c>
      <c r="J221" s="2">
        <f>IF(SUM('Actual species'!M221)&gt;=1,1,IF(SUM('Actual species'!M221)="X",1,0))</f>
        <v>1</v>
      </c>
      <c r="K221" s="2">
        <f>IF(SUM('Actual species'!N221)&gt;=1,1,IF(SUM('Actual species'!N221)="X",1,0))</f>
        <v>1</v>
      </c>
      <c r="L221" s="2">
        <f>IF(SUM('Actual species'!O221)&gt;=1,1,IF(SUM('Actual species'!O221)="X",1,0))</f>
        <v>1</v>
      </c>
      <c r="M221" s="2">
        <f>IF(SUM('Actual species'!P221)&gt;=1,1,IF(SUM('Actual species'!P221)="X",1,0))</f>
        <v>1</v>
      </c>
      <c r="N221" s="2">
        <f>IF(SUM('Actual species'!Q221)&gt;=1,1,IF(SUM('Actual species'!Q221)="X",1,0))</f>
        <v>0</v>
      </c>
      <c r="O221" s="2">
        <f>IF(SUM('Actual species'!R221)&gt;=1,1,IF(SUM('Actual species'!R221)="X",1,0))</f>
        <v>0</v>
      </c>
      <c r="P221" s="2">
        <f>IF(SUM('Actual species'!S221)&gt;=1,1,IF(SUM('Actual species'!S221)="X",1,0))</f>
        <v>0</v>
      </c>
      <c r="Q221" s="2">
        <f>IF(SUM('Actual species'!T221)&gt;=1,1,IF(SUM('Actual species'!T221)="X",1,0))</f>
        <v>0</v>
      </c>
      <c r="R221" s="2">
        <f>IF(SUM('Actual species'!U221)&gt;=1,1,IF(SUM('Actual species'!U221)="X",1,0))</f>
        <v>0</v>
      </c>
      <c r="S221" s="2">
        <f>IF(SUM('Actual species'!V221)&gt;=1,1,IF(SUM('Actual species'!V221)="X",1,0))</f>
        <v>0</v>
      </c>
      <c r="T221" s="2">
        <f>IF(SUM('Actual species'!W221)&gt;=1,1,IF(SUM('Actual species'!W221)="X",1,0))</f>
        <v>0</v>
      </c>
    </row>
    <row r="222" spans="1:20" x14ac:dyDescent="0.3">
      <c r="A222" s="113" t="str">
        <f>'Actual species'!A222</f>
        <v>Mycetoporus sp.</v>
      </c>
      <c r="B222" s="66">
        <f>IF(SUM('Actual species'!B222:E222)&gt;=1,1,IF(SUM('Actual species'!B222:E222)="X",1,0))</f>
        <v>0</v>
      </c>
      <c r="C222" s="2">
        <f>IF(SUM('Actual species'!F222)&gt;=1,1,IF(SUM('Actual species'!F222)="X",1,0))</f>
        <v>1</v>
      </c>
      <c r="D222" s="2">
        <f>IF(SUM('Actual species'!G222)&gt;=1,1,IF(SUM('Actual species'!G222)="X",1,0))</f>
        <v>0</v>
      </c>
      <c r="E222" s="2">
        <f>IF(SUM('Actual species'!H222)&gt;=1,1,IF(SUM('Actual species'!H222)="X",1,0))</f>
        <v>0</v>
      </c>
      <c r="F222" s="2">
        <f>IF(SUM('Actual species'!I222)&gt;=1,1,IF(SUM('Actual species'!I222)="X",1,0))</f>
        <v>0</v>
      </c>
      <c r="G222" s="2">
        <f>IF(SUM('Actual species'!J222)&gt;=1,1,IF(SUM('Actual species'!J222)="X",1,0))</f>
        <v>0</v>
      </c>
      <c r="H222" s="2">
        <f>IF(SUM('Actual species'!K222)&gt;=1,1,IF(SUM('Actual species'!K222)="X",1,0))</f>
        <v>0</v>
      </c>
      <c r="I222" s="2">
        <f>IF(SUM('Actual species'!L222)&gt;=1,1,IF(SUM('Actual species'!L222)="X",1,0))</f>
        <v>0</v>
      </c>
      <c r="J222" s="2">
        <f>IF(SUM('Actual species'!M222)&gt;=1,1,IF(SUM('Actual species'!M222)="X",1,0))</f>
        <v>0</v>
      </c>
      <c r="K222" s="2">
        <f>IF(SUM('Actual species'!N222)&gt;=1,1,IF(SUM('Actual species'!N222)="X",1,0))</f>
        <v>0</v>
      </c>
      <c r="L222" s="2">
        <f>IF(SUM('Actual species'!O222)&gt;=1,1,IF(SUM('Actual species'!O222)="X",1,0))</f>
        <v>0</v>
      </c>
      <c r="M222" s="2">
        <f>IF(SUM('Actual species'!P222)&gt;=1,1,IF(SUM('Actual species'!P222)="X",1,0))</f>
        <v>0</v>
      </c>
      <c r="N222" s="2">
        <f>IF(SUM('Actual species'!Q222)&gt;=1,1,IF(SUM('Actual species'!Q222)="X",1,0))</f>
        <v>0</v>
      </c>
      <c r="O222" s="2">
        <f>IF(SUM('Actual species'!R222)&gt;=1,1,IF(SUM('Actual species'!R222)="X",1,0))</f>
        <v>0</v>
      </c>
      <c r="P222" s="2">
        <f>IF(SUM('Actual species'!S222)&gt;=1,1,IF(SUM('Actual species'!S222)="X",1,0))</f>
        <v>0</v>
      </c>
      <c r="Q222" s="2">
        <f>IF(SUM('Actual species'!T222)&gt;=1,1,IF(SUM('Actual species'!T222)="X",1,0))</f>
        <v>0</v>
      </c>
      <c r="R222" s="2">
        <f>IF(SUM('Actual species'!U222)&gt;=1,1,IF(SUM('Actual species'!U222)="X",1,0))</f>
        <v>0</v>
      </c>
      <c r="S222" s="2">
        <f>IF(SUM('Actual species'!V222)&gt;=1,1,IF(SUM('Actual species'!V222)="X",1,0))</f>
        <v>0</v>
      </c>
      <c r="T222" s="2">
        <f>IF(SUM('Actual species'!W222)&gt;=1,1,IF(SUM('Actual species'!W222)="X",1,0))</f>
        <v>0</v>
      </c>
    </row>
    <row r="223" spans="1:20" x14ac:dyDescent="0.3">
      <c r="A223" s="113" t="str">
        <f>'Actual species'!A223</f>
        <v>Mycetoporus sp. (bauderi group)</v>
      </c>
      <c r="B223" s="66">
        <f>IF(SUM('Actual species'!B223:E223)&gt;=1,1,IF(SUM('Actual species'!B223:E223)="X",1,0))</f>
        <v>0</v>
      </c>
      <c r="C223" s="2">
        <f>IF(SUM('Actual species'!F223)&gt;=1,1,IF(SUM('Actual species'!F223)="X",1,0))</f>
        <v>0</v>
      </c>
      <c r="D223" s="2">
        <f>IF(SUM('Actual species'!G223)&gt;=1,1,IF(SUM('Actual species'!G223)="X",1,0))</f>
        <v>0</v>
      </c>
      <c r="E223" s="2">
        <f>IF(SUM('Actual species'!H223)&gt;=1,1,IF(SUM('Actual species'!H223)="X",1,0))</f>
        <v>0</v>
      </c>
      <c r="F223" s="2">
        <f>IF(SUM('Actual species'!I223)&gt;=1,1,IF(SUM('Actual species'!I223)="X",1,0))</f>
        <v>0</v>
      </c>
      <c r="G223" s="2">
        <f>IF(SUM('Actual species'!J223)&gt;=1,1,IF(SUM('Actual species'!J223)="X",1,0))</f>
        <v>1</v>
      </c>
      <c r="H223" s="2">
        <f>IF(SUM('Actual species'!K223)&gt;=1,1,IF(SUM('Actual species'!K223)="X",1,0))</f>
        <v>0</v>
      </c>
      <c r="I223" s="2">
        <f>IF(SUM('Actual species'!L223)&gt;=1,1,IF(SUM('Actual species'!L223)="X",1,0))</f>
        <v>0</v>
      </c>
      <c r="J223" s="2">
        <f>IF(SUM('Actual species'!M223)&gt;=1,1,IF(SUM('Actual species'!M223)="X",1,0))</f>
        <v>0</v>
      </c>
      <c r="K223" s="2">
        <f>IF(SUM('Actual species'!N223)&gt;=1,1,IF(SUM('Actual species'!N223)="X",1,0))</f>
        <v>0</v>
      </c>
      <c r="L223" s="2">
        <f>IF(SUM('Actual species'!O223)&gt;=1,1,IF(SUM('Actual species'!O223)="X",1,0))</f>
        <v>0</v>
      </c>
      <c r="M223" s="2">
        <f>IF(SUM('Actual species'!P223)&gt;=1,1,IF(SUM('Actual species'!P223)="X",1,0))</f>
        <v>0</v>
      </c>
      <c r="N223" s="2">
        <f>IF(SUM('Actual species'!Q223)&gt;=1,1,IF(SUM('Actual species'!Q223)="X",1,0))</f>
        <v>0</v>
      </c>
      <c r="O223" s="2">
        <f>IF(SUM('Actual species'!R223)&gt;=1,1,IF(SUM('Actual species'!R223)="X",1,0))</f>
        <v>0</v>
      </c>
      <c r="P223" s="2">
        <f>IF(SUM('Actual species'!S223)&gt;=1,1,IF(SUM('Actual species'!S223)="X",1,0))</f>
        <v>0</v>
      </c>
      <c r="Q223" s="2">
        <f>IF(SUM('Actual species'!T223)&gt;=1,1,IF(SUM('Actual species'!T223)="X",1,0))</f>
        <v>0</v>
      </c>
      <c r="R223" s="2">
        <f>IF(SUM('Actual species'!U223)&gt;=1,1,IF(SUM('Actual species'!U223)="X",1,0))</f>
        <v>0</v>
      </c>
      <c r="S223" s="2">
        <f>IF(SUM('Actual species'!V223)&gt;=1,1,IF(SUM('Actual species'!V223)="X",1,0))</f>
        <v>0</v>
      </c>
      <c r="T223" s="2">
        <f>IF(SUM('Actual species'!W223)&gt;=1,1,IF(SUM('Actual species'!W223)="X",1,0))</f>
        <v>0</v>
      </c>
    </row>
    <row r="224" spans="1:20" x14ac:dyDescent="0.3">
      <c r="A224" s="113" t="str">
        <f>'Actual species'!A224</f>
        <v>Mycetoporus sp. (bauderi group, female)</v>
      </c>
      <c r="B224" s="66">
        <f>IF(SUM('Actual species'!B224:E224)&gt;=1,1,IF(SUM('Actual species'!B224:E224)="X",1,0))</f>
        <v>0</v>
      </c>
      <c r="C224" s="2">
        <f>IF(SUM('Actual species'!F224)&gt;=1,1,IF(SUM('Actual species'!F224)="X",1,0))</f>
        <v>0</v>
      </c>
      <c r="D224" s="2">
        <f>IF(SUM('Actual species'!G224)&gt;=1,1,IF(SUM('Actual species'!G224)="X",1,0))</f>
        <v>0</v>
      </c>
      <c r="E224" s="2">
        <f>IF(SUM('Actual species'!H224)&gt;=1,1,IF(SUM('Actual species'!H224)="X",1,0))</f>
        <v>1</v>
      </c>
      <c r="F224" s="2">
        <f>IF(SUM('Actual species'!I224)&gt;=1,1,IF(SUM('Actual species'!I224)="X",1,0))</f>
        <v>0</v>
      </c>
      <c r="G224" s="2">
        <f>IF(SUM('Actual species'!J224)&gt;=1,1,IF(SUM('Actual species'!J224)="X",1,0))</f>
        <v>0</v>
      </c>
      <c r="H224" s="2">
        <f>IF(SUM('Actual species'!K224)&gt;=1,1,IF(SUM('Actual species'!K224)="X",1,0))</f>
        <v>0</v>
      </c>
      <c r="I224" s="2">
        <f>IF(SUM('Actual species'!L224)&gt;=1,1,IF(SUM('Actual species'!L224)="X",1,0))</f>
        <v>0</v>
      </c>
      <c r="J224" s="2">
        <f>IF(SUM('Actual species'!M224)&gt;=1,1,IF(SUM('Actual species'!M224)="X",1,0))</f>
        <v>0</v>
      </c>
      <c r="K224" s="2">
        <f>IF(SUM('Actual species'!N224)&gt;=1,1,IF(SUM('Actual species'!N224)="X",1,0))</f>
        <v>0</v>
      </c>
      <c r="L224" s="2">
        <f>IF(SUM('Actual species'!O224)&gt;=1,1,IF(SUM('Actual species'!O224)="X",1,0))</f>
        <v>0</v>
      </c>
      <c r="M224" s="2">
        <f>IF(SUM('Actual species'!P224)&gt;=1,1,IF(SUM('Actual species'!P224)="X",1,0))</f>
        <v>0</v>
      </c>
      <c r="N224" s="2">
        <f>IF(SUM('Actual species'!Q224)&gt;=1,1,IF(SUM('Actual species'!Q224)="X",1,0))</f>
        <v>0</v>
      </c>
      <c r="O224" s="2">
        <f>IF(SUM('Actual species'!R224)&gt;=1,1,IF(SUM('Actual species'!R224)="X",1,0))</f>
        <v>0</v>
      </c>
      <c r="P224" s="2">
        <f>IF(SUM('Actual species'!S224)&gt;=1,1,IF(SUM('Actual species'!S224)="X",1,0))</f>
        <v>0</v>
      </c>
      <c r="Q224" s="2">
        <f>IF(SUM('Actual species'!T224)&gt;=1,1,IF(SUM('Actual species'!T224)="X",1,0))</f>
        <v>0</v>
      </c>
      <c r="R224" s="2">
        <f>IF(SUM('Actual species'!U224)&gt;=1,1,IF(SUM('Actual species'!U224)="X",1,0))</f>
        <v>0</v>
      </c>
      <c r="S224" s="2">
        <f>IF(SUM('Actual species'!V224)&gt;=1,1,IF(SUM('Actual species'!V224)="X",1,0))</f>
        <v>0</v>
      </c>
      <c r="T224" s="2">
        <f>IF(SUM('Actual species'!W224)&gt;=1,1,IF(SUM('Actual species'!W224)="X",1,0))</f>
        <v>0</v>
      </c>
    </row>
    <row r="225" spans="1:20" x14ac:dyDescent="0.3">
      <c r="A225" s="113" t="str">
        <f>'Actual species'!A225</f>
        <v>Mycetoporus sp. aff. Bosnicus</v>
      </c>
      <c r="B225" s="66">
        <f>IF(SUM('Actual species'!B225:E225)&gt;=1,1,IF(SUM('Actual species'!B225:E225)="X",1,0))</f>
        <v>0</v>
      </c>
      <c r="C225" s="2">
        <f>IF(SUM('Actual species'!F225)&gt;=1,1,IF(SUM('Actual species'!F225)="X",1,0))</f>
        <v>0</v>
      </c>
      <c r="D225" s="2">
        <f>IF(SUM('Actual species'!G225)&gt;=1,1,IF(SUM('Actual species'!G225)="X",1,0))</f>
        <v>0</v>
      </c>
      <c r="E225" s="2">
        <f>IF(SUM('Actual species'!H225)&gt;=1,1,IF(SUM('Actual species'!H225)="X",1,0))</f>
        <v>0</v>
      </c>
      <c r="F225" s="2">
        <f>IF(SUM('Actual species'!I225)&gt;=1,1,IF(SUM('Actual species'!I225)="X",1,0))</f>
        <v>0</v>
      </c>
      <c r="G225" s="2">
        <f>IF(SUM('Actual species'!J225)&gt;=1,1,IF(SUM('Actual species'!J225)="X",1,0))</f>
        <v>1</v>
      </c>
      <c r="H225" s="2">
        <f>IF(SUM('Actual species'!K225)&gt;=1,1,IF(SUM('Actual species'!K225)="X",1,0))</f>
        <v>0</v>
      </c>
      <c r="I225" s="2">
        <f>IF(SUM('Actual species'!L225)&gt;=1,1,IF(SUM('Actual species'!L225)="X",1,0))</f>
        <v>0</v>
      </c>
      <c r="J225" s="2">
        <f>IF(SUM('Actual species'!M225)&gt;=1,1,IF(SUM('Actual species'!M225)="X",1,0))</f>
        <v>0</v>
      </c>
      <c r="K225" s="2">
        <f>IF(SUM('Actual species'!N225)&gt;=1,1,IF(SUM('Actual species'!N225)="X",1,0))</f>
        <v>0</v>
      </c>
      <c r="L225" s="2">
        <f>IF(SUM('Actual species'!O225)&gt;=1,1,IF(SUM('Actual species'!O225)="X",1,0))</f>
        <v>0</v>
      </c>
      <c r="M225" s="2">
        <f>IF(SUM('Actual species'!P225)&gt;=1,1,IF(SUM('Actual species'!P225)="X",1,0))</f>
        <v>0</v>
      </c>
      <c r="N225" s="2">
        <f>IF(SUM('Actual species'!Q225)&gt;=1,1,IF(SUM('Actual species'!Q225)="X",1,0))</f>
        <v>0</v>
      </c>
      <c r="O225" s="2">
        <f>IF(SUM('Actual species'!R225)&gt;=1,1,IF(SUM('Actual species'!R225)="X",1,0))</f>
        <v>0</v>
      </c>
      <c r="P225" s="2">
        <f>IF(SUM('Actual species'!S225)&gt;=1,1,IF(SUM('Actual species'!S225)="X",1,0))</f>
        <v>0</v>
      </c>
      <c r="Q225" s="2">
        <f>IF(SUM('Actual species'!T225)&gt;=1,1,IF(SUM('Actual species'!T225)="X",1,0))</f>
        <v>0</v>
      </c>
      <c r="R225" s="2">
        <f>IF(SUM('Actual species'!U225)&gt;=1,1,IF(SUM('Actual species'!U225)="X",1,0))</f>
        <v>0</v>
      </c>
      <c r="S225" s="2">
        <f>IF(SUM('Actual species'!V225)&gt;=1,1,IF(SUM('Actual species'!V225)="X",1,0))</f>
        <v>0</v>
      </c>
      <c r="T225" s="2">
        <f>IF(SUM('Actual species'!W225)&gt;=1,1,IF(SUM('Actual species'!W225)="X",1,0))</f>
        <v>0</v>
      </c>
    </row>
    <row r="226" spans="1:20" x14ac:dyDescent="0.3">
      <c r="A226" s="113" t="str">
        <f>'Actual species'!A226</f>
        <v>Parabolitobius inclinans</v>
      </c>
      <c r="B226" s="66">
        <f>IF(SUM('Actual species'!B226:E226)&gt;=1,1,IF(SUM('Actual species'!B226:E226)="X",1,0))</f>
        <v>0</v>
      </c>
      <c r="C226" s="2">
        <f>IF(SUM('Actual species'!F226)&gt;=1,1,IF(SUM('Actual species'!F226)="X",1,0))</f>
        <v>0</v>
      </c>
      <c r="D226" s="2">
        <f>IF(SUM('Actual species'!G226)&gt;=1,1,IF(SUM('Actual species'!G226)="X",1,0))</f>
        <v>0</v>
      </c>
      <c r="E226" s="2">
        <f>IF(SUM('Actual species'!H226)&gt;=1,1,IF(SUM('Actual species'!H226)="X",1,0))</f>
        <v>0</v>
      </c>
      <c r="F226" s="2">
        <f>IF(SUM('Actual species'!I226)&gt;=1,1,IF(SUM('Actual species'!I226)="X",1,0))</f>
        <v>0</v>
      </c>
      <c r="G226" s="2">
        <f>IF(SUM('Actual species'!J226)&gt;=1,1,IF(SUM('Actual species'!J226)="X",1,0))</f>
        <v>0</v>
      </c>
      <c r="H226" s="2">
        <f>IF(SUM('Actual species'!K226)&gt;=1,1,IF(SUM('Actual species'!K226)="X",1,0))</f>
        <v>0</v>
      </c>
      <c r="I226" s="2">
        <f>IF(SUM('Actual species'!L226)&gt;=1,1,IF(SUM('Actual species'!L226)="X",1,0))</f>
        <v>0</v>
      </c>
      <c r="J226" s="2">
        <f>IF(SUM('Actual species'!M226)&gt;=1,1,IF(SUM('Actual species'!M226)="X",1,0))</f>
        <v>1</v>
      </c>
      <c r="K226" s="2">
        <f>IF(SUM('Actual species'!N226)&gt;=1,1,IF(SUM('Actual species'!N226)="X",1,0))</f>
        <v>0</v>
      </c>
      <c r="L226" s="2">
        <f>IF(SUM('Actual species'!O226)&gt;=1,1,IF(SUM('Actual species'!O226)="X",1,0))</f>
        <v>1</v>
      </c>
      <c r="M226" s="2">
        <f>IF(SUM('Actual species'!P226)&gt;=1,1,IF(SUM('Actual species'!P226)="X",1,0))</f>
        <v>0</v>
      </c>
      <c r="N226" s="2">
        <f>IF(SUM('Actual species'!Q226)&gt;=1,1,IF(SUM('Actual species'!Q226)="X",1,0))</f>
        <v>0</v>
      </c>
      <c r="O226" s="2">
        <f>IF(SUM('Actual species'!R226)&gt;=1,1,IF(SUM('Actual species'!R226)="X",1,0))</f>
        <v>0</v>
      </c>
      <c r="P226" s="2">
        <f>IF(SUM('Actual species'!S226)&gt;=1,1,IF(SUM('Actual species'!S226)="X",1,0))</f>
        <v>0</v>
      </c>
      <c r="Q226" s="2">
        <f>IF(SUM('Actual species'!T226)&gt;=1,1,IF(SUM('Actual species'!T226)="X",1,0))</f>
        <v>0</v>
      </c>
      <c r="R226" s="2">
        <f>IF(SUM('Actual species'!U226)&gt;=1,1,IF(SUM('Actual species'!U226)="X",1,0))</f>
        <v>0</v>
      </c>
      <c r="S226" s="2">
        <f>IF(SUM('Actual species'!V226)&gt;=1,1,IF(SUM('Actual species'!V226)="X",1,0))</f>
        <v>0</v>
      </c>
      <c r="T226" s="2">
        <f>IF(SUM('Actual species'!W226)&gt;=1,1,IF(SUM('Actual species'!W226)="X",1,0))</f>
        <v>0</v>
      </c>
    </row>
    <row r="227" spans="1:20" x14ac:dyDescent="0.3">
      <c r="A227" s="113" t="str">
        <f>'Actual species'!A227</f>
        <v>Sepedophilus apfelbecki</v>
      </c>
      <c r="B227" s="66">
        <f>IF(SUM('Actual species'!B227:E227)&gt;=1,1,IF(SUM('Actual species'!B227:E227)="X",1,0))</f>
        <v>0</v>
      </c>
      <c r="C227" s="2">
        <f>IF(SUM('Actual species'!F227)&gt;=1,1,IF(SUM('Actual species'!F227)="X",1,0))</f>
        <v>0</v>
      </c>
      <c r="D227" s="2">
        <f>IF(SUM('Actual species'!G227)&gt;=1,1,IF(SUM('Actual species'!G227)="X",1,0))</f>
        <v>0</v>
      </c>
      <c r="E227" s="2">
        <f>IF(SUM('Actual species'!H227)&gt;=1,1,IF(SUM('Actual species'!H227)="X",1,0))</f>
        <v>0</v>
      </c>
      <c r="F227" s="2">
        <f>IF(SUM('Actual species'!I227)&gt;=1,1,IF(SUM('Actual species'!I227)="X",1,0))</f>
        <v>0</v>
      </c>
      <c r="G227" s="2">
        <f>IF(SUM('Actual species'!J227)&gt;=1,1,IF(SUM('Actual species'!J227)="X",1,0))</f>
        <v>0</v>
      </c>
      <c r="H227" s="2">
        <f>IF(SUM('Actual species'!K227)&gt;=1,1,IF(SUM('Actual species'!K227)="X",1,0))</f>
        <v>0</v>
      </c>
      <c r="I227" s="2">
        <f>IF(SUM('Actual species'!L227)&gt;=1,1,IF(SUM('Actual species'!L227)="X",1,0))</f>
        <v>0</v>
      </c>
      <c r="J227" s="2">
        <f>IF(SUM('Actual species'!M227)&gt;=1,1,IF(SUM('Actual species'!M227)="X",1,0))</f>
        <v>1</v>
      </c>
      <c r="K227" s="2">
        <f>IF(SUM('Actual species'!N227)&gt;=1,1,IF(SUM('Actual species'!N227)="X",1,0))</f>
        <v>0</v>
      </c>
      <c r="L227" s="2">
        <f>IF(SUM('Actual species'!O227)&gt;=1,1,IF(SUM('Actual species'!O227)="X",1,0))</f>
        <v>0</v>
      </c>
      <c r="M227" s="2">
        <f>IF(SUM('Actual species'!P227)&gt;=1,1,IF(SUM('Actual species'!P227)="X",1,0))</f>
        <v>0</v>
      </c>
      <c r="N227" s="2">
        <f>IF(SUM('Actual species'!Q227)&gt;=1,1,IF(SUM('Actual species'!Q227)="X",1,0))</f>
        <v>0</v>
      </c>
      <c r="O227" s="2">
        <f>IF(SUM('Actual species'!R227)&gt;=1,1,IF(SUM('Actual species'!R227)="X",1,0))</f>
        <v>0</v>
      </c>
      <c r="P227" s="2">
        <f>IF(SUM('Actual species'!S227)&gt;=1,1,IF(SUM('Actual species'!S227)="X",1,0))</f>
        <v>0</v>
      </c>
      <c r="Q227" s="2">
        <f>IF(SUM('Actual species'!T227)&gt;=1,1,IF(SUM('Actual species'!T227)="X",1,0))</f>
        <v>0</v>
      </c>
      <c r="R227" s="2">
        <f>IF(SUM('Actual species'!U227)&gt;=1,1,IF(SUM('Actual species'!U227)="X",1,0))</f>
        <v>0</v>
      </c>
      <c r="S227" s="2">
        <f>IF(SUM('Actual species'!V227)&gt;=1,1,IF(SUM('Actual species'!V227)="X",1,0))</f>
        <v>0</v>
      </c>
      <c r="T227" s="2">
        <f>IF(SUM('Actual species'!W227)&gt;=1,1,IF(SUM('Actual species'!W227)="X",1,0))</f>
        <v>0</v>
      </c>
    </row>
    <row r="228" spans="1:20" x14ac:dyDescent="0.3">
      <c r="A228" s="113" t="str">
        <f>'Actual species'!A228</f>
        <v>Sepedophilus binotatus</v>
      </c>
      <c r="B228" s="66">
        <f>IF(SUM('Actual species'!B228:E228)&gt;=1,1,IF(SUM('Actual species'!B228:E228)="X",1,0))</f>
        <v>0</v>
      </c>
      <c r="C228" s="2">
        <f>IF(SUM('Actual species'!F228)&gt;=1,1,IF(SUM('Actual species'!F228)="X",1,0))</f>
        <v>0</v>
      </c>
      <c r="D228" s="2">
        <f>IF(SUM('Actual species'!G228)&gt;=1,1,IF(SUM('Actual species'!G228)="X",1,0))</f>
        <v>0</v>
      </c>
      <c r="E228" s="2">
        <f>IF(SUM('Actual species'!H228)&gt;=1,1,IF(SUM('Actual species'!H228)="X",1,0))</f>
        <v>0</v>
      </c>
      <c r="F228" s="2">
        <f>IF(SUM('Actual species'!I228)&gt;=1,1,IF(SUM('Actual species'!I228)="X",1,0))</f>
        <v>0</v>
      </c>
      <c r="G228" s="2">
        <f>IF(SUM('Actual species'!J228)&gt;=1,1,IF(SUM('Actual species'!J228)="X",1,0))</f>
        <v>0</v>
      </c>
      <c r="H228" s="2">
        <f>IF(SUM('Actual species'!K228)&gt;=1,1,IF(SUM('Actual species'!K228)="X",1,0))</f>
        <v>0</v>
      </c>
      <c r="I228" s="2">
        <f>IF(SUM('Actual species'!L228)&gt;=1,1,IF(SUM('Actual species'!L228)="X",1,0))</f>
        <v>0</v>
      </c>
      <c r="J228" s="2">
        <f>IF(SUM('Actual species'!M228)&gt;=1,1,IF(SUM('Actual species'!M228)="X",1,0))</f>
        <v>0</v>
      </c>
      <c r="K228" s="2">
        <f>IF(SUM('Actual species'!N228)&gt;=1,1,IF(SUM('Actual species'!N228)="X",1,0))</f>
        <v>0</v>
      </c>
      <c r="L228" s="2">
        <f>IF(SUM('Actual species'!O228)&gt;=1,1,IF(SUM('Actual species'!O228)="X",1,0))</f>
        <v>0</v>
      </c>
      <c r="M228" s="2">
        <f>IF(SUM('Actual species'!P228)&gt;=1,1,IF(SUM('Actual species'!P228)="X",1,0))</f>
        <v>0</v>
      </c>
      <c r="N228" s="2">
        <f>IF(SUM('Actual species'!Q228)&gt;=1,1,IF(SUM('Actual species'!Q228)="X",1,0))</f>
        <v>0</v>
      </c>
      <c r="O228" s="2">
        <f>IF(SUM('Actual species'!R228)&gt;=1,1,IF(SUM('Actual species'!R228)="X",1,0))</f>
        <v>0</v>
      </c>
      <c r="P228" s="2">
        <f>IF(SUM('Actual species'!S228)&gt;=1,1,IF(SUM('Actual species'!S228)="X",1,0))</f>
        <v>0</v>
      </c>
      <c r="Q228" s="2">
        <f>IF(SUM('Actual species'!T228)&gt;=1,1,IF(SUM('Actual species'!T228)="X",1,0))</f>
        <v>1</v>
      </c>
      <c r="R228" s="2">
        <f>IF(SUM('Actual species'!U228)&gt;=1,1,IF(SUM('Actual species'!U228)="X",1,0))</f>
        <v>0</v>
      </c>
      <c r="S228" s="2">
        <f>IF(SUM('Actual species'!V228)&gt;=1,1,IF(SUM('Actual species'!V228)="X",1,0))</f>
        <v>0</v>
      </c>
      <c r="T228" s="2">
        <f>IF(SUM('Actual species'!W228)&gt;=1,1,IF(SUM('Actual species'!W228)="X",1,0))</f>
        <v>0</v>
      </c>
    </row>
    <row r="229" spans="1:20" x14ac:dyDescent="0.3">
      <c r="A229" s="113" t="str">
        <f>'Actual species'!A229</f>
        <v>Sepedophilus cf. apfelbecki</v>
      </c>
      <c r="B229" s="66">
        <f>IF(SUM('Actual species'!B229:E229)&gt;=1,1,IF(SUM('Actual species'!B229:E229)="X",1,0))</f>
        <v>0</v>
      </c>
      <c r="C229" s="2">
        <f>IF(SUM('Actual species'!F229)&gt;=1,1,IF(SUM('Actual species'!F229)="X",1,0))</f>
        <v>0</v>
      </c>
      <c r="D229" s="2">
        <f>IF(SUM('Actual species'!G229)&gt;=1,1,IF(SUM('Actual species'!G229)="X",1,0))</f>
        <v>0</v>
      </c>
      <c r="E229" s="2">
        <f>IF(SUM('Actual species'!H229)&gt;=1,1,IF(SUM('Actual species'!H229)="X",1,0))</f>
        <v>0</v>
      </c>
      <c r="F229" s="2">
        <f>IF(SUM('Actual species'!I229)&gt;=1,1,IF(SUM('Actual species'!I229)="X",1,0))</f>
        <v>0</v>
      </c>
      <c r="G229" s="2">
        <f>IF(SUM('Actual species'!J229)&gt;=1,1,IF(SUM('Actual species'!J229)="X",1,0))</f>
        <v>0</v>
      </c>
      <c r="H229" s="2">
        <f>IF(SUM('Actual species'!K229)&gt;=1,1,IF(SUM('Actual species'!K229)="X",1,0))</f>
        <v>0</v>
      </c>
      <c r="I229" s="2">
        <f>IF(SUM('Actual species'!L229)&gt;=1,1,IF(SUM('Actual species'!L229)="X",1,0))</f>
        <v>0</v>
      </c>
      <c r="J229" s="2">
        <f>IF(SUM('Actual species'!M229)&gt;=1,1,IF(SUM('Actual species'!M229)="X",1,0))</f>
        <v>0</v>
      </c>
      <c r="K229" s="2">
        <f>IF(SUM('Actual species'!N229)&gt;=1,1,IF(SUM('Actual species'!N229)="X",1,0))</f>
        <v>0</v>
      </c>
      <c r="L229" s="2">
        <f>IF(SUM('Actual species'!O229)&gt;=1,1,IF(SUM('Actual species'!O229)="X",1,0))</f>
        <v>0</v>
      </c>
      <c r="M229" s="2">
        <f>IF(SUM('Actual species'!P229)&gt;=1,1,IF(SUM('Actual species'!P229)="X",1,0))</f>
        <v>0</v>
      </c>
      <c r="N229" s="2">
        <f>IF(SUM('Actual species'!Q229)&gt;=1,1,IF(SUM('Actual species'!Q229)="X",1,0))</f>
        <v>1</v>
      </c>
      <c r="O229" s="2">
        <f>IF(SUM('Actual species'!R229)&gt;=1,1,IF(SUM('Actual species'!R229)="X",1,0))</f>
        <v>0</v>
      </c>
      <c r="P229" s="2">
        <f>IF(SUM('Actual species'!S229)&gt;=1,1,IF(SUM('Actual species'!S229)="X",1,0))</f>
        <v>1</v>
      </c>
      <c r="Q229" s="2">
        <f>IF(SUM('Actual species'!T229)&gt;=1,1,IF(SUM('Actual species'!T229)="X",1,0))</f>
        <v>0</v>
      </c>
      <c r="R229" s="2">
        <f>IF(SUM('Actual species'!U229)&gt;=1,1,IF(SUM('Actual species'!U229)="X",1,0))</f>
        <v>0</v>
      </c>
      <c r="S229" s="2">
        <f>IF(SUM('Actual species'!V229)&gt;=1,1,IF(SUM('Actual species'!V229)="X",1,0))</f>
        <v>0</v>
      </c>
      <c r="T229" s="2">
        <f>IF(SUM('Actual species'!W229)&gt;=1,1,IF(SUM('Actual species'!W229)="X",1,0))</f>
        <v>0</v>
      </c>
    </row>
    <row r="230" spans="1:20" x14ac:dyDescent="0.3">
      <c r="A230" s="113" t="str">
        <f>'Actual species'!A230</f>
        <v>Sepedophilus immaculatus</v>
      </c>
      <c r="B230" s="66">
        <f>IF(SUM('Actual species'!B230:E230)&gt;=1,1,IF(SUM('Actual species'!B230:E230)="X",1,0))</f>
        <v>1</v>
      </c>
      <c r="C230" s="2">
        <f>IF(SUM('Actual species'!F230)&gt;=1,1,IF(SUM('Actual species'!F230)="X",1,0))</f>
        <v>0</v>
      </c>
      <c r="D230" s="2">
        <f>IF(SUM('Actual species'!G230)&gt;=1,1,IF(SUM('Actual species'!G230)="X",1,0))</f>
        <v>0</v>
      </c>
      <c r="E230" s="2">
        <f>IF(SUM('Actual species'!H230)&gt;=1,1,IF(SUM('Actual species'!H230)="X",1,0))</f>
        <v>1</v>
      </c>
      <c r="F230" s="2">
        <f>IF(SUM('Actual species'!I230)&gt;=1,1,IF(SUM('Actual species'!I230)="X",1,0))</f>
        <v>1</v>
      </c>
      <c r="G230" s="2">
        <f>IF(SUM('Actual species'!J230)&gt;=1,1,IF(SUM('Actual species'!J230)="X",1,0))</f>
        <v>0</v>
      </c>
      <c r="H230" s="2">
        <f>IF(SUM('Actual species'!K230)&gt;=1,1,IF(SUM('Actual species'!K230)="X",1,0))</f>
        <v>1</v>
      </c>
      <c r="I230" s="2">
        <f>IF(SUM('Actual species'!L230)&gt;=1,1,IF(SUM('Actual species'!L230)="X",1,0))</f>
        <v>0</v>
      </c>
      <c r="J230" s="2">
        <f>IF(SUM('Actual species'!M230)&gt;=1,1,IF(SUM('Actual species'!M230)="X",1,0))</f>
        <v>1</v>
      </c>
      <c r="K230" s="2">
        <f>IF(SUM('Actual species'!N230)&gt;=1,1,IF(SUM('Actual species'!N230)="X",1,0))</f>
        <v>1</v>
      </c>
      <c r="L230" s="2">
        <f>IF(SUM('Actual species'!O230)&gt;=1,1,IF(SUM('Actual species'!O230)="X",1,0))</f>
        <v>0</v>
      </c>
      <c r="M230" s="2">
        <f>IF(SUM('Actual species'!P230)&gt;=1,1,IF(SUM('Actual species'!P230)="X",1,0))</f>
        <v>0</v>
      </c>
      <c r="N230" s="2">
        <f>IF(SUM('Actual species'!Q230)&gt;=1,1,IF(SUM('Actual species'!Q230)="X",1,0))</f>
        <v>0</v>
      </c>
      <c r="O230" s="2">
        <f>IF(SUM('Actual species'!R230)&gt;=1,1,IF(SUM('Actual species'!R230)="X",1,0))</f>
        <v>1</v>
      </c>
      <c r="P230" s="2">
        <f>IF(SUM('Actual species'!S230)&gt;=1,1,IF(SUM('Actual species'!S230)="X",1,0))</f>
        <v>0</v>
      </c>
      <c r="Q230" s="2">
        <f>IF(SUM('Actual species'!T230)&gt;=1,1,IF(SUM('Actual species'!T230)="X",1,0))</f>
        <v>1</v>
      </c>
      <c r="R230" s="2">
        <f>IF(SUM('Actual species'!U230)&gt;=1,1,IF(SUM('Actual species'!U230)="X",1,0))</f>
        <v>1</v>
      </c>
      <c r="S230" s="2">
        <f>IF(SUM('Actual species'!V230)&gt;=1,1,IF(SUM('Actual species'!V230)="X",1,0))</f>
        <v>1</v>
      </c>
      <c r="T230" s="2">
        <f>IF(SUM('Actual species'!W230)&gt;=1,1,IF(SUM('Actual species'!W230)="X",1,0))</f>
        <v>0</v>
      </c>
    </row>
    <row r="231" spans="1:20" x14ac:dyDescent="0.3">
      <c r="A231" s="113" t="str">
        <f>'Actual species'!A231</f>
        <v>Sepedophilus obtusus</v>
      </c>
      <c r="B231" s="66">
        <f>IF(SUM('Actual species'!B231:E231)&gt;=1,1,IF(SUM('Actual species'!B231:E231)="X",1,0))</f>
        <v>0</v>
      </c>
      <c r="C231" s="2">
        <f>IF(SUM('Actual species'!F231)&gt;=1,1,IF(SUM('Actual species'!F231)="X",1,0))</f>
        <v>0</v>
      </c>
      <c r="D231" s="2">
        <f>IF(SUM('Actual species'!G231)&gt;=1,1,IF(SUM('Actual species'!G231)="X",1,0))</f>
        <v>0</v>
      </c>
      <c r="E231" s="2">
        <f>IF(SUM('Actual species'!H231)&gt;=1,1,IF(SUM('Actual species'!H231)="X",1,0))</f>
        <v>1</v>
      </c>
      <c r="F231" s="2">
        <f>IF(SUM('Actual species'!I231)&gt;=1,1,IF(SUM('Actual species'!I231)="X",1,0))</f>
        <v>1</v>
      </c>
      <c r="G231" s="2">
        <f>IF(SUM('Actual species'!J231)&gt;=1,1,IF(SUM('Actual species'!J231)="X",1,0))</f>
        <v>0</v>
      </c>
      <c r="H231" s="2">
        <f>IF(SUM('Actual species'!K231)&gt;=1,1,IF(SUM('Actual species'!K231)="X",1,0))</f>
        <v>0</v>
      </c>
      <c r="I231" s="2">
        <f>IF(SUM('Actual species'!L231)&gt;=1,1,IF(SUM('Actual species'!L231)="X",1,0))</f>
        <v>0</v>
      </c>
      <c r="J231" s="2">
        <f>IF(SUM('Actual species'!M231)&gt;=1,1,IF(SUM('Actual species'!M231)="X",1,0))</f>
        <v>1</v>
      </c>
      <c r="K231" s="2">
        <f>IF(SUM('Actual species'!N231)&gt;=1,1,IF(SUM('Actual species'!N231)="X",1,0))</f>
        <v>1</v>
      </c>
      <c r="L231" s="2">
        <f>IF(SUM('Actual species'!O231)&gt;=1,1,IF(SUM('Actual species'!O231)="X",1,0))</f>
        <v>0</v>
      </c>
      <c r="M231" s="2">
        <f>IF(SUM('Actual species'!P231)&gt;=1,1,IF(SUM('Actual species'!P231)="X",1,0))</f>
        <v>0</v>
      </c>
      <c r="N231" s="2">
        <f>IF(SUM('Actual species'!Q231)&gt;=1,1,IF(SUM('Actual species'!Q231)="X",1,0))</f>
        <v>0</v>
      </c>
      <c r="O231" s="2">
        <f>IF(SUM('Actual species'!R231)&gt;=1,1,IF(SUM('Actual species'!R231)="X",1,0))</f>
        <v>0</v>
      </c>
      <c r="P231" s="2">
        <f>IF(SUM('Actual species'!S231)&gt;=1,1,IF(SUM('Actual species'!S231)="X",1,0))</f>
        <v>0</v>
      </c>
      <c r="Q231" s="2">
        <f>IF(SUM('Actual species'!T231)&gt;=1,1,IF(SUM('Actual species'!T231)="X",1,0))</f>
        <v>0</v>
      </c>
      <c r="R231" s="2">
        <f>IF(SUM('Actual species'!U231)&gt;=1,1,IF(SUM('Actual species'!U231)="X",1,0))</f>
        <v>0</v>
      </c>
      <c r="S231" s="2">
        <f>IF(SUM('Actual species'!V231)&gt;=1,1,IF(SUM('Actual species'!V231)="X",1,0))</f>
        <v>0</v>
      </c>
      <c r="T231" s="2">
        <f>IF(SUM('Actual species'!W231)&gt;=1,1,IF(SUM('Actual species'!W231)="X",1,0))</f>
        <v>0</v>
      </c>
    </row>
    <row r="232" spans="1:20" x14ac:dyDescent="0.3">
      <c r="A232" s="113" t="str">
        <f>'Actual species'!A232</f>
        <v>Sepedophilus sp.</v>
      </c>
      <c r="B232" s="66">
        <f>IF(SUM('Actual species'!B232:E232)&gt;=1,1,IF(SUM('Actual species'!B232:E232)="X",1,0))</f>
        <v>1</v>
      </c>
      <c r="C232" s="2">
        <f>IF(SUM('Actual species'!F232)&gt;=1,1,IF(SUM('Actual species'!F232)="X",1,0))</f>
        <v>1</v>
      </c>
      <c r="D232" s="2">
        <f>IF(SUM('Actual species'!G232)&gt;=1,1,IF(SUM('Actual species'!G232)="X",1,0))</f>
        <v>0</v>
      </c>
      <c r="E232" s="2">
        <f>IF(SUM('Actual species'!H232)&gt;=1,1,IF(SUM('Actual species'!H232)="X",1,0))</f>
        <v>0</v>
      </c>
      <c r="F232" s="2">
        <f>IF(SUM('Actual species'!I232)&gt;=1,1,IF(SUM('Actual species'!I232)="X",1,0))</f>
        <v>0</v>
      </c>
      <c r="G232" s="2">
        <f>IF(SUM('Actual species'!J232)&gt;=1,1,IF(SUM('Actual species'!J232)="X",1,0))</f>
        <v>0</v>
      </c>
      <c r="H232" s="2">
        <f>IF(SUM('Actual species'!K232)&gt;=1,1,IF(SUM('Actual species'!K232)="X",1,0))</f>
        <v>0</v>
      </c>
      <c r="I232" s="2">
        <f>IF(SUM('Actual species'!L232)&gt;=1,1,IF(SUM('Actual species'!L232)="X",1,0))</f>
        <v>0</v>
      </c>
      <c r="J232" s="2">
        <f>IF(SUM('Actual species'!M232)&gt;=1,1,IF(SUM('Actual species'!M232)="X",1,0))</f>
        <v>0</v>
      </c>
      <c r="K232" s="2">
        <f>IF(SUM('Actual species'!N232)&gt;=1,1,IF(SUM('Actual species'!N232)="X",1,0))</f>
        <v>0</v>
      </c>
      <c r="L232" s="2">
        <f>IF(SUM('Actual species'!O232)&gt;=1,1,IF(SUM('Actual species'!O232)="X",1,0))</f>
        <v>0</v>
      </c>
      <c r="M232" s="2">
        <f>IF(SUM('Actual species'!P232)&gt;=1,1,IF(SUM('Actual species'!P232)="X",1,0))</f>
        <v>0</v>
      </c>
      <c r="N232" s="2">
        <f>IF(SUM('Actual species'!Q232)&gt;=1,1,IF(SUM('Actual species'!Q232)="X",1,0))</f>
        <v>0</v>
      </c>
      <c r="O232" s="2">
        <f>IF(SUM('Actual species'!R232)&gt;=1,1,IF(SUM('Actual species'!R232)="X",1,0))</f>
        <v>0</v>
      </c>
      <c r="P232" s="2">
        <f>IF(SUM('Actual species'!S232)&gt;=1,1,IF(SUM('Actual species'!S232)="X",1,0))</f>
        <v>0</v>
      </c>
      <c r="Q232" s="2">
        <f>IF(SUM('Actual species'!T232)&gt;=1,1,IF(SUM('Actual species'!T232)="X",1,0))</f>
        <v>0</v>
      </c>
      <c r="R232" s="2">
        <f>IF(SUM('Actual species'!U232)&gt;=1,1,IF(SUM('Actual species'!U232)="X",1,0))</f>
        <v>0</v>
      </c>
      <c r="S232" s="2">
        <f>IF(SUM('Actual species'!V232)&gt;=1,1,IF(SUM('Actual species'!V232)="X",1,0))</f>
        <v>0</v>
      </c>
      <c r="T232" s="2">
        <f>IF(SUM('Actual species'!W232)&gt;=1,1,IF(SUM('Actual species'!W232)="X",1,0))</f>
        <v>0</v>
      </c>
    </row>
    <row r="233" spans="1:20" x14ac:dyDescent="0.3">
      <c r="A233" s="113" t="str">
        <f>'Actual species'!A233</f>
        <v>Sepedophilus testaceus</v>
      </c>
      <c r="B233" s="66">
        <f>IF(SUM('Actual species'!B233:E233)&gt;=1,1,IF(SUM('Actual species'!B233:E233)="X",1,0))</f>
        <v>1</v>
      </c>
      <c r="C233" s="2">
        <f>IF(SUM('Actual species'!F233)&gt;=1,1,IF(SUM('Actual species'!F233)="X",1,0))</f>
        <v>0</v>
      </c>
      <c r="D233" s="2">
        <f>IF(SUM('Actual species'!G233)&gt;=1,1,IF(SUM('Actual species'!G233)="X",1,0))</f>
        <v>0</v>
      </c>
      <c r="E233" s="2">
        <f>IF(SUM('Actual species'!H233)&gt;=1,1,IF(SUM('Actual species'!H233)="X",1,0))</f>
        <v>1</v>
      </c>
      <c r="F233" s="2">
        <f>IF(SUM('Actual species'!I233)&gt;=1,1,IF(SUM('Actual species'!I233)="X",1,0))</f>
        <v>1</v>
      </c>
      <c r="G233" s="2">
        <f>IF(SUM('Actual species'!J233)&gt;=1,1,IF(SUM('Actual species'!J233)="X",1,0))</f>
        <v>0</v>
      </c>
      <c r="H233" s="2">
        <f>IF(SUM('Actual species'!K233)&gt;=1,1,IF(SUM('Actual species'!K233)="X",1,0))</f>
        <v>0</v>
      </c>
      <c r="I233" s="2">
        <f>IF(SUM('Actual species'!L233)&gt;=1,1,IF(SUM('Actual species'!L233)="X",1,0))</f>
        <v>0</v>
      </c>
      <c r="J233" s="2">
        <f>IF(SUM('Actual species'!M233)&gt;=1,1,IF(SUM('Actual species'!M233)="X",1,0))</f>
        <v>1</v>
      </c>
      <c r="K233" s="2">
        <f>IF(SUM('Actual species'!N233)&gt;=1,1,IF(SUM('Actual species'!N233)="X",1,0))</f>
        <v>0</v>
      </c>
      <c r="L233" s="2">
        <f>IF(SUM('Actual species'!O233)&gt;=1,1,IF(SUM('Actual species'!O233)="X",1,0))</f>
        <v>0</v>
      </c>
      <c r="M233" s="2">
        <f>IF(SUM('Actual species'!P233)&gt;=1,1,IF(SUM('Actual species'!P233)="X",1,0))</f>
        <v>1</v>
      </c>
      <c r="N233" s="2">
        <f>IF(SUM('Actual species'!Q233)&gt;=1,1,IF(SUM('Actual species'!Q233)="X",1,0))</f>
        <v>0</v>
      </c>
      <c r="O233" s="2">
        <f>IF(SUM('Actual species'!R233)&gt;=1,1,IF(SUM('Actual species'!R233)="X",1,0))</f>
        <v>1</v>
      </c>
      <c r="P233" s="2">
        <f>IF(SUM('Actual species'!S233)&gt;=1,1,IF(SUM('Actual species'!S233)="X",1,0))</f>
        <v>1</v>
      </c>
      <c r="Q233" s="2">
        <f>IF(SUM('Actual species'!T233)&gt;=1,1,IF(SUM('Actual species'!T233)="X",1,0))</f>
        <v>1</v>
      </c>
      <c r="R233" s="2">
        <f>IF(SUM('Actual species'!U233)&gt;=1,1,IF(SUM('Actual species'!U233)="X",1,0))</f>
        <v>0</v>
      </c>
      <c r="S233" s="2">
        <f>IF(SUM('Actual species'!V233)&gt;=1,1,IF(SUM('Actual species'!V233)="X",1,0))</f>
        <v>0</v>
      </c>
      <c r="T233" s="2">
        <f>IF(SUM('Actual species'!W233)&gt;=1,1,IF(SUM('Actual species'!W233)="X",1,0))</f>
        <v>0</v>
      </c>
    </row>
    <row r="234" spans="1:20" x14ac:dyDescent="0.3">
      <c r="A234" s="113" t="str">
        <f>'Actual species'!A234</f>
        <v>Tachinus bonvouloiri</v>
      </c>
      <c r="B234" s="66">
        <f>IF(SUM('Actual species'!B234:E234)&gt;=1,1,IF(SUM('Actual species'!B234:E234)="X",1,0))</f>
        <v>1</v>
      </c>
      <c r="C234" s="2">
        <f>IF(SUM('Actual species'!F234)&gt;=1,1,IF(SUM('Actual species'!F234)="X",1,0))</f>
        <v>0</v>
      </c>
      <c r="D234" s="2">
        <f>IF(SUM('Actual species'!G234)&gt;=1,1,IF(SUM('Actual species'!G234)="X",1,0))</f>
        <v>0</v>
      </c>
      <c r="E234" s="2">
        <f>IF(SUM('Actual species'!H234)&gt;=1,1,IF(SUM('Actual species'!H234)="X",1,0))</f>
        <v>0</v>
      </c>
      <c r="F234" s="2">
        <f>IF(SUM('Actual species'!I234)&gt;=1,1,IF(SUM('Actual species'!I234)="X",1,0))</f>
        <v>0</v>
      </c>
      <c r="G234" s="2">
        <f>IF(SUM('Actual species'!J234)&gt;=1,1,IF(SUM('Actual species'!J234)="X",1,0))</f>
        <v>1</v>
      </c>
      <c r="H234" s="2">
        <f>IF(SUM('Actual species'!K234)&gt;=1,1,IF(SUM('Actual species'!K234)="X",1,0))</f>
        <v>0</v>
      </c>
      <c r="I234" s="2">
        <f>IF(SUM('Actual species'!L234)&gt;=1,1,IF(SUM('Actual species'!L234)="X",1,0))</f>
        <v>0</v>
      </c>
      <c r="J234" s="2">
        <f>IF(SUM('Actual species'!M234)&gt;=1,1,IF(SUM('Actual species'!M234)="X",1,0))</f>
        <v>0</v>
      </c>
      <c r="K234" s="2">
        <f>IF(SUM('Actual species'!N234)&gt;=1,1,IF(SUM('Actual species'!N234)="X",1,0))</f>
        <v>0</v>
      </c>
      <c r="L234" s="2">
        <f>IF(SUM('Actual species'!O234)&gt;=1,1,IF(SUM('Actual species'!O234)="X",1,0))</f>
        <v>0</v>
      </c>
      <c r="M234" s="2">
        <f>IF(SUM('Actual species'!P234)&gt;=1,1,IF(SUM('Actual species'!P234)="X",1,0))</f>
        <v>0</v>
      </c>
      <c r="N234" s="2">
        <f>IF(SUM('Actual species'!Q234)&gt;=1,1,IF(SUM('Actual species'!Q234)="X",1,0))</f>
        <v>1</v>
      </c>
      <c r="O234" s="2">
        <f>IF(SUM('Actual species'!R234)&gt;=1,1,IF(SUM('Actual species'!R234)="X",1,0))</f>
        <v>0</v>
      </c>
      <c r="P234" s="2">
        <f>IF(SUM('Actual species'!S234)&gt;=1,1,IF(SUM('Actual species'!S234)="X",1,0))</f>
        <v>1</v>
      </c>
      <c r="Q234" s="2">
        <f>IF(SUM('Actual species'!T234)&gt;=1,1,IF(SUM('Actual species'!T234)="X",1,0))</f>
        <v>1</v>
      </c>
      <c r="R234" s="2">
        <f>IF(SUM('Actual species'!U234)&gt;=1,1,IF(SUM('Actual species'!U234)="X",1,0))</f>
        <v>0</v>
      </c>
      <c r="S234" s="2">
        <f>IF(SUM('Actual species'!V234)&gt;=1,1,IF(SUM('Actual species'!V234)="X",1,0))</f>
        <v>1</v>
      </c>
      <c r="T234" s="2">
        <f>IF(SUM('Actual species'!W234)&gt;=1,1,IF(SUM('Actual species'!W234)="X",1,0))</f>
        <v>0</v>
      </c>
    </row>
    <row r="235" spans="1:20" s="49" customFormat="1" x14ac:dyDescent="0.3">
      <c r="A235" s="113" t="str">
        <f>'Actual species'!A235</f>
        <v>Tachnius corticinus</v>
      </c>
      <c r="B235" s="66">
        <f>IF(SUM('Actual species'!B235:E235)&gt;=1,1,IF(SUM('Actual species'!B235:E235)="X",1,0))</f>
        <v>0</v>
      </c>
      <c r="C235" s="2">
        <f>IF(SUM('Actual species'!F235)&gt;=1,1,IF(SUM('Actual species'!F235)="X",1,0))</f>
        <v>0</v>
      </c>
      <c r="D235" s="2">
        <f>IF(SUM('Actual species'!G235)&gt;=1,1,IF(SUM('Actual species'!G235)="X",1,0))</f>
        <v>0</v>
      </c>
      <c r="E235" s="2">
        <f>IF(SUM('Actual species'!H235)&gt;=1,1,IF(SUM('Actual species'!H235)="X",1,0))</f>
        <v>0</v>
      </c>
      <c r="F235" s="2">
        <f>IF(SUM('Actual species'!I235)&gt;=1,1,IF(SUM('Actual species'!I235)="X",1,0))</f>
        <v>1</v>
      </c>
      <c r="G235" s="2">
        <f>IF(SUM('Actual species'!J235)&gt;=1,1,IF(SUM('Actual species'!J235)="X",1,0))</f>
        <v>0</v>
      </c>
      <c r="H235" s="2">
        <f>IF(SUM('Actual species'!K235)&gt;=1,1,IF(SUM('Actual species'!K235)="X",1,0))</f>
        <v>0</v>
      </c>
      <c r="I235" s="2">
        <f>IF(SUM('Actual species'!L235)&gt;=1,1,IF(SUM('Actual species'!L235)="X",1,0))</f>
        <v>0</v>
      </c>
      <c r="J235" s="2">
        <f>IF(SUM('Actual species'!M235)&gt;=1,1,IF(SUM('Actual species'!M235)="X",1,0))</f>
        <v>0</v>
      </c>
      <c r="K235" s="2">
        <f>IF(SUM('Actual species'!N235)&gt;=1,1,IF(SUM('Actual species'!N235)="X",1,0))</f>
        <v>0</v>
      </c>
      <c r="L235" s="2">
        <f>IF(SUM('Actual species'!O235)&gt;=1,1,IF(SUM('Actual species'!O235)="X",1,0))</f>
        <v>0</v>
      </c>
      <c r="M235" s="2">
        <f>IF(SUM('Actual species'!P235)&gt;=1,1,IF(SUM('Actual species'!P235)="X",1,0))</f>
        <v>1</v>
      </c>
      <c r="N235" s="2">
        <f>IF(SUM('Actual species'!Q235)&gt;=1,1,IF(SUM('Actual species'!Q235)="X",1,0))</f>
        <v>0</v>
      </c>
      <c r="O235" s="2">
        <f>IF(SUM('Actual species'!R235)&gt;=1,1,IF(SUM('Actual species'!R235)="X",1,0))</f>
        <v>0</v>
      </c>
      <c r="P235" s="2">
        <f>IF(SUM('Actual species'!S235)&gt;=1,1,IF(SUM('Actual species'!S235)="X",1,0))</f>
        <v>0</v>
      </c>
      <c r="Q235" s="2">
        <f>IF(SUM('Actual species'!T235)&gt;=1,1,IF(SUM('Actual species'!T235)="X",1,0))</f>
        <v>1</v>
      </c>
      <c r="R235" s="2">
        <f>IF(SUM('Actual species'!U235)&gt;=1,1,IF(SUM('Actual species'!U235)="X",1,0))</f>
        <v>0</v>
      </c>
      <c r="S235" s="2">
        <f>IF(SUM('Actual species'!V235)&gt;=1,1,IF(SUM('Actual species'!V235)="X",1,0))</f>
        <v>0</v>
      </c>
      <c r="T235" s="2">
        <f>IF(SUM('Actual species'!W235)&gt;=1,1,IF(SUM('Actual species'!W235)="X",1,0))</f>
        <v>0</v>
      </c>
    </row>
    <row r="236" spans="1:20" x14ac:dyDescent="0.3">
      <c r="A236" s="113" t="str">
        <f>'Actual species'!A236</f>
        <v>Tachinus discoideus</v>
      </c>
      <c r="B236" s="66">
        <f>IF(SUM('Actual species'!B236:E236)&gt;=1,1,IF(SUM('Actual species'!B236:E236)="X",1,0))</f>
        <v>0</v>
      </c>
      <c r="C236" s="2">
        <f>IF(SUM('Actual species'!F236)&gt;=1,1,IF(SUM('Actual species'!F236)="X",1,0))</f>
        <v>0</v>
      </c>
      <c r="D236" s="2">
        <f>IF(SUM('Actual species'!G236)&gt;=1,1,IF(SUM('Actual species'!G236)="X",1,0))</f>
        <v>0</v>
      </c>
      <c r="E236" s="2">
        <f>IF(SUM('Actual species'!H236)&gt;=1,1,IF(SUM('Actual species'!H236)="X",1,0))</f>
        <v>0</v>
      </c>
      <c r="F236" s="2">
        <f>IF(SUM('Actual species'!I236)&gt;=1,1,IF(SUM('Actual species'!I236)="X",1,0))</f>
        <v>0</v>
      </c>
      <c r="G236" s="2">
        <f>IF(SUM('Actual species'!J236)&gt;=1,1,IF(SUM('Actual species'!J236)="X",1,0))</f>
        <v>0</v>
      </c>
      <c r="H236" s="2">
        <f>IF(SUM('Actual species'!K236)&gt;=1,1,IF(SUM('Actual species'!K236)="X",1,0))</f>
        <v>0</v>
      </c>
      <c r="I236" s="2">
        <f>IF(SUM('Actual species'!L236)&gt;=1,1,IF(SUM('Actual species'!L236)="X",1,0))</f>
        <v>0</v>
      </c>
      <c r="J236" s="2">
        <f>IF(SUM('Actual species'!M236)&gt;=1,1,IF(SUM('Actual species'!M236)="X",1,0))</f>
        <v>0</v>
      </c>
      <c r="K236" s="2">
        <f>IF(SUM('Actual species'!N236)&gt;=1,1,IF(SUM('Actual species'!N236)="X",1,0))</f>
        <v>0</v>
      </c>
      <c r="L236" s="2">
        <f>IF(SUM('Actual species'!O236)&gt;=1,1,IF(SUM('Actual species'!O236)="X",1,0))</f>
        <v>0</v>
      </c>
      <c r="M236" s="2">
        <f>IF(SUM('Actual species'!P236)&gt;=1,1,IF(SUM('Actual species'!P236)="X",1,0))</f>
        <v>0</v>
      </c>
      <c r="N236" s="2">
        <f>IF(SUM('Actual species'!Q236)&gt;=1,1,IF(SUM('Actual species'!Q236)="X",1,0))</f>
        <v>0</v>
      </c>
      <c r="O236" s="2">
        <f>IF(SUM('Actual species'!R236)&gt;=1,1,IF(SUM('Actual species'!R236)="X",1,0))</f>
        <v>0</v>
      </c>
      <c r="P236" s="2">
        <f>IF(SUM('Actual species'!S236)&gt;=1,1,IF(SUM('Actual species'!S236)="X",1,0))</f>
        <v>1</v>
      </c>
      <c r="Q236" s="2">
        <f>IF(SUM('Actual species'!T236)&gt;=1,1,IF(SUM('Actual species'!T236)="X",1,0))</f>
        <v>0</v>
      </c>
      <c r="R236" s="2">
        <f>IF(SUM('Actual species'!U236)&gt;=1,1,IF(SUM('Actual species'!U236)="X",1,0))</f>
        <v>0</v>
      </c>
      <c r="S236" s="2">
        <f>IF(SUM('Actual species'!V236)&gt;=1,1,IF(SUM('Actual species'!V236)="X",1,0))</f>
        <v>0</v>
      </c>
      <c r="T236" s="2">
        <f>IF(SUM('Actual species'!W236)&gt;=1,1,IF(SUM('Actual species'!W236)="X",1,0))</f>
        <v>0</v>
      </c>
    </row>
    <row r="237" spans="1:20" s="49" customFormat="1" x14ac:dyDescent="0.3">
      <c r="A237" s="113" t="str">
        <f>'Actual species'!A237</f>
        <v>Tachinus laticollis</v>
      </c>
      <c r="B237" s="66">
        <f>IF(SUM('Actual species'!B237:E237)&gt;=1,1,IF(SUM('Actual species'!B237:E237)="X",1,0))</f>
        <v>0</v>
      </c>
      <c r="C237" s="2">
        <f>IF(SUM('Actual species'!F237)&gt;=1,1,IF(SUM('Actual species'!F237)="X",1,0))</f>
        <v>0</v>
      </c>
      <c r="D237" s="2">
        <f>IF(SUM('Actual species'!G237)&gt;=1,1,IF(SUM('Actual species'!G237)="X",1,0))</f>
        <v>0</v>
      </c>
      <c r="E237" s="2">
        <f>IF(SUM('Actual species'!H237)&gt;=1,1,IF(SUM('Actual species'!H237)="X",1,0))</f>
        <v>0</v>
      </c>
      <c r="F237" s="2">
        <f>IF(SUM('Actual species'!I237)&gt;=1,1,IF(SUM('Actual species'!I237)="X",1,0))</f>
        <v>0</v>
      </c>
      <c r="G237" s="2">
        <f>IF(SUM('Actual species'!J237)&gt;=1,1,IF(SUM('Actual species'!J237)="X",1,0))</f>
        <v>0</v>
      </c>
      <c r="H237" s="2">
        <f>IF(SUM('Actual species'!K237)&gt;=1,1,IF(SUM('Actual species'!K237)="X",1,0))</f>
        <v>0</v>
      </c>
      <c r="I237" s="2">
        <f>IF(SUM('Actual species'!L237)&gt;=1,1,IF(SUM('Actual species'!L237)="X",1,0))</f>
        <v>0</v>
      </c>
      <c r="J237" s="2">
        <f>IF(SUM('Actual species'!M237)&gt;=1,1,IF(SUM('Actual species'!M237)="X",1,0))</f>
        <v>0</v>
      </c>
      <c r="K237" s="2">
        <f>IF(SUM('Actual species'!N237)&gt;=1,1,IF(SUM('Actual species'!N237)="X",1,0))</f>
        <v>0</v>
      </c>
      <c r="L237" s="2">
        <f>IF(SUM('Actual species'!O237)&gt;=1,1,IF(SUM('Actual species'!O237)="X",1,0))</f>
        <v>0</v>
      </c>
      <c r="M237" s="2">
        <f>IF(SUM('Actual species'!P237)&gt;=1,1,IF(SUM('Actual species'!P237)="X",1,0))</f>
        <v>0</v>
      </c>
      <c r="N237" s="2">
        <f>IF(SUM('Actual species'!Q237)&gt;=1,1,IF(SUM('Actual species'!Q237)="X",1,0))</f>
        <v>0</v>
      </c>
      <c r="O237" s="2">
        <f>IF(SUM('Actual species'!R237)&gt;=1,1,IF(SUM('Actual species'!R237)="X",1,0))</f>
        <v>0</v>
      </c>
      <c r="P237" s="2">
        <f>IF(SUM('Actual species'!S237)&gt;=1,1,IF(SUM('Actual species'!S237)="X",1,0))</f>
        <v>0</v>
      </c>
      <c r="Q237" s="2">
        <f>IF(SUM('Actual species'!T237)&gt;=1,1,IF(SUM('Actual species'!T237)="X",1,0))</f>
        <v>1</v>
      </c>
      <c r="R237" s="2">
        <f>IF(SUM('Actual species'!U237)&gt;=1,1,IF(SUM('Actual species'!U237)="X",1,0))</f>
        <v>0</v>
      </c>
      <c r="S237" s="2">
        <f>IF(SUM('Actual species'!V237)&gt;=1,1,IF(SUM('Actual species'!V237)="X",1,0))</f>
        <v>0</v>
      </c>
      <c r="T237" s="2">
        <f>IF(SUM('Actual species'!W237)&gt;=1,1,IF(SUM('Actual species'!W237)="X",1,0))</f>
        <v>0</v>
      </c>
    </row>
    <row r="238" spans="1:20" x14ac:dyDescent="0.3">
      <c r="A238" s="113" t="str">
        <f>'Actual species'!A238</f>
        <v>Tachinus rufipes</v>
      </c>
      <c r="B238" s="66">
        <f>IF(SUM('Actual species'!B238:E238)&gt;=1,1,IF(SUM('Actual species'!B238:E238)="X",1,0))</f>
        <v>0</v>
      </c>
      <c r="C238" s="2">
        <f>IF(SUM('Actual species'!F238)&gt;=1,1,IF(SUM('Actual species'!F238)="X",1,0))</f>
        <v>0</v>
      </c>
      <c r="D238" s="2">
        <f>IF(SUM('Actual species'!G238)&gt;=1,1,IF(SUM('Actual species'!G238)="X",1,0))</f>
        <v>0</v>
      </c>
      <c r="E238" s="2">
        <f>IF(SUM('Actual species'!H238)&gt;=1,1,IF(SUM('Actual species'!H238)="X",1,0))</f>
        <v>0</v>
      </c>
      <c r="F238" s="2">
        <f>IF(SUM('Actual species'!I238)&gt;=1,1,IF(SUM('Actual species'!I238)="X",1,0))</f>
        <v>0</v>
      </c>
      <c r="G238" s="2">
        <f>IF(SUM('Actual species'!J238)&gt;=1,1,IF(SUM('Actual species'!J238)="X",1,0))</f>
        <v>0</v>
      </c>
      <c r="H238" s="2">
        <f>IF(SUM('Actual species'!K238)&gt;=1,1,IF(SUM('Actual species'!K238)="X",1,0))</f>
        <v>0</v>
      </c>
      <c r="I238" s="2">
        <f>IF(SUM('Actual species'!L238)&gt;=1,1,IF(SUM('Actual species'!L238)="X",1,0))</f>
        <v>0</v>
      </c>
      <c r="J238" s="2">
        <f>IF(SUM('Actual species'!M238)&gt;=1,1,IF(SUM('Actual species'!M238)="X",1,0))</f>
        <v>1</v>
      </c>
      <c r="K238" s="2">
        <f>IF(SUM('Actual species'!N238)&gt;=1,1,IF(SUM('Actual species'!N238)="X",1,0))</f>
        <v>0</v>
      </c>
      <c r="L238" s="2">
        <f>IF(SUM('Actual species'!O238)&gt;=1,1,IF(SUM('Actual species'!O238)="X",1,0))</f>
        <v>0</v>
      </c>
      <c r="M238" s="2">
        <f>IF(SUM('Actual species'!P238)&gt;=1,1,IF(SUM('Actual species'!P238)="X",1,0))</f>
        <v>0</v>
      </c>
      <c r="N238" s="2">
        <f>IF(SUM('Actual species'!Q238)&gt;=1,1,IF(SUM('Actual species'!Q238)="X",1,0))</f>
        <v>0</v>
      </c>
      <c r="O238" s="2">
        <f>IF(SUM('Actual species'!R238)&gt;=1,1,IF(SUM('Actual species'!R238)="X",1,0))</f>
        <v>0</v>
      </c>
      <c r="P238" s="2">
        <f>IF(SUM('Actual species'!S238)&gt;=1,1,IF(SUM('Actual species'!S238)="X",1,0))</f>
        <v>0</v>
      </c>
      <c r="Q238" s="2">
        <f>IF(SUM('Actual species'!T238)&gt;=1,1,IF(SUM('Actual species'!T238)="X",1,0))</f>
        <v>0</v>
      </c>
      <c r="R238" s="2">
        <f>IF(SUM('Actual species'!U238)&gt;=1,1,IF(SUM('Actual species'!U238)="X",1,0))</f>
        <v>0</v>
      </c>
      <c r="S238" s="2">
        <f>IF(SUM('Actual species'!V238)&gt;=1,1,IF(SUM('Actual species'!V238)="X",1,0))</f>
        <v>0</v>
      </c>
      <c r="T238" s="2">
        <f>IF(SUM('Actual species'!W238)&gt;=1,1,IF(SUM('Actual species'!W238)="X",1,0))</f>
        <v>0</v>
      </c>
    </row>
    <row r="239" spans="1:20" x14ac:dyDescent="0.3">
      <c r="A239" s="113" t="str">
        <f>'Actual species'!A239</f>
        <v>Tachinus scapularis</v>
      </c>
      <c r="B239" s="66">
        <f>IF(SUM('Actual species'!B239:E239)&gt;=1,1,IF(SUM('Actual species'!B239:E239)="X",1,0))</f>
        <v>0</v>
      </c>
      <c r="C239" s="2">
        <f>IF(SUM('Actual species'!F239)&gt;=1,1,IF(SUM('Actual species'!F239)="X",1,0))</f>
        <v>0</v>
      </c>
      <c r="D239" s="2">
        <f>IF(SUM('Actual species'!G239)&gt;=1,1,IF(SUM('Actual species'!G239)="X",1,0))</f>
        <v>0</v>
      </c>
      <c r="E239" s="2">
        <f>IF(SUM('Actual species'!H239)&gt;=1,1,IF(SUM('Actual species'!H239)="X",1,0))</f>
        <v>0</v>
      </c>
      <c r="F239" s="2">
        <f>IF(SUM('Actual species'!I239)&gt;=1,1,IF(SUM('Actual species'!I239)="X",1,0))</f>
        <v>0</v>
      </c>
      <c r="G239" s="2">
        <f>IF(SUM('Actual species'!J239)&gt;=1,1,IF(SUM('Actual species'!J239)="X",1,0))</f>
        <v>0</v>
      </c>
      <c r="H239" s="2">
        <f>IF(SUM('Actual species'!K239)&gt;=1,1,IF(SUM('Actual species'!K239)="X",1,0))</f>
        <v>0</v>
      </c>
      <c r="I239" s="2">
        <f>IF(SUM('Actual species'!L239)&gt;=1,1,IF(SUM('Actual species'!L239)="X",1,0))</f>
        <v>0</v>
      </c>
      <c r="J239" s="2">
        <f>IF(SUM('Actual species'!M239)&gt;=1,1,IF(SUM('Actual species'!M239)="X",1,0))</f>
        <v>0</v>
      </c>
      <c r="K239" s="2">
        <f>IF(SUM('Actual species'!N239)&gt;=1,1,IF(SUM('Actual species'!N239)="X",1,0))</f>
        <v>0</v>
      </c>
      <c r="L239" s="2">
        <f>IF(SUM('Actual species'!O239)&gt;=1,1,IF(SUM('Actual species'!O239)="X",1,0))</f>
        <v>0</v>
      </c>
      <c r="M239" s="2">
        <f>IF(SUM('Actual species'!P239)&gt;=1,1,IF(SUM('Actual species'!P239)="X",1,0))</f>
        <v>0</v>
      </c>
      <c r="N239" s="2">
        <f>IF(SUM('Actual species'!Q239)&gt;=1,1,IF(SUM('Actual species'!Q239)="X",1,0))</f>
        <v>0</v>
      </c>
      <c r="O239" s="2">
        <f>IF(SUM('Actual species'!R239)&gt;=1,1,IF(SUM('Actual species'!R239)="X",1,0))</f>
        <v>0</v>
      </c>
      <c r="P239" s="2">
        <f>IF(SUM('Actual species'!S239)&gt;=1,1,IF(SUM('Actual species'!S239)="X",1,0))</f>
        <v>0</v>
      </c>
      <c r="Q239" s="2">
        <f>IF(SUM('Actual species'!T239)&gt;=1,1,IF(SUM('Actual species'!T239)="X",1,0))</f>
        <v>0</v>
      </c>
      <c r="R239" s="2">
        <f>IF(SUM('Actual species'!U239)&gt;=1,1,IF(SUM('Actual species'!U239)="X",1,0))</f>
        <v>0</v>
      </c>
      <c r="S239" s="2">
        <f>IF(SUM('Actual species'!V239)&gt;=1,1,IF(SUM('Actual species'!V239)="X",1,0))</f>
        <v>0</v>
      </c>
      <c r="T239" s="2">
        <f>IF(SUM('Actual species'!W239)&gt;=1,1,IF(SUM('Actual species'!W239)="X",1,0))</f>
        <v>0</v>
      </c>
    </row>
    <row r="240" spans="1:20" x14ac:dyDescent="0.3">
      <c r="A240" s="113" t="str">
        <f>'Actual species'!A240</f>
        <v>Tachyporus abner</v>
      </c>
      <c r="B240" s="66">
        <f>IF(SUM('Actual species'!B240:E240)&gt;=1,1,IF(SUM('Actual species'!B240:E240)="X",1,0))</f>
        <v>1</v>
      </c>
      <c r="C240" s="2">
        <f>IF(SUM('Actual species'!F240)&gt;=1,1,IF(SUM('Actual species'!F240)="X",1,0))</f>
        <v>0</v>
      </c>
      <c r="D240" s="2">
        <f>IF(SUM('Actual species'!G240)&gt;=1,1,IF(SUM('Actual species'!G240)="X",1,0))</f>
        <v>0</v>
      </c>
      <c r="E240" s="2">
        <f>IF(SUM('Actual species'!H240)&gt;=1,1,IF(SUM('Actual species'!H240)="X",1,0))</f>
        <v>1</v>
      </c>
      <c r="F240" s="2">
        <f>IF(SUM('Actual species'!I240)&gt;=1,1,IF(SUM('Actual species'!I240)="X",1,0))</f>
        <v>1</v>
      </c>
      <c r="G240" s="2">
        <f>IF(SUM('Actual species'!J240)&gt;=1,1,IF(SUM('Actual species'!J240)="X",1,0))</f>
        <v>1</v>
      </c>
      <c r="H240" s="2">
        <f>IF(SUM('Actual species'!K240)&gt;=1,1,IF(SUM('Actual species'!K240)="X",1,0))</f>
        <v>1</v>
      </c>
      <c r="I240" s="2">
        <f>IF(SUM('Actual species'!L240)&gt;=1,1,IF(SUM('Actual species'!L240)="X",1,0))</f>
        <v>1</v>
      </c>
      <c r="J240" s="2">
        <f>IF(SUM('Actual species'!M240)&gt;=1,1,IF(SUM('Actual species'!M240)="X",1,0))</f>
        <v>0</v>
      </c>
      <c r="K240" s="2">
        <f>IF(SUM('Actual species'!N240)&gt;=1,1,IF(SUM('Actual species'!N240)="X",1,0))</f>
        <v>0</v>
      </c>
      <c r="L240" s="2">
        <f>IF(SUM('Actual species'!O240)&gt;=1,1,IF(SUM('Actual species'!O240)="X",1,0))</f>
        <v>0</v>
      </c>
      <c r="M240" s="2">
        <f>IF(SUM('Actual species'!P240)&gt;=1,1,IF(SUM('Actual species'!P240)="X",1,0))</f>
        <v>0</v>
      </c>
      <c r="N240" s="2">
        <f>IF(SUM('Actual species'!Q240)&gt;=1,1,IF(SUM('Actual species'!Q240)="X",1,0))</f>
        <v>0</v>
      </c>
      <c r="O240" s="2">
        <f>IF(SUM('Actual species'!R240)&gt;=1,1,IF(SUM('Actual species'!R240)="X",1,0))</f>
        <v>0</v>
      </c>
      <c r="P240" s="2">
        <f>IF(SUM('Actual species'!S240)&gt;=1,1,IF(SUM('Actual species'!S240)="X",1,0))</f>
        <v>0</v>
      </c>
      <c r="Q240" s="2">
        <f>IF(SUM('Actual species'!T240)&gt;=1,1,IF(SUM('Actual species'!T240)="X",1,0))</f>
        <v>0</v>
      </c>
      <c r="R240" s="2">
        <f>IF(SUM('Actual species'!U240)&gt;=1,1,IF(SUM('Actual species'!U240)="X",1,0))</f>
        <v>0</v>
      </c>
      <c r="S240" s="2">
        <f>IF(SUM('Actual species'!V240)&gt;=1,1,IF(SUM('Actual species'!V240)="X",1,0))</f>
        <v>0</v>
      </c>
      <c r="T240" s="2">
        <f>IF(SUM('Actual species'!W240)&gt;=1,1,IF(SUM('Actual species'!W240)="X",1,0))</f>
        <v>0</v>
      </c>
    </row>
    <row r="241" spans="1:20" s="49" customFormat="1" x14ac:dyDescent="0.3">
      <c r="A241" s="113" t="str">
        <f>'Actual species'!A241</f>
        <v>Tachyporus assingi</v>
      </c>
      <c r="B241" s="66">
        <f>IF(SUM('Actual species'!B241:E241)&gt;=1,1,IF(SUM('Actual species'!B241:E241)="X",1,0))</f>
        <v>0</v>
      </c>
      <c r="C241" s="2">
        <f>IF(SUM('Actual species'!F241)&gt;=1,1,IF(SUM('Actual species'!F241)="X",1,0))</f>
        <v>0</v>
      </c>
      <c r="D241" s="2">
        <f>IF(SUM('Actual species'!G241)&gt;=1,1,IF(SUM('Actual species'!G241)="X",1,0))</f>
        <v>0</v>
      </c>
      <c r="E241" s="2">
        <f>IF(SUM('Actual species'!H241)&gt;=1,1,IF(SUM('Actual species'!H241)="X",1,0))</f>
        <v>0</v>
      </c>
      <c r="F241" s="2">
        <f>IF(SUM('Actual species'!I241)&gt;=1,1,IF(SUM('Actual species'!I241)="X",1,0))</f>
        <v>0</v>
      </c>
      <c r="G241" s="2">
        <f>IF(SUM('Actual species'!J241)&gt;=1,1,IF(SUM('Actual species'!J241)="X",1,0))</f>
        <v>0</v>
      </c>
      <c r="H241" s="2">
        <f>IF(SUM('Actual species'!K241)&gt;=1,1,IF(SUM('Actual species'!K241)="X",1,0))</f>
        <v>0</v>
      </c>
      <c r="I241" s="2">
        <f>IF(SUM('Actual species'!L241)&gt;=1,1,IF(SUM('Actual species'!L241)="X",1,0))</f>
        <v>0</v>
      </c>
      <c r="J241" s="2">
        <f>IF(SUM('Actual species'!M241)&gt;=1,1,IF(SUM('Actual species'!M241)="X",1,0))</f>
        <v>1</v>
      </c>
      <c r="K241" s="2">
        <f>IF(SUM('Actual species'!N241)&gt;=1,1,IF(SUM('Actual species'!N241)="X",1,0))</f>
        <v>0</v>
      </c>
      <c r="L241" s="2">
        <f>IF(SUM('Actual species'!O241)&gt;=1,1,IF(SUM('Actual species'!O241)="X",1,0))</f>
        <v>0</v>
      </c>
      <c r="M241" s="2">
        <f>IF(SUM('Actual species'!P241)&gt;=1,1,IF(SUM('Actual species'!P241)="X",1,0))</f>
        <v>0</v>
      </c>
      <c r="N241" s="2">
        <f>IF(SUM('Actual species'!Q241)&gt;=1,1,IF(SUM('Actual species'!Q241)="X",1,0))</f>
        <v>0</v>
      </c>
      <c r="O241" s="2">
        <f>IF(SUM('Actual species'!R241)&gt;=1,1,IF(SUM('Actual species'!R241)="X",1,0))</f>
        <v>0</v>
      </c>
      <c r="P241" s="2">
        <f>IF(SUM('Actual species'!S241)&gt;=1,1,IF(SUM('Actual species'!S241)="X",1,0))</f>
        <v>0</v>
      </c>
      <c r="Q241" s="2">
        <f>IF(SUM('Actual species'!T241)&gt;=1,1,IF(SUM('Actual species'!T241)="X",1,0))</f>
        <v>0</v>
      </c>
      <c r="R241" s="2">
        <f>IF(SUM('Actual species'!U241)&gt;=1,1,IF(SUM('Actual species'!U241)="X",1,0))</f>
        <v>0</v>
      </c>
      <c r="S241" s="2">
        <f>IF(SUM('Actual species'!V241)&gt;=1,1,IF(SUM('Actual species'!V241)="X",1,0))</f>
        <v>0</v>
      </c>
      <c r="T241" s="2">
        <f>IF(SUM('Actual species'!W241)&gt;=1,1,IF(SUM('Actual species'!W241)="X",1,0))</f>
        <v>0</v>
      </c>
    </row>
    <row r="242" spans="1:20" x14ac:dyDescent="0.3">
      <c r="A242" s="113" t="str">
        <f>'Actual species'!A242</f>
        <v>Tachyporus atriceps</v>
      </c>
      <c r="B242" s="66">
        <f>IF(SUM('Actual species'!B242:E242)&gt;=1,1,IF(SUM('Actual species'!B242:E242)="X",1,0))</f>
        <v>0</v>
      </c>
      <c r="C242" s="2">
        <f>IF(SUM('Actual species'!F242)&gt;=1,1,IF(SUM('Actual species'!F242)="X",1,0))</f>
        <v>0</v>
      </c>
      <c r="D242" s="2">
        <f>IF(SUM('Actual species'!G242)&gt;=1,1,IF(SUM('Actual species'!G242)="X",1,0))</f>
        <v>0</v>
      </c>
      <c r="E242" s="2">
        <f>IF(SUM('Actual species'!H242)&gt;=1,1,IF(SUM('Actual species'!H242)="X",1,0))</f>
        <v>0</v>
      </c>
      <c r="F242" s="2">
        <f>IF(SUM('Actual species'!I242)&gt;=1,1,IF(SUM('Actual species'!I242)="X",1,0))</f>
        <v>0</v>
      </c>
      <c r="G242" s="2">
        <f>IF(SUM('Actual species'!J242)&gt;=1,1,IF(SUM('Actual species'!J242)="X",1,0))</f>
        <v>0</v>
      </c>
      <c r="H242" s="2">
        <f>IF(SUM('Actual species'!K242)&gt;=1,1,IF(SUM('Actual species'!K242)="X",1,0))</f>
        <v>0</v>
      </c>
      <c r="I242" s="2">
        <f>IF(SUM('Actual species'!L242)&gt;=1,1,IF(SUM('Actual species'!L242)="X",1,0))</f>
        <v>0</v>
      </c>
      <c r="J242" s="2">
        <f>IF(SUM('Actual species'!M242)&gt;=1,1,IF(SUM('Actual species'!M242)="X",1,0))</f>
        <v>1</v>
      </c>
      <c r="K242" s="2">
        <f>IF(SUM('Actual species'!N242)&gt;=1,1,IF(SUM('Actual species'!N242)="X",1,0))</f>
        <v>0</v>
      </c>
      <c r="L242" s="2">
        <f>IF(SUM('Actual species'!O242)&gt;=1,1,IF(SUM('Actual species'!O242)="X",1,0))</f>
        <v>0</v>
      </c>
      <c r="M242" s="2">
        <f>IF(SUM('Actual species'!P242)&gt;=1,1,IF(SUM('Actual species'!P242)="X",1,0))</f>
        <v>0</v>
      </c>
      <c r="N242" s="2">
        <f>IF(SUM('Actual species'!Q242)&gt;=1,1,IF(SUM('Actual species'!Q242)="X",1,0))</f>
        <v>0</v>
      </c>
      <c r="O242" s="2">
        <f>IF(SUM('Actual species'!R242)&gt;=1,1,IF(SUM('Actual species'!R242)="X",1,0))</f>
        <v>0</v>
      </c>
      <c r="P242" s="2">
        <f>IF(SUM('Actual species'!S242)&gt;=1,1,IF(SUM('Actual species'!S242)="X",1,0))</f>
        <v>0</v>
      </c>
      <c r="Q242" s="2">
        <f>IF(SUM('Actual species'!T242)&gt;=1,1,IF(SUM('Actual species'!T242)="X",1,0))</f>
        <v>0</v>
      </c>
      <c r="R242" s="2">
        <f>IF(SUM('Actual species'!U242)&gt;=1,1,IF(SUM('Actual species'!U242)="X",1,0))</f>
        <v>0</v>
      </c>
      <c r="S242" s="2">
        <f>IF(SUM('Actual species'!V242)&gt;=1,1,IF(SUM('Actual species'!V242)="X",1,0))</f>
        <v>0</v>
      </c>
      <c r="T242" s="2">
        <f>IF(SUM('Actual species'!W242)&gt;=1,1,IF(SUM('Actual species'!W242)="X",1,0))</f>
        <v>0</v>
      </c>
    </row>
    <row r="243" spans="1:20" x14ac:dyDescent="0.3">
      <c r="A243" s="113" t="str">
        <f>'Actual species'!A243</f>
        <v>Tachyporus caucasicus</v>
      </c>
      <c r="B243" s="66">
        <f>IF(SUM('Actual species'!B243:E243)&gt;=1,1,IF(SUM('Actual species'!B243:E243)="X",1,0))</f>
        <v>0</v>
      </c>
      <c r="C243" s="2">
        <f>IF(SUM('Actual species'!F243)&gt;=1,1,IF(SUM('Actual species'!F243)="X",1,0))</f>
        <v>0</v>
      </c>
      <c r="D243" s="2">
        <f>IF(SUM('Actual species'!G243)&gt;=1,1,IF(SUM('Actual species'!G243)="X",1,0))</f>
        <v>0</v>
      </c>
      <c r="E243" s="2">
        <f>IF(SUM('Actual species'!H243)&gt;=1,1,IF(SUM('Actual species'!H243)="X",1,0))</f>
        <v>1</v>
      </c>
      <c r="F243" s="2">
        <f>IF(SUM('Actual species'!I243)&gt;=1,1,IF(SUM('Actual species'!I243)="X",1,0))</f>
        <v>1</v>
      </c>
      <c r="G243" s="2">
        <f>IF(SUM('Actual species'!J243)&gt;=1,1,IF(SUM('Actual species'!J243)="X",1,0))</f>
        <v>1</v>
      </c>
      <c r="H243" s="2">
        <f>IF(SUM('Actual species'!K243)&gt;=1,1,IF(SUM('Actual species'!K243)="X",1,0))</f>
        <v>1</v>
      </c>
      <c r="I243" s="2">
        <f>IF(SUM('Actual species'!L243)&gt;=1,1,IF(SUM('Actual species'!L243)="X",1,0))</f>
        <v>0</v>
      </c>
      <c r="J243" s="2">
        <f>IF(SUM('Actual species'!M243)&gt;=1,1,IF(SUM('Actual species'!M243)="X",1,0))</f>
        <v>1</v>
      </c>
      <c r="K243" s="2">
        <f>IF(SUM('Actual species'!N243)&gt;=1,1,IF(SUM('Actual species'!N243)="X",1,0))</f>
        <v>1</v>
      </c>
      <c r="L243" s="2">
        <f>IF(SUM('Actual species'!O243)&gt;=1,1,IF(SUM('Actual species'!O243)="X",1,0))</f>
        <v>0</v>
      </c>
      <c r="M243" s="2">
        <f>IF(SUM('Actual species'!P243)&gt;=1,1,IF(SUM('Actual species'!P243)="X",1,0))</f>
        <v>0</v>
      </c>
      <c r="N243" s="2">
        <f>IF(SUM('Actual species'!Q243)&gt;=1,1,IF(SUM('Actual species'!Q243)="X",1,0))</f>
        <v>0</v>
      </c>
      <c r="O243" s="2">
        <f>IF(SUM('Actual species'!R243)&gt;=1,1,IF(SUM('Actual species'!R243)="X",1,0))</f>
        <v>0</v>
      </c>
      <c r="P243" s="2">
        <f>IF(SUM('Actual species'!S243)&gt;=1,1,IF(SUM('Actual species'!S243)="X",1,0))</f>
        <v>0</v>
      </c>
      <c r="Q243" s="2">
        <f>IF(SUM('Actual species'!T243)&gt;=1,1,IF(SUM('Actual species'!T243)="X",1,0))</f>
        <v>0</v>
      </c>
      <c r="R243" s="2">
        <f>IF(SUM('Actual species'!U243)&gt;=1,1,IF(SUM('Actual species'!U243)="X",1,0))</f>
        <v>0</v>
      </c>
      <c r="S243" s="2">
        <f>IF(SUM('Actual species'!V243)&gt;=1,1,IF(SUM('Actual species'!V243)="X",1,0))</f>
        <v>0</v>
      </c>
      <c r="T243" s="2">
        <f>IF(SUM('Actual species'!W243)&gt;=1,1,IF(SUM('Actual species'!W243)="X",1,0))</f>
        <v>0</v>
      </c>
    </row>
    <row r="244" spans="1:20" x14ac:dyDescent="0.3">
      <c r="A244" s="113" t="str">
        <f>'Actual species'!A244</f>
        <v>Tachyporus chrysomelinus</v>
      </c>
      <c r="B244" s="66">
        <f>IF(SUM('Actual species'!B244:E244)&gt;=1,1,IF(SUM('Actual species'!B244:E244)="X",1,0))</f>
        <v>0</v>
      </c>
      <c r="C244" s="2">
        <f>IF(SUM('Actual species'!F244)&gt;=1,1,IF(SUM('Actual species'!F244)="X",1,0))</f>
        <v>0</v>
      </c>
      <c r="D244" s="2">
        <f>IF(SUM('Actual species'!G244)&gt;=1,1,IF(SUM('Actual species'!G244)="X",1,0))</f>
        <v>0</v>
      </c>
      <c r="E244" s="2">
        <f>IF(SUM('Actual species'!H244)&gt;=1,1,IF(SUM('Actual species'!H244)="X",1,0))</f>
        <v>0</v>
      </c>
      <c r="F244" s="2">
        <f>IF(SUM('Actual species'!I244)&gt;=1,1,IF(SUM('Actual species'!I244)="X",1,0))</f>
        <v>0</v>
      </c>
      <c r="G244" s="2">
        <f>IF(SUM('Actual species'!J244)&gt;=1,1,IF(SUM('Actual species'!J244)="X",1,0))</f>
        <v>0</v>
      </c>
      <c r="H244" s="2">
        <f>IF(SUM('Actual species'!K244)&gt;=1,1,IF(SUM('Actual species'!K244)="X",1,0))</f>
        <v>0</v>
      </c>
      <c r="I244" s="2">
        <f>IF(SUM('Actual species'!L244)&gt;=1,1,IF(SUM('Actual species'!L244)="X",1,0))</f>
        <v>0</v>
      </c>
      <c r="J244" s="2">
        <f>IF(SUM('Actual species'!M244)&gt;=1,1,IF(SUM('Actual species'!M244)="X",1,0))</f>
        <v>1</v>
      </c>
      <c r="K244" s="2">
        <f>IF(SUM('Actual species'!N244)&gt;=1,1,IF(SUM('Actual species'!N244)="X",1,0))</f>
        <v>0</v>
      </c>
      <c r="L244" s="2">
        <f>IF(SUM('Actual species'!O244)&gt;=1,1,IF(SUM('Actual species'!O244)="X",1,0))</f>
        <v>0</v>
      </c>
      <c r="M244" s="2">
        <f>IF(SUM('Actual species'!P244)&gt;=1,1,IF(SUM('Actual species'!P244)="X",1,0))</f>
        <v>0</v>
      </c>
      <c r="N244" s="2">
        <f>IF(SUM('Actual species'!Q244)&gt;=1,1,IF(SUM('Actual species'!Q244)="X",1,0))</f>
        <v>0</v>
      </c>
      <c r="O244" s="2">
        <f>IF(SUM('Actual species'!R244)&gt;=1,1,IF(SUM('Actual species'!R244)="X",1,0))</f>
        <v>0</v>
      </c>
      <c r="P244" s="2">
        <f>IF(SUM('Actual species'!S244)&gt;=1,1,IF(SUM('Actual species'!S244)="X",1,0))</f>
        <v>0</v>
      </c>
      <c r="Q244" s="2">
        <f>IF(SUM('Actual species'!T244)&gt;=1,1,IF(SUM('Actual species'!T244)="X",1,0))</f>
        <v>0</v>
      </c>
      <c r="R244" s="2">
        <f>IF(SUM('Actual species'!U244)&gt;=1,1,IF(SUM('Actual species'!U244)="X",1,0))</f>
        <v>0</v>
      </c>
      <c r="S244" s="2">
        <f>IF(SUM('Actual species'!V244)&gt;=1,1,IF(SUM('Actual species'!V244)="X",1,0))</f>
        <v>0</v>
      </c>
      <c r="T244" s="2">
        <f>IF(SUM('Actual species'!W244)&gt;=1,1,IF(SUM('Actual species'!W244)="X",1,0))</f>
        <v>0</v>
      </c>
    </row>
    <row r="245" spans="1:20" x14ac:dyDescent="0.3">
      <c r="A245" s="113" t="str">
        <f>'Actual species'!A245</f>
        <v xml:space="preserve">Tachyporus hypnorum </v>
      </c>
      <c r="B245" s="66">
        <f>IF(SUM('Actual species'!B245:E245)&gt;=1,1,IF(SUM('Actual species'!B245:E245)="X",1,0))</f>
        <v>1</v>
      </c>
      <c r="C245" s="2">
        <f>IF(SUM('Actual species'!F245)&gt;=1,1,IF(SUM('Actual species'!F245)="X",1,0))</f>
        <v>0</v>
      </c>
      <c r="D245" s="2">
        <f>IF(SUM('Actual species'!G245)&gt;=1,1,IF(SUM('Actual species'!G245)="X",1,0))</f>
        <v>0</v>
      </c>
      <c r="E245" s="2">
        <f>IF(SUM('Actual species'!H245)&gt;=1,1,IF(SUM('Actual species'!H245)="X",1,0))</f>
        <v>0</v>
      </c>
      <c r="F245" s="2">
        <f>IF(SUM('Actual species'!I245)&gt;=1,1,IF(SUM('Actual species'!I245)="X",1,0))</f>
        <v>0</v>
      </c>
      <c r="G245" s="2">
        <f>IF(SUM('Actual species'!J245)&gt;=1,1,IF(SUM('Actual species'!J245)="X",1,0))</f>
        <v>1</v>
      </c>
      <c r="H245" s="2">
        <f>IF(SUM('Actual species'!K245)&gt;=1,1,IF(SUM('Actual species'!K245)="X",1,0))</f>
        <v>1</v>
      </c>
      <c r="I245" s="2">
        <f>IF(SUM('Actual species'!L245)&gt;=1,1,IF(SUM('Actual species'!L245)="X",1,0))</f>
        <v>0</v>
      </c>
      <c r="J245" s="2">
        <f>IF(SUM('Actual species'!M245)&gt;=1,1,IF(SUM('Actual species'!M245)="X",1,0))</f>
        <v>1</v>
      </c>
      <c r="K245" s="2">
        <f>IF(SUM('Actual species'!N245)&gt;=1,1,IF(SUM('Actual species'!N245)="X",1,0))</f>
        <v>0</v>
      </c>
      <c r="L245" s="2">
        <f>IF(SUM('Actual species'!O245)&gt;=1,1,IF(SUM('Actual species'!O245)="X",1,0))</f>
        <v>0</v>
      </c>
      <c r="M245" s="2">
        <f>IF(SUM('Actual species'!P245)&gt;=1,1,IF(SUM('Actual species'!P245)="X",1,0))</f>
        <v>0</v>
      </c>
      <c r="N245" s="2">
        <f>IF(SUM('Actual species'!Q245)&gt;=1,1,IF(SUM('Actual species'!Q245)="X",1,0))</f>
        <v>0</v>
      </c>
      <c r="O245" s="2">
        <f>IF(SUM('Actual species'!R245)&gt;=1,1,IF(SUM('Actual species'!R245)="X",1,0))</f>
        <v>0</v>
      </c>
      <c r="P245" s="2">
        <f>IF(SUM('Actual species'!S245)&gt;=1,1,IF(SUM('Actual species'!S245)="X",1,0))</f>
        <v>0</v>
      </c>
      <c r="Q245" s="2">
        <f>IF(SUM('Actual species'!T245)&gt;=1,1,IF(SUM('Actual species'!T245)="X",1,0))</f>
        <v>0</v>
      </c>
      <c r="R245" s="2">
        <f>IF(SUM('Actual species'!U245)&gt;=1,1,IF(SUM('Actual species'!U245)="X",1,0))</f>
        <v>0</v>
      </c>
      <c r="S245" s="2">
        <f>IF(SUM('Actual species'!V245)&gt;=1,1,IF(SUM('Actual species'!V245)="X",1,0))</f>
        <v>0</v>
      </c>
      <c r="T245" s="2">
        <f>IF(SUM('Actual species'!W245)&gt;=1,1,IF(SUM('Actual species'!W245)="X",1,0))</f>
        <v>0</v>
      </c>
    </row>
    <row r="246" spans="1:20" x14ac:dyDescent="0.3">
      <c r="A246" s="113" t="str">
        <f>'Actual species'!A246</f>
        <v>Tachyporus nitidulus</v>
      </c>
      <c r="B246" s="66">
        <f>IF(SUM('Actual species'!B246:E246)&gt;=1,1,IF(SUM('Actual species'!B246:E246)="X",1,0))</f>
        <v>1</v>
      </c>
      <c r="C246" s="2">
        <f>IF(SUM('Actual species'!F246)&gt;=1,1,IF(SUM('Actual species'!F246)="X",1,0))</f>
        <v>0</v>
      </c>
      <c r="D246" s="2">
        <f>IF(SUM('Actual species'!G246)&gt;=1,1,IF(SUM('Actual species'!G246)="X",1,0))</f>
        <v>1</v>
      </c>
      <c r="E246" s="2">
        <f>IF(SUM('Actual species'!H246)&gt;=1,1,IF(SUM('Actual species'!H246)="X",1,0))</f>
        <v>1</v>
      </c>
      <c r="F246" s="2">
        <f>IF(SUM('Actual species'!I246)&gt;=1,1,IF(SUM('Actual species'!I246)="X",1,0))</f>
        <v>1</v>
      </c>
      <c r="G246" s="2">
        <f>IF(SUM('Actual species'!J246)&gt;=1,1,IF(SUM('Actual species'!J246)="X",1,0))</f>
        <v>1</v>
      </c>
      <c r="H246" s="2">
        <f>IF(SUM('Actual species'!K246)&gt;=1,1,IF(SUM('Actual species'!K246)="X",1,0))</f>
        <v>1</v>
      </c>
      <c r="I246" s="2">
        <f>IF(SUM('Actual species'!L246)&gt;=1,1,IF(SUM('Actual species'!L246)="X",1,0))</f>
        <v>1</v>
      </c>
      <c r="J246" s="2">
        <f>IF(SUM('Actual species'!M246)&gt;=1,1,IF(SUM('Actual species'!M246)="X",1,0))</f>
        <v>1</v>
      </c>
      <c r="K246" s="2">
        <f>IF(SUM('Actual species'!N246)&gt;=1,1,IF(SUM('Actual species'!N246)="X",1,0))</f>
        <v>1</v>
      </c>
      <c r="L246" s="2">
        <f>IF(SUM('Actual species'!O246)&gt;=1,1,IF(SUM('Actual species'!O246)="X",1,0))</f>
        <v>1</v>
      </c>
      <c r="M246" s="2">
        <f>IF(SUM('Actual species'!P246)&gt;=1,1,IF(SUM('Actual species'!P246)="X",1,0))</f>
        <v>1</v>
      </c>
      <c r="N246" s="2">
        <f>IF(SUM('Actual species'!Q246)&gt;=1,1,IF(SUM('Actual species'!Q246)="X",1,0))</f>
        <v>0</v>
      </c>
      <c r="O246" s="2">
        <f>IF(SUM('Actual species'!R246)&gt;=1,1,IF(SUM('Actual species'!R246)="X",1,0))</f>
        <v>1</v>
      </c>
      <c r="P246" s="2">
        <f>IF(SUM('Actual species'!S246)&gt;=1,1,IF(SUM('Actual species'!S246)="X",1,0))</f>
        <v>1</v>
      </c>
      <c r="Q246" s="2">
        <f>IF(SUM('Actual species'!T246)&gt;=1,1,IF(SUM('Actual species'!T246)="X",1,0))</f>
        <v>0</v>
      </c>
      <c r="R246" s="2">
        <f>IF(SUM('Actual species'!U246)&gt;=1,1,IF(SUM('Actual species'!U246)="X",1,0))</f>
        <v>0</v>
      </c>
      <c r="S246" s="2">
        <f>IF(SUM('Actual species'!V246)&gt;=1,1,IF(SUM('Actual species'!V246)="X",1,0))</f>
        <v>1</v>
      </c>
      <c r="T246" s="2">
        <f>IF(SUM('Actual species'!W246)&gt;=1,1,IF(SUM('Actual species'!W246)="X",1,0))</f>
        <v>0</v>
      </c>
    </row>
    <row r="247" spans="1:20" x14ac:dyDescent="0.3">
      <c r="A247" s="113" t="str">
        <f>'Actual species'!A247</f>
        <v>Tachyporus pusillus</v>
      </c>
      <c r="B247" s="66">
        <f>IF(SUM('Actual species'!B247:E247)&gt;=1,1,IF(SUM('Actual species'!B247:E247)="X",1,0))</f>
        <v>0</v>
      </c>
      <c r="C247" s="2">
        <f>IF(SUM('Actual species'!F247)&gt;=1,1,IF(SUM('Actual species'!F247)="X",1,0))</f>
        <v>0</v>
      </c>
      <c r="D247" s="2">
        <f>IF(SUM('Actual species'!G247)&gt;=1,1,IF(SUM('Actual species'!G247)="X",1,0))</f>
        <v>0</v>
      </c>
      <c r="E247" s="2">
        <f>IF(SUM('Actual species'!H247)&gt;=1,1,IF(SUM('Actual species'!H247)="X",1,0))</f>
        <v>0</v>
      </c>
      <c r="F247" s="2">
        <f>IF(SUM('Actual species'!I247)&gt;=1,1,IF(SUM('Actual species'!I247)="X",1,0))</f>
        <v>1</v>
      </c>
      <c r="G247" s="2">
        <f>IF(SUM('Actual species'!J247)&gt;=1,1,IF(SUM('Actual species'!J247)="X",1,0))</f>
        <v>0</v>
      </c>
      <c r="H247" s="2">
        <f>IF(SUM('Actual species'!K247)&gt;=1,1,IF(SUM('Actual species'!K247)="X",1,0))</f>
        <v>0</v>
      </c>
      <c r="I247" s="2">
        <f>IF(SUM('Actual species'!L247)&gt;=1,1,IF(SUM('Actual species'!L247)="X",1,0))</f>
        <v>0</v>
      </c>
      <c r="J247" s="2">
        <f>IF(SUM('Actual species'!M247)&gt;=1,1,IF(SUM('Actual species'!M247)="X",1,0))</f>
        <v>0</v>
      </c>
      <c r="K247" s="2">
        <f>IF(SUM('Actual species'!N247)&gt;=1,1,IF(SUM('Actual species'!N247)="X",1,0))</f>
        <v>0</v>
      </c>
      <c r="L247" s="2">
        <f>IF(SUM('Actual species'!O247)&gt;=1,1,IF(SUM('Actual species'!O247)="X",1,0))</f>
        <v>0</v>
      </c>
      <c r="M247" s="2">
        <f>IF(SUM('Actual species'!P247)&gt;=1,1,IF(SUM('Actual species'!P247)="X",1,0))</f>
        <v>0</v>
      </c>
      <c r="N247" s="2">
        <f>IF(SUM('Actual species'!Q247)&gt;=1,1,IF(SUM('Actual species'!Q247)="X",1,0))</f>
        <v>0</v>
      </c>
      <c r="O247" s="2">
        <f>IF(SUM('Actual species'!R247)&gt;=1,1,IF(SUM('Actual species'!R247)="X",1,0))</f>
        <v>0</v>
      </c>
      <c r="P247" s="2">
        <f>IF(SUM('Actual species'!S247)&gt;=1,1,IF(SUM('Actual species'!S247)="X",1,0))</f>
        <v>0</v>
      </c>
      <c r="Q247" s="2">
        <f>IF(SUM('Actual species'!T247)&gt;=1,1,IF(SUM('Actual species'!T247)="X",1,0))</f>
        <v>0</v>
      </c>
      <c r="R247" s="2">
        <f>IF(SUM('Actual species'!U247)&gt;=1,1,IF(SUM('Actual species'!U247)="X",1,0))</f>
        <v>0</v>
      </c>
      <c r="S247" s="2">
        <f>IF(SUM('Actual species'!V247)&gt;=1,1,IF(SUM('Actual species'!V247)="X",1,0))</f>
        <v>0</v>
      </c>
      <c r="T247" s="2">
        <f>IF(SUM('Actual species'!W247)&gt;=1,1,IF(SUM('Actual species'!W247)="X",1,0))</f>
        <v>0</v>
      </c>
    </row>
    <row r="248" spans="1:20" x14ac:dyDescent="0.3">
      <c r="A248" s="113" t="str">
        <f>'Actual species'!A248</f>
        <v>Tachyporus scitulus</v>
      </c>
      <c r="B248" s="66">
        <f>IF(SUM('Actual species'!B248:E248)&gt;=1,1,IF(SUM('Actual species'!B248:E248)="X",1,0))</f>
        <v>0</v>
      </c>
      <c r="C248" s="2">
        <f>IF(SUM('Actual species'!F248)&gt;=1,1,IF(SUM('Actual species'!F248)="X",1,0))</f>
        <v>1</v>
      </c>
      <c r="D248" s="2">
        <f>IF(SUM('Actual species'!G248)&gt;=1,1,IF(SUM('Actual species'!G248)="X",1,0))</f>
        <v>0</v>
      </c>
      <c r="E248" s="2">
        <f>IF(SUM('Actual species'!H248)&gt;=1,1,IF(SUM('Actual species'!H248)="X",1,0))</f>
        <v>0</v>
      </c>
      <c r="F248" s="2">
        <f>IF(SUM('Actual species'!I248)&gt;=1,1,IF(SUM('Actual species'!I248)="X",1,0))</f>
        <v>0</v>
      </c>
      <c r="G248" s="2">
        <f>IF(SUM('Actual species'!J248)&gt;=1,1,IF(SUM('Actual species'!J248)="X",1,0))</f>
        <v>0</v>
      </c>
      <c r="H248" s="2">
        <f>IF(SUM('Actual species'!K248)&gt;=1,1,IF(SUM('Actual species'!K248)="X",1,0))</f>
        <v>0</v>
      </c>
      <c r="I248" s="2">
        <f>IF(SUM('Actual species'!L248)&gt;=1,1,IF(SUM('Actual species'!L248)="X",1,0))</f>
        <v>0</v>
      </c>
      <c r="J248" s="2">
        <f>IF(SUM('Actual species'!M248)&gt;=1,1,IF(SUM('Actual species'!M248)="X",1,0))</f>
        <v>0</v>
      </c>
      <c r="K248" s="2">
        <f>IF(SUM('Actual species'!N248)&gt;=1,1,IF(SUM('Actual species'!N248)="X",1,0))</f>
        <v>0</v>
      </c>
      <c r="L248" s="2">
        <f>IF(SUM('Actual species'!O248)&gt;=1,1,IF(SUM('Actual species'!O248)="X",1,0))</f>
        <v>0</v>
      </c>
      <c r="M248" s="2">
        <f>IF(SUM('Actual species'!P248)&gt;=1,1,IF(SUM('Actual species'!P248)="X",1,0))</f>
        <v>0</v>
      </c>
      <c r="N248" s="2">
        <f>IF(SUM('Actual species'!Q248)&gt;=1,1,IF(SUM('Actual species'!Q248)="X",1,0))</f>
        <v>0</v>
      </c>
      <c r="O248" s="2">
        <f>IF(SUM('Actual species'!R248)&gt;=1,1,IF(SUM('Actual species'!R248)="X",1,0))</f>
        <v>0</v>
      </c>
      <c r="P248" s="2">
        <f>IF(SUM('Actual species'!S248)&gt;=1,1,IF(SUM('Actual species'!S248)="X",1,0))</f>
        <v>0</v>
      </c>
      <c r="Q248" s="2">
        <f>IF(SUM('Actual species'!T248)&gt;=1,1,IF(SUM('Actual species'!T248)="X",1,0))</f>
        <v>1</v>
      </c>
      <c r="R248" s="2">
        <f>IF(SUM('Actual species'!U248)&gt;=1,1,IF(SUM('Actual species'!U248)="X",1,0))</f>
        <v>0</v>
      </c>
      <c r="S248" s="2">
        <f>IF(SUM('Actual species'!V248)&gt;=1,1,IF(SUM('Actual species'!V248)="X",1,0))</f>
        <v>0</v>
      </c>
      <c r="T248" s="2">
        <f>IF(SUM('Actual species'!W248)&gt;=1,1,IF(SUM('Actual species'!W248)="X",1,0))</f>
        <v>0</v>
      </c>
    </row>
    <row r="249" spans="1:20" x14ac:dyDescent="0.3">
      <c r="A249" s="113" t="str">
        <f>'Actual species'!A249</f>
        <v>Tachyporus solutus</v>
      </c>
      <c r="B249" s="66">
        <f>IF(SUM('Actual species'!B249:E249)&gt;=1,1,IF(SUM('Actual species'!B249:E249)="X",1,0))</f>
        <v>0</v>
      </c>
      <c r="C249" s="2">
        <f>IF(SUM('Actual species'!F249)&gt;=1,1,IF(SUM('Actual species'!F249)="X",1,0))</f>
        <v>1</v>
      </c>
      <c r="D249" s="2">
        <f>IF(SUM('Actual species'!G249)&gt;=1,1,IF(SUM('Actual species'!G249)="X",1,0))</f>
        <v>0</v>
      </c>
      <c r="E249" s="2">
        <f>IF(SUM('Actual species'!H249)&gt;=1,1,IF(SUM('Actual species'!H249)="X",1,0))</f>
        <v>0</v>
      </c>
      <c r="F249" s="2">
        <f>IF(SUM('Actual species'!I249)&gt;=1,1,IF(SUM('Actual species'!I249)="X",1,0))</f>
        <v>0</v>
      </c>
      <c r="G249" s="2">
        <f>IF(SUM('Actual species'!J249)&gt;=1,1,IF(SUM('Actual species'!J249)="X",1,0))</f>
        <v>0</v>
      </c>
      <c r="H249" s="2">
        <f>IF(SUM('Actual species'!K249)&gt;=1,1,IF(SUM('Actual species'!K249)="X",1,0))</f>
        <v>0</v>
      </c>
      <c r="I249" s="2">
        <f>IF(SUM('Actual species'!L249)&gt;=1,1,IF(SUM('Actual species'!L249)="X",1,0))</f>
        <v>0</v>
      </c>
      <c r="J249" s="2">
        <f>IF(SUM('Actual species'!M249)&gt;=1,1,IF(SUM('Actual species'!M249)="X",1,0))</f>
        <v>0</v>
      </c>
      <c r="K249" s="2">
        <f>IF(SUM('Actual species'!N249)&gt;=1,1,IF(SUM('Actual species'!N249)="X",1,0))</f>
        <v>0</v>
      </c>
      <c r="L249" s="2">
        <f>IF(SUM('Actual species'!O249)&gt;=1,1,IF(SUM('Actual species'!O249)="X",1,0))</f>
        <v>0</v>
      </c>
      <c r="M249" s="2">
        <f>IF(SUM('Actual species'!P249)&gt;=1,1,IF(SUM('Actual species'!P249)="X",1,0))</f>
        <v>0</v>
      </c>
      <c r="N249" s="2">
        <f>IF(SUM('Actual species'!Q249)&gt;=1,1,IF(SUM('Actual species'!Q249)="X",1,0))</f>
        <v>0</v>
      </c>
      <c r="O249" s="2">
        <f>IF(SUM('Actual species'!R249)&gt;=1,1,IF(SUM('Actual species'!R249)="X",1,0))</f>
        <v>0</v>
      </c>
      <c r="P249" s="2">
        <f>IF(SUM('Actual species'!S249)&gt;=1,1,IF(SUM('Actual species'!S249)="X",1,0))</f>
        <v>0</v>
      </c>
      <c r="Q249" s="2">
        <f>IF(SUM('Actual species'!T249)&gt;=1,1,IF(SUM('Actual species'!T249)="X",1,0))</f>
        <v>0</v>
      </c>
      <c r="R249" s="2">
        <f>IF(SUM('Actual species'!U249)&gt;=1,1,IF(SUM('Actual species'!U249)="X",1,0))</f>
        <v>0</v>
      </c>
      <c r="S249" s="2">
        <f>IF(SUM('Actual species'!V249)&gt;=1,1,IF(SUM('Actual species'!V249)="X",1,0))</f>
        <v>0</v>
      </c>
      <c r="T249" s="2">
        <f>IF(SUM('Actual species'!W249)&gt;=1,1,IF(SUM('Actual species'!W249)="X",1,0))</f>
        <v>0</v>
      </c>
    </row>
    <row r="250" spans="1:20" x14ac:dyDescent="0.3">
      <c r="A250" s="113" t="str">
        <f>'Actual species'!A250</f>
        <v>Trichophyinae</v>
      </c>
      <c r="B250" s="66">
        <f>IF(SUM('Actual species'!B250:E250)&gt;=1,1,IF(SUM('Actual species'!B250:E250)="X",1,0))</f>
        <v>0</v>
      </c>
      <c r="C250" s="2">
        <f>IF(SUM('Actual species'!F250)&gt;=1,1,IF(SUM('Actual species'!F250)="X",1,0))</f>
        <v>0</v>
      </c>
      <c r="D250" s="2">
        <f>IF(SUM('Actual species'!G250)&gt;=1,1,IF(SUM('Actual species'!G250)="X",1,0))</f>
        <v>0</v>
      </c>
      <c r="E250" s="2">
        <f>IF(SUM('Actual species'!H250)&gt;=1,1,IF(SUM('Actual species'!H250)="X",1,0))</f>
        <v>0</v>
      </c>
      <c r="F250" s="2">
        <f>IF(SUM('Actual species'!I250)&gt;=1,1,IF(SUM('Actual species'!I250)="X",1,0))</f>
        <v>0</v>
      </c>
      <c r="G250" s="2">
        <f>IF(SUM('Actual species'!J250)&gt;=1,1,IF(SUM('Actual species'!J250)="X",1,0))</f>
        <v>0</v>
      </c>
      <c r="H250" s="2">
        <f>IF(SUM('Actual species'!K250)&gt;=1,1,IF(SUM('Actual species'!K250)="X",1,0))</f>
        <v>0</v>
      </c>
      <c r="I250" s="2">
        <f>IF(SUM('Actual species'!L250)&gt;=1,1,IF(SUM('Actual species'!L250)="X",1,0))</f>
        <v>0</v>
      </c>
      <c r="J250" s="2">
        <f>IF(SUM('Actual species'!M250)&gt;=1,1,IF(SUM('Actual species'!M250)="X",1,0))</f>
        <v>0</v>
      </c>
      <c r="K250" s="2">
        <f>IF(SUM('Actual species'!N250)&gt;=1,1,IF(SUM('Actual species'!N250)="X",1,0))</f>
        <v>0</v>
      </c>
      <c r="L250" s="2">
        <f>IF(SUM('Actual species'!O250)&gt;=1,1,IF(SUM('Actual species'!O250)="X",1,0))</f>
        <v>0</v>
      </c>
      <c r="M250" s="2">
        <f>IF(SUM('Actual species'!P250)&gt;=1,1,IF(SUM('Actual species'!P250)="X",1,0))</f>
        <v>0</v>
      </c>
      <c r="N250" s="2">
        <f>IF(SUM('Actual species'!Q250)&gt;=1,1,IF(SUM('Actual species'!Q250)="X",1,0))</f>
        <v>0</v>
      </c>
      <c r="O250" s="2">
        <f>IF(SUM('Actual species'!R250)&gt;=1,1,IF(SUM('Actual species'!R250)="X",1,0))</f>
        <v>0</v>
      </c>
      <c r="P250" s="2">
        <f>IF(SUM('Actual species'!S250)&gt;=1,1,IF(SUM('Actual species'!S250)="X",1,0))</f>
        <v>0</v>
      </c>
      <c r="Q250" s="2">
        <f>IF(SUM('Actual species'!T250)&gt;=1,1,IF(SUM('Actual species'!T250)="X",1,0))</f>
        <v>0</v>
      </c>
      <c r="R250" s="2">
        <f>IF(SUM('Actual species'!U250)&gt;=1,1,IF(SUM('Actual species'!U250)="X",1,0))</f>
        <v>0</v>
      </c>
      <c r="S250" s="2">
        <f>IF(SUM('Actual species'!V250)&gt;=1,1,IF(SUM('Actual species'!V250)="X",1,0))</f>
        <v>0</v>
      </c>
      <c r="T250" s="2">
        <f>IF(SUM('Actual species'!W250)&gt;=1,1,IF(SUM('Actual species'!W250)="X",1,0))</f>
        <v>0</v>
      </c>
    </row>
    <row r="251" spans="1:20" x14ac:dyDescent="0.3">
      <c r="A251" s="113" t="str">
        <f>'Actual species'!A251</f>
        <v>Trichophya pilicornis</v>
      </c>
      <c r="B251" s="66">
        <f>IF(SUM('Actual species'!B251:E251)&gt;=1,1,IF(SUM('Actual species'!B251:E251)="X",1,0))</f>
        <v>1</v>
      </c>
      <c r="C251" s="2">
        <f>IF(SUM('Actual species'!F251)&gt;=1,1,IF(SUM('Actual species'!F251)="X",1,0))</f>
        <v>0</v>
      </c>
      <c r="D251" s="2">
        <f>IF(SUM('Actual species'!G251)&gt;=1,1,IF(SUM('Actual species'!G251)="X",1,0))</f>
        <v>0</v>
      </c>
      <c r="E251" s="2">
        <f>IF(SUM('Actual species'!H251)&gt;=1,1,IF(SUM('Actual species'!H251)="X",1,0))</f>
        <v>0</v>
      </c>
      <c r="F251" s="2">
        <f>IF(SUM('Actual species'!I251)&gt;=1,1,IF(SUM('Actual species'!I251)="X",1,0))</f>
        <v>0</v>
      </c>
      <c r="G251" s="2">
        <f>IF(SUM('Actual species'!J251)&gt;=1,1,IF(SUM('Actual species'!J251)="X",1,0))</f>
        <v>0</v>
      </c>
      <c r="H251" s="2">
        <f>IF(SUM('Actual species'!K251)&gt;=1,1,IF(SUM('Actual species'!K251)="X",1,0))</f>
        <v>0</v>
      </c>
      <c r="I251" s="2">
        <f>IF(SUM('Actual species'!L251)&gt;=1,1,IF(SUM('Actual species'!L251)="X",1,0))</f>
        <v>0</v>
      </c>
      <c r="J251" s="2">
        <f>IF(SUM('Actual species'!M251)&gt;=1,1,IF(SUM('Actual species'!M251)="X",1,0))</f>
        <v>0</v>
      </c>
      <c r="K251" s="2">
        <f>IF(SUM('Actual species'!N251)&gt;=1,1,IF(SUM('Actual species'!N251)="X",1,0))</f>
        <v>0</v>
      </c>
      <c r="L251" s="2">
        <f>IF(SUM('Actual species'!O251)&gt;=1,1,IF(SUM('Actual species'!O251)="X",1,0))</f>
        <v>0</v>
      </c>
      <c r="M251" s="2">
        <f>IF(SUM('Actual species'!P251)&gt;=1,1,IF(SUM('Actual species'!P251)="X",1,0))</f>
        <v>0</v>
      </c>
      <c r="N251" s="2">
        <f>IF(SUM('Actual species'!Q251)&gt;=1,1,IF(SUM('Actual species'!Q251)="X",1,0))</f>
        <v>0</v>
      </c>
      <c r="O251" s="2">
        <f>IF(SUM('Actual species'!R251)&gt;=1,1,IF(SUM('Actual species'!R251)="X",1,0))</f>
        <v>0</v>
      </c>
      <c r="P251" s="2">
        <f>IF(SUM('Actual species'!S251)&gt;=1,1,IF(SUM('Actual species'!S251)="X",1,0))</f>
        <v>0</v>
      </c>
      <c r="Q251" s="2">
        <f>IF(SUM('Actual species'!T251)&gt;=1,1,IF(SUM('Actual species'!T251)="X",1,0))</f>
        <v>0</v>
      </c>
      <c r="R251" s="2">
        <f>IF(SUM('Actual species'!U251)&gt;=1,1,IF(SUM('Actual species'!U251)="X",1,0))</f>
        <v>0</v>
      </c>
      <c r="S251" s="2">
        <f>IF(SUM('Actual species'!V251)&gt;=1,1,IF(SUM('Actual species'!V251)="X",1,0))</f>
        <v>0</v>
      </c>
      <c r="T251" s="2">
        <f>IF(SUM('Actual species'!W251)&gt;=1,1,IF(SUM('Actual species'!W251)="X",1,0))</f>
        <v>0</v>
      </c>
    </row>
    <row r="252" spans="1:20" x14ac:dyDescent="0.3">
      <c r="A252" s="113" t="str">
        <f>'Actual species'!A252</f>
        <v>Habrocerinae</v>
      </c>
      <c r="B252" s="66">
        <f>IF(SUM('Actual species'!B252:E252)&gt;=1,1,IF(SUM('Actual species'!B252:E252)="X",1,0))</f>
        <v>0</v>
      </c>
      <c r="C252" s="2">
        <f>IF(SUM('Actual species'!F252)&gt;=1,1,IF(SUM('Actual species'!F252)="X",1,0))</f>
        <v>0</v>
      </c>
      <c r="D252" s="2">
        <f>IF(SUM('Actual species'!G252)&gt;=1,1,IF(SUM('Actual species'!G252)="X",1,0))</f>
        <v>0</v>
      </c>
      <c r="E252" s="2">
        <f>IF(SUM('Actual species'!H252)&gt;=1,1,IF(SUM('Actual species'!H252)="X",1,0))</f>
        <v>0</v>
      </c>
      <c r="F252" s="2">
        <f>IF(SUM('Actual species'!I252)&gt;=1,1,IF(SUM('Actual species'!I252)="X",1,0))</f>
        <v>0</v>
      </c>
      <c r="G252" s="2">
        <f>IF(SUM('Actual species'!J252)&gt;=1,1,IF(SUM('Actual species'!J252)="X",1,0))</f>
        <v>0</v>
      </c>
      <c r="H252" s="2">
        <f>IF(SUM('Actual species'!K252)&gt;=1,1,IF(SUM('Actual species'!K252)="X",1,0))</f>
        <v>0</v>
      </c>
      <c r="I252" s="2">
        <f>IF(SUM('Actual species'!L252)&gt;=1,1,IF(SUM('Actual species'!L252)="X",1,0))</f>
        <v>0</v>
      </c>
      <c r="J252" s="2">
        <f>IF(SUM('Actual species'!M252)&gt;=1,1,IF(SUM('Actual species'!M252)="X",1,0))</f>
        <v>0</v>
      </c>
      <c r="K252" s="2">
        <f>IF(SUM('Actual species'!N252)&gt;=1,1,IF(SUM('Actual species'!N252)="X",1,0))</f>
        <v>0</v>
      </c>
      <c r="L252" s="2">
        <f>IF(SUM('Actual species'!O252)&gt;=1,1,IF(SUM('Actual species'!O252)="X",1,0))</f>
        <v>0</v>
      </c>
      <c r="M252" s="2">
        <f>IF(SUM('Actual species'!P252)&gt;=1,1,IF(SUM('Actual species'!P252)="X",1,0))</f>
        <v>0</v>
      </c>
      <c r="N252" s="2">
        <f>IF(SUM('Actual species'!Q252)&gt;=1,1,IF(SUM('Actual species'!Q252)="X",1,0))</f>
        <v>0</v>
      </c>
      <c r="O252" s="2">
        <f>IF(SUM('Actual species'!R252)&gt;=1,1,IF(SUM('Actual species'!R252)="X",1,0))</f>
        <v>0</v>
      </c>
      <c r="P252" s="2">
        <f>IF(SUM('Actual species'!S252)&gt;=1,1,IF(SUM('Actual species'!S252)="X",1,0))</f>
        <v>0</v>
      </c>
      <c r="Q252" s="2">
        <f>IF(SUM('Actual species'!T252)&gt;=1,1,IF(SUM('Actual species'!T252)="X",1,0))</f>
        <v>0</v>
      </c>
      <c r="R252" s="2">
        <f>IF(SUM('Actual species'!U252)&gt;=1,1,IF(SUM('Actual species'!U252)="X",1,0))</f>
        <v>0</v>
      </c>
      <c r="S252" s="2">
        <f>IF(SUM('Actual species'!V252)&gt;=1,1,IF(SUM('Actual species'!V252)="X",1,0))</f>
        <v>0</v>
      </c>
      <c r="T252" s="2">
        <f>IF(SUM('Actual species'!W252)&gt;=1,1,IF(SUM('Actual species'!W252)="X",1,0))</f>
        <v>0</v>
      </c>
    </row>
    <row r="253" spans="1:20" x14ac:dyDescent="0.3">
      <c r="A253" s="113" t="str">
        <f>'Actual species'!A253</f>
        <v>Habrocerus capillaricornis</v>
      </c>
      <c r="B253" s="66">
        <f>IF(SUM('Actual species'!B253:E253)&gt;=1,1,IF(SUM('Actual species'!B253:E253)="X",1,0))</f>
        <v>0</v>
      </c>
      <c r="C253" s="2">
        <f>IF(SUM('Actual species'!F253)&gt;=1,1,IF(SUM('Actual species'!F253)="X",1,0))</f>
        <v>0</v>
      </c>
      <c r="D253" s="2">
        <f>IF(SUM('Actual species'!G253)&gt;=1,1,IF(SUM('Actual species'!G253)="X",1,0))</f>
        <v>0</v>
      </c>
      <c r="E253" s="2">
        <f>IF(SUM('Actual species'!H253)&gt;=1,1,IF(SUM('Actual species'!H253)="X",1,0))</f>
        <v>0</v>
      </c>
      <c r="F253" s="2">
        <f>IF(SUM('Actual species'!I253)&gt;=1,1,IF(SUM('Actual species'!I253)="X",1,0))</f>
        <v>0</v>
      </c>
      <c r="G253" s="2">
        <f>IF(SUM('Actual species'!J253)&gt;=1,1,IF(SUM('Actual species'!J253)="X",1,0))</f>
        <v>0</v>
      </c>
      <c r="H253" s="2">
        <f>IF(SUM('Actual species'!K253)&gt;=1,1,IF(SUM('Actual species'!K253)="X",1,0))</f>
        <v>0</v>
      </c>
      <c r="I253" s="2">
        <f>IF(SUM('Actual species'!L253)&gt;=1,1,IF(SUM('Actual species'!L253)="X",1,0))</f>
        <v>0</v>
      </c>
      <c r="J253" s="2">
        <f>IF(SUM('Actual species'!M253)&gt;=1,1,IF(SUM('Actual species'!M253)="X",1,0))</f>
        <v>1</v>
      </c>
      <c r="K253" s="2">
        <f>IF(SUM('Actual species'!N253)&gt;=1,1,IF(SUM('Actual species'!N253)="X",1,0))</f>
        <v>0</v>
      </c>
      <c r="L253" s="2">
        <f>IF(SUM('Actual species'!O253)&gt;=1,1,IF(SUM('Actual species'!O253)="X",1,0))</f>
        <v>0</v>
      </c>
      <c r="M253" s="2">
        <f>IF(SUM('Actual species'!P253)&gt;=1,1,IF(SUM('Actual species'!P253)="X",1,0))</f>
        <v>1</v>
      </c>
      <c r="N253" s="2">
        <f>IF(SUM('Actual species'!Q253)&gt;=1,1,IF(SUM('Actual species'!Q253)="X",1,0))</f>
        <v>0</v>
      </c>
      <c r="O253" s="2">
        <f>IF(SUM('Actual species'!R253)&gt;=1,1,IF(SUM('Actual species'!R253)="X",1,0))</f>
        <v>1</v>
      </c>
      <c r="P253" s="2">
        <f>IF(SUM('Actual species'!S253)&gt;=1,1,IF(SUM('Actual species'!S253)="X",1,0))</f>
        <v>0</v>
      </c>
      <c r="Q253" s="2">
        <f>IF(SUM('Actual species'!T253)&gt;=1,1,IF(SUM('Actual species'!T253)="X",1,0))</f>
        <v>1</v>
      </c>
      <c r="R253" s="2">
        <f>IF(SUM('Actual species'!U253)&gt;=1,1,IF(SUM('Actual species'!U253)="X",1,0))</f>
        <v>0</v>
      </c>
      <c r="S253" s="2">
        <f>IF(SUM('Actual species'!V253)&gt;=1,1,IF(SUM('Actual species'!V253)="X",1,0))</f>
        <v>0</v>
      </c>
      <c r="T253" s="2">
        <f>IF(SUM('Actual species'!W253)&gt;=1,1,IF(SUM('Actual species'!W253)="X",1,0))</f>
        <v>0</v>
      </c>
    </row>
    <row r="254" spans="1:20" x14ac:dyDescent="0.3">
      <c r="A254" s="113" t="str">
        <f>'Actual species'!A254</f>
        <v>Habrocerus cyprensis</v>
      </c>
      <c r="B254" s="66">
        <f>IF(SUM('Actual species'!B254:E254)&gt;=1,1,IF(SUM('Actual species'!B254:E254)="X",1,0))</f>
        <v>1</v>
      </c>
      <c r="C254" s="2">
        <f>IF(SUM('Actual species'!F254)&gt;=1,1,IF(SUM('Actual species'!F254)="X",1,0))</f>
        <v>0</v>
      </c>
      <c r="D254" s="2">
        <f>IF(SUM('Actual species'!G254)&gt;=1,1,IF(SUM('Actual species'!G254)="X",1,0))</f>
        <v>0</v>
      </c>
      <c r="E254" s="2">
        <f>IF(SUM('Actual species'!H254)&gt;=1,1,IF(SUM('Actual species'!H254)="X",1,0))</f>
        <v>0</v>
      </c>
      <c r="F254" s="2">
        <f>IF(SUM('Actual species'!I254)&gt;=1,1,IF(SUM('Actual species'!I254)="X",1,0))</f>
        <v>0</v>
      </c>
      <c r="G254" s="2">
        <f>IF(SUM('Actual species'!J254)&gt;=1,1,IF(SUM('Actual species'!J254)="X",1,0))</f>
        <v>0</v>
      </c>
      <c r="H254" s="2">
        <f>IF(SUM('Actual species'!K254)&gt;=1,1,IF(SUM('Actual species'!K254)="X",1,0))</f>
        <v>1</v>
      </c>
      <c r="I254" s="2">
        <f>IF(SUM('Actual species'!L254)&gt;=1,1,IF(SUM('Actual species'!L254)="X",1,0))</f>
        <v>0</v>
      </c>
      <c r="J254" s="2">
        <f>IF(SUM('Actual species'!M254)&gt;=1,1,IF(SUM('Actual species'!M254)="X",1,0))</f>
        <v>0</v>
      </c>
      <c r="K254" s="2">
        <f>IF(SUM('Actual species'!N254)&gt;=1,1,IF(SUM('Actual species'!N254)="X",1,0))</f>
        <v>0</v>
      </c>
      <c r="L254" s="2">
        <f>IF(SUM('Actual species'!O254)&gt;=1,1,IF(SUM('Actual species'!O254)="X",1,0))</f>
        <v>1</v>
      </c>
      <c r="M254" s="2">
        <f>IF(SUM('Actual species'!P254)&gt;=1,1,IF(SUM('Actual species'!P254)="X",1,0))</f>
        <v>0</v>
      </c>
      <c r="N254" s="2">
        <f>IF(SUM('Actual species'!Q254)&gt;=1,1,IF(SUM('Actual species'!Q254)="X",1,0))</f>
        <v>0</v>
      </c>
      <c r="O254" s="2">
        <f>IF(SUM('Actual species'!R254)&gt;=1,1,IF(SUM('Actual species'!R254)="X",1,0))</f>
        <v>0</v>
      </c>
      <c r="P254" s="2">
        <f>IF(SUM('Actual species'!S254)&gt;=1,1,IF(SUM('Actual species'!S254)="X",1,0))</f>
        <v>0</v>
      </c>
      <c r="Q254" s="2">
        <f>IF(SUM('Actual species'!T254)&gt;=1,1,IF(SUM('Actual species'!T254)="X",1,0))</f>
        <v>0</v>
      </c>
      <c r="R254" s="2">
        <f>IF(SUM('Actual species'!U254)&gt;=1,1,IF(SUM('Actual species'!U254)="X",1,0))</f>
        <v>0</v>
      </c>
      <c r="S254" s="2">
        <f>IF(SUM('Actual species'!V254)&gt;=1,1,IF(SUM('Actual species'!V254)="X",1,0))</f>
        <v>0</v>
      </c>
      <c r="T254" s="2">
        <f>IF(SUM('Actual species'!W254)&gt;=1,1,IF(SUM('Actual species'!W254)="X",1,0))</f>
        <v>0</v>
      </c>
    </row>
    <row r="255" spans="1:20" x14ac:dyDescent="0.3">
      <c r="A255" s="113" t="str">
        <f>'Actual species'!A255</f>
        <v>Habrocerus pisidicus</v>
      </c>
      <c r="B255" s="66">
        <f>IF(SUM('Actual species'!B255:E255)&gt;=1,1,IF(SUM('Actual species'!B255:E255)="X",1,0))</f>
        <v>1</v>
      </c>
      <c r="C255" s="2">
        <f>IF(SUM('Actual species'!F255)&gt;=1,1,IF(SUM('Actual species'!F255)="X",1,0))</f>
        <v>1</v>
      </c>
      <c r="D255" s="2">
        <f>IF(SUM('Actual species'!G255)&gt;=1,1,IF(SUM('Actual species'!G255)="X",1,0))</f>
        <v>1</v>
      </c>
      <c r="E255" s="2">
        <f>IF(SUM('Actual species'!H255)&gt;=1,1,IF(SUM('Actual species'!H255)="X",1,0))</f>
        <v>1</v>
      </c>
      <c r="F255" s="2">
        <f>IF(SUM('Actual species'!I255)&gt;=1,1,IF(SUM('Actual species'!I255)="X",1,0))</f>
        <v>1</v>
      </c>
      <c r="G255" s="2">
        <f>IF(SUM('Actual species'!J255)&gt;=1,1,IF(SUM('Actual species'!J255)="X",1,0))</f>
        <v>1</v>
      </c>
      <c r="H255" s="2">
        <f>IF(SUM('Actual species'!K255)&gt;=1,1,IF(SUM('Actual species'!K255)="X",1,0))</f>
        <v>1</v>
      </c>
      <c r="I255" s="2">
        <f>IF(SUM('Actual species'!L255)&gt;=1,1,IF(SUM('Actual species'!L255)="X",1,0))</f>
        <v>0</v>
      </c>
      <c r="J255" s="2">
        <f>IF(SUM('Actual species'!M255)&gt;=1,1,IF(SUM('Actual species'!M255)="X",1,0))</f>
        <v>1</v>
      </c>
      <c r="K255" s="2">
        <f>IF(SUM('Actual species'!N255)&gt;=1,1,IF(SUM('Actual species'!N255)="X",1,0))</f>
        <v>0</v>
      </c>
      <c r="L255" s="2">
        <f>IF(SUM('Actual species'!O255)&gt;=1,1,IF(SUM('Actual species'!O255)="X",1,0))</f>
        <v>1</v>
      </c>
      <c r="M255" s="2">
        <f>IF(SUM('Actual species'!P255)&gt;=1,1,IF(SUM('Actual species'!P255)="X",1,0))</f>
        <v>1</v>
      </c>
      <c r="N255" s="2">
        <f>IF(SUM('Actual species'!Q255)&gt;=1,1,IF(SUM('Actual species'!Q255)="X",1,0))</f>
        <v>0</v>
      </c>
      <c r="O255" s="2">
        <f>IF(SUM('Actual species'!R255)&gt;=1,1,IF(SUM('Actual species'!R255)="X",1,0))</f>
        <v>1</v>
      </c>
      <c r="P255" s="2">
        <f>IF(SUM('Actual species'!S255)&gt;=1,1,IF(SUM('Actual species'!S255)="X",1,0))</f>
        <v>0</v>
      </c>
      <c r="Q255" s="2">
        <f>IF(SUM('Actual species'!T255)&gt;=1,1,IF(SUM('Actual species'!T255)="X",1,0))</f>
        <v>1</v>
      </c>
      <c r="R255" s="2">
        <f>IF(SUM('Actual species'!U255)&gt;=1,1,IF(SUM('Actual species'!U255)="X",1,0))</f>
        <v>1</v>
      </c>
      <c r="S255" s="2">
        <f>IF(SUM('Actual species'!V255)&gt;=1,1,IF(SUM('Actual species'!V255)="X",1,0))</f>
        <v>1</v>
      </c>
      <c r="T255" s="2">
        <f>IF(SUM('Actual species'!W255)&gt;=1,1,IF(SUM('Actual species'!W255)="X",1,0))</f>
        <v>0</v>
      </c>
    </row>
    <row r="256" spans="1:20" x14ac:dyDescent="0.3">
      <c r="A256" s="113" t="str">
        <f>'Actual species'!A256</f>
        <v>Aleocharinae</v>
      </c>
      <c r="B256" s="66">
        <f>IF(SUM('Actual species'!B256:E256)&gt;=1,1,IF(SUM('Actual species'!B256:E256)="X",1,0))</f>
        <v>0</v>
      </c>
      <c r="C256" s="2">
        <f>IF(SUM('Actual species'!F256)&gt;=1,1,IF(SUM('Actual species'!F256)="X",1,0))</f>
        <v>0</v>
      </c>
      <c r="D256" s="2">
        <f>IF(SUM('Actual species'!G256)&gt;=1,1,IF(SUM('Actual species'!G256)="X",1,0))</f>
        <v>0</v>
      </c>
      <c r="E256" s="2">
        <f>IF(SUM('Actual species'!H256)&gt;=1,1,IF(SUM('Actual species'!H256)="X",1,0))</f>
        <v>0</v>
      </c>
      <c r="F256" s="2">
        <f>IF(SUM('Actual species'!I256)&gt;=1,1,IF(SUM('Actual species'!I256)="X",1,0))</f>
        <v>0</v>
      </c>
      <c r="G256" s="2">
        <f>IF(SUM('Actual species'!J256)&gt;=1,1,IF(SUM('Actual species'!J256)="X",1,0))</f>
        <v>0</v>
      </c>
      <c r="H256" s="2">
        <f>IF(SUM('Actual species'!K256)&gt;=1,1,IF(SUM('Actual species'!K256)="X",1,0))</f>
        <v>0</v>
      </c>
      <c r="I256" s="2">
        <f>IF(SUM('Actual species'!L256)&gt;=1,1,IF(SUM('Actual species'!L256)="X",1,0))</f>
        <v>0</v>
      </c>
      <c r="J256" s="2">
        <f>IF(SUM('Actual species'!M256)&gt;=1,1,IF(SUM('Actual species'!M256)="X",1,0))</f>
        <v>0</v>
      </c>
      <c r="K256" s="2">
        <f>IF(SUM('Actual species'!N256)&gt;=1,1,IF(SUM('Actual species'!N256)="X",1,0))</f>
        <v>0</v>
      </c>
      <c r="L256" s="2">
        <f>IF(SUM('Actual species'!O256)&gt;=1,1,IF(SUM('Actual species'!O256)="X",1,0))</f>
        <v>0</v>
      </c>
      <c r="M256" s="2">
        <f>IF(SUM('Actual species'!P256)&gt;=1,1,IF(SUM('Actual species'!P256)="X",1,0))</f>
        <v>0</v>
      </c>
      <c r="N256" s="2">
        <f>IF(SUM('Actual species'!Q256)&gt;=1,1,IF(SUM('Actual species'!Q256)="X",1,0))</f>
        <v>0</v>
      </c>
      <c r="O256" s="2">
        <f>IF(SUM('Actual species'!R256)&gt;=1,1,IF(SUM('Actual species'!R256)="X",1,0))</f>
        <v>0</v>
      </c>
      <c r="P256" s="2">
        <f>IF(SUM('Actual species'!S256)&gt;=1,1,IF(SUM('Actual species'!S256)="X",1,0))</f>
        <v>0</v>
      </c>
      <c r="Q256" s="2">
        <f>IF(SUM('Actual species'!T256)&gt;=1,1,IF(SUM('Actual species'!T256)="X",1,0))</f>
        <v>0</v>
      </c>
      <c r="R256" s="2">
        <f>IF(SUM('Actual species'!U256)&gt;=1,1,IF(SUM('Actual species'!U256)="X",1,0))</f>
        <v>0</v>
      </c>
      <c r="S256" s="2">
        <f>IF(SUM('Actual species'!V256)&gt;=1,1,IF(SUM('Actual species'!V256)="X",1,0))</f>
        <v>0</v>
      </c>
      <c r="T256" s="2">
        <f>IF(SUM('Actual species'!W256)&gt;=1,1,IF(SUM('Actual species'!W256)="X",1,0))</f>
        <v>0</v>
      </c>
    </row>
    <row r="257" spans="1:20" x14ac:dyDescent="0.3">
      <c r="A257" s="113" t="str">
        <f>'Actual species'!A257</f>
        <v>Acrotona muscorum</v>
      </c>
      <c r="B257" s="66">
        <f>IF(SUM('Actual species'!B257:E257)&gt;=1,1,IF(SUM('Actual species'!B257:E257)="X",1,0))</f>
        <v>0</v>
      </c>
      <c r="C257" s="2">
        <f>IF(SUM('Actual species'!F257)&gt;=1,1,IF(SUM('Actual species'!F257)="X",1,0))</f>
        <v>0</v>
      </c>
      <c r="D257" s="2">
        <f>IF(SUM('Actual species'!G257)&gt;=1,1,IF(SUM('Actual species'!G257)="X",1,0))</f>
        <v>0</v>
      </c>
      <c r="E257" s="2">
        <f>IF(SUM('Actual species'!H257)&gt;=1,1,IF(SUM('Actual species'!H257)="X",1,0))</f>
        <v>1</v>
      </c>
      <c r="F257" s="2">
        <f>IF(SUM('Actual species'!I257)&gt;=1,1,IF(SUM('Actual species'!I257)="X",1,0))</f>
        <v>1</v>
      </c>
      <c r="G257" s="2">
        <f>IF(SUM('Actual species'!J257)&gt;=1,1,IF(SUM('Actual species'!J257)="X",1,0))</f>
        <v>0</v>
      </c>
      <c r="H257" s="2">
        <f>IF(SUM('Actual species'!K257)&gt;=1,1,IF(SUM('Actual species'!K257)="X",1,0))</f>
        <v>0</v>
      </c>
      <c r="I257" s="2">
        <f>IF(SUM('Actual species'!L257)&gt;=1,1,IF(SUM('Actual species'!L257)="X",1,0))</f>
        <v>0</v>
      </c>
      <c r="J257" s="2">
        <f>IF(SUM('Actual species'!M257)&gt;=1,1,IF(SUM('Actual species'!M257)="X",1,0))</f>
        <v>1</v>
      </c>
      <c r="K257" s="2">
        <f>IF(SUM('Actual species'!N257)&gt;=1,1,IF(SUM('Actual species'!N257)="X",1,0))</f>
        <v>0</v>
      </c>
      <c r="L257" s="2">
        <f>IF(SUM('Actual species'!O257)&gt;=1,1,IF(SUM('Actual species'!O257)="X",1,0))</f>
        <v>0</v>
      </c>
      <c r="M257" s="2">
        <f>IF(SUM('Actual species'!P257)&gt;=1,1,IF(SUM('Actual species'!P257)="X",1,0))</f>
        <v>1</v>
      </c>
      <c r="N257" s="2">
        <f>IF(SUM('Actual species'!Q257)&gt;=1,1,IF(SUM('Actual species'!Q257)="X",1,0))</f>
        <v>0</v>
      </c>
      <c r="O257" s="2">
        <f>IF(SUM('Actual species'!R257)&gt;=1,1,IF(SUM('Actual species'!R257)="X",1,0))</f>
        <v>0</v>
      </c>
      <c r="P257" s="2">
        <f>IF(SUM('Actual species'!S257)&gt;=1,1,IF(SUM('Actual species'!S257)="X",1,0))</f>
        <v>1</v>
      </c>
      <c r="Q257" s="2">
        <f>IF(SUM('Actual species'!T257)&gt;=1,1,IF(SUM('Actual species'!T257)="X",1,0))</f>
        <v>0</v>
      </c>
      <c r="R257" s="2">
        <f>IF(SUM('Actual species'!U257)&gt;=1,1,IF(SUM('Actual species'!U257)="X",1,0))</f>
        <v>0</v>
      </c>
      <c r="S257" s="2">
        <f>IF(SUM('Actual species'!V257)&gt;=1,1,IF(SUM('Actual species'!V257)="X",1,0))</f>
        <v>0</v>
      </c>
      <c r="T257" s="2">
        <f>IF(SUM('Actual species'!W257)&gt;=1,1,IF(SUM('Actual species'!W257)="X",1,0))</f>
        <v>0</v>
      </c>
    </row>
    <row r="258" spans="1:20" x14ac:dyDescent="0.3">
      <c r="A258" s="113" t="str">
        <f>'Actual species'!A258</f>
        <v>Acrotona nigerrima</v>
      </c>
      <c r="B258" s="66">
        <f>IF(SUM('Actual species'!B258:E258)&gt;=1,1,IF(SUM('Actual species'!B258:E258)="X",1,0))</f>
        <v>0</v>
      </c>
      <c r="C258" s="2">
        <f>IF(SUM('Actual species'!F258)&gt;=1,1,IF(SUM('Actual species'!F258)="X",1,0))</f>
        <v>0</v>
      </c>
      <c r="D258" s="2">
        <f>IF(SUM('Actual species'!G258)&gt;=1,1,IF(SUM('Actual species'!G258)="X",1,0))</f>
        <v>0</v>
      </c>
      <c r="E258" s="2">
        <f>IF(SUM('Actual species'!H258)&gt;=1,1,IF(SUM('Actual species'!H258)="X",1,0))</f>
        <v>0</v>
      </c>
      <c r="F258" s="2">
        <f>IF(SUM('Actual species'!I258)&gt;=1,1,IF(SUM('Actual species'!I258)="X",1,0))</f>
        <v>0</v>
      </c>
      <c r="G258" s="2">
        <f>IF(SUM('Actual species'!J258)&gt;=1,1,IF(SUM('Actual species'!J258)="X",1,0))</f>
        <v>0</v>
      </c>
      <c r="H258" s="2">
        <f>IF(SUM('Actual species'!K258)&gt;=1,1,IF(SUM('Actual species'!K258)="X",1,0))</f>
        <v>0</v>
      </c>
      <c r="I258" s="2">
        <f>IF(SUM('Actual species'!L258)&gt;=1,1,IF(SUM('Actual species'!L258)="X",1,0))</f>
        <v>0</v>
      </c>
      <c r="J258" s="2">
        <f>IF(SUM('Actual species'!M258)&gt;=1,1,IF(SUM('Actual species'!M258)="X",1,0))</f>
        <v>0</v>
      </c>
      <c r="K258" s="2">
        <f>IF(SUM('Actual species'!N258)&gt;=1,1,IF(SUM('Actual species'!N258)="X",1,0))</f>
        <v>0</v>
      </c>
      <c r="L258" s="2">
        <f>IF(SUM('Actual species'!O258)&gt;=1,1,IF(SUM('Actual species'!O258)="X",1,0))</f>
        <v>0</v>
      </c>
      <c r="M258" s="2">
        <f>IF(SUM('Actual species'!P258)&gt;=1,1,IF(SUM('Actual species'!P258)="X",1,0))</f>
        <v>0</v>
      </c>
      <c r="N258" s="2">
        <f>IF(SUM('Actual species'!Q258)&gt;=1,1,IF(SUM('Actual species'!Q258)="X",1,0))</f>
        <v>0</v>
      </c>
      <c r="O258" s="2">
        <f>IF(SUM('Actual species'!R258)&gt;=1,1,IF(SUM('Actual species'!R258)="X",1,0))</f>
        <v>0</v>
      </c>
      <c r="P258" s="2">
        <f>IF(SUM('Actual species'!S258)&gt;=1,1,IF(SUM('Actual species'!S258)="X",1,0))</f>
        <v>0</v>
      </c>
      <c r="Q258" s="2">
        <f>IF(SUM('Actual species'!T258)&gt;=1,1,IF(SUM('Actual species'!T258)="X",1,0))</f>
        <v>1</v>
      </c>
      <c r="R258" s="2">
        <f>IF(SUM('Actual species'!U258)&gt;=1,1,IF(SUM('Actual species'!U258)="X",1,0))</f>
        <v>0</v>
      </c>
      <c r="S258" s="2">
        <f>IF(SUM('Actual species'!V258)&gt;=1,1,IF(SUM('Actual species'!V258)="X",1,0))</f>
        <v>0</v>
      </c>
      <c r="T258" s="2">
        <f>IF(SUM('Actual species'!W258)&gt;=1,1,IF(SUM('Actual species'!W258)="X",1,0))</f>
        <v>0</v>
      </c>
    </row>
    <row r="259" spans="1:20" x14ac:dyDescent="0.3">
      <c r="A259" s="113" t="str">
        <f>'Actual species'!A259</f>
        <v>Acrotona parens</v>
      </c>
      <c r="B259" s="66">
        <f>IF(SUM('Actual species'!B259:E259)&gt;=1,1,IF(SUM('Actual species'!B259:E259)="X",1,0))</f>
        <v>0</v>
      </c>
      <c r="C259" s="2">
        <f>IF(SUM('Actual species'!F259)&gt;=1,1,IF(SUM('Actual species'!F259)="X",1,0))</f>
        <v>0</v>
      </c>
      <c r="D259" s="2">
        <f>IF(SUM('Actual species'!G259)&gt;=1,1,IF(SUM('Actual species'!G259)="X",1,0))</f>
        <v>0</v>
      </c>
      <c r="E259" s="2">
        <f>IF(SUM('Actual species'!H259)&gt;=1,1,IF(SUM('Actual species'!H259)="X",1,0))</f>
        <v>0</v>
      </c>
      <c r="F259" s="2">
        <f>IF(SUM('Actual species'!I259)&gt;=1,1,IF(SUM('Actual species'!I259)="X",1,0))</f>
        <v>0</v>
      </c>
      <c r="G259" s="2">
        <f>IF(SUM('Actual species'!J259)&gt;=1,1,IF(SUM('Actual species'!J259)="X",1,0))</f>
        <v>0</v>
      </c>
      <c r="H259" s="2">
        <f>IF(SUM('Actual species'!K259)&gt;=1,1,IF(SUM('Actual species'!K259)="X",1,0))</f>
        <v>0</v>
      </c>
      <c r="I259" s="2">
        <f>IF(SUM('Actual species'!L259)&gt;=1,1,IF(SUM('Actual species'!L259)="X",1,0))</f>
        <v>0</v>
      </c>
      <c r="J259" s="2">
        <f>IF(SUM('Actual species'!M259)&gt;=1,1,IF(SUM('Actual species'!M259)="X",1,0))</f>
        <v>1</v>
      </c>
      <c r="K259" s="2">
        <f>IF(SUM('Actual species'!N259)&gt;=1,1,IF(SUM('Actual species'!N259)="X",1,0))</f>
        <v>0</v>
      </c>
      <c r="L259" s="2">
        <f>IF(SUM('Actual species'!O259)&gt;=1,1,IF(SUM('Actual species'!O259)="X",1,0))</f>
        <v>0</v>
      </c>
      <c r="M259" s="2">
        <f>IF(SUM('Actual species'!P259)&gt;=1,1,IF(SUM('Actual species'!P259)="X",1,0))</f>
        <v>0</v>
      </c>
      <c r="N259" s="2">
        <f>IF(SUM('Actual species'!Q259)&gt;=1,1,IF(SUM('Actual species'!Q259)="X",1,0))</f>
        <v>0</v>
      </c>
      <c r="O259" s="2">
        <f>IF(SUM('Actual species'!R259)&gt;=1,1,IF(SUM('Actual species'!R259)="X",1,0))</f>
        <v>0</v>
      </c>
      <c r="P259" s="2">
        <f>IF(SUM('Actual species'!S259)&gt;=1,1,IF(SUM('Actual species'!S259)="X",1,0))</f>
        <v>0</v>
      </c>
      <c r="Q259" s="2">
        <f>IF(SUM('Actual species'!T259)&gt;=1,1,IF(SUM('Actual species'!T259)="X",1,0))</f>
        <v>1</v>
      </c>
      <c r="R259" s="2">
        <f>IF(SUM('Actual species'!U259)&gt;=1,1,IF(SUM('Actual species'!U259)="X",1,0))</f>
        <v>0</v>
      </c>
      <c r="S259" s="2">
        <f>IF(SUM('Actual species'!V259)&gt;=1,1,IF(SUM('Actual species'!V259)="X",1,0))</f>
        <v>0</v>
      </c>
      <c r="T259" s="2">
        <f>IF(SUM('Actual species'!W259)&gt;=1,1,IF(SUM('Actual species'!W259)="X",1,0))</f>
        <v>0</v>
      </c>
    </row>
    <row r="260" spans="1:20" x14ac:dyDescent="0.3">
      <c r="A260" s="113" t="str">
        <f>'Actual species'!A260</f>
        <v>Acrotona parvula</v>
      </c>
      <c r="B260" s="66">
        <f>IF(SUM('Actual species'!B260:E260)&gt;=1,1,IF(SUM('Actual species'!B260:E260)="X",1,0))</f>
        <v>0</v>
      </c>
      <c r="C260" s="2">
        <f>IF(SUM('Actual species'!F260)&gt;=1,1,IF(SUM('Actual species'!F260)="X",1,0))</f>
        <v>0</v>
      </c>
      <c r="D260" s="2">
        <f>IF(SUM('Actual species'!G260)&gt;=1,1,IF(SUM('Actual species'!G260)="X",1,0))</f>
        <v>0</v>
      </c>
      <c r="E260" s="2">
        <f>IF(SUM('Actual species'!H260)&gt;=1,1,IF(SUM('Actual species'!H260)="X",1,0))</f>
        <v>0</v>
      </c>
      <c r="F260" s="2">
        <f>IF(SUM('Actual species'!I260)&gt;=1,1,IF(SUM('Actual species'!I260)="X",1,0))</f>
        <v>0</v>
      </c>
      <c r="G260" s="2">
        <f>IF(SUM('Actual species'!J260)&gt;=1,1,IF(SUM('Actual species'!J260)="X",1,0))</f>
        <v>0</v>
      </c>
      <c r="H260" s="2">
        <f>IF(SUM('Actual species'!K260)&gt;=1,1,IF(SUM('Actual species'!K260)="X",1,0))</f>
        <v>0</v>
      </c>
      <c r="I260" s="2">
        <f>IF(SUM('Actual species'!L260)&gt;=1,1,IF(SUM('Actual species'!L260)="X",1,0))</f>
        <v>0</v>
      </c>
      <c r="J260" s="2">
        <f>IF(SUM('Actual species'!M260)&gt;=1,1,IF(SUM('Actual species'!M260)="X",1,0))</f>
        <v>1</v>
      </c>
      <c r="K260" s="2">
        <f>IF(SUM('Actual species'!N260)&gt;=1,1,IF(SUM('Actual species'!N260)="X",1,0))</f>
        <v>0</v>
      </c>
      <c r="L260" s="2">
        <f>IF(SUM('Actual species'!O260)&gt;=1,1,IF(SUM('Actual species'!O260)="X",1,0))</f>
        <v>0</v>
      </c>
      <c r="M260" s="2">
        <f>IF(SUM('Actual species'!P260)&gt;=1,1,IF(SUM('Actual species'!P260)="X",1,0))</f>
        <v>1</v>
      </c>
      <c r="N260" s="2">
        <f>IF(SUM('Actual species'!Q260)&gt;=1,1,IF(SUM('Actual species'!Q260)="X",1,0))</f>
        <v>0</v>
      </c>
      <c r="O260" s="2">
        <f>IF(SUM('Actual species'!R260)&gt;=1,1,IF(SUM('Actual species'!R260)="X",1,0))</f>
        <v>0</v>
      </c>
      <c r="P260" s="2">
        <f>IF(SUM('Actual species'!S260)&gt;=1,1,IF(SUM('Actual species'!S260)="X",1,0))</f>
        <v>0</v>
      </c>
      <c r="Q260" s="2">
        <f>IF(SUM('Actual species'!T260)&gt;=1,1,IF(SUM('Actual species'!T260)="X",1,0))</f>
        <v>0</v>
      </c>
      <c r="R260" s="2">
        <f>IF(SUM('Actual species'!U260)&gt;=1,1,IF(SUM('Actual species'!U260)="X",1,0))</f>
        <v>0</v>
      </c>
      <c r="S260" s="2">
        <f>IF(SUM('Actual species'!V260)&gt;=1,1,IF(SUM('Actual species'!V260)="X",1,0))</f>
        <v>0</v>
      </c>
      <c r="T260" s="2">
        <f>IF(SUM('Actual species'!W260)&gt;=1,1,IF(SUM('Actual species'!W260)="X",1,0))</f>
        <v>0</v>
      </c>
    </row>
    <row r="261" spans="1:20" x14ac:dyDescent="0.3">
      <c r="A261" s="113" t="str">
        <f>'Actual species'!A261</f>
        <v>Acrotona troglodytes</v>
      </c>
      <c r="B261" s="66">
        <f>IF(SUM('Actual species'!B261:E261)&gt;=1,1,IF(SUM('Actual species'!B261:E261)="X",1,0))</f>
        <v>0</v>
      </c>
      <c r="C261" s="2">
        <f>IF(SUM('Actual species'!F261)&gt;=1,1,IF(SUM('Actual species'!F261)="X",1,0))</f>
        <v>0</v>
      </c>
      <c r="D261" s="2">
        <f>IF(SUM('Actual species'!G261)&gt;=1,1,IF(SUM('Actual species'!G261)="X",1,0))</f>
        <v>0</v>
      </c>
      <c r="E261" s="2">
        <f>IF(SUM('Actual species'!H261)&gt;=1,1,IF(SUM('Actual species'!H261)="X",1,0))</f>
        <v>0</v>
      </c>
      <c r="F261" s="2">
        <f>IF(SUM('Actual species'!I261)&gt;=1,1,IF(SUM('Actual species'!I261)="X",1,0))</f>
        <v>0</v>
      </c>
      <c r="G261" s="2">
        <f>IF(SUM('Actual species'!J261)&gt;=1,1,IF(SUM('Actual species'!J261)="X",1,0))</f>
        <v>0</v>
      </c>
      <c r="H261" s="2">
        <f>IF(SUM('Actual species'!K261)&gt;=1,1,IF(SUM('Actual species'!K261)="X",1,0))</f>
        <v>0</v>
      </c>
      <c r="I261" s="2">
        <f>IF(SUM('Actual species'!L261)&gt;=1,1,IF(SUM('Actual species'!L261)="X",1,0))</f>
        <v>0</v>
      </c>
      <c r="J261" s="2">
        <f>IF(SUM('Actual species'!M261)&gt;=1,1,IF(SUM('Actual species'!M261)="X",1,0))</f>
        <v>0</v>
      </c>
      <c r="K261" s="2">
        <f>IF(SUM('Actual species'!N261)&gt;=1,1,IF(SUM('Actual species'!N261)="X",1,0))</f>
        <v>0</v>
      </c>
      <c r="L261" s="2">
        <f>IF(SUM('Actual species'!O261)&gt;=1,1,IF(SUM('Actual species'!O261)="X",1,0))</f>
        <v>0</v>
      </c>
      <c r="M261" s="2">
        <f>IF(SUM('Actual species'!P261)&gt;=1,1,IF(SUM('Actual species'!P261)="X",1,0))</f>
        <v>0</v>
      </c>
      <c r="N261" s="2">
        <f>IF(SUM('Actual species'!Q261)&gt;=1,1,IF(SUM('Actual species'!Q261)="X",1,0))</f>
        <v>1</v>
      </c>
      <c r="O261" s="2">
        <f>IF(SUM('Actual species'!R261)&gt;=1,1,IF(SUM('Actual species'!R261)="X",1,0))</f>
        <v>0</v>
      </c>
      <c r="P261" s="2">
        <f>IF(SUM('Actual species'!S261)&gt;=1,1,IF(SUM('Actual species'!S261)="X",1,0))</f>
        <v>1</v>
      </c>
      <c r="Q261" s="2">
        <f>IF(SUM('Actual species'!T261)&gt;=1,1,IF(SUM('Actual species'!T261)="X",1,0))</f>
        <v>0</v>
      </c>
      <c r="R261" s="2">
        <f>IF(SUM('Actual species'!U261)&gt;=1,1,IF(SUM('Actual species'!U261)="X",1,0))</f>
        <v>0</v>
      </c>
      <c r="S261" s="2">
        <f>IF(SUM('Actual species'!V261)&gt;=1,1,IF(SUM('Actual species'!V261)="X",1,0))</f>
        <v>1</v>
      </c>
      <c r="T261" s="2">
        <f>IF(SUM('Actual species'!W261)&gt;=1,1,IF(SUM('Actual species'!W261)="X",1,0))</f>
        <v>0</v>
      </c>
    </row>
    <row r="262" spans="1:20" x14ac:dyDescent="0.3">
      <c r="A262" s="113" t="str">
        <f>'Actual species'!A262</f>
        <v>Alaobia scapularis</v>
      </c>
      <c r="B262" s="66">
        <f>IF(SUM('Actual species'!B262:E262)&gt;=1,1,IF(SUM('Actual species'!B262:E262)="X",1,0))</f>
        <v>0</v>
      </c>
      <c r="C262" s="2">
        <f>IF(SUM('Actual species'!F262)&gt;=1,1,IF(SUM('Actual species'!F262)="X",1,0))</f>
        <v>0</v>
      </c>
      <c r="D262" s="2">
        <f>IF(SUM('Actual species'!G262)&gt;=1,1,IF(SUM('Actual species'!G262)="X",1,0))</f>
        <v>0</v>
      </c>
      <c r="E262" s="2">
        <f>IF(SUM('Actual species'!H262)&gt;=1,1,IF(SUM('Actual species'!H262)="X",1,0))</f>
        <v>0</v>
      </c>
      <c r="F262" s="2">
        <f>IF(SUM('Actual species'!I262)&gt;=1,1,IF(SUM('Actual species'!I262)="X",1,0))</f>
        <v>0</v>
      </c>
      <c r="G262" s="2">
        <f>IF(SUM('Actual species'!J262)&gt;=1,1,IF(SUM('Actual species'!J262)="X",1,0))</f>
        <v>0</v>
      </c>
      <c r="H262" s="2">
        <f>IF(SUM('Actual species'!K262)&gt;=1,1,IF(SUM('Actual species'!K262)="X",1,0))</f>
        <v>0</v>
      </c>
      <c r="I262" s="2">
        <f>IF(SUM('Actual species'!L262)&gt;=1,1,IF(SUM('Actual species'!L262)="X",1,0))</f>
        <v>0</v>
      </c>
      <c r="J262" s="2">
        <f>IF(SUM('Actual species'!M262)&gt;=1,1,IF(SUM('Actual species'!M262)="X",1,0))</f>
        <v>1</v>
      </c>
      <c r="K262" s="2">
        <f>IF(SUM('Actual species'!N262)&gt;=1,1,IF(SUM('Actual species'!N262)="X",1,0))</f>
        <v>0</v>
      </c>
      <c r="L262" s="2">
        <f>IF(SUM('Actual species'!O262)&gt;=1,1,IF(SUM('Actual species'!O262)="X",1,0))</f>
        <v>0</v>
      </c>
      <c r="M262" s="2">
        <f>IF(SUM('Actual species'!P262)&gt;=1,1,IF(SUM('Actual species'!P262)="X",1,0))</f>
        <v>0</v>
      </c>
      <c r="N262" s="2">
        <f>IF(SUM('Actual species'!Q262)&gt;=1,1,IF(SUM('Actual species'!Q262)="X",1,0))</f>
        <v>0</v>
      </c>
      <c r="O262" s="2">
        <f>IF(SUM('Actual species'!R262)&gt;=1,1,IF(SUM('Actual species'!R262)="X",1,0))</f>
        <v>0</v>
      </c>
      <c r="P262" s="2">
        <f>IF(SUM('Actual species'!S262)&gt;=1,1,IF(SUM('Actual species'!S262)="X",1,0))</f>
        <v>0</v>
      </c>
      <c r="Q262" s="2">
        <f>IF(SUM('Actual species'!T262)&gt;=1,1,IF(SUM('Actual species'!T262)="X",1,0))</f>
        <v>0</v>
      </c>
      <c r="R262" s="2">
        <f>IF(SUM('Actual species'!U262)&gt;=1,1,IF(SUM('Actual species'!U262)="X",1,0))</f>
        <v>0</v>
      </c>
      <c r="S262" s="2">
        <f>IF(SUM('Actual species'!V262)&gt;=1,1,IF(SUM('Actual species'!V262)="X",1,0))</f>
        <v>0</v>
      </c>
      <c r="T262" s="2">
        <f>IF(SUM('Actual species'!W262)&gt;=1,1,IF(SUM('Actual species'!W262)="X",1,0))</f>
        <v>0</v>
      </c>
    </row>
    <row r="263" spans="1:20" x14ac:dyDescent="0.3">
      <c r="A263" s="113" t="str">
        <f>'Actual species'!A263</f>
        <v>Aleochara aff. laevigata</v>
      </c>
      <c r="B263" s="66">
        <f>IF(SUM('Actual species'!B263:E263)&gt;=1,1,IF(SUM('Actual species'!B263:E263)="X",1,0))</f>
        <v>0</v>
      </c>
      <c r="C263" s="2">
        <f>IF(SUM('Actual species'!F263)&gt;=1,1,IF(SUM('Actual species'!F263)="X",1,0))</f>
        <v>0</v>
      </c>
      <c r="D263" s="2">
        <f>IF(SUM('Actual species'!G263)&gt;=1,1,IF(SUM('Actual species'!G263)="X",1,0))</f>
        <v>0</v>
      </c>
      <c r="E263" s="2">
        <f>IF(SUM('Actual species'!H263)&gt;=1,1,IF(SUM('Actual species'!H263)="X",1,0))</f>
        <v>0</v>
      </c>
      <c r="F263" s="2">
        <f>IF(SUM('Actual species'!I263)&gt;=1,1,IF(SUM('Actual species'!I263)="X",1,0))</f>
        <v>0</v>
      </c>
      <c r="G263" s="2">
        <f>IF(SUM('Actual species'!J263)&gt;=1,1,IF(SUM('Actual species'!J263)="X",1,0))</f>
        <v>0</v>
      </c>
      <c r="H263" s="2">
        <f>IF(SUM('Actual species'!K263)&gt;=1,1,IF(SUM('Actual species'!K263)="X",1,0))</f>
        <v>0</v>
      </c>
      <c r="I263" s="2">
        <f>IF(SUM('Actual species'!L263)&gt;=1,1,IF(SUM('Actual species'!L263)="X",1,0))</f>
        <v>0</v>
      </c>
      <c r="J263" s="2">
        <f>IF(SUM('Actual species'!M263)&gt;=1,1,IF(SUM('Actual species'!M263)="X",1,0))</f>
        <v>0</v>
      </c>
      <c r="K263" s="2">
        <f>IF(SUM('Actual species'!N263)&gt;=1,1,IF(SUM('Actual species'!N263)="X",1,0))</f>
        <v>0</v>
      </c>
      <c r="L263" s="2">
        <f>IF(SUM('Actual species'!O263)&gt;=1,1,IF(SUM('Actual species'!O263)="X",1,0))</f>
        <v>0</v>
      </c>
      <c r="M263" s="2">
        <f>IF(SUM('Actual species'!P263)&gt;=1,1,IF(SUM('Actual species'!P263)="X",1,0))</f>
        <v>0</v>
      </c>
      <c r="N263" s="2">
        <f>IF(SUM('Actual species'!Q263)&gt;=1,1,IF(SUM('Actual species'!Q263)="X",1,0))</f>
        <v>1</v>
      </c>
      <c r="O263" s="2">
        <f>IF(SUM('Actual species'!R263)&gt;=1,1,IF(SUM('Actual species'!R263)="X",1,0))</f>
        <v>0</v>
      </c>
      <c r="P263" s="2">
        <f>IF(SUM('Actual species'!S263)&gt;=1,1,IF(SUM('Actual species'!S263)="X",1,0))</f>
        <v>0</v>
      </c>
      <c r="Q263" s="2">
        <f>IF(SUM('Actual species'!T263)&gt;=1,1,IF(SUM('Actual species'!T263)="X",1,0))</f>
        <v>0</v>
      </c>
      <c r="R263" s="2">
        <f>IF(SUM('Actual species'!U263)&gt;=1,1,IF(SUM('Actual species'!U263)="X",1,0))</f>
        <v>0</v>
      </c>
      <c r="S263" s="2">
        <f>IF(SUM('Actual species'!V263)&gt;=1,1,IF(SUM('Actual species'!V263)="X",1,0))</f>
        <v>0</v>
      </c>
      <c r="T263" s="2">
        <f>IF(SUM('Actual species'!W263)&gt;=1,1,IF(SUM('Actual species'!W263)="X",1,0))</f>
        <v>0</v>
      </c>
    </row>
    <row r="264" spans="1:20" x14ac:dyDescent="0.3">
      <c r="A264" s="113" t="str">
        <f>'Actual species'!A264</f>
        <v>Aleochara albopila</v>
      </c>
      <c r="B264" s="66">
        <f>IF(SUM('Actual species'!B264:E264)&gt;=1,1,IF(SUM('Actual species'!B264:E264)="X",1,0))</f>
        <v>1</v>
      </c>
      <c r="C264" s="2">
        <f>IF(SUM('Actual species'!F264)&gt;=1,1,IF(SUM('Actual species'!F264)="X",1,0))</f>
        <v>0</v>
      </c>
      <c r="D264" s="2">
        <f>IF(SUM('Actual species'!G264)&gt;=1,1,IF(SUM('Actual species'!G264)="X",1,0))</f>
        <v>0</v>
      </c>
      <c r="E264" s="2">
        <f>IF(SUM('Actual species'!H264)&gt;=1,1,IF(SUM('Actual species'!H264)="X",1,0))</f>
        <v>0</v>
      </c>
      <c r="F264" s="2">
        <f>IF(SUM('Actual species'!I264)&gt;=1,1,IF(SUM('Actual species'!I264)="X",1,0))</f>
        <v>0</v>
      </c>
      <c r="G264" s="2">
        <f>IF(SUM('Actual species'!J264)&gt;=1,1,IF(SUM('Actual species'!J264)="X",1,0))</f>
        <v>0</v>
      </c>
      <c r="H264" s="2">
        <f>IF(SUM('Actual species'!K264)&gt;=1,1,IF(SUM('Actual species'!K264)="X",1,0))</f>
        <v>0</v>
      </c>
      <c r="I264" s="2">
        <f>IF(SUM('Actual species'!L264)&gt;=1,1,IF(SUM('Actual species'!L264)="X",1,0))</f>
        <v>0</v>
      </c>
      <c r="J264" s="2">
        <f>IF(SUM('Actual species'!M264)&gt;=1,1,IF(SUM('Actual species'!M264)="X",1,0))</f>
        <v>0</v>
      </c>
      <c r="K264" s="2">
        <f>IF(SUM('Actual species'!N264)&gt;=1,1,IF(SUM('Actual species'!N264)="X",1,0))</f>
        <v>0</v>
      </c>
      <c r="L264" s="2">
        <f>IF(SUM('Actual species'!O264)&gt;=1,1,IF(SUM('Actual species'!O264)="X",1,0))</f>
        <v>0</v>
      </c>
      <c r="M264" s="2">
        <f>IF(SUM('Actual species'!P264)&gt;=1,1,IF(SUM('Actual species'!P264)="X",1,0))</f>
        <v>1</v>
      </c>
      <c r="N264" s="2">
        <f>IF(SUM('Actual species'!Q264)&gt;=1,1,IF(SUM('Actual species'!Q264)="X",1,0))</f>
        <v>0</v>
      </c>
      <c r="O264" s="2">
        <f>IF(SUM('Actual species'!R264)&gt;=1,1,IF(SUM('Actual species'!R264)="X",1,0))</f>
        <v>0</v>
      </c>
      <c r="P264" s="2">
        <f>IF(SUM('Actual species'!S264)&gt;=1,1,IF(SUM('Actual species'!S264)="X",1,0))</f>
        <v>0</v>
      </c>
      <c r="Q264" s="2">
        <f>IF(SUM('Actual species'!T264)&gt;=1,1,IF(SUM('Actual species'!T264)="X",1,0))</f>
        <v>0</v>
      </c>
      <c r="R264" s="2">
        <f>IF(SUM('Actual species'!U264)&gt;=1,1,IF(SUM('Actual species'!U264)="X",1,0))</f>
        <v>0</v>
      </c>
      <c r="S264" s="2">
        <f>IF(SUM('Actual species'!V264)&gt;=1,1,IF(SUM('Actual species'!V264)="X",1,0))</f>
        <v>0</v>
      </c>
      <c r="T264" s="2">
        <f>IF(SUM('Actual species'!W264)&gt;=1,1,IF(SUM('Actual species'!W264)="X",1,0))</f>
        <v>0</v>
      </c>
    </row>
    <row r="265" spans="1:20" x14ac:dyDescent="0.3">
      <c r="A265" s="113" t="str">
        <f>'Actual species'!A265</f>
        <v>Aleochara bipustulata</v>
      </c>
      <c r="B265" s="66">
        <f>IF(SUM('Actual species'!B265:E265)&gt;=1,1,IF(SUM('Actual species'!B265:E265)="X",1,0))</f>
        <v>0</v>
      </c>
      <c r="C265" s="2">
        <f>IF(SUM('Actual species'!F265)&gt;=1,1,IF(SUM('Actual species'!F265)="X",1,0))</f>
        <v>0</v>
      </c>
      <c r="D265" s="2">
        <f>IF(SUM('Actual species'!G265)&gt;=1,1,IF(SUM('Actual species'!G265)="X",1,0))</f>
        <v>0</v>
      </c>
      <c r="E265" s="2">
        <f>IF(SUM('Actual species'!H265)&gt;=1,1,IF(SUM('Actual species'!H265)="X",1,0))</f>
        <v>0</v>
      </c>
      <c r="F265" s="2">
        <f>IF(SUM('Actual species'!I265)&gt;=1,1,IF(SUM('Actual species'!I265)="X",1,0))</f>
        <v>0</v>
      </c>
      <c r="G265" s="2">
        <f>IF(SUM('Actual species'!J265)&gt;=1,1,IF(SUM('Actual species'!J265)="X",1,0))</f>
        <v>1</v>
      </c>
      <c r="H265" s="2">
        <f>IF(SUM('Actual species'!K265)&gt;=1,1,IF(SUM('Actual species'!K265)="X",1,0))</f>
        <v>1</v>
      </c>
      <c r="I265" s="2">
        <f>IF(SUM('Actual species'!L265)&gt;=1,1,IF(SUM('Actual species'!L265)="X",1,0))</f>
        <v>0</v>
      </c>
      <c r="J265" s="2">
        <f>IF(SUM('Actual species'!M265)&gt;=1,1,IF(SUM('Actual species'!M265)="X",1,0))</f>
        <v>1</v>
      </c>
      <c r="K265" s="2">
        <f>IF(SUM('Actual species'!N265)&gt;=1,1,IF(SUM('Actual species'!N265)="X",1,0))</f>
        <v>0</v>
      </c>
      <c r="L265" s="2">
        <f>IF(SUM('Actual species'!O265)&gt;=1,1,IF(SUM('Actual species'!O265)="X",1,0))</f>
        <v>0</v>
      </c>
      <c r="M265" s="2">
        <f>IF(SUM('Actual species'!P265)&gt;=1,1,IF(SUM('Actual species'!P265)="X",1,0))</f>
        <v>0</v>
      </c>
      <c r="N265" s="2">
        <f>IF(SUM('Actual species'!Q265)&gt;=1,1,IF(SUM('Actual species'!Q265)="X",1,0))</f>
        <v>0</v>
      </c>
      <c r="O265" s="2">
        <f>IF(SUM('Actual species'!R265)&gt;=1,1,IF(SUM('Actual species'!R265)="X",1,0))</f>
        <v>0</v>
      </c>
      <c r="P265" s="2">
        <f>IF(SUM('Actual species'!S265)&gt;=1,1,IF(SUM('Actual species'!S265)="X",1,0))</f>
        <v>0</v>
      </c>
      <c r="Q265" s="2">
        <f>IF(SUM('Actual species'!T265)&gt;=1,1,IF(SUM('Actual species'!T265)="X",1,0))</f>
        <v>1</v>
      </c>
      <c r="R265" s="2">
        <f>IF(SUM('Actual species'!U265)&gt;=1,1,IF(SUM('Actual species'!U265)="X",1,0))</f>
        <v>0</v>
      </c>
      <c r="S265" s="2">
        <f>IF(SUM('Actual species'!V265)&gt;=1,1,IF(SUM('Actual species'!V265)="X",1,0))</f>
        <v>1</v>
      </c>
      <c r="T265" s="2">
        <f>IF(SUM('Actual species'!W265)&gt;=1,1,IF(SUM('Actual species'!W265)="X",1,0))</f>
        <v>0</v>
      </c>
    </row>
    <row r="266" spans="1:20" x14ac:dyDescent="0.3">
      <c r="A266" s="113" t="str">
        <f>'Actual species'!A266</f>
        <v>Aleochara cf. Conviva</v>
      </c>
      <c r="B266" s="66">
        <f>IF(SUM('Actual species'!B266:E266)&gt;=1,1,IF(SUM('Actual species'!B266:E266)="X",1,0))</f>
        <v>0</v>
      </c>
      <c r="C266" s="2">
        <f>IF(SUM('Actual species'!F266)&gt;=1,1,IF(SUM('Actual species'!F266)="X",1,0))</f>
        <v>0</v>
      </c>
      <c r="D266" s="2">
        <f>IF(SUM('Actual species'!G266)&gt;=1,1,IF(SUM('Actual species'!G266)="X",1,0))</f>
        <v>0</v>
      </c>
      <c r="E266" s="2">
        <f>IF(SUM('Actual species'!H266)&gt;=1,1,IF(SUM('Actual species'!H266)="X",1,0))</f>
        <v>1</v>
      </c>
      <c r="F266" s="2">
        <f>IF(SUM('Actual species'!I266)&gt;=1,1,IF(SUM('Actual species'!I266)="X",1,0))</f>
        <v>0</v>
      </c>
      <c r="G266" s="2">
        <f>IF(SUM('Actual species'!J266)&gt;=1,1,IF(SUM('Actual species'!J266)="X",1,0))</f>
        <v>0</v>
      </c>
      <c r="H266" s="2">
        <f>IF(SUM('Actual species'!K266)&gt;=1,1,IF(SUM('Actual species'!K266)="X",1,0))</f>
        <v>0</v>
      </c>
      <c r="I266" s="2">
        <f>IF(SUM('Actual species'!L266)&gt;=1,1,IF(SUM('Actual species'!L266)="X",1,0))</f>
        <v>0</v>
      </c>
      <c r="J266" s="2">
        <f>IF(SUM('Actual species'!M266)&gt;=1,1,IF(SUM('Actual species'!M266)="X",1,0))</f>
        <v>0</v>
      </c>
      <c r="K266" s="2">
        <f>IF(SUM('Actual species'!N266)&gt;=1,1,IF(SUM('Actual species'!N266)="X",1,0))</f>
        <v>0</v>
      </c>
      <c r="L266" s="2">
        <f>IF(SUM('Actual species'!O266)&gt;=1,1,IF(SUM('Actual species'!O266)="X",1,0))</f>
        <v>0</v>
      </c>
      <c r="M266" s="2">
        <f>IF(SUM('Actual species'!P266)&gt;=1,1,IF(SUM('Actual species'!P266)="X",1,0))</f>
        <v>0</v>
      </c>
      <c r="N266" s="2">
        <f>IF(SUM('Actual species'!Q266)&gt;=1,1,IF(SUM('Actual species'!Q266)="X",1,0))</f>
        <v>0</v>
      </c>
      <c r="O266" s="2">
        <f>IF(SUM('Actual species'!R266)&gt;=1,1,IF(SUM('Actual species'!R266)="X",1,0))</f>
        <v>0</v>
      </c>
      <c r="P266" s="2">
        <f>IF(SUM('Actual species'!S266)&gt;=1,1,IF(SUM('Actual species'!S266)="X",1,0))</f>
        <v>0</v>
      </c>
      <c r="Q266" s="2">
        <f>IF(SUM('Actual species'!T266)&gt;=1,1,IF(SUM('Actual species'!T266)="X",1,0))</f>
        <v>0</v>
      </c>
      <c r="R266" s="2">
        <f>IF(SUM('Actual species'!U266)&gt;=1,1,IF(SUM('Actual species'!U266)="X",1,0))</f>
        <v>0</v>
      </c>
      <c r="S266" s="2">
        <f>IF(SUM('Actual species'!V266)&gt;=1,1,IF(SUM('Actual species'!V266)="X",1,0))</f>
        <v>0</v>
      </c>
      <c r="T266" s="2">
        <f>IF(SUM('Actual species'!W266)&gt;=1,1,IF(SUM('Actual species'!W266)="X",1,0))</f>
        <v>0</v>
      </c>
    </row>
    <row r="267" spans="1:20" x14ac:dyDescent="0.3">
      <c r="A267" s="113" t="str">
        <f>'Actual species'!A267</f>
        <v>Aleochara clavicornis</v>
      </c>
      <c r="B267" s="66">
        <f>IF(SUM('Actual species'!B267:E267)&gt;=1,1,IF(SUM('Actual species'!B267:E267)="X",1,0))</f>
        <v>0</v>
      </c>
      <c r="C267" s="2">
        <f>IF(SUM('Actual species'!F267)&gt;=1,1,IF(SUM('Actual species'!F267)="X",1,0))</f>
        <v>0</v>
      </c>
      <c r="D267" s="2">
        <f>IF(SUM('Actual species'!G267)&gt;=1,1,IF(SUM('Actual species'!G267)="X",1,0))</f>
        <v>0</v>
      </c>
      <c r="E267" s="2">
        <f>IF(SUM('Actual species'!H267)&gt;=1,1,IF(SUM('Actual species'!H267)="X",1,0))</f>
        <v>0</v>
      </c>
      <c r="F267" s="2">
        <f>IF(SUM('Actual species'!I267)&gt;=1,1,IF(SUM('Actual species'!I267)="X",1,0))</f>
        <v>0</v>
      </c>
      <c r="G267" s="2">
        <f>IF(SUM('Actual species'!J267)&gt;=1,1,IF(SUM('Actual species'!J267)="X",1,0))</f>
        <v>0</v>
      </c>
      <c r="H267" s="2">
        <f>IF(SUM('Actual species'!K267)&gt;=1,1,IF(SUM('Actual species'!K267)="X",1,0))</f>
        <v>0</v>
      </c>
      <c r="I267" s="2">
        <f>IF(SUM('Actual species'!L267)&gt;=1,1,IF(SUM('Actual species'!L267)="X",1,0))</f>
        <v>0</v>
      </c>
      <c r="J267" s="2">
        <f>IF(SUM('Actual species'!M267)&gt;=1,1,IF(SUM('Actual species'!M267)="X",1,0))</f>
        <v>1</v>
      </c>
      <c r="K267" s="2">
        <f>IF(SUM('Actual species'!N267)&gt;=1,1,IF(SUM('Actual species'!N267)="X",1,0))</f>
        <v>0</v>
      </c>
      <c r="L267" s="2">
        <f>IF(SUM('Actual species'!O267)&gt;=1,1,IF(SUM('Actual species'!O267)="X",1,0))</f>
        <v>0</v>
      </c>
      <c r="M267" s="2">
        <f>IF(SUM('Actual species'!P267)&gt;=1,1,IF(SUM('Actual species'!P267)="X",1,0))</f>
        <v>0</v>
      </c>
      <c r="N267" s="2">
        <f>IF(SUM('Actual species'!Q267)&gt;=1,1,IF(SUM('Actual species'!Q267)="X",1,0))</f>
        <v>0</v>
      </c>
      <c r="O267" s="2">
        <f>IF(SUM('Actual species'!R267)&gt;=1,1,IF(SUM('Actual species'!R267)="X",1,0))</f>
        <v>0</v>
      </c>
      <c r="P267" s="2">
        <f>IF(SUM('Actual species'!S267)&gt;=1,1,IF(SUM('Actual species'!S267)="X",1,0))</f>
        <v>0</v>
      </c>
      <c r="Q267" s="2">
        <f>IF(SUM('Actual species'!T267)&gt;=1,1,IF(SUM('Actual species'!T267)="X",1,0))</f>
        <v>0</v>
      </c>
      <c r="R267" s="2">
        <f>IF(SUM('Actual species'!U267)&gt;=1,1,IF(SUM('Actual species'!U267)="X",1,0))</f>
        <v>0</v>
      </c>
      <c r="S267" s="2">
        <f>IF(SUM('Actual species'!V267)&gt;=1,1,IF(SUM('Actual species'!V267)="X",1,0))</f>
        <v>0</v>
      </c>
      <c r="T267" s="2">
        <f>IF(SUM('Actual species'!W267)&gt;=1,1,IF(SUM('Actual species'!W267)="X",1,0))</f>
        <v>0</v>
      </c>
    </row>
    <row r="268" spans="1:20" x14ac:dyDescent="0.3">
      <c r="A268" s="113" t="str">
        <f>'Actual species'!A268</f>
        <v>Aleochara erythroptera</v>
      </c>
      <c r="B268" s="66">
        <f>IF(SUM('Actual species'!B268:E268)&gt;=1,1,IF(SUM('Actual species'!B268:E268)="X",1,0))</f>
        <v>0</v>
      </c>
      <c r="C268" s="2">
        <f>IF(SUM('Actual species'!F268)&gt;=1,1,IF(SUM('Actual species'!F268)="X",1,0))</f>
        <v>0</v>
      </c>
      <c r="D268" s="2">
        <f>IF(SUM('Actual species'!G268)&gt;=1,1,IF(SUM('Actual species'!G268)="X",1,0))</f>
        <v>0</v>
      </c>
      <c r="E268" s="2">
        <f>IF(SUM('Actual species'!H268)&gt;=1,1,IF(SUM('Actual species'!H268)="X",1,0))</f>
        <v>0</v>
      </c>
      <c r="F268" s="2">
        <f>IF(SUM('Actual species'!I268)&gt;=1,1,IF(SUM('Actual species'!I268)="X",1,0))</f>
        <v>0</v>
      </c>
      <c r="G268" s="2">
        <f>IF(SUM('Actual species'!J268)&gt;=1,1,IF(SUM('Actual species'!J268)="X",1,0))</f>
        <v>0</v>
      </c>
      <c r="H268" s="2">
        <f>IF(SUM('Actual species'!K268)&gt;=1,1,IF(SUM('Actual species'!K268)="X",1,0))</f>
        <v>0</v>
      </c>
      <c r="I268" s="2">
        <f>IF(SUM('Actual species'!L268)&gt;=1,1,IF(SUM('Actual species'!L268)="X",1,0))</f>
        <v>0</v>
      </c>
      <c r="J268" s="2">
        <f>IF(SUM('Actual species'!M268)&gt;=1,1,IF(SUM('Actual species'!M268)="X",1,0))</f>
        <v>1</v>
      </c>
      <c r="K268" s="2">
        <f>IF(SUM('Actual species'!N268)&gt;=1,1,IF(SUM('Actual species'!N268)="X",1,0))</f>
        <v>0</v>
      </c>
      <c r="L268" s="2">
        <f>IF(SUM('Actual species'!O268)&gt;=1,1,IF(SUM('Actual species'!O268)="X",1,0))</f>
        <v>0</v>
      </c>
      <c r="M268" s="2">
        <f>IF(SUM('Actual species'!P268)&gt;=1,1,IF(SUM('Actual species'!P268)="X",1,0))</f>
        <v>0</v>
      </c>
      <c r="N268" s="2">
        <f>IF(SUM('Actual species'!Q268)&gt;=1,1,IF(SUM('Actual species'!Q268)="X",1,0))</f>
        <v>0</v>
      </c>
      <c r="O268" s="2">
        <f>IF(SUM('Actual species'!R268)&gt;=1,1,IF(SUM('Actual species'!R268)="X",1,0))</f>
        <v>1</v>
      </c>
      <c r="P268" s="2">
        <f>IF(SUM('Actual species'!S268)&gt;=1,1,IF(SUM('Actual species'!S268)="X",1,0))</f>
        <v>0</v>
      </c>
      <c r="Q268" s="2">
        <f>IF(SUM('Actual species'!T268)&gt;=1,1,IF(SUM('Actual species'!T268)="X",1,0))</f>
        <v>0</v>
      </c>
      <c r="R268" s="2">
        <f>IF(SUM('Actual species'!U268)&gt;=1,1,IF(SUM('Actual species'!U268)="X",1,0))</f>
        <v>0</v>
      </c>
      <c r="S268" s="2">
        <f>IF(SUM('Actual species'!V268)&gt;=1,1,IF(SUM('Actual species'!V268)="X",1,0))</f>
        <v>0</v>
      </c>
      <c r="T268" s="2">
        <f>IF(SUM('Actual species'!W268)&gt;=1,1,IF(SUM('Actual species'!W268)="X",1,0))</f>
        <v>0</v>
      </c>
    </row>
    <row r="269" spans="1:20" x14ac:dyDescent="0.3">
      <c r="A269" s="113" t="str">
        <f>'Actual species'!A269</f>
        <v>Aleochara gridellii</v>
      </c>
      <c r="B269" s="66">
        <f>IF(SUM('Actual species'!B269:E269)&gt;=1,1,IF(SUM('Actual species'!B269:E269)="X",1,0))</f>
        <v>0</v>
      </c>
      <c r="C269" s="2">
        <f>IF(SUM('Actual species'!F269)&gt;=1,1,IF(SUM('Actual species'!F269)="X",1,0))</f>
        <v>0</v>
      </c>
      <c r="D269" s="2">
        <f>IF(SUM('Actual species'!G269)&gt;=1,1,IF(SUM('Actual species'!G269)="X",1,0))</f>
        <v>0</v>
      </c>
      <c r="E269" s="2">
        <f>IF(SUM('Actual species'!H269)&gt;=1,1,IF(SUM('Actual species'!H269)="X",1,0))</f>
        <v>0</v>
      </c>
      <c r="F269" s="2">
        <f>IF(SUM('Actual species'!I269)&gt;=1,1,IF(SUM('Actual species'!I269)="X",1,0))</f>
        <v>0</v>
      </c>
      <c r="G269" s="2">
        <f>IF(SUM('Actual species'!J269)&gt;=1,1,IF(SUM('Actual species'!J269)="X",1,0))</f>
        <v>0</v>
      </c>
      <c r="H269" s="2">
        <f>IF(SUM('Actual species'!K269)&gt;=1,1,IF(SUM('Actual species'!K269)="X",1,0))</f>
        <v>0</v>
      </c>
      <c r="I269" s="2">
        <f>IF(SUM('Actual species'!L269)&gt;=1,1,IF(SUM('Actual species'!L269)="X",1,0))</f>
        <v>0</v>
      </c>
      <c r="J269" s="2">
        <f>IF(SUM('Actual species'!M269)&gt;=1,1,IF(SUM('Actual species'!M269)="X",1,0))</f>
        <v>0</v>
      </c>
      <c r="K269" s="2">
        <f>IF(SUM('Actual species'!N269)&gt;=1,1,IF(SUM('Actual species'!N269)="X",1,0))</f>
        <v>0</v>
      </c>
      <c r="L269" s="2">
        <f>IF(SUM('Actual species'!O269)&gt;=1,1,IF(SUM('Actual species'!O269)="X",1,0))</f>
        <v>0</v>
      </c>
      <c r="M269" s="2">
        <f>IF(SUM('Actual species'!P269)&gt;=1,1,IF(SUM('Actual species'!P269)="X",1,0))</f>
        <v>0</v>
      </c>
      <c r="N269" s="2">
        <f>IF(SUM('Actual species'!Q269)&gt;=1,1,IF(SUM('Actual species'!Q269)="X",1,0))</f>
        <v>0</v>
      </c>
      <c r="O269" s="2">
        <f>IF(SUM('Actual species'!R269)&gt;=1,1,IF(SUM('Actual species'!R269)="X",1,0))</f>
        <v>0</v>
      </c>
      <c r="P269" s="2">
        <f>IF(SUM('Actual species'!S269)&gt;=1,1,IF(SUM('Actual species'!S269)="X",1,0))</f>
        <v>0</v>
      </c>
      <c r="Q269" s="2">
        <f>IF(SUM('Actual species'!T269)&gt;=1,1,IF(SUM('Actual species'!T269)="X",1,0))</f>
        <v>0</v>
      </c>
      <c r="R269" s="2">
        <f>IF(SUM('Actual species'!U269)&gt;=1,1,IF(SUM('Actual species'!U269)="X",1,0))</f>
        <v>0</v>
      </c>
      <c r="S269" s="2">
        <f>IF(SUM('Actual species'!V269)&gt;=1,1,IF(SUM('Actual species'!V269)="X",1,0))</f>
        <v>1</v>
      </c>
      <c r="T269" s="2">
        <f>IF(SUM('Actual species'!W269)&gt;=1,1,IF(SUM('Actual species'!W269)="X",1,0))</f>
        <v>0</v>
      </c>
    </row>
    <row r="270" spans="1:20" x14ac:dyDescent="0.3">
      <c r="A270" s="113" t="str">
        <f>'Actual species'!A270</f>
        <v>Aleochara haematoptera</v>
      </c>
      <c r="B270" s="66">
        <f>IF(SUM('Actual species'!B270:E270)&gt;=1,1,IF(SUM('Actual species'!B270:E270)="X",1,0))</f>
        <v>0</v>
      </c>
      <c r="C270" s="2">
        <f>IF(SUM('Actual species'!F270)&gt;=1,1,IF(SUM('Actual species'!F270)="X",1,0))</f>
        <v>0</v>
      </c>
      <c r="D270" s="2">
        <f>IF(SUM('Actual species'!G270)&gt;=1,1,IF(SUM('Actual species'!G270)="X",1,0))</f>
        <v>0</v>
      </c>
      <c r="E270" s="2">
        <f>IF(SUM('Actual species'!H270)&gt;=1,1,IF(SUM('Actual species'!H270)="X",1,0))</f>
        <v>1</v>
      </c>
      <c r="F270" s="2">
        <f>IF(SUM('Actual species'!I270)&gt;=1,1,IF(SUM('Actual species'!I270)="X",1,0))</f>
        <v>1</v>
      </c>
      <c r="G270" s="2">
        <f>IF(SUM('Actual species'!J270)&gt;=1,1,IF(SUM('Actual species'!J270)="X",1,0))</f>
        <v>0</v>
      </c>
      <c r="H270" s="2">
        <f>IF(SUM('Actual species'!K270)&gt;=1,1,IF(SUM('Actual species'!K270)="X",1,0))</f>
        <v>0</v>
      </c>
      <c r="I270" s="2">
        <f>IF(SUM('Actual species'!L270)&gt;=1,1,IF(SUM('Actual species'!L270)="X",1,0))</f>
        <v>0</v>
      </c>
      <c r="J270" s="2">
        <f>IF(SUM('Actual species'!M270)&gt;=1,1,IF(SUM('Actual species'!M270)="X",1,0))</f>
        <v>0</v>
      </c>
      <c r="K270" s="2">
        <f>IF(SUM('Actual species'!N270)&gt;=1,1,IF(SUM('Actual species'!N270)="X",1,0))</f>
        <v>0</v>
      </c>
      <c r="L270" s="2">
        <f>IF(SUM('Actual species'!O270)&gt;=1,1,IF(SUM('Actual species'!O270)="X",1,0))</f>
        <v>0</v>
      </c>
      <c r="M270" s="2">
        <f>IF(SUM('Actual species'!P270)&gt;=1,1,IF(SUM('Actual species'!P270)="X",1,0))</f>
        <v>0</v>
      </c>
      <c r="N270" s="2">
        <f>IF(SUM('Actual species'!Q270)&gt;=1,1,IF(SUM('Actual species'!Q270)="X",1,0))</f>
        <v>0</v>
      </c>
      <c r="O270" s="2">
        <f>IF(SUM('Actual species'!R270)&gt;=1,1,IF(SUM('Actual species'!R270)="X",1,0))</f>
        <v>0</v>
      </c>
      <c r="P270" s="2">
        <f>IF(SUM('Actual species'!S270)&gt;=1,1,IF(SUM('Actual species'!S270)="X",1,0))</f>
        <v>0</v>
      </c>
      <c r="Q270" s="2">
        <f>IF(SUM('Actual species'!T270)&gt;=1,1,IF(SUM('Actual species'!T270)="X",1,0))</f>
        <v>0</v>
      </c>
      <c r="R270" s="2">
        <f>IF(SUM('Actual species'!U270)&gt;=1,1,IF(SUM('Actual species'!U270)="X",1,0))</f>
        <v>0</v>
      </c>
      <c r="S270" s="2">
        <f>IF(SUM('Actual species'!V270)&gt;=1,1,IF(SUM('Actual species'!V270)="X",1,0))</f>
        <v>0</v>
      </c>
      <c r="T270" s="2">
        <f>IF(SUM('Actual species'!W270)&gt;=1,1,IF(SUM('Actual species'!W270)="X",1,0))</f>
        <v>0</v>
      </c>
    </row>
    <row r="271" spans="1:20" x14ac:dyDescent="0.3">
      <c r="A271" s="113" t="str">
        <f>'Actual species'!A271</f>
        <v>Aleochara laevigata</v>
      </c>
      <c r="B271" s="66">
        <f>IF(SUM('Actual species'!B271:E271)&gt;=1,1,IF(SUM('Actual species'!B271:E271)="X",1,0))</f>
        <v>0</v>
      </c>
      <c r="C271" s="2">
        <f>IF(SUM('Actual species'!F271)&gt;=1,1,IF(SUM('Actual species'!F271)="X",1,0))</f>
        <v>0</v>
      </c>
      <c r="D271" s="2">
        <f>IF(SUM('Actual species'!G271)&gt;=1,1,IF(SUM('Actual species'!G271)="X",1,0))</f>
        <v>0</v>
      </c>
      <c r="E271" s="2">
        <f>IF(SUM('Actual species'!H271)&gt;=1,1,IF(SUM('Actual species'!H271)="X",1,0))</f>
        <v>0</v>
      </c>
      <c r="F271" s="2">
        <f>IF(SUM('Actual species'!I271)&gt;=1,1,IF(SUM('Actual species'!I271)="X",1,0))</f>
        <v>0</v>
      </c>
      <c r="G271" s="2">
        <f>IF(SUM('Actual species'!J271)&gt;=1,1,IF(SUM('Actual species'!J271)="X",1,0))</f>
        <v>0</v>
      </c>
      <c r="H271" s="2">
        <f>IF(SUM('Actual species'!K271)&gt;=1,1,IF(SUM('Actual species'!K271)="X",1,0))</f>
        <v>0</v>
      </c>
      <c r="I271" s="2">
        <f>IF(SUM('Actual species'!L271)&gt;=1,1,IF(SUM('Actual species'!L271)="X",1,0))</f>
        <v>0</v>
      </c>
      <c r="J271" s="2">
        <f>IF(SUM('Actual species'!M271)&gt;=1,1,IF(SUM('Actual species'!M271)="X",1,0))</f>
        <v>0</v>
      </c>
      <c r="K271" s="2">
        <f>IF(SUM('Actual species'!N271)&gt;=1,1,IF(SUM('Actual species'!N271)="X",1,0))</f>
        <v>0</v>
      </c>
      <c r="L271" s="2">
        <f>IF(SUM('Actual species'!O271)&gt;=1,1,IF(SUM('Actual species'!O271)="X",1,0))</f>
        <v>0</v>
      </c>
      <c r="M271" s="2">
        <f>IF(SUM('Actual species'!P271)&gt;=1,1,IF(SUM('Actual species'!P271)="X",1,0))</f>
        <v>0</v>
      </c>
      <c r="N271" s="2">
        <f>IF(SUM('Actual species'!Q271)&gt;=1,1,IF(SUM('Actual species'!Q271)="X",1,0))</f>
        <v>0</v>
      </c>
      <c r="O271" s="2">
        <f>IF(SUM('Actual species'!R271)&gt;=1,1,IF(SUM('Actual species'!R271)="X",1,0))</f>
        <v>0</v>
      </c>
      <c r="P271" s="2">
        <f>IF(SUM('Actual species'!S271)&gt;=1,1,IF(SUM('Actual species'!S271)="X",1,0))</f>
        <v>0</v>
      </c>
      <c r="Q271" s="2">
        <f>IF(SUM('Actual species'!T271)&gt;=1,1,IF(SUM('Actual species'!T271)="X",1,0))</f>
        <v>0</v>
      </c>
      <c r="R271" s="2">
        <f>IF(SUM('Actual species'!U271)&gt;=1,1,IF(SUM('Actual species'!U271)="X",1,0))</f>
        <v>0</v>
      </c>
      <c r="S271" s="2">
        <f>IF(SUM('Actual species'!V271)&gt;=1,1,IF(SUM('Actual species'!V271)="X",1,0))</f>
        <v>1</v>
      </c>
      <c r="T271" s="2">
        <f>IF(SUM('Actual species'!W271)&gt;=1,1,IF(SUM('Actual species'!W271)="X",1,0))</f>
        <v>0</v>
      </c>
    </row>
    <row r="272" spans="1:20" x14ac:dyDescent="0.3">
      <c r="A272" s="113" t="str">
        <f>'Actual species'!A272</f>
        <v>Aleochara lanuginosa</v>
      </c>
      <c r="B272" s="66">
        <f>IF(SUM('Actual species'!B272:E272)&gt;=1,1,IF(SUM('Actual species'!B272:E272)="X",1,0))</f>
        <v>1</v>
      </c>
      <c r="C272" s="2">
        <f>IF(SUM('Actual species'!F272)&gt;=1,1,IF(SUM('Actual species'!F272)="X",1,0))</f>
        <v>0</v>
      </c>
      <c r="D272" s="2">
        <f>IF(SUM('Actual species'!G272)&gt;=1,1,IF(SUM('Actual species'!G272)="X",1,0))</f>
        <v>0</v>
      </c>
      <c r="E272" s="2">
        <f>IF(SUM('Actual species'!H272)&gt;=1,1,IF(SUM('Actual species'!H272)="X",1,0))</f>
        <v>0</v>
      </c>
      <c r="F272" s="2">
        <f>IF(SUM('Actual species'!I272)&gt;=1,1,IF(SUM('Actual species'!I272)="X",1,0))</f>
        <v>0</v>
      </c>
      <c r="G272" s="2">
        <f>IF(SUM('Actual species'!J272)&gt;=1,1,IF(SUM('Actual species'!J272)="X",1,0))</f>
        <v>0</v>
      </c>
      <c r="H272" s="2">
        <f>IF(SUM('Actual species'!K272)&gt;=1,1,IF(SUM('Actual species'!K272)="X",1,0))</f>
        <v>0</v>
      </c>
      <c r="I272" s="2">
        <f>IF(SUM('Actual species'!L272)&gt;=1,1,IF(SUM('Actual species'!L272)="X",1,0))</f>
        <v>0</v>
      </c>
      <c r="J272" s="2">
        <f>IF(SUM('Actual species'!M272)&gt;=1,1,IF(SUM('Actual species'!M272)="X",1,0))</f>
        <v>0</v>
      </c>
      <c r="K272" s="2">
        <f>IF(SUM('Actual species'!N272)&gt;=1,1,IF(SUM('Actual species'!N272)="X",1,0))</f>
        <v>0</v>
      </c>
      <c r="L272" s="2">
        <f>IF(SUM('Actual species'!O272)&gt;=1,1,IF(SUM('Actual species'!O272)="X",1,0))</f>
        <v>0</v>
      </c>
      <c r="M272" s="2">
        <f>IF(SUM('Actual species'!P272)&gt;=1,1,IF(SUM('Actual species'!P272)="X",1,0))</f>
        <v>0</v>
      </c>
      <c r="N272" s="2">
        <f>IF(SUM('Actual species'!Q272)&gt;=1,1,IF(SUM('Actual species'!Q272)="X",1,0))</f>
        <v>0</v>
      </c>
      <c r="O272" s="2">
        <f>IF(SUM('Actual species'!R272)&gt;=1,1,IF(SUM('Actual species'!R272)="X",1,0))</f>
        <v>0</v>
      </c>
      <c r="P272" s="2">
        <f>IF(SUM('Actual species'!S272)&gt;=1,1,IF(SUM('Actual species'!S272)="X",1,0))</f>
        <v>0</v>
      </c>
      <c r="Q272" s="2">
        <f>IF(SUM('Actual species'!T272)&gt;=1,1,IF(SUM('Actual species'!T272)="X",1,0))</f>
        <v>0</v>
      </c>
      <c r="R272" s="2">
        <f>IF(SUM('Actual species'!U272)&gt;=1,1,IF(SUM('Actual species'!U272)="X",1,0))</f>
        <v>0</v>
      </c>
      <c r="S272" s="2">
        <f>IF(SUM('Actual species'!V272)&gt;=1,1,IF(SUM('Actual species'!V272)="X",1,0))</f>
        <v>0</v>
      </c>
      <c r="T272" s="2">
        <f>IF(SUM('Actual species'!W272)&gt;=1,1,IF(SUM('Actual species'!W272)="X",1,0))</f>
        <v>0</v>
      </c>
    </row>
    <row r="273" spans="1:20" x14ac:dyDescent="0.3">
      <c r="A273" s="113" t="str">
        <f>'Actual species'!A273</f>
        <v>Aleochara lata</v>
      </c>
      <c r="B273" s="66">
        <f>IF(SUM('Actual species'!B273:E273)&gt;=1,1,IF(SUM('Actual species'!B273:E273)="X",1,0))</f>
        <v>1</v>
      </c>
      <c r="C273" s="2">
        <f>IF(SUM('Actual species'!F273)&gt;=1,1,IF(SUM('Actual species'!F273)="X",1,0))</f>
        <v>0</v>
      </c>
      <c r="D273" s="2">
        <f>IF(SUM('Actual species'!G273)&gt;=1,1,IF(SUM('Actual species'!G273)="X",1,0))</f>
        <v>0</v>
      </c>
      <c r="E273" s="2">
        <f>IF(SUM('Actual species'!H273)&gt;=1,1,IF(SUM('Actual species'!H273)="X",1,0))</f>
        <v>0</v>
      </c>
      <c r="F273" s="2">
        <f>IF(SUM('Actual species'!I273)&gt;=1,1,IF(SUM('Actual species'!I273)="X",1,0))</f>
        <v>1</v>
      </c>
      <c r="G273" s="2">
        <f>IF(SUM('Actual species'!J273)&gt;=1,1,IF(SUM('Actual species'!J273)="X",1,0))</f>
        <v>0</v>
      </c>
      <c r="H273" s="2">
        <f>IF(SUM('Actual species'!K273)&gt;=1,1,IF(SUM('Actual species'!K273)="X",1,0))</f>
        <v>0</v>
      </c>
      <c r="I273" s="2">
        <f>IF(SUM('Actual species'!L273)&gt;=1,1,IF(SUM('Actual species'!L273)="X",1,0))</f>
        <v>0</v>
      </c>
      <c r="J273" s="2">
        <f>IF(SUM('Actual species'!M273)&gt;=1,1,IF(SUM('Actual species'!M273)="X",1,0))</f>
        <v>0</v>
      </c>
      <c r="K273" s="2">
        <f>IF(SUM('Actual species'!N273)&gt;=1,1,IF(SUM('Actual species'!N273)="X",1,0))</f>
        <v>0</v>
      </c>
      <c r="L273" s="2">
        <f>IF(SUM('Actual species'!O273)&gt;=1,1,IF(SUM('Actual species'!O273)="X",1,0))</f>
        <v>0</v>
      </c>
      <c r="M273" s="2">
        <f>IF(SUM('Actual species'!P273)&gt;=1,1,IF(SUM('Actual species'!P273)="X",1,0))</f>
        <v>0</v>
      </c>
      <c r="N273" s="2">
        <f>IF(SUM('Actual species'!Q273)&gt;=1,1,IF(SUM('Actual species'!Q273)="X",1,0))</f>
        <v>0</v>
      </c>
      <c r="O273" s="2">
        <f>IF(SUM('Actual species'!R273)&gt;=1,1,IF(SUM('Actual species'!R273)="X",1,0))</f>
        <v>0</v>
      </c>
      <c r="P273" s="2">
        <f>IF(SUM('Actual species'!S273)&gt;=1,1,IF(SUM('Actual species'!S273)="X",1,0))</f>
        <v>0</v>
      </c>
      <c r="Q273" s="2">
        <f>IF(SUM('Actual species'!T273)&gt;=1,1,IF(SUM('Actual species'!T273)="X",1,0))</f>
        <v>0</v>
      </c>
      <c r="R273" s="2">
        <f>IF(SUM('Actual species'!U273)&gt;=1,1,IF(SUM('Actual species'!U273)="X",1,0))</f>
        <v>0</v>
      </c>
      <c r="S273" s="2">
        <f>IF(SUM('Actual species'!V273)&gt;=1,1,IF(SUM('Actual species'!V273)="X",1,0))</f>
        <v>0</v>
      </c>
      <c r="T273" s="2">
        <f>IF(SUM('Actual species'!W273)&gt;=1,1,IF(SUM('Actual species'!W273)="X",1,0))</f>
        <v>0</v>
      </c>
    </row>
    <row r="274" spans="1:20" x14ac:dyDescent="0.3">
      <c r="A274" s="113" t="str">
        <f>'Actual species'!A274</f>
        <v>Aleochara laticornis</v>
      </c>
      <c r="B274" s="66">
        <f>IF(SUM('Actual species'!B274:E274)&gt;=1,1,IF(SUM('Actual species'!B274:E274)="X",1,0))</f>
        <v>0</v>
      </c>
      <c r="C274" s="2">
        <f>IF(SUM('Actual species'!F274)&gt;=1,1,IF(SUM('Actual species'!F274)="X",1,0))</f>
        <v>0</v>
      </c>
      <c r="D274" s="2">
        <f>IF(SUM('Actual species'!G274)&gt;=1,1,IF(SUM('Actual species'!G274)="X",1,0))</f>
        <v>0</v>
      </c>
      <c r="E274" s="2">
        <f>IF(SUM('Actual species'!H274)&gt;=1,1,IF(SUM('Actual species'!H274)="X",1,0))</f>
        <v>0</v>
      </c>
      <c r="F274" s="2">
        <f>IF(SUM('Actual species'!I274)&gt;=1,1,IF(SUM('Actual species'!I274)="X",1,0))</f>
        <v>1</v>
      </c>
      <c r="G274" s="2">
        <f>IF(SUM('Actual species'!J274)&gt;=1,1,IF(SUM('Actual species'!J274)="X",1,0))</f>
        <v>0</v>
      </c>
      <c r="H274" s="2">
        <f>IF(SUM('Actual species'!K274)&gt;=1,1,IF(SUM('Actual species'!K274)="X",1,0))</f>
        <v>0</v>
      </c>
      <c r="I274" s="2">
        <f>IF(SUM('Actual species'!L274)&gt;=1,1,IF(SUM('Actual species'!L274)="X",1,0))</f>
        <v>1</v>
      </c>
      <c r="J274" s="2">
        <f>IF(SUM('Actual species'!M274)&gt;=1,1,IF(SUM('Actual species'!M274)="X",1,0))</f>
        <v>0</v>
      </c>
      <c r="K274" s="2">
        <f>IF(SUM('Actual species'!N274)&gt;=1,1,IF(SUM('Actual species'!N274)="X",1,0))</f>
        <v>0</v>
      </c>
      <c r="L274" s="2">
        <f>IF(SUM('Actual species'!O274)&gt;=1,1,IF(SUM('Actual species'!O274)="X",1,0))</f>
        <v>0</v>
      </c>
      <c r="M274" s="2">
        <f>IF(SUM('Actual species'!P274)&gt;=1,1,IF(SUM('Actual species'!P274)="X",1,0))</f>
        <v>0</v>
      </c>
      <c r="N274" s="2">
        <f>IF(SUM('Actual species'!Q274)&gt;=1,1,IF(SUM('Actual species'!Q274)="X",1,0))</f>
        <v>0</v>
      </c>
      <c r="O274" s="2">
        <f>IF(SUM('Actual species'!R274)&gt;=1,1,IF(SUM('Actual species'!R274)="X",1,0))</f>
        <v>0</v>
      </c>
      <c r="P274" s="2">
        <f>IF(SUM('Actual species'!S274)&gt;=1,1,IF(SUM('Actual species'!S274)="X",1,0))</f>
        <v>0</v>
      </c>
      <c r="Q274" s="2">
        <f>IF(SUM('Actual species'!T274)&gt;=1,1,IF(SUM('Actual species'!T274)="X",1,0))</f>
        <v>0</v>
      </c>
      <c r="R274" s="2">
        <f>IF(SUM('Actual species'!U274)&gt;=1,1,IF(SUM('Actual species'!U274)="X",1,0))</f>
        <v>0</v>
      </c>
      <c r="S274" s="2">
        <f>IF(SUM('Actual species'!V274)&gt;=1,1,IF(SUM('Actual species'!V274)="X",1,0))</f>
        <v>0</v>
      </c>
      <c r="T274" s="2">
        <f>IF(SUM('Actual species'!W274)&gt;=1,1,IF(SUM('Actual species'!W274)="X",1,0))</f>
        <v>0</v>
      </c>
    </row>
    <row r="275" spans="1:20" x14ac:dyDescent="0.3">
      <c r="A275" s="113" t="str">
        <f>'Actual species'!A275</f>
        <v>Aleochara maculata</v>
      </c>
      <c r="B275" s="66">
        <f>IF(SUM('Actual species'!B275:E275)&gt;=1,1,IF(SUM('Actual species'!B275:E275)="X",1,0))</f>
        <v>0</v>
      </c>
      <c r="C275" s="2">
        <f>IF(SUM('Actual species'!F275)&gt;=1,1,IF(SUM('Actual species'!F275)="X",1,0))</f>
        <v>0</v>
      </c>
      <c r="D275" s="2">
        <f>IF(SUM('Actual species'!G275)&gt;=1,1,IF(SUM('Actual species'!G275)="X",1,0))</f>
        <v>0</v>
      </c>
      <c r="E275" s="2">
        <f>IF(SUM('Actual species'!H275)&gt;=1,1,IF(SUM('Actual species'!H275)="X",1,0))</f>
        <v>0</v>
      </c>
      <c r="F275" s="2">
        <f>IF(SUM('Actual species'!I275)&gt;=1,1,IF(SUM('Actual species'!I275)="X",1,0))</f>
        <v>0</v>
      </c>
      <c r="G275" s="2">
        <f>IF(SUM('Actual species'!J275)&gt;=1,1,IF(SUM('Actual species'!J275)="X",1,0))</f>
        <v>0</v>
      </c>
      <c r="H275" s="2">
        <f>IF(SUM('Actual species'!K275)&gt;=1,1,IF(SUM('Actual species'!K275)="X",1,0))</f>
        <v>0</v>
      </c>
      <c r="I275" s="2">
        <f>IF(SUM('Actual species'!L275)&gt;=1,1,IF(SUM('Actual species'!L275)="X",1,0))</f>
        <v>0</v>
      </c>
      <c r="J275" s="2">
        <f>IF(SUM('Actual species'!M275)&gt;=1,1,IF(SUM('Actual species'!M275)="X",1,0))</f>
        <v>0</v>
      </c>
      <c r="K275" s="2">
        <f>IF(SUM('Actual species'!N275)&gt;=1,1,IF(SUM('Actual species'!N275)="X",1,0))</f>
        <v>0</v>
      </c>
      <c r="L275" s="2">
        <f>IF(SUM('Actual species'!O275)&gt;=1,1,IF(SUM('Actual species'!O275)="X",1,0))</f>
        <v>0</v>
      </c>
      <c r="M275" s="2">
        <f>IF(SUM('Actual species'!P275)&gt;=1,1,IF(SUM('Actual species'!P275)="X",1,0))</f>
        <v>0</v>
      </c>
      <c r="N275" s="2">
        <f>IF(SUM('Actual species'!Q275)&gt;=1,1,IF(SUM('Actual species'!Q275)="X",1,0))</f>
        <v>0</v>
      </c>
      <c r="O275" s="2">
        <f>IF(SUM('Actual species'!R275)&gt;=1,1,IF(SUM('Actual species'!R275)="X",1,0))</f>
        <v>0</v>
      </c>
      <c r="P275" s="2">
        <f>IF(SUM('Actual species'!S275)&gt;=1,1,IF(SUM('Actual species'!S275)="X",1,0))</f>
        <v>0</v>
      </c>
      <c r="Q275" s="2">
        <f>IF(SUM('Actual species'!T275)&gt;=1,1,IF(SUM('Actual species'!T275)="X",1,0))</f>
        <v>1</v>
      </c>
      <c r="R275" s="2">
        <f>IF(SUM('Actual species'!U275)&gt;=1,1,IF(SUM('Actual species'!U275)="X",1,0))</f>
        <v>0</v>
      </c>
      <c r="S275" s="2">
        <f>IF(SUM('Actual species'!V275)&gt;=1,1,IF(SUM('Actual species'!V275)="X",1,0))</f>
        <v>0</v>
      </c>
      <c r="T275" s="2">
        <f>IF(SUM('Actual species'!W275)&gt;=1,1,IF(SUM('Actual species'!W275)="X",1,0))</f>
        <v>0</v>
      </c>
    </row>
    <row r="276" spans="1:20" x14ac:dyDescent="0.3">
      <c r="A276" s="113" t="str">
        <f>'Actual species'!A276</f>
        <v>Aleochara maculipennis</v>
      </c>
      <c r="B276" s="66">
        <f>IF(SUM('Actual species'!B276:E276)&gt;=1,1,IF(SUM('Actual species'!B276:E276)="X",1,0))</f>
        <v>0</v>
      </c>
      <c r="C276" s="2">
        <f>IF(SUM('Actual species'!F276)&gt;=1,1,IF(SUM('Actual species'!F276)="X",1,0))</f>
        <v>0</v>
      </c>
      <c r="D276" s="2">
        <f>IF(SUM('Actual species'!G276)&gt;=1,1,IF(SUM('Actual species'!G276)="X",1,0))</f>
        <v>0</v>
      </c>
      <c r="E276" s="2">
        <f>IF(SUM('Actual species'!H276)&gt;=1,1,IF(SUM('Actual species'!H276)="X",1,0))</f>
        <v>0</v>
      </c>
      <c r="F276" s="2">
        <f>IF(SUM('Actual species'!I276)&gt;=1,1,IF(SUM('Actual species'!I276)="X",1,0))</f>
        <v>0</v>
      </c>
      <c r="G276" s="2">
        <f>IF(SUM('Actual species'!J276)&gt;=1,1,IF(SUM('Actual species'!J276)="X",1,0))</f>
        <v>0</v>
      </c>
      <c r="H276" s="2">
        <f>IF(SUM('Actual species'!K276)&gt;=1,1,IF(SUM('Actual species'!K276)="X",1,0))</f>
        <v>1</v>
      </c>
      <c r="I276" s="2">
        <f>IF(SUM('Actual species'!L276)&gt;=1,1,IF(SUM('Actual species'!L276)="X",1,0))</f>
        <v>0</v>
      </c>
      <c r="J276" s="2">
        <f>IF(SUM('Actual species'!M276)&gt;=1,1,IF(SUM('Actual species'!M276)="X",1,0))</f>
        <v>0</v>
      </c>
      <c r="K276" s="2">
        <f>IF(SUM('Actual species'!N276)&gt;=1,1,IF(SUM('Actual species'!N276)="X",1,0))</f>
        <v>0</v>
      </c>
      <c r="L276" s="2">
        <f>IF(SUM('Actual species'!O276)&gt;=1,1,IF(SUM('Actual species'!O276)="X",1,0))</f>
        <v>0</v>
      </c>
      <c r="M276" s="2">
        <f>IF(SUM('Actual species'!P276)&gt;=1,1,IF(SUM('Actual species'!P276)="X",1,0))</f>
        <v>0</v>
      </c>
      <c r="N276" s="2">
        <f>IF(SUM('Actual species'!Q276)&gt;=1,1,IF(SUM('Actual species'!Q276)="X",1,0))</f>
        <v>0</v>
      </c>
      <c r="O276" s="2">
        <f>IF(SUM('Actual species'!R276)&gt;=1,1,IF(SUM('Actual species'!R276)="X",1,0))</f>
        <v>0</v>
      </c>
      <c r="P276" s="2">
        <f>IF(SUM('Actual species'!S276)&gt;=1,1,IF(SUM('Actual species'!S276)="X",1,0))</f>
        <v>0</v>
      </c>
      <c r="Q276" s="2">
        <f>IF(SUM('Actual species'!T276)&gt;=1,1,IF(SUM('Actual species'!T276)="X",1,0))</f>
        <v>0</v>
      </c>
      <c r="R276" s="2">
        <f>IF(SUM('Actual species'!U276)&gt;=1,1,IF(SUM('Actual species'!U276)="X",1,0))</f>
        <v>0</v>
      </c>
      <c r="S276" s="2">
        <f>IF(SUM('Actual species'!V276)&gt;=1,1,IF(SUM('Actual species'!V276)="X",1,0))</f>
        <v>0</v>
      </c>
      <c r="T276" s="2">
        <f>IF(SUM('Actual species'!W276)&gt;=1,1,IF(SUM('Actual species'!W276)="X",1,0))</f>
        <v>0</v>
      </c>
    </row>
    <row r="277" spans="1:20" x14ac:dyDescent="0.3">
      <c r="A277" s="113" t="str">
        <f>'Actual species'!A277</f>
        <v>Aleochara rambouseki (hamulata)</v>
      </c>
      <c r="B277" s="66">
        <f>IF(SUM('Actual species'!B277:E277)&gt;=1,1,IF(SUM('Actual species'!B277:E277)="X",1,0))</f>
        <v>0</v>
      </c>
      <c r="C277" s="2">
        <f>IF(SUM('Actual species'!F277)&gt;=1,1,IF(SUM('Actual species'!F277)="X",1,0))</f>
        <v>0</v>
      </c>
      <c r="D277" s="2">
        <f>IF(SUM('Actual species'!G277)&gt;=1,1,IF(SUM('Actual species'!G277)="X",1,0))</f>
        <v>0</v>
      </c>
      <c r="E277" s="2">
        <f>IF(SUM('Actual species'!H277)&gt;=1,1,IF(SUM('Actual species'!H277)="X",1,0))</f>
        <v>1</v>
      </c>
      <c r="F277" s="2">
        <f>IF(SUM('Actual species'!I277)&gt;=1,1,IF(SUM('Actual species'!I277)="X",1,0))</f>
        <v>1</v>
      </c>
      <c r="G277" s="2">
        <f>IF(SUM('Actual species'!J277)&gt;=1,1,IF(SUM('Actual species'!J277)="X",1,0))</f>
        <v>0</v>
      </c>
      <c r="H277" s="2">
        <f>IF(SUM('Actual species'!K277)&gt;=1,1,IF(SUM('Actual species'!K277)="X",1,0))</f>
        <v>0</v>
      </c>
      <c r="I277" s="2">
        <f>IF(SUM('Actual species'!L277)&gt;=1,1,IF(SUM('Actual species'!L277)="X",1,0))</f>
        <v>0</v>
      </c>
      <c r="J277" s="2">
        <f>IF(SUM('Actual species'!M277)&gt;=1,1,IF(SUM('Actual species'!M277)="X",1,0))</f>
        <v>0</v>
      </c>
      <c r="K277" s="2">
        <f>IF(SUM('Actual species'!N277)&gt;=1,1,IF(SUM('Actual species'!N277)="X",1,0))</f>
        <v>0</v>
      </c>
      <c r="L277" s="2">
        <f>IF(SUM('Actual species'!O277)&gt;=1,1,IF(SUM('Actual species'!O277)="X",1,0))</f>
        <v>0</v>
      </c>
      <c r="M277" s="2">
        <f>IF(SUM('Actual species'!P277)&gt;=1,1,IF(SUM('Actual species'!P277)="X",1,0))</f>
        <v>0</v>
      </c>
      <c r="N277" s="2">
        <f>IF(SUM('Actual species'!Q277)&gt;=1,1,IF(SUM('Actual species'!Q277)="X",1,0))</f>
        <v>0</v>
      </c>
      <c r="O277" s="2">
        <f>IF(SUM('Actual species'!R277)&gt;=1,1,IF(SUM('Actual species'!R277)="X",1,0))</f>
        <v>0</v>
      </c>
      <c r="P277" s="2">
        <f>IF(SUM('Actual species'!S277)&gt;=1,1,IF(SUM('Actual species'!S277)="X",1,0))</f>
        <v>0</v>
      </c>
      <c r="Q277" s="2">
        <f>IF(SUM('Actual species'!T277)&gt;=1,1,IF(SUM('Actual species'!T277)="X",1,0))</f>
        <v>0</v>
      </c>
      <c r="R277" s="2">
        <f>IF(SUM('Actual species'!U277)&gt;=1,1,IF(SUM('Actual species'!U277)="X",1,0))</f>
        <v>0</v>
      </c>
      <c r="S277" s="2">
        <f>IF(SUM('Actual species'!V277)&gt;=1,1,IF(SUM('Actual species'!V277)="X",1,0))</f>
        <v>0</v>
      </c>
      <c r="T277" s="2">
        <f>IF(SUM('Actual species'!W277)&gt;=1,1,IF(SUM('Actual species'!W277)="X",1,0))</f>
        <v>0</v>
      </c>
    </row>
    <row r="278" spans="1:20" x14ac:dyDescent="0.3">
      <c r="A278" s="113" t="str">
        <f>'Actual species'!A278</f>
        <v>Aleochara sp.</v>
      </c>
      <c r="B278" s="66">
        <f>IF(SUM('Actual species'!B278:E278)&gt;=1,1,IF(SUM('Actual species'!B278:E278)="X",1,0))</f>
        <v>0</v>
      </c>
      <c r="C278" s="2">
        <f>IF(SUM('Actual species'!F278)&gt;=1,1,IF(SUM('Actual species'!F278)="X",1,0))</f>
        <v>0</v>
      </c>
      <c r="D278" s="2">
        <f>IF(SUM('Actual species'!G278)&gt;=1,1,IF(SUM('Actual species'!G278)="X",1,0))</f>
        <v>0</v>
      </c>
      <c r="E278" s="2">
        <f>IF(SUM('Actual species'!H278)&gt;=1,1,IF(SUM('Actual species'!H278)="X",1,0))</f>
        <v>0</v>
      </c>
      <c r="F278" s="2">
        <f>IF(SUM('Actual species'!I278)&gt;=1,1,IF(SUM('Actual species'!I278)="X",1,0))</f>
        <v>0</v>
      </c>
      <c r="G278" s="2">
        <f>IF(SUM('Actual species'!J278)&gt;=1,1,IF(SUM('Actual species'!J278)="X",1,0))</f>
        <v>0</v>
      </c>
      <c r="H278" s="2">
        <f>IF(SUM('Actual species'!K278)&gt;=1,1,IF(SUM('Actual species'!K278)="X",1,0))</f>
        <v>0</v>
      </c>
      <c r="I278" s="2">
        <f>IF(SUM('Actual species'!L278)&gt;=1,1,IF(SUM('Actual species'!L278)="X",1,0))</f>
        <v>0</v>
      </c>
      <c r="J278" s="2">
        <f>IF(SUM('Actual species'!M278)&gt;=1,1,IF(SUM('Actual species'!M278)="X",1,0))</f>
        <v>0</v>
      </c>
      <c r="K278" s="2">
        <f>IF(SUM('Actual species'!N278)&gt;=1,1,IF(SUM('Actual species'!N278)="X",1,0))</f>
        <v>0</v>
      </c>
      <c r="L278" s="2">
        <f>IF(SUM('Actual species'!O278)&gt;=1,1,IF(SUM('Actual species'!O278)="X",1,0))</f>
        <v>0</v>
      </c>
      <c r="M278" s="2">
        <f>IF(SUM('Actual species'!P278)&gt;=1,1,IF(SUM('Actual species'!P278)="X",1,0))</f>
        <v>0</v>
      </c>
      <c r="N278" s="2">
        <f>IF(SUM('Actual species'!Q278)&gt;=1,1,IF(SUM('Actual species'!Q278)="X",1,0))</f>
        <v>0</v>
      </c>
      <c r="O278" s="2">
        <f>IF(SUM('Actual species'!R278)&gt;=1,1,IF(SUM('Actual species'!R278)="X",1,0))</f>
        <v>0</v>
      </c>
      <c r="P278" s="2">
        <f>IF(SUM('Actual species'!S278)&gt;=1,1,IF(SUM('Actual species'!S278)="X",1,0))</f>
        <v>1</v>
      </c>
      <c r="Q278" s="2">
        <f>IF(SUM('Actual species'!T278)&gt;=1,1,IF(SUM('Actual species'!T278)="X",1,0))</f>
        <v>1</v>
      </c>
      <c r="R278" s="2">
        <f>IF(SUM('Actual species'!U278)&gt;=1,1,IF(SUM('Actual species'!U278)="X",1,0))</f>
        <v>0</v>
      </c>
      <c r="S278" s="2">
        <f>IF(SUM('Actual species'!V278)&gt;=1,1,IF(SUM('Actual species'!V278)="X",1,0))</f>
        <v>0</v>
      </c>
      <c r="T278" s="2">
        <f>IF(SUM('Actual species'!W278)&gt;=1,1,IF(SUM('Actual species'!W278)="X",1,0))</f>
        <v>0</v>
      </c>
    </row>
    <row r="279" spans="1:20" x14ac:dyDescent="0.3">
      <c r="A279" s="113" t="str">
        <f>'Actual species'!A279</f>
        <v>Aleochara tristis</v>
      </c>
      <c r="B279" s="66">
        <f>IF(SUM('Actual species'!B279:E279)&gt;=1,1,IF(SUM('Actual species'!B279:E279)="X",1,0))</f>
        <v>0</v>
      </c>
      <c r="C279" s="2">
        <f>IF(SUM('Actual species'!F279)&gt;=1,1,IF(SUM('Actual species'!F279)="X",1,0))</f>
        <v>0</v>
      </c>
      <c r="D279" s="2">
        <f>IF(SUM('Actual species'!G279)&gt;=1,1,IF(SUM('Actual species'!G279)="X",1,0))</f>
        <v>0</v>
      </c>
      <c r="E279" s="2">
        <f>IF(SUM('Actual species'!H279)&gt;=1,1,IF(SUM('Actual species'!H279)="X",1,0))</f>
        <v>0</v>
      </c>
      <c r="F279" s="2">
        <f>IF(SUM('Actual species'!I279)&gt;=1,1,IF(SUM('Actual species'!I279)="X",1,0))</f>
        <v>0</v>
      </c>
      <c r="G279" s="2">
        <f>IF(SUM('Actual species'!J279)&gt;=1,1,IF(SUM('Actual species'!J279)="X",1,0))</f>
        <v>0</v>
      </c>
      <c r="H279" s="2">
        <f>IF(SUM('Actual species'!K279)&gt;=1,1,IF(SUM('Actual species'!K279)="X",1,0))</f>
        <v>1</v>
      </c>
      <c r="I279" s="2">
        <f>IF(SUM('Actual species'!L279)&gt;=1,1,IF(SUM('Actual species'!L279)="X",1,0))</f>
        <v>0</v>
      </c>
      <c r="J279" s="2">
        <f>IF(SUM('Actual species'!M279)&gt;=1,1,IF(SUM('Actual species'!M279)="X",1,0))</f>
        <v>0</v>
      </c>
      <c r="K279" s="2">
        <f>IF(SUM('Actual species'!N279)&gt;=1,1,IF(SUM('Actual species'!N279)="X",1,0))</f>
        <v>0</v>
      </c>
      <c r="L279" s="2">
        <f>IF(SUM('Actual species'!O279)&gt;=1,1,IF(SUM('Actual species'!O279)="X",1,0))</f>
        <v>0</v>
      </c>
      <c r="M279" s="2">
        <f>IF(SUM('Actual species'!P279)&gt;=1,1,IF(SUM('Actual species'!P279)="X",1,0))</f>
        <v>0</v>
      </c>
      <c r="N279" s="2">
        <f>IF(SUM('Actual species'!Q279)&gt;=1,1,IF(SUM('Actual species'!Q279)="X",1,0))</f>
        <v>0</v>
      </c>
      <c r="O279" s="2">
        <f>IF(SUM('Actual species'!R279)&gt;=1,1,IF(SUM('Actual species'!R279)="X",1,0))</f>
        <v>0</v>
      </c>
      <c r="P279" s="2">
        <f>IF(SUM('Actual species'!S279)&gt;=1,1,IF(SUM('Actual species'!S279)="X",1,0))</f>
        <v>0</v>
      </c>
      <c r="Q279" s="2">
        <f>IF(SUM('Actual species'!T279)&gt;=1,1,IF(SUM('Actual species'!T279)="X",1,0))</f>
        <v>0</v>
      </c>
      <c r="R279" s="2">
        <f>IF(SUM('Actual species'!U279)&gt;=1,1,IF(SUM('Actual species'!U279)="X",1,0))</f>
        <v>0</v>
      </c>
      <c r="S279" s="2">
        <f>IF(SUM('Actual species'!V279)&gt;=1,1,IF(SUM('Actual species'!V279)="X",1,0))</f>
        <v>0</v>
      </c>
      <c r="T279" s="2">
        <f>IF(SUM('Actual species'!W279)&gt;=1,1,IF(SUM('Actual species'!W279)="X",1,0))</f>
        <v>0</v>
      </c>
    </row>
    <row r="280" spans="1:20" x14ac:dyDescent="0.3">
      <c r="A280" s="113" t="str">
        <f>'Actual species'!A280</f>
        <v>Aleochara verna</v>
      </c>
      <c r="B280" s="66">
        <f>IF(SUM('Actual species'!B280:E280)&gt;=1,1,IF(SUM('Actual species'!B280:E280)="X",1,0))</f>
        <v>0</v>
      </c>
      <c r="C280" s="2">
        <f>IF(SUM('Actual species'!F280)&gt;=1,1,IF(SUM('Actual species'!F280)="X",1,0))</f>
        <v>0</v>
      </c>
      <c r="D280" s="2">
        <f>IF(SUM('Actual species'!G280)&gt;=1,1,IF(SUM('Actual species'!G280)="X",1,0))</f>
        <v>0</v>
      </c>
      <c r="E280" s="2">
        <f>IF(SUM('Actual species'!H280)&gt;=1,1,IF(SUM('Actual species'!H280)="X",1,0))</f>
        <v>0</v>
      </c>
      <c r="F280" s="2">
        <f>IF(SUM('Actual species'!I280)&gt;=1,1,IF(SUM('Actual species'!I280)="X",1,0))</f>
        <v>1</v>
      </c>
      <c r="G280" s="2">
        <f>IF(SUM('Actual species'!J280)&gt;=1,1,IF(SUM('Actual species'!J280)="X",1,0))</f>
        <v>0</v>
      </c>
      <c r="H280" s="2">
        <f>IF(SUM('Actual species'!K280)&gt;=1,1,IF(SUM('Actual species'!K280)="X",1,0))</f>
        <v>0</v>
      </c>
      <c r="I280" s="2">
        <f>IF(SUM('Actual species'!L280)&gt;=1,1,IF(SUM('Actual species'!L280)="X",1,0))</f>
        <v>0</v>
      </c>
      <c r="J280" s="2">
        <f>IF(SUM('Actual species'!M280)&gt;=1,1,IF(SUM('Actual species'!M280)="X",1,0))</f>
        <v>0</v>
      </c>
      <c r="K280" s="2">
        <f>IF(SUM('Actual species'!N280)&gt;=1,1,IF(SUM('Actual species'!N280)="X",1,0))</f>
        <v>0</v>
      </c>
      <c r="L280" s="2">
        <f>IF(SUM('Actual species'!O280)&gt;=1,1,IF(SUM('Actual species'!O280)="X",1,0))</f>
        <v>0</v>
      </c>
      <c r="M280" s="2">
        <f>IF(SUM('Actual species'!P280)&gt;=1,1,IF(SUM('Actual species'!P280)="X",1,0))</f>
        <v>0</v>
      </c>
      <c r="N280" s="2">
        <f>IF(SUM('Actual species'!Q280)&gt;=1,1,IF(SUM('Actual species'!Q280)="X",1,0))</f>
        <v>0</v>
      </c>
      <c r="O280" s="2">
        <f>IF(SUM('Actual species'!R280)&gt;=1,1,IF(SUM('Actual species'!R280)="X",1,0))</f>
        <v>0</v>
      </c>
      <c r="P280" s="2">
        <f>IF(SUM('Actual species'!S280)&gt;=1,1,IF(SUM('Actual species'!S280)="X",1,0))</f>
        <v>0</v>
      </c>
      <c r="Q280" s="2">
        <f>IF(SUM('Actual species'!T280)&gt;=1,1,IF(SUM('Actual species'!T280)="X",1,0))</f>
        <v>1</v>
      </c>
      <c r="R280" s="2">
        <f>IF(SUM('Actual species'!U280)&gt;=1,1,IF(SUM('Actual species'!U280)="X",1,0))</f>
        <v>0</v>
      </c>
      <c r="S280" s="2">
        <f>IF(SUM('Actual species'!V280)&gt;=1,1,IF(SUM('Actual species'!V280)="X",1,0))</f>
        <v>0</v>
      </c>
      <c r="T280" s="2">
        <f>IF(SUM('Actual species'!W280)&gt;=1,1,IF(SUM('Actual species'!W280)="X",1,0))</f>
        <v>0</v>
      </c>
    </row>
    <row r="281" spans="1:20" x14ac:dyDescent="0.3">
      <c r="A281" s="113" t="str">
        <f>'Actual species'!A281</f>
        <v xml:space="preserve">Alevonota cretica (E) </v>
      </c>
      <c r="B281" s="66">
        <f>IF(SUM('Actual species'!B281:E281)&gt;=1,1,IF(SUM('Actual species'!B281:E281)="X",1,0))</f>
        <v>0</v>
      </c>
      <c r="C281" s="2">
        <f>IF(SUM('Actual species'!F281)&gt;=1,1,IF(SUM('Actual species'!F281)="X",1,0))</f>
        <v>0</v>
      </c>
      <c r="D281" s="2">
        <f>IF(SUM('Actual species'!G281)&gt;=1,1,IF(SUM('Actual species'!G281)="X",1,0))</f>
        <v>0</v>
      </c>
      <c r="E281" s="2">
        <f>IF(SUM('Actual species'!H281)&gt;=1,1,IF(SUM('Actual species'!H281)="X",1,0))</f>
        <v>0</v>
      </c>
      <c r="F281" s="2">
        <f>IF(SUM('Actual species'!I281)&gt;=1,1,IF(SUM('Actual species'!I281)="X",1,0))</f>
        <v>0</v>
      </c>
      <c r="G281" s="2">
        <f>IF(SUM('Actual species'!J281)&gt;=1,1,IF(SUM('Actual species'!J281)="X",1,0))</f>
        <v>1</v>
      </c>
      <c r="H281" s="2">
        <f>IF(SUM('Actual species'!K281)&gt;=1,1,IF(SUM('Actual species'!K281)="X",1,0))</f>
        <v>0</v>
      </c>
      <c r="I281" s="2">
        <f>IF(SUM('Actual species'!L281)&gt;=1,1,IF(SUM('Actual species'!L281)="X",1,0))</f>
        <v>0</v>
      </c>
      <c r="J281" s="2">
        <f>IF(SUM('Actual species'!M281)&gt;=1,1,IF(SUM('Actual species'!M281)="X",1,0))</f>
        <v>0</v>
      </c>
      <c r="K281" s="2">
        <f>IF(SUM('Actual species'!N281)&gt;=1,1,IF(SUM('Actual species'!N281)="X",1,0))</f>
        <v>0</v>
      </c>
      <c r="L281" s="2">
        <f>IF(SUM('Actual species'!O281)&gt;=1,1,IF(SUM('Actual species'!O281)="X",1,0))</f>
        <v>0</v>
      </c>
      <c r="M281" s="2">
        <f>IF(SUM('Actual species'!P281)&gt;=1,1,IF(SUM('Actual species'!P281)="X",1,0))</f>
        <v>0</v>
      </c>
      <c r="N281" s="2">
        <f>IF(SUM('Actual species'!Q281)&gt;=1,1,IF(SUM('Actual species'!Q281)="X",1,0))</f>
        <v>0</v>
      </c>
      <c r="O281" s="2">
        <f>IF(SUM('Actual species'!R281)&gt;=1,1,IF(SUM('Actual species'!R281)="X",1,0))</f>
        <v>0</v>
      </c>
      <c r="P281" s="2">
        <f>IF(SUM('Actual species'!S281)&gt;=1,1,IF(SUM('Actual species'!S281)="X",1,0))</f>
        <v>0</v>
      </c>
      <c r="Q281" s="2">
        <f>IF(SUM('Actual species'!T281)&gt;=1,1,IF(SUM('Actual species'!T281)="X",1,0))</f>
        <v>0</v>
      </c>
      <c r="R281" s="2">
        <f>IF(SUM('Actual species'!U281)&gt;=1,1,IF(SUM('Actual species'!U281)="X",1,0))</f>
        <v>0</v>
      </c>
      <c r="S281" s="2">
        <f>IF(SUM('Actual species'!V281)&gt;=1,1,IF(SUM('Actual species'!V281)="X",1,0))</f>
        <v>0</v>
      </c>
      <c r="T281" s="2">
        <f>IF(SUM('Actual species'!W281)&gt;=1,1,IF(SUM('Actual species'!W281)="X",1,0))</f>
        <v>0</v>
      </c>
    </row>
    <row r="282" spans="1:20" x14ac:dyDescent="0.3">
      <c r="A282" s="113" t="str">
        <f>'Actual species'!A282</f>
        <v>Alevonota egregia</v>
      </c>
      <c r="B282" s="66">
        <f>IF(SUM('Actual species'!B282:E282)&gt;=1,1,IF(SUM('Actual species'!B282:E282)="X",1,0))</f>
        <v>0</v>
      </c>
      <c r="C282" s="2">
        <f>IF(SUM('Actual species'!F282)&gt;=1,1,IF(SUM('Actual species'!F282)="X",1,0))</f>
        <v>0</v>
      </c>
      <c r="D282" s="2">
        <f>IF(SUM('Actual species'!G282)&gt;=1,1,IF(SUM('Actual species'!G282)="X",1,0))</f>
        <v>0</v>
      </c>
      <c r="E282" s="2">
        <f>IF(SUM('Actual species'!H282)&gt;=1,1,IF(SUM('Actual species'!H282)="X",1,0))</f>
        <v>0</v>
      </c>
      <c r="F282" s="2">
        <f>IF(SUM('Actual species'!I282)&gt;=1,1,IF(SUM('Actual species'!I282)="X",1,0))</f>
        <v>0</v>
      </c>
      <c r="G282" s="2">
        <f>IF(SUM('Actual species'!J282)&gt;=1,1,IF(SUM('Actual species'!J282)="X",1,0))</f>
        <v>0</v>
      </c>
      <c r="H282" s="2">
        <f>IF(SUM('Actual species'!K282)&gt;=1,1,IF(SUM('Actual species'!K282)="X",1,0))</f>
        <v>0</v>
      </c>
      <c r="I282" s="2">
        <f>IF(SUM('Actual species'!L282)&gt;=1,1,IF(SUM('Actual species'!L282)="X",1,0))</f>
        <v>0</v>
      </c>
      <c r="J282" s="2">
        <f>IF(SUM('Actual species'!M282)&gt;=1,1,IF(SUM('Actual species'!M282)="X",1,0))</f>
        <v>0</v>
      </c>
      <c r="K282" s="2">
        <f>IF(SUM('Actual species'!N282)&gt;=1,1,IF(SUM('Actual species'!N282)="X",1,0))</f>
        <v>0</v>
      </c>
      <c r="L282" s="2">
        <f>IF(SUM('Actual species'!O282)&gt;=1,1,IF(SUM('Actual species'!O282)="X",1,0))</f>
        <v>0</v>
      </c>
      <c r="M282" s="2">
        <f>IF(SUM('Actual species'!P282)&gt;=1,1,IF(SUM('Actual species'!P282)="X",1,0))</f>
        <v>0</v>
      </c>
      <c r="N282" s="2">
        <f>IF(SUM('Actual species'!Q282)&gt;=1,1,IF(SUM('Actual species'!Q282)="X",1,0))</f>
        <v>0</v>
      </c>
      <c r="O282" s="2">
        <f>IF(SUM('Actual species'!R282)&gt;=1,1,IF(SUM('Actual species'!R282)="X",1,0))</f>
        <v>0</v>
      </c>
      <c r="P282" s="2">
        <f>IF(SUM('Actual species'!S282)&gt;=1,1,IF(SUM('Actual species'!S282)="X",1,0))</f>
        <v>0</v>
      </c>
      <c r="Q282" s="2">
        <f>IF(SUM('Actual species'!T282)&gt;=1,1,IF(SUM('Actual species'!T282)="X",1,0))</f>
        <v>1</v>
      </c>
      <c r="R282" s="2">
        <f>IF(SUM('Actual species'!U282)&gt;=1,1,IF(SUM('Actual species'!U282)="X",1,0))</f>
        <v>0</v>
      </c>
      <c r="S282" s="2">
        <f>IF(SUM('Actual species'!V282)&gt;=1,1,IF(SUM('Actual species'!V282)="X",1,0))</f>
        <v>0</v>
      </c>
      <c r="T282" s="2">
        <f>IF(SUM('Actual species'!W282)&gt;=1,1,IF(SUM('Actual species'!W282)="X",1,0))</f>
        <v>0</v>
      </c>
    </row>
    <row r="283" spans="1:20" x14ac:dyDescent="0.3">
      <c r="A283" s="113" t="str">
        <f>'Actual species'!A283</f>
        <v>Alevonota gracilenta</v>
      </c>
      <c r="B283" s="66">
        <f>IF(SUM('Actual species'!B283:E283)&gt;=1,1,IF(SUM('Actual species'!B283:E283)="X",1,0))</f>
        <v>0</v>
      </c>
      <c r="C283" s="2">
        <f>IF(SUM('Actual species'!F283)&gt;=1,1,IF(SUM('Actual species'!F283)="X",1,0))</f>
        <v>0</v>
      </c>
      <c r="D283" s="2">
        <f>IF(SUM('Actual species'!G283)&gt;=1,1,IF(SUM('Actual species'!G283)="X",1,0))</f>
        <v>1</v>
      </c>
      <c r="E283" s="2">
        <f>IF(SUM('Actual species'!H283)&gt;=1,1,IF(SUM('Actual species'!H283)="X",1,0))</f>
        <v>0</v>
      </c>
      <c r="F283" s="2">
        <f>IF(SUM('Actual species'!I283)&gt;=1,1,IF(SUM('Actual species'!I283)="X",1,0))</f>
        <v>0</v>
      </c>
      <c r="G283" s="2">
        <f>IF(SUM('Actual species'!J283)&gt;=1,1,IF(SUM('Actual species'!J283)="X",1,0))</f>
        <v>0</v>
      </c>
      <c r="H283" s="2">
        <f>IF(SUM('Actual species'!K283)&gt;=1,1,IF(SUM('Actual species'!K283)="X",1,0))</f>
        <v>0</v>
      </c>
      <c r="I283" s="2">
        <f>IF(SUM('Actual species'!L283)&gt;=1,1,IF(SUM('Actual species'!L283)="X",1,0))</f>
        <v>0</v>
      </c>
      <c r="J283" s="2">
        <f>IF(SUM('Actual species'!M283)&gt;=1,1,IF(SUM('Actual species'!M283)="X",1,0))</f>
        <v>0</v>
      </c>
      <c r="K283" s="2">
        <f>IF(SUM('Actual species'!N283)&gt;=1,1,IF(SUM('Actual species'!N283)="X",1,0))</f>
        <v>0</v>
      </c>
      <c r="L283" s="2">
        <f>IF(SUM('Actual species'!O283)&gt;=1,1,IF(SUM('Actual species'!O283)="X",1,0))</f>
        <v>0</v>
      </c>
      <c r="M283" s="2">
        <f>IF(SUM('Actual species'!P283)&gt;=1,1,IF(SUM('Actual species'!P283)="X",1,0))</f>
        <v>0</v>
      </c>
      <c r="N283" s="2">
        <f>IF(SUM('Actual species'!Q283)&gt;=1,1,IF(SUM('Actual species'!Q283)="X",1,0))</f>
        <v>0</v>
      </c>
      <c r="O283" s="2">
        <f>IF(SUM('Actual species'!R283)&gt;=1,1,IF(SUM('Actual species'!R283)="X",1,0))</f>
        <v>0</v>
      </c>
      <c r="P283" s="2">
        <f>IF(SUM('Actual species'!S283)&gt;=1,1,IF(SUM('Actual species'!S283)="X",1,0))</f>
        <v>0</v>
      </c>
      <c r="Q283" s="2">
        <f>IF(SUM('Actual species'!T283)&gt;=1,1,IF(SUM('Actual species'!T283)="X",1,0))</f>
        <v>1</v>
      </c>
      <c r="R283" s="2">
        <f>IF(SUM('Actual species'!U283)&gt;=1,1,IF(SUM('Actual species'!U283)="X",1,0))</f>
        <v>0</v>
      </c>
      <c r="S283" s="2">
        <f>IF(SUM('Actual species'!V283)&gt;=1,1,IF(SUM('Actual species'!V283)="X",1,0))</f>
        <v>0</v>
      </c>
      <c r="T283" s="2">
        <f>IF(SUM('Actual species'!W283)&gt;=1,1,IF(SUM('Actual species'!W283)="X",1,0))</f>
        <v>0</v>
      </c>
    </row>
    <row r="284" spans="1:20" x14ac:dyDescent="0.3">
      <c r="A284" s="113" t="str">
        <f>'Actual species'!A284</f>
        <v>Alevonota libanotica</v>
      </c>
      <c r="B284" s="66">
        <f>IF(SUM('Actual species'!B284:E284)&gt;=1,1,IF(SUM('Actual species'!B284:E284)="X",1,0))</f>
        <v>0</v>
      </c>
      <c r="C284" s="2">
        <f>IF(SUM('Actual species'!F284)&gt;=1,1,IF(SUM('Actual species'!F284)="X",1,0))</f>
        <v>0</v>
      </c>
      <c r="D284" s="2">
        <f>IF(SUM('Actual species'!G284)&gt;=1,1,IF(SUM('Actual species'!G284)="X",1,0))</f>
        <v>0</v>
      </c>
      <c r="E284" s="2">
        <f>IF(SUM('Actual species'!H284)&gt;=1,1,IF(SUM('Actual species'!H284)="X",1,0))</f>
        <v>0</v>
      </c>
      <c r="F284" s="2">
        <f>IF(SUM('Actual species'!I284)&gt;=1,1,IF(SUM('Actual species'!I284)="X",1,0))</f>
        <v>1</v>
      </c>
      <c r="G284" s="2">
        <f>IF(SUM('Actual species'!J284)&gt;=1,1,IF(SUM('Actual species'!J284)="X",1,0))</f>
        <v>0</v>
      </c>
      <c r="H284" s="2">
        <f>IF(SUM('Actual species'!K284)&gt;=1,1,IF(SUM('Actual species'!K284)="X",1,0))</f>
        <v>1</v>
      </c>
      <c r="I284" s="2">
        <f>IF(SUM('Actual species'!L284)&gt;=1,1,IF(SUM('Actual species'!L284)="X",1,0))</f>
        <v>0</v>
      </c>
      <c r="J284" s="2">
        <f>IF(SUM('Actual species'!M284)&gt;=1,1,IF(SUM('Actual species'!M284)="X",1,0))</f>
        <v>0</v>
      </c>
      <c r="K284" s="2">
        <f>IF(SUM('Actual species'!N284)&gt;=1,1,IF(SUM('Actual species'!N284)="X",1,0))</f>
        <v>0</v>
      </c>
      <c r="L284" s="2">
        <f>IF(SUM('Actual species'!O284)&gt;=1,1,IF(SUM('Actual species'!O284)="X",1,0))</f>
        <v>0</v>
      </c>
      <c r="M284" s="2">
        <f>IF(SUM('Actual species'!P284)&gt;=1,1,IF(SUM('Actual species'!P284)="X",1,0))</f>
        <v>0</v>
      </c>
      <c r="N284" s="2">
        <f>IF(SUM('Actual species'!Q284)&gt;=1,1,IF(SUM('Actual species'!Q284)="X",1,0))</f>
        <v>0</v>
      </c>
      <c r="O284" s="2">
        <f>IF(SUM('Actual species'!R284)&gt;=1,1,IF(SUM('Actual species'!R284)="X",1,0))</f>
        <v>0</v>
      </c>
      <c r="P284" s="2">
        <f>IF(SUM('Actual species'!S284)&gt;=1,1,IF(SUM('Actual species'!S284)="X",1,0))</f>
        <v>0</v>
      </c>
      <c r="Q284" s="2">
        <f>IF(SUM('Actual species'!T284)&gt;=1,1,IF(SUM('Actual species'!T284)="X",1,0))</f>
        <v>0</v>
      </c>
      <c r="R284" s="2">
        <f>IF(SUM('Actual species'!U284)&gt;=1,1,IF(SUM('Actual species'!U284)="X",1,0))</f>
        <v>0</v>
      </c>
      <c r="S284" s="2">
        <f>IF(SUM('Actual species'!V284)&gt;=1,1,IF(SUM('Actual species'!V284)="X",1,0))</f>
        <v>0</v>
      </c>
      <c r="T284" s="2">
        <f>IF(SUM('Actual species'!W284)&gt;=1,1,IF(SUM('Actual species'!W284)="X",1,0))</f>
        <v>0</v>
      </c>
    </row>
    <row r="285" spans="1:20" x14ac:dyDescent="0.3">
      <c r="A285" s="113" t="str">
        <f>'Actual species'!A285</f>
        <v>Alevonota rufotestacea</v>
      </c>
      <c r="B285" s="66">
        <f>IF(SUM('Actual species'!B285:E285)&gt;=1,1,IF(SUM('Actual species'!B285:E285)="X",1,0))</f>
        <v>0</v>
      </c>
      <c r="C285" s="2">
        <f>IF(SUM('Actual species'!F285)&gt;=1,1,IF(SUM('Actual species'!F285)="X",1,0))</f>
        <v>1</v>
      </c>
      <c r="D285" s="2">
        <f>IF(SUM('Actual species'!G285)&gt;=1,1,IF(SUM('Actual species'!G285)="X",1,0))</f>
        <v>1</v>
      </c>
      <c r="E285" s="2">
        <f>IF(SUM('Actual species'!H285)&gt;=1,1,IF(SUM('Actual species'!H285)="X",1,0))</f>
        <v>1</v>
      </c>
      <c r="F285" s="2">
        <f>IF(SUM('Actual species'!I285)&gt;=1,1,IF(SUM('Actual species'!I285)="X",1,0))</f>
        <v>0</v>
      </c>
      <c r="G285" s="2">
        <f>IF(SUM('Actual species'!J285)&gt;=1,1,IF(SUM('Actual species'!J285)="X",1,0))</f>
        <v>0</v>
      </c>
      <c r="H285" s="2">
        <f>IF(SUM('Actual species'!K285)&gt;=1,1,IF(SUM('Actual species'!K285)="X",1,0))</f>
        <v>0</v>
      </c>
      <c r="I285" s="2">
        <f>IF(SUM('Actual species'!L285)&gt;=1,1,IF(SUM('Actual species'!L285)="X",1,0))</f>
        <v>0</v>
      </c>
      <c r="J285" s="2">
        <f>IF(SUM('Actual species'!M285)&gt;=1,1,IF(SUM('Actual species'!M285)="X",1,0))</f>
        <v>0</v>
      </c>
      <c r="K285" s="2">
        <f>IF(SUM('Actual species'!N285)&gt;=1,1,IF(SUM('Actual species'!N285)="X",1,0))</f>
        <v>0</v>
      </c>
      <c r="L285" s="2">
        <f>IF(SUM('Actual species'!O285)&gt;=1,1,IF(SUM('Actual species'!O285)="X",1,0))</f>
        <v>0</v>
      </c>
      <c r="M285" s="2">
        <f>IF(SUM('Actual species'!P285)&gt;=1,1,IF(SUM('Actual species'!P285)="X",1,0))</f>
        <v>1</v>
      </c>
      <c r="N285" s="2">
        <f>IF(SUM('Actual species'!Q285)&gt;=1,1,IF(SUM('Actual species'!Q285)="X",1,0))</f>
        <v>0</v>
      </c>
      <c r="O285" s="2">
        <f>IF(SUM('Actual species'!R285)&gt;=1,1,IF(SUM('Actual species'!R285)="X",1,0))</f>
        <v>0</v>
      </c>
      <c r="P285" s="2">
        <f>IF(SUM('Actual species'!S285)&gt;=1,1,IF(SUM('Actual species'!S285)="X",1,0))</f>
        <v>0</v>
      </c>
      <c r="Q285" s="2">
        <f>IF(SUM('Actual species'!T285)&gt;=1,1,IF(SUM('Actual species'!T285)="X",1,0))</f>
        <v>0</v>
      </c>
      <c r="R285" s="2">
        <f>IF(SUM('Actual species'!U285)&gt;=1,1,IF(SUM('Actual species'!U285)="X",1,0))</f>
        <v>0</v>
      </c>
      <c r="S285" s="2">
        <f>IF(SUM('Actual species'!V285)&gt;=1,1,IF(SUM('Actual species'!V285)="X",1,0))</f>
        <v>0</v>
      </c>
      <c r="T285" s="2">
        <f>IF(SUM('Actual species'!W285)&gt;=1,1,IF(SUM('Actual species'!W285)="X",1,0))</f>
        <v>0</v>
      </c>
    </row>
    <row r="286" spans="1:20" x14ac:dyDescent="0.3">
      <c r="A286" s="113" t="str">
        <f>'Actual species'!A286</f>
        <v>Aloconota aegea</v>
      </c>
      <c r="B286" s="66">
        <f>IF(SUM('Actual species'!B286:E286)&gt;=1,1,IF(SUM('Actual species'!B286:E286)="X",1,0))</f>
        <v>0</v>
      </c>
      <c r="C286" s="2">
        <f>IF(SUM('Actual species'!F286)&gt;=1,1,IF(SUM('Actual species'!F286)="X",1,0))</f>
        <v>0</v>
      </c>
      <c r="D286" s="2">
        <f>IF(SUM('Actual species'!G286)&gt;=1,1,IF(SUM('Actual species'!G286)="X",1,0))</f>
        <v>0</v>
      </c>
      <c r="E286" s="2">
        <f>IF(SUM('Actual species'!H286)&gt;=1,1,IF(SUM('Actual species'!H286)="X",1,0))</f>
        <v>1</v>
      </c>
      <c r="F286" s="2">
        <f>IF(SUM('Actual species'!I286)&gt;=1,1,IF(SUM('Actual species'!I286)="X",1,0))</f>
        <v>1</v>
      </c>
      <c r="G286" s="2">
        <f>IF(SUM('Actual species'!J286)&gt;=1,1,IF(SUM('Actual species'!J286)="X",1,0))</f>
        <v>0</v>
      </c>
      <c r="H286" s="2">
        <f>IF(SUM('Actual species'!K286)&gt;=1,1,IF(SUM('Actual species'!K286)="X",1,0))</f>
        <v>0</v>
      </c>
      <c r="I286" s="2">
        <f>IF(SUM('Actual species'!L286)&gt;=1,1,IF(SUM('Actual species'!L286)="X",1,0))</f>
        <v>0</v>
      </c>
      <c r="J286" s="2">
        <f>IF(SUM('Actual species'!M286)&gt;=1,1,IF(SUM('Actual species'!M286)="X",1,0))</f>
        <v>0</v>
      </c>
      <c r="K286" s="2">
        <f>IF(SUM('Actual species'!N286)&gt;=1,1,IF(SUM('Actual species'!N286)="X",1,0))</f>
        <v>0</v>
      </c>
      <c r="L286" s="2">
        <f>IF(SUM('Actual species'!O286)&gt;=1,1,IF(SUM('Actual species'!O286)="X",1,0))</f>
        <v>0</v>
      </c>
      <c r="M286" s="2">
        <f>IF(SUM('Actual species'!P286)&gt;=1,1,IF(SUM('Actual species'!P286)="X",1,0))</f>
        <v>1</v>
      </c>
      <c r="N286" s="2">
        <f>IF(SUM('Actual species'!Q286)&gt;=1,1,IF(SUM('Actual species'!Q286)="X",1,0))</f>
        <v>0</v>
      </c>
      <c r="O286" s="2">
        <f>IF(SUM('Actual species'!R286)&gt;=1,1,IF(SUM('Actual species'!R286)="X",1,0))</f>
        <v>0</v>
      </c>
      <c r="P286" s="2">
        <f>IF(SUM('Actual species'!S286)&gt;=1,1,IF(SUM('Actual species'!S286)="X",1,0))</f>
        <v>0</v>
      </c>
      <c r="Q286" s="2">
        <f>IF(SUM('Actual species'!T286)&gt;=1,1,IF(SUM('Actual species'!T286)="X",1,0))</f>
        <v>0</v>
      </c>
      <c r="R286" s="2">
        <f>IF(SUM('Actual species'!U286)&gt;=1,1,IF(SUM('Actual species'!U286)="X",1,0))</f>
        <v>0</v>
      </c>
      <c r="S286" s="2">
        <f>IF(SUM('Actual species'!V286)&gt;=1,1,IF(SUM('Actual species'!V286)="X",1,0))</f>
        <v>0</v>
      </c>
      <c r="T286" s="2">
        <f>IF(SUM('Actual species'!W286)&gt;=1,1,IF(SUM('Actual species'!W286)="X",1,0))</f>
        <v>0</v>
      </c>
    </row>
    <row r="287" spans="1:20" x14ac:dyDescent="0.3">
      <c r="A287" s="113" t="str">
        <f>'Actual species'!A287</f>
        <v xml:space="preserve">Aloconota brachyptera (E) </v>
      </c>
      <c r="B287" s="66">
        <f>IF(SUM('Actual species'!B287:E287)&gt;=1,1,IF(SUM('Actual species'!B287:E287)="X",1,0))</f>
        <v>0</v>
      </c>
      <c r="C287" s="2">
        <f>IF(SUM('Actual species'!F287)&gt;=1,1,IF(SUM('Actual species'!F287)="X",1,0))</f>
        <v>0</v>
      </c>
      <c r="D287" s="2">
        <f>IF(SUM('Actual species'!G287)&gt;=1,1,IF(SUM('Actual species'!G287)="X",1,0))</f>
        <v>0</v>
      </c>
      <c r="E287" s="2">
        <f>IF(SUM('Actual species'!H287)&gt;=1,1,IF(SUM('Actual species'!H287)="X",1,0))</f>
        <v>0</v>
      </c>
      <c r="F287" s="2">
        <f>IF(SUM('Actual species'!I287)&gt;=1,1,IF(SUM('Actual species'!I287)="X",1,0))</f>
        <v>0</v>
      </c>
      <c r="G287" s="2">
        <f>IF(SUM('Actual species'!J287)&gt;=1,1,IF(SUM('Actual species'!J287)="X",1,0))</f>
        <v>1</v>
      </c>
      <c r="H287" s="2">
        <f>IF(SUM('Actual species'!K287)&gt;=1,1,IF(SUM('Actual species'!K287)="X",1,0))</f>
        <v>0</v>
      </c>
      <c r="I287" s="2">
        <f>IF(SUM('Actual species'!L287)&gt;=1,1,IF(SUM('Actual species'!L287)="X",1,0))</f>
        <v>0</v>
      </c>
      <c r="J287" s="2">
        <f>IF(SUM('Actual species'!M287)&gt;=1,1,IF(SUM('Actual species'!M287)="X",1,0))</f>
        <v>0</v>
      </c>
      <c r="K287" s="2">
        <f>IF(SUM('Actual species'!N287)&gt;=1,1,IF(SUM('Actual species'!N287)="X",1,0))</f>
        <v>0</v>
      </c>
      <c r="L287" s="2">
        <f>IF(SUM('Actual species'!O287)&gt;=1,1,IF(SUM('Actual species'!O287)="X",1,0))</f>
        <v>0</v>
      </c>
      <c r="M287" s="2">
        <f>IF(SUM('Actual species'!P287)&gt;=1,1,IF(SUM('Actual species'!P287)="X",1,0))</f>
        <v>0</v>
      </c>
      <c r="N287" s="2">
        <f>IF(SUM('Actual species'!Q287)&gt;=1,1,IF(SUM('Actual species'!Q287)="X",1,0))</f>
        <v>0</v>
      </c>
      <c r="O287" s="2">
        <f>IF(SUM('Actual species'!R287)&gt;=1,1,IF(SUM('Actual species'!R287)="X",1,0))</f>
        <v>0</v>
      </c>
      <c r="P287" s="2">
        <f>IF(SUM('Actual species'!S287)&gt;=1,1,IF(SUM('Actual species'!S287)="X",1,0))</f>
        <v>0</v>
      </c>
      <c r="Q287" s="2">
        <f>IF(SUM('Actual species'!T287)&gt;=1,1,IF(SUM('Actual species'!T287)="X",1,0))</f>
        <v>0</v>
      </c>
      <c r="R287" s="2">
        <f>IF(SUM('Actual species'!U287)&gt;=1,1,IF(SUM('Actual species'!U287)="X",1,0))</f>
        <v>0</v>
      </c>
      <c r="S287" s="2">
        <f>IF(SUM('Actual species'!V287)&gt;=1,1,IF(SUM('Actual species'!V287)="X",1,0))</f>
        <v>0</v>
      </c>
      <c r="T287" s="2">
        <f>IF(SUM('Actual species'!W287)&gt;=1,1,IF(SUM('Actual species'!W287)="X",1,0))</f>
        <v>0</v>
      </c>
    </row>
    <row r="288" spans="1:20" x14ac:dyDescent="0.3">
      <c r="A288" s="113" t="str">
        <f>'Actual species'!A288</f>
        <v>Aloconota cambrica</v>
      </c>
      <c r="B288" s="66">
        <f>IF(SUM('Actual species'!B288:E288)&gt;=1,1,IF(SUM('Actual species'!B288:E288)="X",1,0))</f>
        <v>0</v>
      </c>
      <c r="C288" s="2">
        <f>IF(SUM('Actual species'!F288)&gt;=1,1,IF(SUM('Actual species'!F288)="X",1,0))</f>
        <v>1</v>
      </c>
      <c r="D288" s="2">
        <f>IF(SUM('Actual species'!G288)&gt;=1,1,IF(SUM('Actual species'!G288)="X",1,0))</f>
        <v>0</v>
      </c>
      <c r="E288" s="2">
        <f>IF(SUM('Actual species'!H288)&gt;=1,1,IF(SUM('Actual species'!H288)="X",1,0))</f>
        <v>0</v>
      </c>
      <c r="F288" s="2">
        <f>IF(SUM('Actual species'!I288)&gt;=1,1,IF(SUM('Actual species'!I288)="X",1,0))</f>
        <v>1</v>
      </c>
      <c r="G288" s="2">
        <f>IF(SUM('Actual species'!J288)&gt;=1,1,IF(SUM('Actual species'!J288)="X",1,0))</f>
        <v>0</v>
      </c>
      <c r="H288" s="2">
        <f>IF(SUM('Actual species'!K288)&gt;=1,1,IF(SUM('Actual species'!K288)="X",1,0))</f>
        <v>0</v>
      </c>
      <c r="I288" s="2">
        <f>IF(SUM('Actual species'!L288)&gt;=1,1,IF(SUM('Actual species'!L288)="X",1,0))</f>
        <v>0</v>
      </c>
      <c r="J288" s="2">
        <f>IF(SUM('Actual species'!M288)&gt;=1,1,IF(SUM('Actual species'!M288)="X",1,0))</f>
        <v>1</v>
      </c>
      <c r="K288" s="2">
        <f>IF(SUM('Actual species'!N288)&gt;=1,1,IF(SUM('Actual species'!N288)="X",1,0))</f>
        <v>0</v>
      </c>
      <c r="L288" s="2">
        <f>IF(SUM('Actual species'!O288)&gt;=1,1,IF(SUM('Actual species'!O288)="X",1,0))</f>
        <v>0</v>
      </c>
      <c r="M288" s="2">
        <f>IF(SUM('Actual species'!P288)&gt;=1,1,IF(SUM('Actual species'!P288)="X",1,0))</f>
        <v>1</v>
      </c>
      <c r="N288" s="2">
        <f>IF(SUM('Actual species'!Q288)&gt;=1,1,IF(SUM('Actual species'!Q288)="X",1,0))</f>
        <v>0</v>
      </c>
      <c r="O288" s="2">
        <f>IF(SUM('Actual species'!R288)&gt;=1,1,IF(SUM('Actual species'!R288)="X",1,0))</f>
        <v>0</v>
      </c>
      <c r="P288" s="2">
        <f>IF(SUM('Actual species'!S288)&gt;=1,1,IF(SUM('Actual species'!S288)="X",1,0))</f>
        <v>0</v>
      </c>
      <c r="Q288" s="2">
        <f>IF(SUM('Actual species'!T288)&gt;=1,1,IF(SUM('Actual species'!T288)="X",1,0))</f>
        <v>0</v>
      </c>
      <c r="R288" s="2">
        <f>IF(SUM('Actual species'!U288)&gt;=1,1,IF(SUM('Actual species'!U288)="X",1,0))</f>
        <v>0</v>
      </c>
      <c r="S288" s="2">
        <f>IF(SUM('Actual species'!V288)&gt;=1,1,IF(SUM('Actual species'!V288)="X",1,0))</f>
        <v>0</v>
      </c>
      <c r="T288" s="2">
        <f>IF(SUM('Actual species'!W288)&gt;=1,1,IF(SUM('Actual species'!W288)="X",1,0))</f>
        <v>0</v>
      </c>
    </row>
    <row r="289" spans="1:20" x14ac:dyDescent="0.3">
      <c r="A289" s="113" t="str">
        <f>'Actual species'!A289</f>
        <v>Aloconota coulsoni</v>
      </c>
      <c r="B289" s="66">
        <f>IF(SUM('Actual species'!B289:E289)&gt;=1,1,IF(SUM('Actual species'!B289:E289)="X",1,0))</f>
        <v>0</v>
      </c>
      <c r="C289" s="2">
        <f>IF(SUM('Actual species'!F289)&gt;=1,1,IF(SUM('Actual species'!F289)="X",1,0))</f>
        <v>0</v>
      </c>
      <c r="D289" s="2">
        <f>IF(SUM('Actual species'!G289)&gt;=1,1,IF(SUM('Actual species'!G289)="X",1,0))</f>
        <v>0</v>
      </c>
      <c r="E289" s="2">
        <f>IF(SUM('Actual species'!H289)&gt;=1,1,IF(SUM('Actual species'!H289)="X",1,0))</f>
        <v>0</v>
      </c>
      <c r="F289" s="2">
        <f>IF(SUM('Actual species'!I289)&gt;=1,1,IF(SUM('Actual species'!I289)="X",1,0))</f>
        <v>0</v>
      </c>
      <c r="G289" s="2">
        <f>IF(SUM('Actual species'!J289)&gt;=1,1,IF(SUM('Actual species'!J289)="X",1,0))</f>
        <v>0</v>
      </c>
      <c r="H289" s="2">
        <f>IF(SUM('Actual species'!K289)&gt;=1,1,IF(SUM('Actual species'!K289)="X",1,0))</f>
        <v>0</v>
      </c>
      <c r="I289" s="2">
        <f>IF(SUM('Actual species'!L289)&gt;=1,1,IF(SUM('Actual species'!L289)="X",1,0))</f>
        <v>0</v>
      </c>
      <c r="J289" s="2">
        <f>IF(SUM('Actual species'!M289)&gt;=1,1,IF(SUM('Actual species'!M289)="X",1,0))</f>
        <v>1</v>
      </c>
      <c r="K289" s="2">
        <f>IF(SUM('Actual species'!N289)&gt;=1,1,IF(SUM('Actual species'!N289)="X",1,0))</f>
        <v>0</v>
      </c>
      <c r="L289" s="2">
        <f>IF(SUM('Actual species'!O289)&gt;=1,1,IF(SUM('Actual species'!O289)="X",1,0))</f>
        <v>0</v>
      </c>
      <c r="M289" s="2">
        <f>IF(SUM('Actual species'!P289)&gt;=1,1,IF(SUM('Actual species'!P289)="X",1,0))</f>
        <v>0</v>
      </c>
      <c r="N289" s="2">
        <f>IF(SUM('Actual species'!Q289)&gt;=1,1,IF(SUM('Actual species'!Q289)="X",1,0))</f>
        <v>0</v>
      </c>
      <c r="O289" s="2">
        <f>IF(SUM('Actual species'!R289)&gt;=1,1,IF(SUM('Actual species'!R289)="X",1,0))</f>
        <v>0</v>
      </c>
      <c r="P289" s="2">
        <f>IF(SUM('Actual species'!S289)&gt;=1,1,IF(SUM('Actual species'!S289)="X",1,0))</f>
        <v>0</v>
      </c>
      <c r="Q289" s="2">
        <f>IF(SUM('Actual species'!T289)&gt;=1,1,IF(SUM('Actual species'!T289)="X",1,0))</f>
        <v>0</v>
      </c>
      <c r="R289" s="2">
        <f>IF(SUM('Actual species'!U289)&gt;=1,1,IF(SUM('Actual species'!U289)="X",1,0))</f>
        <v>0</v>
      </c>
      <c r="S289" s="2">
        <f>IF(SUM('Actual species'!V289)&gt;=1,1,IF(SUM('Actual species'!V289)="X",1,0))</f>
        <v>0</v>
      </c>
      <c r="T289" s="2">
        <f>IF(SUM('Actual species'!W289)&gt;=1,1,IF(SUM('Actual species'!W289)="X",1,0))</f>
        <v>0</v>
      </c>
    </row>
    <row r="290" spans="1:20" x14ac:dyDescent="0.3">
      <c r="A290" s="113" t="str">
        <f>'Actual species'!A290</f>
        <v>Aloconota greagaria</v>
      </c>
      <c r="B290" s="66">
        <f>IF(SUM('Actual species'!B290:E290)&gt;=1,1,IF(SUM('Actual species'!B290:E290)="X",1,0))</f>
        <v>1</v>
      </c>
      <c r="C290" s="2">
        <f>IF(SUM('Actual species'!F290)&gt;=1,1,IF(SUM('Actual species'!F290)="X",1,0))</f>
        <v>1</v>
      </c>
      <c r="D290" s="2">
        <f>IF(SUM('Actual species'!G290)&gt;=1,1,IF(SUM('Actual species'!G290)="X",1,0))</f>
        <v>0</v>
      </c>
      <c r="E290" s="2">
        <f>IF(SUM('Actual species'!H290)&gt;=1,1,IF(SUM('Actual species'!H290)="X",1,0))</f>
        <v>0</v>
      </c>
      <c r="F290" s="2">
        <f>IF(SUM('Actual species'!I290)&gt;=1,1,IF(SUM('Actual species'!I290)="X",1,0))</f>
        <v>1</v>
      </c>
      <c r="G290" s="2">
        <f>IF(SUM('Actual species'!J290)&gt;=1,1,IF(SUM('Actual species'!J290)="X",1,0))</f>
        <v>0</v>
      </c>
      <c r="H290" s="2">
        <f>IF(SUM('Actual species'!K290)&gt;=1,1,IF(SUM('Actual species'!K290)="X",1,0))</f>
        <v>0</v>
      </c>
      <c r="I290" s="2">
        <f>IF(SUM('Actual species'!L290)&gt;=1,1,IF(SUM('Actual species'!L290)="X",1,0))</f>
        <v>0</v>
      </c>
      <c r="J290" s="2">
        <f>IF(SUM('Actual species'!M290)&gt;=1,1,IF(SUM('Actual species'!M290)="X",1,0))</f>
        <v>1</v>
      </c>
      <c r="K290" s="2">
        <f>IF(SUM('Actual species'!N290)&gt;=1,1,IF(SUM('Actual species'!N290)="X",1,0))</f>
        <v>0</v>
      </c>
      <c r="L290" s="2">
        <f>IF(SUM('Actual species'!O290)&gt;=1,1,IF(SUM('Actual species'!O290)="X",1,0))</f>
        <v>0</v>
      </c>
      <c r="M290" s="2">
        <f>IF(SUM('Actual species'!P290)&gt;=1,1,IF(SUM('Actual species'!P290)="X",1,0))</f>
        <v>1</v>
      </c>
      <c r="N290" s="2">
        <f>IF(SUM('Actual species'!Q290)&gt;=1,1,IF(SUM('Actual species'!Q290)="X",1,0))</f>
        <v>0</v>
      </c>
      <c r="O290" s="2">
        <f>IF(SUM('Actual species'!R290)&gt;=1,1,IF(SUM('Actual species'!R290)="X",1,0))</f>
        <v>0</v>
      </c>
      <c r="P290" s="2">
        <f>IF(SUM('Actual species'!S290)&gt;=1,1,IF(SUM('Actual species'!S290)="X",1,0))</f>
        <v>0</v>
      </c>
      <c r="Q290" s="2">
        <f>IF(SUM('Actual species'!T290)&gt;=1,1,IF(SUM('Actual species'!T290)="X",1,0))</f>
        <v>1</v>
      </c>
      <c r="R290" s="2">
        <f>IF(SUM('Actual species'!U290)&gt;=1,1,IF(SUM('Actual species'!U290)="X",1,0))</f>
        <v>0</v>
      </c>
      <c r="S290" s="2">
        <f>IF(SUM('Actual species'!V290)&gt;=1,1,IF(SUM('Actual species'!V290)="X",1,0))</f>
        <v>0</v>
      </c>
      <c r="T290" s="2">
        <f>IF(SUM('Actual species'!W290)&gt;=1,1,IF(SUM('Actual species'!W290)="X",1,0))</f>
        <v>0</v>
      </c>
    </row>
    <row r="291" spans="1:20" x14ac:dyDescent="0.3">
      <c r="A291" s="113" t="str">
        <f>'Actual species'!A291</f>
        <v>Aloconota insecta</v>
      </c>
      <c r="B291" s="66">
        <f>IF(SUM('Actual species'!B291:E291)&gt;=1,1,IF(SUM('Actual species'!B291:E291)="X",1,0))</f>
        <v>0</v>
      </c>
      <c r="C291" s="2">
        <f>IF(SUM('Actual species'!F291)&gt;=1,1,IF(SUM('Actual species'!F291)="X",1,0))</f>
        <v>0</v>
      </c>
      <c r="D291" s="2">
        <f>IF(SUM('Actual species'!G291)&gt;=1,1,IF(SUM('Actual species'!G291)="X",1,0))</f>
        <v>0</v>
      </c>
      <c r="E291" s="2">
        <f>IF(SUM('Actual species'!H291)&gt;=1,1,IF(SUM('Actual species'!H291)="X",1,0))</f>
        <v>0</v>
      </c>
      <c r="F291" s="2">
        <f>IF(SUM('Actual species'!I291)&gt;=1,1,IF(SUM('Actual species'!I291)="X",1,0))</f>
        <v>0</v>
      </c>
      <c r="G291" s="2">
        <f>IF(SUM('Actual species'!J291)&gt;=1,1,IF(SUM('Actual species'!J291)="X",1,0))</f>
        <v>0</v>
      </c>
      <c r="H291" s="2">
        <f>IF(SUM('Actual species'!K291)&gt;=1,1,IF(SUM('Actual species'!K291)="X",1,0))</f>
        <v>0</v>
      </c>
      <c r="I291" s="2">
        <f>IF(SUM('Actual species'!L291)&gt;=1,1,IF(SUM('Actual species'!L291)="X",1,0))</f>
        <v>0</v>
      </c>
      <c r="J291" s="2">
        <f>IF(SUM('Actual species'!M291)&gt;=1,1,IF(SUM('Actual species'!M291)="X",1,0))</f>
        <v>0</v>
      </c>
      <c r="K291" s="2">
        <f>IF(SUM('Actual species'!N291)&gt;=1,1,IF(SUM('Actual species'!N291)="X",1,0))</f>
        <v>0</v>
      </c>
      <c r="L291" s="2">
        <f>IF(SUM('Actual species'!O291)&gt;=1,1,IF(SUM('Actual species'!O291)="X",1,0))</f>
        <v>0</v>
      </c>
      <c r="M291" s="2">
        <f>IF(SUM('Actual species'!P291)&gt;=1,1,IF(SUM('Actual species'!P291)="X",1,0))</f>
        <v>1</v>
      </c>
      <c r="N291" s="2">
        <f>IF(SUM('Actual species'!Q291)&gt;=1,1,IF(SUM('Actual species'!Q291)="X",1,0))</f>
        <v>0</v>
      </c>
      <c r="O291" s="2">
        <f>IF(SUM('Actual species'!R291)&gt;=1,1,IF(SUM('Actual species'!R291)="X",1,0))</f>
        <v>0</v>
      </c>
      <c r="P291" s="2">
        <f>IF(SUM('Actual species'!S291)&gt;=1,1,IF(SUM('Actual species'!S291)="X",1,0))</f>
        <v>0</v>
      </c>
      <c r="Q291" s="2">
        <f>IF(SUM('Actual species'!T291)&gt;=1,1,IF(SUM('Actual species'!T291)="X",1,0))</f>
        <v>0</v>
      </c>
      <c r="R291" s="2">
        <f>IF(SUM('Actual species'!U291)&gt;=1,1,IF(SUM('Actual species'!U291)="X",1,0))</f>
        <v>0</v>
      </c>
      <c r="S291" s="2">
        <f>IF(SUM('Actual species'!V291)&gt;=1,1,IF(SUM('Actual species'!V291)="X",1,0))</f>
        <v>0</v>
      </c>
      <c r="T291" s="2">
        <f>IF(SUM('Actual species'!W291)&gt;=1,1,IF(SUM('Actual species'!W291)="X",1,0))</f>
        <v>0</v>
      </c>
    </row>
    <row r="292" spans="1:20" x14ac:dyDescent="0.3">
      <c r="A292" s="113" t="str">
        <f>'Actual species'!A292</f>
        <v>Aloconota languida</v>
      </c>
      <c r="B292" s="66">
        <f>IF(SUM('Actual species'!B292:E292)&gt;=1,1,IF(SUM('Actual species'!B292:E292)="X",1,0))</f>
        <v>0</v>
      </c>
      <c r="C292" s="2">
        <f>IF(SUM('Actual species'!F292)&gt;=1,1,IF(SUM('Actual species'!F292)="X",1,0))</f>
        <v>0</v>
      </c>
      <c r="D292" s="2">
        <f>IF(SUM('Actual species'!G292)&gt;=1,1,IF(SUM('Actual species'!G292)="X",1,0))</f>
        <v>0</v>
      </c>
      <c r="E292" s="2">
        <f>IF(SUM('Actual species'!H292)&gt;=1,1,IF(SUM('Actual species'!H292)="X",1,0))</f>
        <v>0</v>
      </c>
      <c r="F292" s="2">
        <f>IF(SUM('Actual species'!I292)&gt;=1,1,IF(SUM('Actual species'!I292)="X",1,0))</f>
        <v>0</v>
      </c>
      <c r="G292" s="2">
        <f>IF(SUM('Actual species'!J292)&gt;=1,1,IF(SUM('Actual species'!J292)="X",1,0))</f>
        <v>0</v>
      </c>
      <c r="H292" s="2">
        <f>IF(SUM('Actual species'!K292)&gt;=1,1,IF(SUM('Actual species'!K292)="X",1,0))</f>
        <v>0</v>
      </c>
      <c r="I292" s="2">
        <f>IF(SUM('Actual species'!L292)&gt;=1,1,IF(SUM('Actual species'!L292)="X",1,0))</f>
        <v>0</v>
      </c>
      <c r="J292" s="2">
        <f>IF(SUM('Actual species'!M292)&gt;=1,1,IF(SUM('Actual species'!M292)="X",1,0))</f>
        <v>0</v>
      </c>
      <c r="K292" s="2">
        <f>IF(SUM('Actual species'!N292)&gt;=1,1,IF(SUM('Actual species'!N292)="X",1,0))</f>
        <v>0</v>
      </c>
      <c r="L292" s="2">
        <f>IF(SUM('Actual species'!O292)&gt;=1,1,IF(SUM('Actual species'!O292)="X",1,0))</f>
        <v>0</v>
      </c>
      <c r="M292" s="2">
        <f>IF(SUM('Actual species'!P292)&gt;=1,1,IF(SUM('Actual species'!P292)="X",1,0))</f>
        <v>0</v>
      </c>
      <c r="N292" s="2">
        <f>IF(SUM('Actual species'!Q292)&gt;=1,1,IF(SUM('Actual species'!Q292)="X",1,0))</f>
        <v>0</v>
      </c>
      <c r="O292" s="2">
        <f>IF(SUM('Actual species'!R292)&gt;=1,1,IF(SUM('Actual species'!R292)="X",1,0))</f>
        <v>0</v>
      </c>
      <c r="P292" s="2">
        <f>IF(SUM('Actual species'!S292)&gt;=1,1,IF(SUM('Actual species'!S292)="X",1,0))</f>
        <v>0</v>
      </c>
      <c r="Q292" s="2">
        <f>IF(SUM('Actual species'!T292)&gt;=1,1,IF(SUM('Actual species'!T292)="X",1,0))</f>
        <v>0</v>
      </c>
      <c r="R292" s="2">
        <f>IF(SUM('Actual species'!U292)&gt;=1,1,IF(SUM('Actual species'!U292)="X",1,0))</f>
        <v>0</v>
      </c>
      <c r="S292" s="2">
        <f>IF(SUM('Actual species'!V292)&gt;=1,1,IF(SUM('Actual species'!V292)="X",1,0))</f>
        <v>0</v>
      </c>
      <c r="T292" s="2">
        <f>IF(SUM('Actual species'!W292)&gt;=1,1,IF(SUM('Actual species'!W292)="X",1,0))</f>
        <v>0</v>
      </c>
    </row>
    <row r="293" spans="1:20" x14ac:dyDescent="0.3">
      <c r="A293" s="113" t="str">
        <f>'Actual species'!A293</f>
        <v>Aloconota lesbia</v>
      </c>
      <c r="B293" s="66">
        <f>IF(SUM('Actual species'!B293:E293)&gt;=1,1,IF(SUM('Actual species'!B293:E293)="X",1,0))</f>
        <v>0</v>
      </c>
      <c r="C293" s="2">
        <f>IF(SUM('Actual species'!F293)&gt;=1,1,IF(SUM('Actual species'!F293)="X",1,0))</f>
        <v>0</v>
      </c>
      <c r="D293" s="2">
        <f>IF(SUM('Actual species'!G293)&gt;=1,1,IF(SUM('Actual species'!G293)="X",1,0))</f>
        <v>0</v>
      </c>
      <c r="E293" s="2">
        <f>IF(SUM('Actual species'!H293)&gt;=1,1,IF(SUM('Actual species'!H293)="X",1,0))</f>
        <v>0</v>
      </c>
      <c r="F293" s="2">
        <f>IF(SUM('Actual species'!I293)&gt;=1,1,IF(SUM('Actual species'!I293)="X",1,0))</f>
        <v>1</v>
      </c>
      <c r="G293" s="2">
        <f>IF(SUM('Actual species'!J293)&gt;=1,1,IF(SUM('Actual species'!J293)="X",1,0))</f>
        <v>0</v>
      </c>
      <c r="H293" s="2">
        <f>IF(SUM('Actual species'!K293)&gt;=1,1,IF(SUM('Actual species'!K293)="X",1,0))</f>
        <v>0</v>
      </c>
      <c r="I293" s="2">
        <f>IF(SUM('Actual species'!L293)&gt;=1,1,IF(SUM('Actual species'!L293)="X",1,0))</f>
        <v>0</v>
      </c>
      <c r="J293" s="2">
        <f>IF(SUM('Actual species'!M293)&gt;=1,1,IF(SUM('Actual species'!M293)="X",1,0))</f>
        <v>0</v>
      </c>
      <c r="K293" s="2">
        <f>IF(SUM('Actual species'!N293)&gt;=1,1,IF(SUM('Actual species'!N293)="X",1,0))</f>
        <v>0</v>
      </c>
      <c r="L293" s="2">
        <f>IF(SUM('Actual species'!O293)&gt;=1,1,IF(SUM('Actual species'!O293)="X",1,0))</f>
        <v>0</v>
      </c>
      <c r="M293" s="2">
        <f>IF(SUM('Actual species'!P293)&gt;=1,1,IF(SUM('Actual species'!P293)="X",1,0))</f>
        <v>0</v>
      </c>
      <c r="N293" s="2">
        <f>IF(SUM('Actual species'!Q293)&gt;=1,1,IF(SUM('Actual species'!Q293)="X",1,0))</f>
        <v>0</v>
      </c>
      <c r="O293" s="2">
        <f>IF(SUM('Actual species'!R293)&gt;=1,1,IF(SUM('Actual species'!R293)="X",1,0))</f>
        <v>0</v>
      </c>
      <c r="P293" s="2">
        <f>IF(SUM('Actual species'!S293)&gt;=1,1,IF(SUM('Actual species'!S293)="X",1,0))</f>
        <v>0</v>
      </c>
      <c r="Q293" s="2">
        <f>IF(SUM('Actual species'!T293)&gt;=1,1,IF(SUM('Actual species'!T293)="X",1,0))</f>
        <v>0</v>
      </c>
      <c r="R293" s="2">
        <f>IF(SUM('Actual species'!U293)&gt;=1,1,IF(SUM('Actual species'!U293)="X",1,0))</f>
        <v>0</v>
      </c>
      <c r="S293" s="2">
        <f>IF(SUM('Actual species'!V293)&gt;=1,1,IF(SUM('Actual species'!V293)="X",1,0))</f>
        <v>0</v>
      </c>
      <c r="T293" s="2">
        <f>IF(SUM('Actual species'!W293)&gt;=1,1,IF(SUM('Actual species'!W293)="X",1,0))</f>
        <v>0</v>
      </c>
    </row>
    <row r="294" spans="1:20" x14ac:dyDescent="0.3">
      <c r="A294" s="113" t="str">
        <f>'Actual species'!A294</f>
        <v>Aloconota longicollis</v>
      </c>
      <c r="B294" s="66">
        <f>IF(SUM('Actual species'!B294:E294)&gt;=1,1,IF(SUM('Actual species'!B294:E294)="X",1,0))</f>
        <v>0</v>
      </c>
      <c r="C294" s="2">
        <f>IF(SUM('Actual species'!F294)&gt;=1,1,IF(SUM('Actual species'!F294)="X",1,0))</f>
        <v>0</v>
      </c>
      <c r="D294" s="2">
        <f>IF(SUM('Actual species'!G294)&gt;=1,1,IF(SUM('Actual species'!G294)="X",1,0))</f>
        <v>0</v>
      </c>
      <c r="E294" s="2">
        <f>IF(SUM('Actual species'!H294)&gt;=1,1,IF(SUM('Actual species'!H294)="X",1,0))</f>
        <v>0</v>
      </c>
      <c r="F294" s="2">
        <f>IF(SUM('Actual species'!I294)&gt;=1,1,IF(SUM('Actual species'!I294)="X",1,0))</f>
        <v>0</v>
      </c>
      <c r="G294" s="2">
        <f>IF(SUM('Actual species'!J294)&gt;=1,1,IF(SUM('Actual species'!J294)="X",1,0))</f>
        <v>0</v>
      </c>
      <c r="H294" s="2">
        <f>IF(SUM('Actual species'!K294)&gt;=1,1,IF(SUM('Actual species'!K294)="X",1,0))</f>
        <v>0</v>
      </c>
      <c r="I294" s="2">
        <f>IF(SUM('Actual species'!L294)&gt;=1,1,IF(SUM('Actual species'!L294)="X",1,0))</f>
        <v>0</v>
      </c>
      <c r="J294" s="2">
        <f>IF(SUM('Actual species'!M294)&gt;=1,1,IF(SUM('Actual species'!M294)="X",1,0))</f>
        <v>1</v>
      </c>
      <c r="K294" s="2">
        <f>IF(SUM('Actual species'!N294)&gt;=1,1,IF(SUM('Actual species'!N294)="X",1,0))</f>
        <v>0</v>
      </c>
      <c r="L294" s="2">
        <f>IF(SUM('Actual species'!O294)&gt;=1,1,IF(SUM('Actual species'!O294)="X",1,0))</f>
        <v>0</v>
      </c>
      <c r="M294" s="2">
        <f>IF(SUM('Actual species'!P294)&gt;=1,1,IF(SUM('Actual species'!P294)="X",1,0))</f>
        <v>0</v>
      </c>
      <c r="N294" s="2">
        <f>IF(SUM('Actual species'!Q294)&gt;=1,1,IF(SUM('Actual species'!Q294)="X",1,0))</f>
        <v>0</v>
      </c>
      <c r="O294" s="2">
        <f>IF(SUM('Actual species'!R294)&gt;=1,1,IF(SUM('Actual species'!R294)="X",1,0))</f>
        <v>0</v>
      </c>
      <c r="P294" s="2">
        <f>IF(SUM('Actual species'!S294)&gt;=1,1,IF(SUM('Actual species'!S294)="X",1,0))</f>
        <v>0</v>
      </c>
      <c r="Q294" s="2">
        <f>IF(SUM('Actual species'!T294)&gt;=1,1,IF(SUM('Actual species'!T294)="X",1,0))</f>
        <v>0</v>
      </c>
      <c r="R294" s="2">
        <f>IF(SUM('Actual species'!U294)&gt;=1,1,IF(SUM('Actual species'!U294)="X",1,0))</f>
        <v>0</v>
      </c>
      <c r="S294" s="2">
        <f>IF(SUM('Actual species'!V294)&gt;=1,1,IF(SUM('Actual species'!V294)="X",1,0))</f>
        <v>0</v>
      </c>
      <c r="T294" s="2">
        <f>IF(SUM('Actual species'!W294)&gt;=1,1,IF(SUM('Actual species'!W294)="X",1,0))</f>
        <v>0</v>
      </c>
    </row>
    <row r="295" spans="1:20" x14ac:dyDescent="0.3">
      <c r="A295" s="113" t="str">
        <f>'Actual species'!A295</f>
        <v>Aloconota mediterranea</v>
      </c>
      <c r="B295" s="66">
        <f>IF(SUM('Actual species'!B295:E295)&gt;=1,1,IF(SUM('Actual species'!B295:E295)="X",1,0))</f>
        <v>0</v>
      </c>
      <c r="C295" s="2">
        <f>IF(SUM('Actual species'!F295)&gt;=1,1,IF(SUM('Actual species'!F295)="X",1,0))</f>
        <v>0</v>
      </c>
      <c r="D295" s="2">
        <f>IF(SUM('Actual species'!G295)&gt;=1,1,IF(SUM('Actual species'!G295)="X",1,0))</f>
        <v>0</v>
      </c>
      <c r="E295" s="2">
        <f>IF(SUM('Actual species'!H295)&gt;=1,1,IF(SUM('Actual species'!H295)="X",1,0))</f>
        <v>0</v>
      </c>
      <c r="F295" s="2">
        <f>IF(SUM('Actual species'!I295)&gt;=1,1,IF(SUM('Actual species'!I295)="X",1,0))</f>
        <v>0</v>
      </c>
      <c r="G295" s="2">
        <f>IF(SUM('Actual species'!J295)&gt;=1,1,IF(SUM('Actual species'!J295)="X",1,0))</f>
        <v>0</v>
      </c>
      <c r="H295" s="2">
        <f>IF(SUM('Actual species'!K295)&gt;=1,1,IF(SUM('Actual species'!K295)="X",1,0))</f>
        <v>0</v>
      </c>
      <c r="I295" s="2">
        <f>IF(SUM('Actual species'!L295)&gt;=1,1,IF(SUM('Actual species'!L295)="X",1,0))</f>
        <v>0</v>
      </c>
      <c r="J295" s="2">
        <f>IF(SUM('Actual species'!M295)&gt;=1,1,IF(SUM('Actual species'!M295)="X",1,0))</f>
        <v>0</v>
      </c>
      <c r="K295" s="2">
        <f>IF(SUM('Actual species'!N295)&gt;=1,1,IF(SUM('Actual species'!N295)="X",1,0))</f>
        <v>0</v>
      </c>
      <c r="L295" s="2">
        <f>IF(SUM('Actual species'!O295)&gt;=1,1,IF(SUM('Actual species'!O295)="X",1,0))</f>
        <v>0</v>
      </c>
      <c r="M295" s="2">
        <f>IF(SUM('Actual species'!P295)&gt;=1,1,IF(SUM('Actual species'!P295)="X",1,0))</f>
        <v>0</v>
      </c>
      <c r="N295" s="2">
        <f>IF(SUM('Actual species'!Q295)&gt;=1,1,IF(SUM('Actual species'!Q295)="X",1,0))</f>
        <v>0</v>
      </c>
      <c r="O295" s="2">
        <f>IF(SUM('Actual species'!R295)&gt;=1,1,IF(SUM('Actual species'!R295)="X",1,0))</f>
        <v>0</v>
      </c>
      <c r="P295" s="2">
        <f>IF(SUM('Actual species'!S295)&gt;=1,1,IF(SUM('Actual species'!S295)="X",1,0))</f>
        <v>0</v>
      </c>
      <c r="Q295" s="2">
        <f>IF(SUM('Actual species'!T295)&gt;=1,1,IF(SUM('Actual species'!T295)="X",1,0))</f>
        <v>1</v>
      </c>
      <c r="R295" s="2">
        <f>IF(SUM('Actual species'!U295)&gt;=1,1,IF(SUM('Actual species'!U295)="X",1,0))</f>
        <v>0</v>
      </c>
      <c r="S295" s="2">
        <f>IF(SUM('Actual species'!V295)&gt;=1,1,IF(SUM('Actual species'!V295)="X",1,0))</f>
        <v>0</v>
      </c>
      <c r="T295" s="2">
        <f>IF(SUM('Actual species'!W295)&gt;=1,1,IF(SUM('Actual species'!W295)="X",1,0))</f>
        <v>0</v>
      </c>
    </row>
    <row r="296" spans="1:20" x14ac:dyDescent="0.3">
      <c r="A296" s="113" t="str">
        <f>'Actual species'!A296</f>
        <v xml:space="preserve">Aloconota minoica (E) </v>
      </c>
      <c r="B296" s="66">
        <f>IF(SUM('Actual species'!B296:E296)&gt;=1,1,IF(SUM('Actual species'!B296:E296)="X",1,0))</f>
        <v>0</v>
      </c>
      <c r="C296" s="2">
        <f>IF(SUM('Actual species'!F296)&gt;=1,1,IF(SUM('Actual species'!F296)="X",1,0))</f>
        <v>0</v>
      </c>
      <c r="D296" s="2">
        <f>IF(SUM('Actual species'!G296)&gt;=1,1,IF(SUM('Actual species'!G296)="X",1,0))</f>
        <v>0</v>
      </c>
      <c r="E296" s="2">
        <f>IF(SUM('Actual species'!H296)&gt;=1,1,IF(SUM('Actual species'!H296)="X",1,0))</f>
        <v>0</v>
      </c>
      <c r="F296" s="2">
        <f>IF(SUM('Actual species'!I296)&gt;=1,1,IF(SUM('Actual species'!I296)="X",1,0))</f>
        <v>0</v>
      </c>
      <c r="G296" s="2">
        <f>IF(SUM('Actual species'!J296)&gt;=1,1,IF(SUM('Actual species'!J296)="X",1,0))</f>
        <v>1</v>
      </c>
      <c r="H296" s="2">
        <f>IF(SUM('Actual species'!K296)&gt;=1,1,IF(SUM('Actual species'!K296)="X",1,0))</f>
        <v>0</v>
      </c>
      <c r="I296" s="2">
        <f>IF(SUM('Actual species'!L296)&gt;=1,1,IF(SUM('Actual species'!L296)="X",1,0))</f>
        <v>0</v>
      </c>
      <c r="J296" s="2">
        <f>IF(SUM('Actual species'!M296)&gt;=1,1,IF(SUM('Actual species'!M296)="X",1,0))</f>
        <v>0</v>
      </c>
      <c r="K296" s="2">
        <f>IF(SUM('Actual species'!N296)&gt;=1,1,IF(SUM('Actual species'!N296)="X",1,0))</f>
        <v>0</v>
      </c>
      <c r="L296" s="2">
        <f>IF(SUM('Actual species'!O296)&gt;=1,1,IF(SUM('Actual species'!O296)="X",1,0))</f>
        <v>0</v>
      </c>
      <c r="M296" s="2">
        <f>IF(SUM('Actual species'!P296)&gt;=1,1,IF(SUM('Actual species'!P296)="X",1,0))</f>
        <v>0</v>
      </c>
      <c r="N296" s="2">
        <f>IF(SUM('Actual species'!Q296)&gt;=1,1,IF(SUM('Actual species'!Q296)="X",1,0))</f>
        <v>0</v>
      </c>
      <c r="O296" s="2">
        <f>IF(SUM('Actual species'!R296)&gt;=1,1,IF(SUM('Actual species'!R296)="X",1,0))</f>
        <v>0</v>
      </c>
      <c r="P296" s="2">
        <f>IF(SUM('Actual species'!S296)&gt;=1,1,IF(SUM('Actual species'!S296)="X",1,0))</f>
        <v>0</v>
      </c>
      <c r="Q296" s="2">
        <f>IF(SUM('Actual species'!T296)&gt;=1,1,IF(SUM('Actual species'!T296)="X",1,0))</f>
        <v>0</v>
      </c>
      <c r="R296" s="2">
        <f>IF(SUM('Actual species'!U296)&gt;=1,1,IF(SUM('Actual species'!U296)="X",1,0))</f>
        <v>0</v>
      </c>
      <c r="S296" s="2">
        <f>IF(SUM('Actual species'!V296)&gt;=1,1,IF(SUM('Actual species'!V296)="X",1,0))</f>
        <v>0</v>
      </c>
      <c r="T296" s="2">
        <f>IF(SUM('Actual species'!W296)&gt;=1,1,IF(SUM('Actual species'!W296)="X",1,0))</f>
        <v>0</v>
      </c>
    </row>
    <row r="297" spans="1:20" x14ac:dyDescent="0.3">
      <c r="A297" s="113" t="str">
        <f>'Actual species'!A297</f>
        <v>Aloconota montenegrina</v>
      </c>
      <c r="B297" s="66">
        <f>IF(SUM('Actual species'!B297:E297)&gt;=1,1,IF(SUM('Actual species'!B297:E297)="X",1,0))</f>
        <v>0</v>
      </c>
      <c r="C297" s="2">
        <f>IF(SUM('Actual species'!F297)&gt;=1,1,IF(SUM('Actual species'!F297)="X",1,0))</f>
        <v>0</v>
      </c>
      <c r="D297" s="2">
        <f>IF(SUM('Actual species'!G297)&gt;=1,1,IF(SUM('Actual species'!G297)="X",1,0))</f>
        <v>0</v>
      </c>
      <c r="E297" s="2">
        <f>IF(SUM('Actual species'!H297)&gt;=1,1,IF(SUM('Actual species'!H297)="X",1,0))</f>
        <v>0</v>
      </c>
      <c r="F297" s="2">
        <f>IF(SUM('Actual species'!I297)&gt;=1,1,IF(SUM('Actual species'!I297)="X",1,0))</f>
        <v>0</v>
      </c>
      <c r="G297" s="2">
        <f>IF(SUM('Actual species'!J297)&gt;=1,1,IF(SUM('Actual species'!J297)="X",1,0))</f>
        <v>0</v>
      </c>
      <c r="H297" s="2">
        <f>IF(SUM('Actual species'!K297)&gt;=1,1,IF(SUM('Actual species'!K297)="X",1,0))</f>
        <v>0</v>
      </c>
      <c r="I297" s="2">
        <f>IF(SUM('Actual species'!L297)&gt;=1,1,IF(SUM('Actual species'!L297)="X",1,0))</f>
        <v>0</v>
      </c>
      <c r="J297" s="2">
        <f>IF(SUM('Actual species'!M297)&gt;=1,1,IF(SUM('Actual species'!M297)="X",1,0))</f>
        <v>1</v>
      </c>
      <c r="K297" s="2">
        <f>IF(SUM('Actual species'!N297)&gt;=1,1,IF(SUM('Actual species'!N297)="X",1,0))</f>
        <v>0</v>
      </c>
      <c r="L297" s="2">
        <f>IF(SUM('Actual species'!O297)&gt;=1,1,IF(SUM('Actual species'!O297)="X",1,0))</f>
        <v>0</v>
      </c>
      <c r="M297" s="2">
        <f>IF(SUM('Actual species'!P297)&gt;=1,1,IF(SUM('Actual species'!P297)="X",1,0))</f>
        <v>0</v>
      </c>
      <c r="N297" s="2">
        <f>IF(SUM('Actual species'!Q297)&gt;=1,1,IF(SUM('Actual species'!Q297)="X",1,0))</f>
        <v>0</v>
      </c>
      <c r="O297" s="2">
        <f>IF(SUM('Actual species'!R297)&gt;=1,1,IF(SUM('Actual species'!R297)="X",1,0))</f>
        <v>0</v>
      </c>
      <c r="P297" s="2">
        <f>IF(SUM('Actual species'!S297)&gt;=1,1,IF(SUM('Actual species'!S297)="X",1,0))</f>
        <v>0</v>
      </c>
      <c r="Q297" s="2">
        <f>IF(SUM('Actual species'!T297)&gt;=1,1,IF(SUM('Actual species'!T297)="X",1,0))</f>
        <v>0</v>
      </c>
      <c r="R297" s="2">
        <f>IF(SUM('Actual species'!U297)&gt;=1,1,IF(SUM('Actual species'!U297)="X",1,0))</f>
        <v>0</v>
      </c>
      <c r="S297" s="2">
        <f>IF(SUM('Actual species'!V297)&gt;=1,1,IF(SUM('Actual species'!V297)="X",1,0))</f>
        <v>0</v>
      </c>
      <c r="T297" s="2">
        <f>IF(SUM('Actual species'!W297)&gt;=1,1,IF(SUM('Actual species'!W297)="X",1,0))</f>
        <v>0</v>
      </c>
    </row>
    <row r="298" spans="1:20" x14ac:dyDescent="0.3">
      <c r="A298" s="113" t="str">
        <f>'Actual species'!A298</f>
        <v>Aloconota myrmicaria</v>
      </c>
      <c r="B298" s="66">
        <f>IF(SUM('Actual species'!B298:E298)&gt;=1,1,IF(SUM('Actual species'!B298:E298)="X",1,0))</f>
        <v>0</v>
      </c>
      <c r="C298" s="2">
        <f>IF(SUM('Actual species'!F298)&gt;=1,1,IF(SUM('Actual species'!F298)="X",1,0))</f>
        <v>0</v>
      </c>
      <c r="D298" s="2">
        <f>IF(SUM('Actual species'!G298)&gt;=1,1,IF(SUM('Actual species'!G298)="X",1,0))</f>
        <v>0</v>
      </c>
      <c r="E298" s="2">
        <f>IF(SUM('Actual species'!H298)&gt;=1,1,IF(SUM('Actual species'!H298)="X",1,0))</f>
        <v>0</v>
      </c>
      <c r="F298" s="2">
        <f>IF(SUM('Actual species'!I298)&gt;=1,1,IF(SUM('Actual species'!I298)="X",1,0))</f>
        <v>0</v>
      </c>
      <c r="G298" s="2">
        <f>IF(SUM('Actual species'!J298)&gt;=1,1,IF(SUM('Actual species'!J298)="X",1,0))</f>
        <v>0</v>
      </c>
      <c r="H298" s="2">
        <f>IF(SUM('Actual species'!K298)&gt;=1,1,IF(SUM('Actual species'!K298)="X",1,0))</f>
        <v>0</v>
      </c>
      <c r="I298" s="2">
        <f>IF(SUM('Actual species'!L298)&gt;=1,1,IF(SUM('Actual species'!L298)="X",1,0))</f>
        <v>0</v>
      </c>
      <c r="J298" s="2">
        <f>IF(SUM('Actual species'!M298)&gt;=1,1,IF(SUM('Actual species'!M298)="X",1,0))</f>
        <v>0</v>
      </c>
      <c r="K298" s="2">
        <f>IF(SUM('Actual species'!N298)&gt;=1,1,IF(SUM('Actual species'!N298)="X",1,0))</f>
        <v>0</v>
      </c>
      <c r="L298" s="2">
        <f>IF(SUM('Actual species'!O298)&gt;=1,1,IF(SUM('Actual species'!O298)="X",1,0))</f>
        <v>0</v>
      </c>
      <c r="M298" s="2">
        <f>IF(SUM('Actual species'!P298)&gt;=1,1,IF(SUM('Actual species'!P298)="X",1,0))</f>
        <v>0</v>
      </c>
      <c r="N298" s="2">
        <f>IF(SUM('Actual species'!Q298)&gt;=1,1,IF(SUM('Actual species'!Q298)="X",1,0))</f>
        <v>0</v>
      </c>
      <c r="O298" s="2">
        <f>IF(SUM('Actual species'!R298)&gt;=1,1,IF(SUM('Actual species'!R298)="X",1,0))</f>
        <v>0</v>
      </c>
      <c r="P298" s="2">
        <f>IF(SUM('Actual species'!S298)&gt;=1,1,IF(SUM('Actual species'!S298)="X",1,0))</f>
        <v>0</v>
      </c>
      <c r="Q298" s="2">
        <f>IF(SUM('Actual species'!T298)&gt;=1,1,IF(SUM('Actual species'!T298)="X",1,0))</f>
        <v>0</v>
      </c>
      <c r="R298" s="2">
        <f>IF(SUM('Actual species'!U298)&gt;=1,1,IF(SUM('Actual species'!U298)="X",1,0))</f>
        <v>0</v>
      </c>
      <c r="S298" s="2">
        <f>IF(SUM('Actual species'!V298)&gt;=1,1,IF(SUM('Actual species'!V298)="X",1,0))</f>
        <v>0</v>
      </c>
      <c r="T298" s="2">
        <f>IF(SUM('Actual species'!W298)&gt;=1,1,IF(SUM('Actual species'!W298)="X",1,0))</f>
        <v>0</v>
      </c>
    </row>
    <row r="299" spans="1:20" x14ac:dyDescent="0.3">
      <c r="A299" s="113" t="str">
        <f>'Actual species'!A299</f>
        <v>Aloconota planifrons</v>
      </c>
      <c r="B299" s="66">
        <f>IF(SUM('Actual species'!B299:E299)&gt;=1,1,IF(SUM('Actual species'!B299:E299)="X",1,0))</f>
        <v>0</v>
      </c>
      <c r="C299" s="2">
        <f>IF(SUM('Actual species'!F299)&gt;=1,1,IF(SUM('Actual species'!F299)="X",1,0))</f>
        <v>0</v>
      </c>
      <c r="D299" s="2">
        <f>IF(SUM('Actual species'!G299)&gt;=1,1,IF(SUM('Actual species'!G299)="X",1,0))</f>
        <v>0</v>
      </c>
      <c r="E299" s="2">
        <f>IF(SUM('Actual species'!H299)&gt;=1,1,IF(SUM('Actual species'!H299)="X",1,0))</f>
        <v>0</v>
      </c>
      <c r="F299" s="2">
        <f>IF(SUM('Actual species'!I299)&gt;=1,1,IF(SUM('Actual species'!I299)="X",1,0))</f>
        <v>0</v>
      </c>
      <c r="G299" s="2">
        <f>IF(SUM('Actual species'!J299)&gt;=1,1,IF(SUM('Actual species'!J299)="X",1,0))</f>
        <v>0</v>
      </c>
      <c r="H299" s="2">
        <f>IF(SUM('Actual species'!K299)&gt;=1,1,IF(SUM('Actual species'!K299)="X",1,0))</f>
        <v>0</v>
      </c>
      <c r="I299" s="2">
        <f>IF(SUM('Actual species'!L299)&gt;=1,1,IF(SUM('Actual species'!L299)="X",1,0))</f>
        <v>0</v>
      </c>
      <c r="J299" s="2">
        <f>IF(SUM('Actual species'!M299)&gt;=1,1,IF(SUM('Actual species'!M299)="X",1,0))</f>
        <v>1</v>
      </c>
      <c r="K299" s="2">
        <f>IF(SUM('Actual species'!N299)&gt;=1,1,IF(SUM('Actual species'!N299)="X",1,0))</f>
        <v>0</v>
      </c>
      <c r="L299" s="2">
        <f>IF(SUM('Actual species'!O299)&gt;=1,1,IF(SUM('Actual species'!O299)="X",1,0))</f>
        <v>0</v>
      </c>
      <c r="M299" s="2">
        <f>IF(SUM('Actual species'!P299)&gt;=1,1,IF(SUM('Actual species'!P299)="X",1,0))</f>
        <v>0</v>
      </c>
      <c r="N299" s="2">
        <f>IF(SUM('Actual species'!Q299)&gt;=1,1,IF(SUM('Actual species'!Q299)="X",1,0))</f>
        <v>0</v>
      </c>
      <c r="O299" s="2">
        <f>IF(SUM('Actual species'!R299)&gt;=1,1,IF(SUM('Actual species'!R299)="X",1,0))</f>
        <v>0</v>
      </c>
      <c r="P299" s="2">
        <f>IF(SUM('Actual species'!S299)&gt;=1,1,IF(SUM('Actual species'!S299)="X",1,0))</f>
        <v>0</v>
      </c>
      <c r="Q299" s="2">
        <f>IF(SUM('Actual species'!T299)&gt;=1,1,IF(SUM('Actual species'!T299)="X",1,0))</f>
        <v>0</v>
      </c>
      <c r="R299" s="2">
        <f>IF(SUM('Actual species'!U299)&gt;=1,1,IF(SUM('Actual species'!U299)="X",1,0))</f>
        <v>0</v>
      </c>
      <c r="S299" s="2">
        <f>IF(SUM('Actual species'!V299)&gt;=1,1,IF(SUM('Actual species'!V299)="X",1,0))</f>
        <v>0</v>
      </c>
      <c r="T299" s="2">
        <f>IF(SUM('Actual species'!W299)&gt;=1,1,IF(SUM('Actual species'!W299)="X",1,0))</f>
        <v>0</v>
      </c>
    </row>
    <row r="300" spans="1:20" x14ac:dyDescent="0.3">
      <c r="A300" s="113" t="str">
        <f>'Actual species'!A300</f>
        <v>Aloconota samia</v>
      </c>
      <c r="B300" s="66">
        <f>IF(SUM('Actual species'!B300:E300)&gt;=1,1,IF(SUM('Actual species'!B300:E300)="X",1,0))</f>
        <v>0</v>
      </c>
      <c r="C300" s="2">
        <f>IF(SUM('Actual species'!F300)&gt;=1,1,IF(SUM('Actual species'!F300)="X",1,0))</f>
        <v>0</v>
      </c>
      <c r="D300" s="2">
        <f>IF(SUM('Actual species'!G300)&gt;=1,1,IF(SUM('Actual species'!G300)="X",1,0))</f>
        <v>0</v>
      </c>
      <c r="E300" s="2">
        <f>IF(SUM('Actual species'!H300)&gt;=1,1,IF(SUM('Actual species'!H300)="X",1,0))</f>
        <v>1</v>
      </c>
      <c r="F300" s="2">
        <f>IF(SUM('Actual species'!I300)&gt;=1,1,IF(SUM('Actual species'!I300)="X",1,0))</f>
        <v>0</v>
      </c>
      <c r="G300" s="2">
        <f>IF(SUM('Actual species'!J300)&gt;=1,1,IF(SUM('Actual species'!J300)="X",1,0))</f>
        <v>0</v>
      </c>
      <c r="H300" s="2">
        <f>IF(SUM('Actual species'!K300)&gt;=1,1,IF(SUM('Actual species'!K300)="X",1,0))</f>
        <v>0</v>
      </c>
      <c r="I300" s="2">
        <f>IF(SUM('Actual species'!L300)&gt;=1,1,IF(SUM('Actual species'!L300)="X",1,0))</f>
        <v>0</v>
      </c>
      <c r="J300" s="2">
        <f>IF(SUM('Actual species'!M300)&gt;=1,1,IF(SUM('Actual species'!M300)="X",1,0))</f>
        <v>0</v>
      </c>
      <c r="K300" s="2">
        <f>IF(SUM('Actual species'!N300)&gt;=1,1,IF(SUM('Actual species'!N300)="X",1,0))</f>
        <v>0</v>
      </c>
      <c r="L300" s="2">
        <f>IF(SUM('Actual species'!O300)&gt;=1,1,IF(SUM('Actual species'!O300)="X",1,0))</f>
        <v>0</v>
      </c>
      <c r="M300" s="2">
        <f>IF(SUM('Actual species'!P300)&gt;=1,1,IF(SUM('Actual species'!P300)="X",1,0))</f>
        <v>0</v>
      </c>
      <c r="N300" s="2">
        <f>IF(SUM('Actual species'!Q300)&gt;=1,1,IF(SUM('Actual species'!Q300)="X",1,0))</f>
        <v>0</v>
      </c>
      <c r="O300" s="2">
        <f>IF(SUM('Actual species'!R300)&gt;=1,1,IF(SUM('Actual species'!R300)="X",1,0))</f>
        <v>0</v>
      </c>
      <c r="P300" s="2">
        <f>IF(SUM('Actual species'!S300)&gt;=1,1,IF(SUM('Actual species'!S300)="X",1,0))</f>
        <v>0</v>
      </c>
      <c r="Q300" s="2">
        <f>IF(SUM('Actual species'!T300)&gt;=1,1,IF(SUM('Actual species'!T300)="X",1,0))</f>
        <v>0</v>
      </c>
      <c r="R300" s="2">
        <f>IF(SUM('Actual species'!U300)&gt;=1,1,IF(SUM('Actual species'!U300)="X",1,0))</f>
        <v>0</v>
      </c>
      <c r="S300" s="2">
        <f>IF(SUM('Actual species'!V300)&gt;=1,1,IF(SUM('Actual species'!V300)="X",1,0))</f>
        <v>0</v>
      </c>
      <c r="T300" s="2">
        <f>IF(SUM('Actual species'!W300)&gt;=1,1,IF(SUM('Actual species'!W300)="X",1,0))</f>
        <v>0</v>
      </c>
    </row>
    <row r="301" spans="1:20" x14ac:dyDescent="0.3">
      <c r="A301" s="113" t="str">
        <f>'Actual species'!A301</f>
        <v xml:space="preserve">Aloconota sp. </v>
      </c>
      <c r="B301" s="66">
        <f>IF(SUM('Actual species'!B301:E301)&gt;=1,1,IF(SUM('Actual species'!B301:E301)="X",1,0))</f>
        <v>1</v>
      </c>
      <c r="C301" s="2">
        <f>IF(SUM('Actual species'!F301)&gt;=1,1,IF(SUM('Actual species'!F301)="X",1,0))</f>
        <v>0</v>
      </c>
      <c r="D301" s="2">
        <f>IF(SUM('Actual species'!G301)&gt;=1,1,IF(SUM('Actual species'!G301)="X",1,0))</f>
        <v>0</v>
      </c>
      <c r="E301" s="2">
        <f>IF(SUM('Actual species'!H301)&gt;=1,1,IF(SUM('Actual species'!H301)="X",1,0))</f>
        <v>0</v>
      </c>
      <c r="F301" s="2">
        <f>IF(SUM('Actual species'!I301)&gt;=1,1,IF(SUM('Actual species'!I301)="X",1,0))</f>
        <v>0</v>
      </c>
      <c r="G301" s="2">
        <f>IF(SUM('Actual species'!J301)&gt;=1,1,IF(SUM('Actual species'!J301)="X",1,0))</f>
        <v>0</v>
      </c>
      <c r="H301" s="2">
        <f>IF(SUM('Actual species'!K301)&gt;=1,1,IF(SUM('Actual species'!K301)="X",1,0))</f>
        <v>0</v>
      </c>
      <c r="I301" s="2">
        <f>IF(SUM('Actual species'!L301)&gt;=1,1,IF(SUM('Actual species'!L301)="X",1,0))</f>
        <v>0</v>
      </c>
      <c r="J301" s="2">
        <f>IF(SUM('Actual species'!M301)&gt;=1,1,IF(SUM('Actual species'!M301)="X",1,0))</f>
        <v>0</v>
      </c>
      <c r="K301" s="2">
        <f>IF(SUM('Actual species'!N301)&gt;=1,1,IF(SUM('Actual species'!N301)="X",1,0))</f>
        <v>0</v>
      </c>
      <c r="L301" s="2">
        <f>IF(SUM('Actual species'!O301)&gt;=1,1,IF(SUM('Actual species'!O301)="X",1,0))</f>
        <v>0</v>
      </c>
      <c r="M301" s="2">
        <f>IF(SUM('Actual species'!P301)&gt;=1,1,IF(SUM('Actual species'!P301)="X",1,0))</f>
        <v>0</v>
      </c>
      <c r="N301" s="2">
        <f>IF(SUM('Actual species'!Q301)&gt;=1,1,IF(SUM('Actual species'!Q301)="X",1,0))</f>
        <v>0</v>
      </c>
      <c r="O301" s="2">
        <f>IF(SUM('Actual species'!R301)&gt;=1,1,IF(SUM('Actual species'!R301)="X",1,0))</f>
        <v>0</v>
      </c>
      <c r="P301" s="2">
        <f>IF(SUM('Actual species'!S301)&gt;=1,1,IF(SUM('Actual species'!S301)="X",1,0))</f>
        <v>0</v>
      </c>
      <c r="Q301" s="2">
        <f>IF(SUM('Actual species'!T301)&gt;=1,1,IF(SUM('Actual species'!T301)="X",1,0))</f>
        <v>0</v>
      </c>
      <c r="R301" s="2">
        <f>IF(SUM('Actual species'!U301)&gt;=1,1,IF(SUM('Actual species'!U301)="X",1,0))</f>
        <v>0</v>
      </c>
      <c r="S301" s="2">
        <f>IF(SUM('Actual species'!V301)&gt;=1,1,IF(SUM('Actual species'!V301)="X",1,0))</f>
        <v>0</v>
      </c>
      <c r="T301" s="2">
        <f>IF(SUM('Actual species'!W301)&gt;=1,1,IF(SUM('Actual species'!W301)="X",1,0))</f>
        <v>0</v>
      </c>
    </row>
    <row r="302" spans="1:20" x14ac:dyDescent="0.3">
      <c r="A302" s="113" t="str">
        <f>'Actual species'!A302</f>
        <v>Aloconota sp. 1</v>
      </c>
      <c r="B302" s="66">
        <f>IF(SUM('Actual species'!B302:E302)&gt;=1,1,IF(SUM('Actual species'!B302:E302)="X",1,0))</f>
        <v>0</v>
      </c>
      <c r="C302" s="2">
        <f>IF(SUM('Actual species'!F302)&gt;=1,1,IF(SUM('Actual species'!F302)="X",1,0))</f>
        <v>0</v>
      </c>
      <c r="D302" s="2">
        <f>IF(SUM('Actual species'!G302)&gt;=1,1,IF(SUM('Actual species'!G302)="X",1,0))</f>
        <v>0</v>
      </c>
      <c r="E302" s="2">
        <f>IF(SUM('Actual species'!H302)&gt;=1,1,IF(SUM('Actual species'!H302)="X",1,0))</f>
        <v>0</v>
      </c>
      <c r="F302" s="2">
        <f>IF(SUM('Actual species'!I302)&gt;=1,1,IF(SUM('Actual species'!I302)="X",1,0))</f>
        <v>0</v>
      </c>
      <c r="G302" s="2">
        <f>IF(SUM('Actual species'!J302)&gt;=1,1,IF(SUM('Actual species'!J302)="X",1,0))</f>
        <v>0</v>
      </c>
      <c r="H302" s="2">
        <f>IF(SUM('Actual species'!K302)&gt;=1,1,IF(SUM('Actual species'!K302)="X",1,0))</f>
        <v>0</v>
      </c>
      <c r="I302" s="2">
        <f>IF(SUM('Actual species'!L302)&gt;=1,1,IF(SUM('Actual species'!L302)="X",1,0))</f>
        <v>0</v>
      </c>
      <c r="J302" s="2">
        <f>IF(SUM('Actual species'!M302)&gt;=1,1,IF(SUM('Actual species'!M302)="X",1,0))</f>
        <v>0</v>
      </c>
      <c r="K302" s="2">
        <f>IF(SUM('Actual species'!N302)&gt;=1,1,IF(SUM('Actual species'!N302)="X",1,0))</f>
        <v>0</v>
      </c>
      <c r="L302" s="2">
        <f>IF(SUM('Actual species'!O302)&gt;=1,1,IF(SUM('Actual species'!O302)="X",1,0))</f>
        <v>0</v>
      </c>
      <c r="M302" s="2">
        <f>IF(SUM('Actual species'!P302)&gt;=1,1,IF(SUM('Actual species'!P302)="X",1,0))</f>
        <v>0</v>
      </c>
      <c r="N302" s="2">
        <f>IF(SUM('Actual species'!Q302)&gt;=1,1,IF(SUM('Actual species'!Q302)="X",1,0))</f>
        <v>0</v>
      </c>
      <c r="O302" s="2">
        <f>IF(SUM('Actual species'!R302)&gt;=1,1,IF(SUM('Actual species'!R302)="X",1,0))</f>
        <v>0</v>
      </c>
      <c r="P302" s="2">
        <f>IF(SUM('Actual species'!S302)&gt;=1,1,IF(SUM('Actual species'!S302)="X",1,0))</f>
        <v>0</v>
      </c>
      <c r="Q302" s="2">
        <f>IF(SUM('Actual species'!T302)&gt;=1,1,IF(SUM('Actual species'!T302)="X",1,0))</f>
        <v>0</v>
      </c>
      <c r="R302" s="2">
        <f>IF(SUM('Actual species'!U302)&gt;=1,1,IF(SUM('Actual species'!U302)="X",1,0))</f>
        <v>0</v>
      </c>
      <c r="S302" s="2">
        <f>IF(SUM('Actual species'!V302)&gt;=1,1,IF(SUM('Actual species'!V302)="X",1,0))</f>
        <v>0</v>
      </c>
      <c r="T302" s="2">
        <f>IF(SUM('Actual species'!W302)&gt;=1,1,IF(SUM('Actual species'!W302)="X",1,0))</f>
        <v>0</v>
      </c>
    </row>
    <row r="303" spans="1:20" x14ac:dyDescent="0.3">
      <c r="A303" s="113" t="str">
        <f>'Actual species'!A303</f>
        <v>Aloconota sp. 2</v>
      </c>
      <c r="B303" s="66">
        <f>IF(SUM('Actual species'!B303:E303)&gt;=1,1,IF(SUM('Actual species'!B303:E303)="X",1,0))</f>
        <v>0</v>
      </c>
      <c r="C303" s="2">
        <f>IF(SUM('Actual species'!F303)&gt;=1,1,IF(SUM('Actual species'!F303)="X",1,0))</f>
        <v>0</v>
      </c>
      <c r="D303" s="2">
        <f>IF(SUM('Actual species'!G303)&gt;=1,1,IF(SUM('Actual species'!G303)="X",1,0))</f>
        <v>0</v>
      </c>
      <c r="E303" s="2">
        <f>IF(SUM('Actual species'!H303)&gt;=1,1,IF(SUM('Actual species'!H303)="X",1,0))</f>
        <v>0</v>
      </c>
      <c r="F303" s="2">
        <f>IF(SUM('Actual species'!I303)&gt;=1,1,IF(SUM('Actual species'!I303)="X",1,0))</f>
        <v>0</v>
      </c>
      <c r="G303" s="2">
        <f>IF(SUM('Actual species'!J303)&gt;=1,1,IF(SUM('Actual species'!J303)="X",1,0))</f>
        <v>0</v>
      </c>
      <c r="H303" s="2">
        <f>IF(SUM('Actual species'!K303)&gt;=1,1,IF(SUM('Actual species'!K303)="X",1,0))</f>
        <v>0</v>
      </c>
      <c r="I303" s="2">
        <f>IF(SUM('Actual species'!L303)&gt;=1,1,IF(SUM('Actual species'!L303)="X",1,0))</f>
        <v>0</v>
      </c>
      <c r="J303" s="2">
        <f>IF(SUM('Actual species'!M303)&gt;=1,1,IF(SUM('Actual species'!M303)="X",1,0))</f>
        <v>0</v>
      </c>
      <c r="K303" s="2">
        <f>IF(SUM('Actual species'!N303)&gt;=1,1,IF(SUM('Actual species'!N303)="X",1,0))</f>
        <v>0</v>
      </c>
      <c r="L303" s="2">
        <f>IF(SUM('Actual species'!O303)&gt;=1,1,IF(SUM('Actual species'!O303)="X",1,0))</f>
        <v>0</v>
      </c>
      <c r="M303" s="2">
        <f>IF(SUM('Actual species'!P303)&gt;=1,1,IF(SUM('Actual species'!P303)="X",1,0))</f>
        <v>0</v>
      </c>
      <c r="N303" s="2">
        <f>IF(SUM('Actual species'!Q303)&gt;=1,1,IF(SUM('Actual species'!Q303)="X",1,0))</f>
        <v>0</v>
      </c>
      <c r="O303" s="2">
        <f>IF(SUM('Actual species'!R303)&gt;=1,1,IF(SUM('Actual species'!R303)="X",1,0))</f>
        <v>0</v>
      </c>
      <c r="P303" s="2">
        <f>IF(SUM('Actual species'!S303)&gt;=1,1,IF(SUM('Actual species'!S303)="X",1,0))</f>
        <v>0</v>
      </c>
      <c r="Q303" s="2">
        <f>IF(SUM('Actual species'!T303)&gt;=1,1,IF(SUM('Actual species'!T303)="X",1,0))</f>
        <v>0</v>
      </c>
      <c r="R303" s="2">
        <f>IF(SUM('Actual species'!U303)&gt;=1,1,IF(SUM('Actual species'!U303)="X",1,0))</f>
        <v>0</v>
      </c>
      <c r="S303" s="2">
        <f>IF(SUM('Actual species'!V303)&gt;=1,1,IF(SUM('Actual species'!V303)="X",1,0))</f>
        <v>0</v>
      </c>
      <c r="T303" s="2">
        <f>IF(SUM('Actual species'!W303)&gt;=1,1,IF(SUM('Actual species'!W303)="X",1,0))</f>
        <v>0</v>
      </c>
    </row>
    <row r="304" spans="1:20" x14ac:dyDescent="0.3">
      <c r="A304" s="113" t="str">
        <f>'Actual species'!A304</f>
        <v>Aloconota sp. aff. insecta</v>
      </c>
      <c r="B304" s="66">
        <f>IF(SUM('Actual species'!B304:E304)&gt;=1,1,IF(SUM('Actual species'!B304:E304)="X",1,0))</f>
        <v>1</v>
      </c>
      <c r="C304" s="2">
        <f>IF(SUM('Actual species'!F304)&gt;=1,1,IF(SUM('Actual species'!F304)="X",1,0))</f>
        <v>0</v>
      </c>
      <c r="D304" s="2">
        <f>IF(SUM('Actual species'!G304)&gt;=1,1,IF(SUM('Actual species'!G304)="X",1,0))</f>
        <v>0</v>
      </c>
      <c r="E304" s="2">
        <f>IF(SUM('Actual species'!H304)&gt;=1,1,IF(SUM('Actual species'!H304)="X",1,0))</f>
        <v>0</v>
      </c>
      <c r="F304" s="2">
        <f>IF(SUM('Actual species'!I304)&gt;=1,1,IF(SUM('Actual species'!I304)="X",1,0))</f>
        <v>0</v>
      </c>
      <c r="G304" s="2">
        <f>IF(SUM('Actual species'!J304)&gt;=1,1,IF(SUM('Actual species'!J304)="X",1,0))</f>
        <v>0</v>
      </c>
      <c r="H304" s="2">
        <f>IF(SUM('Actual species'!K304)&gt;=1,1,IF(SUM('Actual species'!K304)="X",1,0))</f>
        <v>0</v>
      </c>
      <c r="I304" s="2">
        <f>IF(SUM('Actual species'!L304)&gt;=1,1,IF(SUM('Actual species'!L304)="X",1,0))</f>
        <v>0</v>
      </c>
      <c r="J304" s="2">
        <f>IF(SUM('Actual species'!M304)&gt;=1,1,IF(SUM('Actual species'!M304)="X",1,0))</f>
        <v>0</v>
      </c>
      <c r="K304" s="2">
        <f>IF(SUM('Actual species'!N304)&gt;=1,1,IF(SUM('Actual species'!N304)="X",1,0))</f>
        <v>0</v>
      </c>
      <c r="L304" s="2">
        <f>IF(SUM('Actual species'!O304)&gt;=1,1,IF(SUM('Actual species'!O304)="X",1,0))</f>
        <v>0</v>
      </c>
      <c r="M304" s="2">
        <f>IF(SUM('Actual species'!P304)&gt;=1,1,IF(SUM('Actual species'!P304)="X",1,0))</f>
        <v>0</v>
      </c>
      <c r="N304" s="2">
        <f>IF(SUM('Actual species'!Q304)&gt;=1,1,IF(SUM('Actual species'!Q304)="X",1,0))</f>
        <v>0</v>
      </c>
      <c r="O304" s="2">
        <f>IF(SUM('Actual species'!R304)&gt;=1,1,IF(SUM('Actual species'!R304)="X",1,0))</f>
        <v>0</v>
      </c>
      <c r="P304" s="2">
        <f>IF(SUM('Actual species'!S304)&gt;=1,1,IF(SUM('Actual species'!S304)="X",1,0))</f>
        <v>0</v>
      </c>
      <c r="Q304" s="2">
        <f>IF(SUM('Actual species'!T304)&gt;=1,1,IF(SUM('Actual species'!T304)="X",1,0))</f>
        <v>0</v>
      </c>
      <c r="R304" s="2">
        <f>IF(SUM('Actual species'!U304)&gt;=1,1,IF(SUM('Actual species'!U304)="X",1,0))</f>
        <v>0</v>
      </c>
      <c r="S304" s="2">
        <f>IF(SUM('Actual species'!V304)&gt;=1,1,IF(SUM('Actual species'!V304)="X",1,0))</f>
        <v>0</v>
      </c>
      <c r="T304" s="2">
        <f>IF(SUM('Actual species'!W304)&gt;=1,1,IF(SUM('Actual species'!W304)="X",1,0))</f>
        <v>0</v>
      </c>
    </row>
    <row r="305" spans="1:20" x14ac:dyDescent="0.3">
      <c r="A305" s="113" t="str">
        <f>'Actual species'!A305</f>
        <v xml:space="preserve">Aloconota sp. aff. planifrons </v>
      </c>
      <c r="B305" s="66">
        <f>IF(SUM('Actual species'!B305:E305)&gt;=1,1,IF(SUM('Actual species'!B305:E305)="X",1,0))</f>
        <v>1</v>
      </c>
      <c r="C305" s="2">
        <f>IF(SUM('Actual species'!F305)&gt;=1,1,IF(SUM('Actual species'!F305)="X",1,0))</f>
        <v>0</v>
      </c>
      <c r="D305" s="2">
        <f>IF(SUM('Actual species'!G305)&gt;=1,1,IF(SUM('Actual species'!G305)="X",1,0))</f>
        <v>0</v>
      </c>
      <c r="E305" s="2">
        <f>IF(SUM('Actual species'!H305)&gt;=1,1,IF(SUM('Actual species'!H305)="X",1,0))</f>
        <v>0</v>
      </c>
      <c r="F305" s="2">
        <f>IF(SUM('Actual species'!I305)&gt;=1,1,IF(SUM('Actual species'!I305)="X",1,0))</f>
        <v>0</v>
      </c>
      <c r="G305" s="2">
        <f>IF(SUM('Actual species'!J305)&gt;=1,1,IF(SUM('Actual species'!J305)="X",1,0))</f>
        <v>0</v>
      </c>
      <c r="H305" s="2">
        <f>IF(SUM('Actual species'!K305)&gt;=1,1,IF(SUM('Actual species'!K305)="X",1,0))</f>
        <v>0</v>
      </c>
      <c r="I305" s="2">
        <f>IF(SUM('Actual species'!L305)&gt;=1,1,IF(SUM('Actual species'!L305)="X",1,0))</f>
        <v>0</v>
      </c>
      <c r="J305" s="2">
        <f>IF(SUM('Actual species'!M305)&gt;=1,1,IF(SUM('Actual species'!M305)="X",1,0))</f>
        <v>0</v>
      </c>
      <c r="K305" s="2">
        <f>IF(SUM('Actual species'!N305)&gt;=1,1,IF(SUM('Actual species'!N305)="X",1,0))</f>
        <v>0</v>
      </c>
      <c r="L305" s="2">
        <f>IF(SUM('Actual species'!O305)&gt;=1,1,IF(SUM('Actual species'!O305)="X",1,0))</f>
        <v>0</v>
      </c>
      <c r="M305" s="2">
        <f>IF(SUM('Actual species'!P305)&gt;=1,1,IF(SUM('Actual species'!P305)="X",1,0))</f>
        <v>0</v>
      </c>
      <c r="N305" s="2">
        <f>IF(SUM('Actual species'!Q305)&gt;=1,1,IF(SUM('Actual species'!Q305)="X",1,0))</f>
        <v>0</v>
      </c>
      <c r="O305" s="2">
        <f>IF(SUM('Actual species'!R305)&gt;=1,1,IF(SUM('Actual species'!R305)="X",1,0))</f>
        <v>0</v>
      </c>
      <c r="P305" s="2">
        <f>IF(SUM('Actual species'!S305)&gt;=1,1,IF(SUM('Actual species'!S305)="X",1,0))</f>
        <v>0</v>
      </c>
      <c r="Q305" s="2">
        <f>IF(SUM('Actual species'!T305)&gt;=1,1,IF(SUM('Actual species'!T305)="X",1,0))</f>
        <v>0</v>
      </c>
      <c r="R305" s="2">
        <f>IF(SUM('Actual species'!U305)&gt;=1,1,IF(SUM('Actual species'!U305)="X",1,0))</f>
        <v>0</v>
      </c>
      <c r="S305" s="2">
        <f>IF(SUM('Actual species'!V305)&gt;=1,1,IF(SUM('Actual species'!V305)="X",1,0))</f>
        <v>0</v>
      </c>
      <c r="T305" s="2">
        <f>IF(SUM('Actual species'!W305)&gt;=1,1,IF(SUM('Actual species'!W305)="X",1,0))</f>
        <v>0</v>
      </c>
    </row>
    <row r="306" spans="1:20" x14ac:dyDescent="0.3">
      <c r="A306" s="113" t="str">
        <f>'Actual species'!A306</f>
        <v>Aloconota sp. aff. subgrandis</v>
      </c>
      <c r="B306" s="66">
        <f>IF(SUM('Actual species'!B306:E306)&gt;=1,1,IF(SUM('Actual species'!B306:E306)="X",1,0))</f>
        <v>1</v>
      </c>
      <c r="C306" s="2">
        <f>IF(SUM('Actual species'!F306)&gt;=1,1,IF(SUM('Actual species'!F306)="X",1,0))</f>
        <v>0</v>
      </c>
      <c r="D306" s="2">
        <f>IF(SUM('Actual species'!G306)&gt;=1,1,IF(SUM('Actual species'!G306)="X",1,0))</f>
        <v>0</v>
      </c>
      <c r="E306" s="2">
        <f>IF(SUM('Actual species'!H306)&gt;=1,1,IF(SUM('Actual species'!H306)="X",1,0))</f>
        <v>0</v>
      </c>
      <c r="F306" s="2">
        <f>IF(SUM('Actual species'!I306)&gt;=1,1,IF(SUM('Actual species'!I306)="X",1,0))</f>
        <v>0</v>
      </c>
      <c r="G306" s="2">
        <f>IF(SUM('Actual species'!J306)&gt;=1,1,IF(SUM('Actual species'!J306)="X",1,0))</f>
        <v>0</v>
      </c>
      <c r="H306" s="2">
        <f>IF(SUM('Actual species'!K306)&gt;=1,1,IF(SUM('Actual species'!K306)="X",1,0))</f>
        <v>0</v>
      </c>
      <c r="I306" s="2">
        <f>IF(SUM('Actual species'!L306)&gt;=1,1,IF(SUM('Actual species'!L306)="X",1,0))</f>
        <v>0</v>
      </c>
      <c r="J306" s="2">
        <f>IF(SUM('Actual species'!M306)&gt;=1,1,IF(SUM('Actual species'!M306)="X",1,0))</f>
        <v>0</v>
      </c>
      <c r="K306" s="2">
        <f>IF(SUM('Actual species'!N306)&gt;=1,1,IF(SUM('Actual species'!N306)="X",1,0))</f>
        <v>0</v>
      </c>
      <c r="L306" s="2">
        <f>IF(SUM('Actual species'!O306)&gt;=1,1,IF(SUM('Actual species'!O306)="X",1,0))</f>
        <v>0</v>
      </c>
      <c r="M306" s="2">
        <f>IF(SUM('Actual species'!P306)&gt;=1,1,IF(SUM('Actual species'!P306)="X",1,0))</f>
        <v>0</v>
      </c>
      <c r="N306" s="2">
        <f>IF(SUM('Actual species'!Q306)&gt;=1,1,IF(SUM('Actual species'!Q306)="X",1,0))</f>
        <v>0</v>
      </c>
      <c r="O306" s="2">
        <f>IF(SUM('Actual species'!R306)&gt;=1,1,IF(SUM('Actual species'!R306)="X",1,0))</f>
        <v>0</v>
      </c>
      <c r="P306" s="2">
        <f>IF(SUM('Actual species'!S306)&gt;=1,1,IF(SUM('Actual species'!S306)="X",1,0))</f>
        <v>0</v>
      </c>
      <c r="Q306" s="2">
        <f>IF(SUM('Actual species'!T306)&gt;=1,1,IF(SUM('Actual species'!T306)="X",1,0))</f>
        <v>0</v>
      </c>
      <c r="R306" s="2">
        <f>IF(SUM('Actual species'!U306)&gt;=1,1,IF(SUM('Actual species'!U306)="X",1,0))</f>
        <v>0</v>
      </c>
      <c r="S306" s="2">
        <f>IF(SUM('Actual species'!V306)&gt;=1,1,IF(SUM('Actual species'!V306)="X",1,0))</f>
        <v>0</v>
      </c>
      <c r="T306" s="2">
        <f>IF(SUM('Actual species'!W306)&gt;=1,1,IF(SUM('Actual species'!W306)="X",1,0))</f>
        <v>0</v>
      </c>
    </row>
    <row r="307" spans="1:20" x14ac:dyDescent="0.3">
      <c r="A307" s="113" t="str">
        <f>'Actual species'!A307</f>
        <v>Aloconota subgrandis</v>
      </c>
      <c r="B307" s="66">
        <f>IF(SUM('Actual species'!B307:E307)&gt;=1,1,IF(SUM('Actual species'!B307:E307)="X",1,0))</f>
        <v>0</v>
      </c>
      <c r="C307" s="2">
        <f>IF(SUM('Actual species'!F307)&gt;=1,1,IF(SUM('Actual species'!F307)="X",1,0))</f>
        <v>0</v>
      </c>
      <c r="D307" s="2">
        <f>IF(SUM('Actual species'!G307)&gt;=1,1,IF(SUM('Actual species'!G307)="X",1,0))</f>
        <v>0</v>
      </c>
      <c r="E307" s="2">
        <f>IF(SUM('Actual species'!H307)&gt;=1,1,IF(SUM('Actual species'!H307)="X",1,0))</f>
        <v>0</v>
      </c>
      <c r="F307" s="2">
        <f>IF(SUM('Actual species'!I307)&gt;=1,1,IF(SUM('Actual species'!I307)="X",1,0))</f>
        <v>0</v>
      </c>
      <c r="G307" s="2">
        <f>IF(SUM('Actual species'!J307)&gt;=1,1,IF(SUM('Actual species'!J307)="X",1,0))</f>
        <v>0</v>
      </c>
      <c r="H307" s="2">
        <f>IF(SUM('Actual species'!K307)&gt;=1,1,IF(SUM('Actual species'!K307)="X",1,0))</f>
        <v>0</v>
      </c>
      <c r="I307" s="2">
        <f>IF(SUM('Actual species'!L307)&gt;=1,1,IF(SUM('Actual species'!L307)="X",1,0))</f>
        <v>0</v>
      </c>
      <c r="J307" s="2">
        <f>IF(SUM('Actual species'!M307)&gt;=1,1,IF(SUM('Actual species'!M307)="X",1,0))</f>
        <v>0</v>
      </c>
      <c r="K307" s="2">
        <f>IF(SUM('Actual species'!N307)&gt;=1,1,IF(SUM('Actual species'!N307)="X",1,0))</f>
        <v>0</v>
      </c>
      <c r="L307" s="2">
        <f>IF(SUM('Actual species'!O307)&gt;=1,1,IF(SUM('Actual species'!O307)="X",1,0))</f>
        <v>1</v>
      </c>
      <c r="M307" s="2">
        <f>IF(SUM('Actual species'!P307)&gt;=1,1,IF(SUM('Actual species'!P307)="X",1,0))</f>
        <v>0</v>
      </c>
      <c r="N307" s="2">
        <f>IF(SUM('Actual species'!Q307)&gt;=1,1,IF(SUM('Actual species'!Q307)="X",1,0))</f>
        <v>0</v>
      </c>
      <c r="O307" s="2">
        <f>IF(SUM('Actual species'!R307)&gt;=1,1,IF(SUM('Actual species'!R307)="X",1,0))</f>
        <v>0</v>
      </c>
      <c r="P307" s="2">
        <f>IF(SUM('Actual species'!S307)&gt;=1,1,IF(SUM('Actual species'!S307)="X",1,0))</f>
        <v>0</v>
      </c>
      <c r="Q307" s="2">
        <f>IF(SUM('Actual species'!T307)&gt;=1,1,IF(SUM('Actual species'!T307)="X",1,0))</f>
        <v>0</v>
      </c>
      <c r="R307" s="2">
        <f>IF(SUM('Actual species'!U307)&gt;=1,1,IF(SUM('Actual species'!U307)="X",1,0))</f>
        <v>0</v>
      </c>
      <c r="S307" s="2">
        <f>IF(SUM('Actual species'!V307)&gt;=1,1,IF(SUM('Actual species'!V307)="X",1,0))</f>
        <v>0</v>
      </c>
      <c r="T307" s="2">
        <f>IF(SUM('Actual species'!W307)&gt;=1,1,IF(SUM('Actual species'!W307)="X",1,0))</f>
        <v>0</v>
      </c>
    </row>
    <row r="308" spans="1:20" x14ac:dyDescent="0.3">
      <c r="A308" s="113" t="str">
        <f>'Actual species'!A308</f>
        <v>Aloconota sulcifrons</v>
      </c>
      <c r="B308" s="66">
        <f>IF(SUM('Actual species'!B308:E308)&gt;=1,1,IF(SUM('Actual species'!B308:E308)="X",1,0))</f>
        <v>0</v>
      </c>
      <c r="C308" s="2">
        <f>IF(SUM('Actual species'!F308)&gt;=1,1,IF(SUM('Actual species'!F308)="X",1,0))</f>
        <v>0</v>
      </c>
      <c r="D308" s="2">
        <f>IF(SUM('Actual species'!G308)&gt;=1,1,IF(SUM('Actual species'!G308)="X",1,0))</f>
        <v>0</v>
      </c>
      <c r="E308" s="2">
        <f>IF(SUM('Actual species'!H308)&gt;=1,1,IF(SUM('Actual species'!H308)="X",1,0))</f>
        <v>0</v>
      </c>
      <c r="F308" s="2">
        <f>IF(SUM('Actual species'!I308)&gt;=1,1,IF(SUM('Actual species'!I308)="X",1,0))</f>
        <v>0</v>
      </c>
      <c r="G308" s="2">
        <f>IF(SUM('Actual species'!J308)&gt;=1,1,IF(SUM('Actual species'!J308)="X",1,0))</f>
        <v>0</v>
      </c>
      <c r="H308" s="2">
        <f>IF(SUM('Actual species'!K308)&gt;=1,1,IF(SUM('Actual species'!K308)="X",1,0))</f>
        <v>0</v>
      </c>
      <c r="I308" s="2">
        <f>IF(SUM('Actual species'!L308)&gt;=1,1,IF(SUM('Actual species'!L308)="X",1,0))</f>
        <v>0</v>
      </c>
      <c r="J308" s="2">
        <f>IF(SUM('Actual species'!M308)&gt;=1,1,IF(SUM('Actual species'!M308)="X",1,0))</f>
        <v>1</v>
      </c>
      <c r="K308" s="2">
        <f>IF(SUM('Actual species'!N308)&gt;=1,1,IF(SUM('Actual species'!N308)="X",1,0))</f>
        <v>0</v>
      </c>
      <c r="L308" s="2">
        <f>IF(SUM('Actual species'!O308)&gt;=1,1,IF(SUM('Actual species'!O308)="X",1,0))</f>
        <v>0</v>
      </c>
      <c r="M308" s="2">
        <f>IF(SUM('Actual species'!P308)&gt;=1,1,IF(SUM('Actual species'!P308)="X",1,0))</f>
        <v>0</v>
      </c>
      <c r="N308" s="2">
        <f>IF(SUM('Actual species'!Q308)&gt;=1,1,IF(SUM('Actual species'!Q308)="X",1,0))</f>
        <v>0</v>
      </c>
      <c r="O308" s="2">
        <f>IF(SUM('Actual species'!R308)&gt;=1,1,IF(SUM('Actual species'!R308)="X",1,0))</f>
        <v>0</v>
      </c>
      <c r="P308" s="2">
        <f>IF(SUM('Actual species'!S308)&gt;=1,1,IF(SUM('Actual species'!S308)="X",1,0))</f>
        <v>0</v>
      </c>
      <c r="Q308" s="2">
        <f>IF(SUM('Actual species'!T308)&gt;=1,1,IF(SUM('Actual species'!T308)="X",1,0))</f>
        <v>0</v>
      </c>
      <c r="R308" s="2">
        <f>IF(SUM('Actual species'!U308)&gt;=1,1,IF(SUM('Actual species'!U308)="X",1,0))</f>
        <v>1</v>
      </c>
      <c r="S308" s="2">
        <f>IF(SUM('Actual species'!V308)&gt;=1,1,IF(SUM('Actual species'!V308)="X",1,0))</f>
        <v>0</v>
      </c>
      <c r="T308" s="2">
        <f>IF(SUM('Actual species'!W308)&gt;=1,1,IF(SUM('Actual species'!W308)="X",1,0))</f>
        <v>0</v>
      </c>
    </row>
    <row r="309" spans="1:20" x14ac:dyDescent="0.3">
      <c r="A309" s="113" t="str">
        <f>'Actual species'!A309</f>
        <v>Amarochara forticornis</v>
      </c>
      <c r="B309" s="66">
        <f>IF(SUM('Actual species'!B309:E309)&gt;=1,1,IF(SUM('Actual species'!B309:E309)="X",1,0))</f>
        <v>0</v>
      </c>
      <c r="C309" s="2">
        <f>IF(SUM('Actual species'!F309)&gt;=1,1,IF(SUM('Actual species'!F309)="X",1,0))</f>
        <v>0</v>
      </c>
      <c r="D309" s="2">
        <f>IF(SUM('Actual species'!G309)&gt;=1,1,IF(SUM('Actual species'!G309)="X",1,0))</f>
        <v>0</v>
      </c>
      <c r="E309" s="2">
        <f>IF(SUM('Actual species'!H309)&gt;=1,1,IF(SUM('Actual species'!H309)="X",1,0))</f>
        <v>0</v>
      </c>
      <c r="F309" s="2">
        <f>IF(SUM('Actual species'!I309)&gt;=1,1,IF(SUM('Actual species'!I309)="X",1,0))</f>
        <v>0</v>
      </c>
      <c r="G309" s="2">
        <f>IF(SUM('Actual species'!J309)&gt;=1,1,IF(SUM('Actual species'!J309)="X",1,0))</f>
        <v>0</v>
      </c>
      <c r="H309" s="2">
        <f>IF(SUM('Actual species'!K309)&gt;=1,1,IF(SUM('Actual species'!K309)="X",1,0))</f>
        <v>0</v>
      </c>
      <c r="I309" s="2">
        <f>IF(SUM('Actual species'!L309)&gt;=1,1,IF(SUM('Actual species'!L309)="X",1,0))</f>
        <v>0</v>
      </c>
      <c r="J309" s="2">
        <f>IF(SUM('Actual species'!M309)&gt;=1,1,IF(SUM('Actual species'!M309)="X",1,0))</f>
        <v>0</v>
      </c>
      <c r="K309" s="2">
        <f>IF(SUM('Actual species'!N309)&gt;=1,1,IF(SUM('Actual species'!N309)="X",1,0))</f>
        <v>0</v>
      </c>
      <c r="L309" s="2">
        <f>IF(SUM('Actual species'!O309)&gt;=1,1,IF(SUM('Actual species'!O309)="X",1,0))</f>
        <v>0</v>
      </c>
      <c r="M309" s="2">
        <f>IF(SUM('Actual species'!P309)&gt;=1,1,IF(SUM('Actual species'!P309)="X",1,0))</f>
        <v>0</v>
      </c>
      <c r="N309" s="2">
        <f>IF(SUM('Actual species'!Q309)&gt;=1,1,IF(SUM('Actual species'!Q309)="X",1,0))</f>
        <v>0</v>
      </c>
      <c r="O309" s="2">
        <f>IF(SUM('Actual species'!R309)&gt;=1,1,IF(SUM('Actual species'!R309)="X",1,0))</f>
        <v>1</v>
      </c>
      <c r="P309" s="2">
        <f>IF(SUM('Actual species'!S309)&gt;=1,1,IF(SUM('Actual species'!S309)="X",1,0))</f>
        <v>0</v>
      </c>
      <c r="Q309" s="2">
        <f>IF(SUM('Actual species'!T309)&gt;=1,1,IF(SUM('Actual species'!T309)="X",1,0))</f>
        <v>0</v>
      </c>
      <c r="R309" s="2">
        <f>IF(SUM('Actual species'!U309)&gt;=1,1,IF(SUM('Actual species'!U309)="X",1,0))</f>
        <v>0</v>
      </c>
      <c r="S309" s="2">
        <f>IF(SUM('Actual species'!V309)&gt;=1,1,IF(SUM('Actual species'!V309)="X",1,0))</f>
        <v>0</v>
      </c>
      <c r="T309" s="2">
        <f>IF(SUM('Actual species'!W309)&gt;=1,1,IF(SUM('Actual species'!W309)="X",1,0))</f>
        <v>0</v>
      </c>
    </row>
    <row r="310" spans="1:20" x14ac:dyDescent="0.3">
      <c r="A310" s="113" t="str">
        <f>'Actual species'!A310</f>
        <v>Amarochara wunderlei</v>
      </c>
      <c r="B310" s="66">
        <f>IF(SUM('Actual species'!B310:E310)&gt;=1,1,IF(SUM('Actual species'!B310:E310)="X",1,0))</f>
        <v>0</v>
      </c>
      <c r="C310" s="2">
        <f>IF(SUM('Actual species'!F310)&gt;=1,1,IF(SUM('Actual species'!F310)="X",1,0))</f>
        <v>0</v>
      </c>
      <c r="D310" s="2">
        <f>IF(SUM('Actual species'!G310)&gt;=1,1,IF(SUM('Actual species'!G310)="X",1,0))</f>
        <v>0</v>
      </c>
      <c r="E310" s="2">
        <f>IF(SUM('Actual species'!H310)&gt;=1,1,IF(SUM('Actual species'!H310)="X",1,0))</f>
        <v>0</v>
      </c>
      <c r="F310" s="2">
        <f>IF(SUM('Actual species'!I310)&gt;=1,1,IF(SUM('Actual species'!I310)="X",1,0))</f>
        <v>0</v>
      </c>
      <c r="G310" s="2">
        <f>IF(SUM('Actual species'!J310)&gt;=1,1,IF(SUM('Actual species'!J310)="X",1,0))</f>
        <v>0</v>
      </c>
      <c r="H310" s="2">
        <f>IF(SUM('Actual species'!K310)&gt;=1,1,IF(SUM('Actual species'!K310)="X",1,0))</f>
        <v>0</v>
      </c>
      <c r="I310" s="2">
        <f>IF(SUM('Actual species'!L310)&gt;=1,1,IF(SUM('Actual species'!L310)="X",1,0))</f>
        <v>0</v>
      </c>
      <c r="J310" s="2">
        <f>IF(SUM('Actual species'!M310)&gt;=1,1,IF(SUM('Actual species'!M310)="X",1,0))</f>
        <v>0</v>
      </c>
      <c r="K310" s="2">
        <f>IF(SUM('Actual species'!N310)&gt;=1,1,IF(SUM('Actual species'!N310)="X",1,0))</f>
        <v>1</v>
      </c>
      <c r="L310" s="2">
        <f>IF(SUM('Actual species'!O310)&gt;=1,1,IF(SUM('Actual species'!O310)="X",1,0))</f>
        <v>0</v>
      </c>
      <c r="M310" s="2">
        <f>IF(SUM('Actual species'!P310)&gt;=1,1,IF(SUM('Actual species'!P310)="X",1,0))</f>
        <v>0</v>
      </c>
      <c r="N310" s="2">
        <f>IF(SUM('Actual species'!Q310)&gt;=1,1,IF(SUM('Actual species'!Q310)="X",1,0))</f>
        <v>0</v>
      </c>
      <c r="O310" s="2">
        <f>IF(SUM('Actual species'!R310)&gt;=1,1,IF(SUM('Actual species'!R310)="X",1,0))</f>
        <v>0</v>
      </c>
      <c r="P310" s="2">
        <f>IF(SUM('Actual species'!S310)&gt;=1,1,IF(SUM('Actual species'!S310)="X",1,0))</f>
        <v>0</v>
      </c>
      <c r="Q310" s="2">
        <f>IF(SUM('Actual species'!T310)&gt;=1,1,IF(SUM('Actual species'!T310)="X",1,0))</f>
        <v>0</v>
      </c>
      <c r="R310" s="2">
        <f>IF(SUM('Actual species'!U310)&gt;=1,1,IF(SUM('Actual species'!U310)="X",1,0))</f>
        <v>0</v>
      </c>
      <c r="S310" s="2">
        <f>IF(SUM('Actual species'!V310)&gt;=1,1,IF(SUM('Actual species'!V310)="X",1,0))</f>
        <v>0</v>
      </c>
      <c r="T310" s="2">
        <f>IF(SUM('Actual species'!W310)&gt;=1,1,IF(SUM('Actual species'!W310)="X",1,0))</f>
        <v>0</v>
      </c>
    </row>
    <row r="311" spans="1:20" x14ac:dyDescent="0.3">
      <c r="A311" s="113" t="str">
        <f>'Actual species'!A311</f>
        <v>Amischa analis</v>
      </c>
      <c r="B311" s="66">
        <f>IF(SUM('Actual species'!B311:E311)&gt;=1,1,IF(SUM('Actual species'!B311:E311)="X",1,0))</f>
        <v>0</v>
      </c>
      <c r="C311" s="2">
        <f>IF(SUM('Actual species'!F311)&gt;=1,1,IF(SUM('Actual species'!F311)="X",1,0))</f>
        <v>0</v>
      </c>
      <c r="D311" s="2">
        <f>IF(SUM('Actual species'!G311)&gt;=1,1,IF(SUM('Actual species'!G311)="X",1,0))</f>
        <v>0</v>
      </c>
      <c r="E311" s="2">
        <f>IF(SUM('Actual species'!H311)&gt;=1,1,IF(SUM('Actual species'!H311)="X",1,0))</f>
        <v>0</v>
      </c>
      <c r="F311" s="2">
        <f>IF(SUM('Actual species'!I311)&gt;=1,1,IF(SUM('Actual species'!I311)="X",1,0))</f>
        <v>0</v>
      </c>
      <c r="G311" s="2">
        <f>IF(SUM('Actual species'!J311)&gt;=1,1,IF(SUM('Actual species'!J311)="X",1,0))</f>
        <v>0</v>
      </c>
      <c r="H311" s="2">
        <f>IF(SUM('Actual species'!K311)&gt;=1,1,IF(SUM('Actual species'!K311)="X",1,0))</f>
        <v>0</v>
      </c>
      <c r="I311" s="2">
        <f>IF(SUM('Actual species'!L311)&gt;=1,1,IF(SUM('Actual species'!L311)="X",1,0))</f>
        <v>0</v>
      </c>
      <c r="J311" s="2">
        <f>IF(SUM('Actual species'!M311)&gt;=1,1,IF(SUM('Actual species'!M311)="X",1,0))</f>
        <v>0</v>
      </c>
      <c r="K311" s="2">
        <f>IF(SUM('Actual species'!N311)&gt;=1,1,IF(SUM('Actual species'!N311)="X",1,0))</f>
        <v>0</v>
      </c>
      <c r="L311" s="2">
        <f>IF(SUM('Actual species'!O311)&gt;=1,1,IF(SUM('Actual species'!O311)="X",1,0))</f>
        <v>0</v>
      </c>
      <c r="M311" s="2">
        <f>IF(SUM('Actual species'!P311)&gt;=1,1,IF(SUM('Actual species'!P311)="X",1,0))</f>
        <v>0</v>
      </c>
      <c r="N311" s="2">
        <f>IF(SUM('Actual species'!Q311)&gt;=1,1,IF(SUM('Actual species'!Q311)="X",1,0))</f>
        <v>0</v>
      </c>
      <c r="O311" s="2">
        <f>IF(SUM('Actual species'!R311)&gt;=1,1,IF(SUM('Actual species'!R311)="X",1,0))</f>
        <v>0</v>
      </c>
      <c r="P311" s="2">
        <f>IF(SUM('Actual species'!S311)&gt;=1,1,IF(SUM('Actual species'!S311)="X",1,0))</f>
        <v>0</v>
      </c>
      <c r="Q311" s="2">
        <f>IF(SUM('Actual species'!T311)&gt;=1,1,IF(SUM('Actual species'!T311)="X",1,0))</f>
        <v>1</v>
      </c>
      <c r="R311" s="2">
        <f>IF(SUM('Actual species'!U311)&gt;=1,1,IF(SUM('Actual species'!U311)="X",1,0))</f>
        <v>0</v>
      </c>
      <c r="S311" s="2">
        <f>IF(SUM('Actual species'!V311)&gt;=1,1,IF(SUM('Actual species'!V311)="X",1,0))</f>
        <v>0</v>
      </c>
      <c r="T311" s="2">
        <f>IF(SUM('Actual species'!W311)&gt;=1,1,IF(SUM('Actual species'!W311)="X",1,0))</f>
        <v>0</v>
      </c>
    </row>
    <row r="312" spans="1:20" x14ac:dyDescent="0.3">
      <c r="A312" s="113" t="str">
        <f>'Actual species'!A312</f>
        <v>Amischa bifoveolata</v>
      </c>
      <c r="B312" s="66">
        <f>IF(SUM('Actual species'!B312:E312)&gt;=1,1,IF(SUM('Actual species'!B312:E312)="X",1,0))</f>
        <v>0</v>
      </c>
      <c r="C312" s="2">
        <f>IF(SUM('Actual species'!F312)&gt;=1,1,IF(SUM('Actual species'!F312)="X",1,0))</f>
        <v>0</v>
      </c>
      <c r="D312" s="2">
        <f>IF(SUM('Actual species'!G312)&gt;=1,1,IF(SUM('Actual species'!G312)="X",1,0))</f>
        <v>0</v>
      </c>
      <c r="E312" s="2">
        <f>IF(SUM('Actual species'!H312)&gt;=1,1,IF(SUM('Actual species'!H312)="X",1,0))</f>
        <v>0</v>
      </c>
      <c r="F312" s="2">
        <f>IF(SUM('Actual species'!I312)&gt;=1,1,IF(SUM('Actual species'!I312)="X",1,0))</f>
        <v>0</v>
      </c>
      <c r="G312" s="2">
        <f>IF(SUM('Actual species'!J312)&gt;=1,1,IF(SUM('Actual species'!J312)="X",1,0))</f>
        <v>0</v>
      </c>
      <c r="H312" s="2">
        <f>IF(SUM('Actual species'!K312)&gt;=1,1,IF(SUM('Actual species'!K312)="X",1,0))</f>
        <v>0</v>
      </c>
      <c r="I312" s="2">
        <f>IF(SUM('Actual species'!L312)&gt;=1,1,IF(SUM('Actual species'!L312)="X",1,0))</f>
        <v>0</v>
      </c>
      <c r="J312" s="2">
        <f>IF(SUM('Actual species'!M312)&gt;=1,1,IF(SUM('Actual species'!M312)="X",1,0))</f>
        <v>0</v>
      </c>
      <c r="K312" s="2">
        <f>IF(SUM('Actual species'!N312)&gt;=1,1,IF(SUM('Actual species'!N312)="X",1,0))</f>
        <v>0</v>
      </c>
      <c r="L312" s="2">
        <f>IF(SUM('Actual species'!O312)&gt;=1,1,IF(SUM('Actual species'!O312)="X",1,0))</f>
        <v>0</v>
      </c>
      <c r="M312" s="2">
        <f>IF(SUM('Actual species'!P312)&gt;=1,1,IF(SUM('Actual species'!P312)="X",1,0))</f>
        <v>0</v>
      </c>
      <c r="N312" s="2">
        <f>IF(SUM('Actual species'!Q312)&gt;=1,1,IF(SUM('Actual species'!Q312)="X",1,0))</f>
        <v>0</v>
      </c>
      <c r="O312" s="2">
        <f>IF(SUM('Actual species'!R312)&gt;=1,1,IF(SUM('Actual species'!R312)="X",1,0))</f>
        <v>0</v>
      </c>
      <c r="P312" s="2">
        <f>IF(SUM('Actual species'!S312)&gt;=1,1,IF(SUM('Actual species'!S312)="X",1,0))</f>
        <v>0</v>
      </c>
      <c r="Q312" s="2">
        <f>IF(SUM('Actual species'!T312)&gt;=1,1,IF(SUM('Actual species'!T312)="X",1,0))</f>
        <v>1</v>
      </c>
      <c r="R312" s="2">
        <f>IF(SUM('Actual species'!U312)&gt;=1,1,IF(SUM('Actual species'!U312)="X",1,0))</f>
        <v>0</v>
      </c>
      <c r="S312" s="2">
        <f>IF(SUM('Actual species'!V312)&gt;=1,1,IF(SUM('Actual species'!V312)="X",1,0))</f>
        <v>0</v>
      </c>
      <c r="T312" s="2">
        <f>IF(SUM('Actual species'!W312)&gt;=1,1,IF(SUM('Actual species'!W312)="X",1,0))</f>
        <v>0</v>
      </c>
    </row>
    <row r="313" spans="1:20" x14ac:dyDescent="0.3">
      <c r="A313" s="113" t="str">
        <f>'Actual species'!A313</f>
        <v>Amischa filum</v>
      </c>
      <c r="B313" s="66">
        <f>IF(SUM('Actual species'!B313:E313)&gt;=1,1,IF(SUM('Actual species'!B313:E313)="X",1,0))</f>
        <v>0</v>
      </c>
      <c r="C313" s="2">
        <f>IF(SUM('Actual species'!F313)&gt;=1,1,IF(SUM('Actual species'!F313)="X",1,0))</f>
        <v>0</v>
      </c>
      <c r="D313" s="2">
        <f>IF(SUM('Actual species'!G313)&gt;=1,1,IF(SUM('Actual species'!G313)="X",1,0))</f>
        <v>0</v>
      </c>
      <c r="E313" s="2">
        <f>IF(SUM('Actual species'!H313)&gt;=1,1,IF(SUM('Actual species'!H313)="X",1,0))</f>
        <v>0</v>
      </c>
      <c r="F313" s="2">
        <f>IF(SUM('Actual species'!I313)&gt;=1,1,IF(SUM('Actual species'!I313)="X",1,0))</f>
        <v>1</v>
      </c>
      <c r="G313" s="2">
        <f>IF(SUM('Actual species'!J313)&gt;=1,1,IF(SUM('Actual species'!J313)="X",1,0))</f>
        <v>0</v>
      </c>
      <c r="H313" s="2">
        <f>IF(SUM('Actual species'!K313)&gt;=1,1,IF(SUM('Actual species'!K313)="X",1,0))</f>
        <v>0</v>
      </c>
      <c r="I313" s="2">
        <f>IF(SUM('Actual species'!L313)&gt;=1,1,IF(SUM('Actual species'!L313)="X",1,0))</f>
        <v>0</v>
      </c>
      <c r="J313" s="2">
        <f>IF(SUM('Actual species'!M313)&gt;=1,1,IF(SUM('Actual species'!M313)="X",1,0))</f>
        <v>0</v>
      </c>
      <c r="K313" s="2">
        <f>IF(SUM('Actual species'!N313)&gt;=1,1,IF(SUM('Actual species'!N313)="X",1,0))</f>
        <v>0</v>
      </c>
      <c r="L313" s="2">
        <f>IF(SUM('Actual species'!O313)&gt;=1,1,IF(SUM('Actual species'!O313)="X",1,0))</f>
        <v>0</v>
      </c>
      <c r="M313" s="2">
        <f>IF(SUM('Actual species'!P313)&gt;=1,1,IF(SUM('Actual species'!P313)="X",1,0))</f>
        <v>0</v>
      </c>
      <c r="N313" s="2">
        <f>IF(SUM('Actual species'!Q313)&gt;=1,1,IF(SUM('Actual species'!Q313)="X",1,0))</f>
        <v>0</v>
      </c>
      <c r="O313" s="2">
        <f>IF(SUM('Actual species'!R313)&gt;=1,1,IF(SUM('Actual species'!R313)="X",1,0))</f>
        <v>0</v>
      </c>
      <c r="P313" s="2">
        <f>IF(SUM('Actual species'!S313)&gt;=1,1,IF(SUM('Actual species'!S313)="X",1,0))</f>
        <v>0</v>
      </c>
      <c r="Q313" s="2">
        <f>IF(SUM('Actual species'!T313)&gt;=1,1,IF(SUM('Actual species'!T313)="X",1,0))</f>
        <v>0</v>
      </c>
      <c r="R313" s="2">
        <f>IF(SUM('Actual species'!U313)&gt;=1,1,IF(SUM('Actual species'!U313)="X",1,0))</f>
        <v>0</v>
      </c>
      <c r="S313" s="2">
        <f>IF(SUM('Actual species'!V313)&gt;=1,1,IF(SUM('Actual species'!V313)="X",1,0))</f>
        <v>0</v>
      </c>
      <c r="T313" s="2">
        <f>IF(SUM('Actual species'!W313)&gt;=1,1,IF(SUM('Actual species'!W313)="X",1,0))</f>
        <v>0</v>
      </c>
    </row>
    <row r="314" spans="1:20" x14ac:dyDescent="0.3">
      <c r="A314" s="113" t="str">
        <f>'Actual species'!A314</f>
        <v>Amischa forcipata</v>
      </c>
      <c r="B314" s="66">
        <f>IF(SUM('Actual species'!B314:E314)&gt;=1,1,IF(SUM('Actual species'!B314:E314)="X",1,0))</f>
        <v>0</v>
      </c>
      <c r="C314" s="2">
        <f>IF(SUM('Actual species'!F314)&gt;=1,1,IF(SUM('Actual species'!F314)="X",1,0))</f>
        <v>0</v>
      </c>
      <c r="D314" s="2">
        <f>IF(SUM('Actual species'!G314)&gt;=1,1,IF(SUM('Actual species'!G314)="X",1,0))</f>
        <v>0</v>
      </c>
      <c r="E314" s="2">
        <f>IF(SUM('Actual species'!H314)&gt;=1,1,IF(SUM('Actual species'!H314)="X",1,0))</f>
        <v>0</v>
      </c>
      <c r="F314" s="2">
        <f>IF(SUM('Actual species'!I314)&gt;=1,1,IF(SUM('Actual species'!I314)="X",1,0))</f>
        <v>0</v>
      </c>
      <c r="G314" s="2">
        <f>IF(SUM('Actual species'!J314)&gt;=1,1,IF(SUM('Actual species'!J314)="X",1,0))</f>
        <v>0</v>
      </c>
      <c r="H314" s="2">
        <f>IF(SUM('Actual species'!K314)&gt;=1,1,IF(SUM('Actual species'!K314)="X",1,0))</f>
        <v>0</v>
      </c>
      <c r="I314" s="2">
        <f>IF(SUM('Actual species'!L314)&gt;=1,1,IF(SUM('Actual species'!L314)="X",1,0))</f>
        <v>0</v>
      </c>
      <c r="J314" s="2">
        <f>IF(SUM('Actual species'!M314)&gt;=1,1,IF(SUM('Actual species'!M314)="X",1,0))</f>
        <v>1</v>
      </c>
      <c r="K314" s="2">
        <f>IF(SUM('Actual species'!N314)&gt;=1,1,IF(SUM('Actual species'!N314)="X",1,0))</f>
        <v>0</v>
      </c>
      <c r="L314" s="2">
        <f>IF(SUM('Actual species'!O314)&gt;=1,1,IF(SUM('Actual species'!O314)="X",1,0))</f>
        <v>0</v>
      </c>
      <c r="M314" s="2">
        <f>IF(SUM('Actual species'!P314)&gt;=1,1,IF(SUM('Actual species'!P314)="X",1,0))</f>
        <v>0</v>
      </c>
      <c r="N314" s="2">
        <f>IF(SUM('Actual species'!Q314)&gt;=1,1,IF(SUM('Actual species'!Q314)="X",1,0))</f>
        <v>0</v>
      </c>
      <c r="O314" s="2">
        <f>IF(SUM('Actual species'!R314)&gt;=1,1,IF(SUM('Actual species'!R314)="X",1,0))</f>
        <v>0</v>
      </c>
      <c r="P314" s="2">
        <f>IF(SUM('Actual species'!S314)&gt;=1,1,IF(SUM('Actual species'!S314)="X",1,0))</f>
        <v>0</v>
      </c>
      <c r="Q314" s="2">
        <f>IF(SUM('Actual species'!T314)&gt;=1,1,IF(SUM('Actual species'!T314)="X",1,0))</f>
        <v>0</v>
      </c>
      <c r="R314" s="2">
        <f>IF(SUM('Actual species'!U314)&gt;=1,1,IF(SUM('Actual species'!U314)="X",1,0))</f>
        <v>0</v>
      </c>
      <c r="S314" s="2">
        <f>IF(SUM('Actual species'!V314)&gt;=1,1,IF(SUM('Actual species'!V314)="X",1,0))</f>
        <v>0</v>
      </c>
      <c r="T314" s="2">
        <f>IF(SUM('Actual species'!W314)&gt;=1,1,IF(SUM('Actual species'!W314)="X",1,0))</f>
        <v>0</v>
      </c>
    </row>
    <row r="315" spans="1:20" x14ac:dyDescent="0.3">
      <c r="A315" s="113" t="str">
        <f>'Actual species'!A315</f>
        <v>Amischa n. sp.</v>
      </c>
      <c r="B315" s="66">
        <f>IF(SUM('Actual species'!B315:E315)&gt;=1,1,IF(SUM('Actual species'!B315:E315)="X",1,0))</f>
        <v>0</v>
      </c>
      <c r="C315" s="2">
        <f>IF(SUM('Actual species'!F315)&gt;=1,1,IF(SUM('Actual species'!F315)="X",1,0))</f>
        <v>0</v>
      </c>
      <c r="D315" s="2">
        <f>IF(SUM('Actual species'!G315)&gt;=1,1,IF(SUM('Actual species'!G315)="X",1,0))</f>
        <v>0</v>
      </c>
      <c r="E315" s="2">
        <f>IF(SUM('Actual species'!H315)&gt;=1,1,IF(SUM('Actual species'!H315)="X",1,0))</f>
        <v>0</v>
      </c>
      <c r="F315" s="2">
        <f>IF(SUM('Actual species'!I315)&gt;=1,1,IF(SUM('Actual species'!I315)="X",1,0))</f>
        <v>0</v>
      </c>
      <c r="G315" s="2">
        <f>IF(SUM('Actual species'!J315)&gt;=1,1,IF(SUM('Actual species'!J315)="X",1,0))</f>
        <v>1</v>
      </c>
      <c r="H315" s="2">
        <f>IF(SUM('Actual species'!K315)&gt;=1,1,IF(SUM('Actual species'!K315)="X",1,0))</f>
        <v>0</v>
      </c>
      <c r="I315" s="2">
        <f>IF(SUM('Actual species'!L315)&gt;=1,1,IF(SUM('Actual species'!L315)="X",1,0))</f>
        <v>0</v>
      </c>
      <c r="J315" s="2">
        <f>IF(SUM('Actual species'!M315)&gt;=1,1,IF(SUM('Actual species'!M315)="X",1,0))</f>
        <v>0</v>
      </c>
      <c r="K315" s="2">
        <f>IF(SUM('Actual species'!N315)&gt;=1,1,IF(SUM('Actual species'!N315)="X",1,0))</f>
        <v>0</v>
      </c>
      <c r="L315" s="2">
        <f>IF(SUM('Actual species'!O315)&gt;=1,1,IF(SUM('Actual species'!O315)="X",1,0))</f>
        <v>0</v>
      </c>
      <c r="M315" s="2">
        <f>IF(SUM('Actual species'!P315)&gt;=1,1,IF(SUM('Actual species'!P315)="X",1,0))</f>
        <v>0</v>
      </c>
      <c r="N315" s="2">
        <f>IF(SUM('Actual species'!Q315)&gt;=1,1,IF(SUM('Actual species'!Q315)="X",1,0))</f>
        <v>0</v>
      </c>
      <c r="O315" s="2">
        <f>IF(SUM('Actual species'!R315)&gt;=1,1,IF(SUM('Actual species'!R315)="X",1,0))</f>
        <v>0</v>
      </c>
      <c r="P315" s="2">
        <f>IF(SUM('Actual species'!S315)&gt;=1,1,IF(SUM('Actual species'!S315)="X",1,0))</f>
        <v>0</v>
      </c>
      <c r="Q315" s="2">
        <f>IF(SUM('Actual species'!T315)&gt;=1,1,IF(SUM('Actual species'!T315)="X",1,0))</f>
        <v>0</v>
      </c>
      <c r="R315" s="2">
        <f>IF(SUM('Actual species'!U315)&gt;=1,1,IF(SUM('Actual species'!U315)="X",1,0))</f>
        <v>0</v>
      </c>
      <c r="S315" s="2">
        <f>IF(SUM('Actual species'!V315)&gt;=1,1,IF(SUM('Actual species'!V315)="X",1,0))</f>
        <v>0</v>
      </c>
      <c r="T315" s="2">
        <f>IF(SUM('Actual species'!W315)&gt;=1,1,IF(SUM('Actual species'!W315)="X",1,0))</f>
        <v>0</v>
      </c>
    </row>
    <row r="316" spans="1:20" x14ac:dyDescent="0.3">
      <c r="A316" s="113" t="str">
        <f>'Actual species'!A316</f>
        <v>Amischa sp.</v>
      </c>
      <c r="B316" s="66">
        <f>IF(SUM('Actual species'!B316:E316)&gt;=1,1,IF(SUM('Actual species'!B316:E316)="X",1,0))</f>
        <v>0</v>
      </c>
      <c r="C316" s="2">
        <f>IF(SUM('Actual species'!F316)&gt;=1,1,IF(SUM('Actual species'!F316)="X",1,0))</f>
        <v>0</v>
      </c>
      <c r="D316" s="2">
        <f>IF(SUM('Actual species'!G316)&gt;=1,1,IF(SUM('Actual species'!G316)="X",1,0))</f>
        <v>0</v>
      </c>
      <c r="E316" s="2">
        <f>IF(SUM('Actual species'!H316)&gt;=1,1,IF(SUM('Actual species'!H316)="X",1,0))</f>
        <v>0</v>
      </c>
      <c r="F316" s="2">
        <f>IF(SUM('Actual species'!I316)&gt;=1,1,IF(SUM('Actual species'!I316)="X",1,0))</f>
        <v>0</v>
      </c>
      <c r="G316" s="2">
        <f>IF(SUM('Actual species'!J316)&gt;=1,1,IF(SUM('Actual species'!J316)="X",1,0))</f>
        <v>0</v>
      </c>
      <c r="H316" s="2">
        <f>IF(SUM('Actual species'!K316)&gt;=1,1,IF(SUM('Actual species'!K316)="X",1,0))</f>
        <v>0</v>
      </c>
      <c r="I316" s="2">
        <f>IF(SUM('Actual species'!L316)&gt;=1,1,IF(SUM('Actual species'!L316)="X",1,0))</f>
        <v>0</v>
      </c>
      <c r="J316" s="2">
        <f>IF(SUM('Actual species'!M316)&gt;=1,1,IF(SUM('Actual species'!M316)="X",1,0))</f>
        <v>1</v>
      </c>
      <c r="K316" s="2">
        <f>IF(SUM('Actual species'!N316)&gt;=1,1,IF(SUM('Actual species'!N316)="X",1,0))</f>
        <v>0</v>
      </c>
      <c r="L316" s="2">
        <f>IF(SUM('Actual species'!O316)&gt;=1,1,IF(SUM('Actual species'!O316)="X",1,0))</f>
        <v>0</v>
      </c>
      <c r="M316" s="2">
        <f>IF(SUM('Actual species'!P316)&gt;=1,1,IF(SUM('Actual species'!P316)="X",1,0))</f>
        <v>0</v>
      </c>
      <c r="N316" s="2">
        <f>IF(SUM('Actual species'!Q316)&gt;=1,1,IF(SUM('Actual species'!Q316)="X",1,0))</f>
        <v>0</v>
      </c>
      <c r="O316" s="2">
        <f>IF(SUM('Actual species'!R316)&gt;=1,1,IF(SUM('Actual species'!R316)="X",1,0))</f>
        <v>0</v>
      </c>
      <c r="P316" s="2">
        <f>IF(SUM('Actual species'!S316)&gt;=1,1,IF(SUM('Actual species'!S316)="X",1,0))</f>
        <v>0</v>
      </c>
      <c r="Q316" s="2">
        <f>IF(SUM('Actual species'!T316)&gt;=1,1,IF(SUM('Actual species'!T316)="X",1,0))</f>
        <v>0</v>
      </c>
      <c r="R316" s="2">
        <f>IF(SUM('Actual species'!U316)&gt;=1,1,IF(SUM('Actual species'!U316)="X",1,0))</f>
        <v>0</v>
      </c>
      <c r="S316" s="2">
        <f>IF(SUM('Actual species'!V316)&gt;=1,1,IF(SUM('Actual species'!V316)="X",1,0))</f>
        <v>0</v>
      </c>
      <c r="T316" s="2">
        <f>IF(SUM('Actual species'!W316)&gt;=1,1,IF(SUM('Actual species'!W316)="X",1,0))</f>
        <v>0</v>
      </c>
    </row>
    <row r="317" spans="1:20" x14ac:dyDescent="0.3">
      <c r="A317" s="113" t="str">
        <f>'Actual species'!A317</f>
        <v>Amischa strupii</v>
      </c>
      <c r="B317" s="66">
        <f>IF(SUM('Actual species'!B317:E317)&gt;=1,1,IF(SUM('Actual species'!B317:E317)="X",1,0))</f>
        <v>0</v>
      </c>
      <c r="C317" s="2">
        <f>IF(SUM('Actual species'!F317)&gt;=1,1,IF(SUM('Actual species'!F317)="X",1,0))</f>
        <v>0</v>
      </c>
      <c r="D317" s="2">
        <f>IF(SUM('Actual species'!G317)&gt;=1,1,IF(SUM('Actual species'!G317)="X",1,0))</f>
        <v>0</v>
      </c>
      <c r="E317" s="2">
        <f>IF(SUM('Actual species'!H317)&gt;=1,1,IF(SUM('Actual species'!H317)="X",1,0))</f>
        <v>0</v>
      </c>
      <c r="F317" s="2">
        <f>IF(SUM('Actual species'!I317)&gt;=1,1,IF(SUM('Actual species'!I317)="X",1,0))</f>
        <v>0</v>
      </c>
      <c r="G317" s="2">
        <f>IF(SUM('Actual species'!J317)&gt;=1,1,IF(SUM('Actual species'!J317)="X",1,0))</f>
        <v>0</v>
      </c>
      <c r="H317" s="2">
        <f>IF(SUM('Actual species'!K317)&gt;=1,1,IF(SUM('Actual species'!K317)="X",1,0))</f>
        <v>0</v>
      </c>
      <c r="I317" s="2">
        <f>IF(SUM('Actual species'!L317)&gt;=1,1,IF(SUM('Actual species'!L317)="X",1,0))</f>
        <v>0</v>
      </c>
      <c r="J317" s="2">
        <f>IF(SUM('Actual species'!M317)&gt;=1,1,IF(SUM('Actual species'!M317)="X",1,0))</f>
        <v>0</v>
      </c>
      <c r="K317" s="2">
        <f>IF(SUM('Actual species'!N317)&gt;=1,1,IF(SUM('Actual species'!N317)="X",1,0))</f>
        <v>0</v>
      </c>
      <c r="L317" s="2">
        <f>IF(SUM('Actual species'!O317)&gt;=1,1,IF(SUM('Actual species'!O317)="X",1,0))</f>
        <v>0</v>
      </c>
      <c r="M317" s="2">
        <f>IF(SUM('Actual species'!P317)&gt;=1,1,IF(SUM('Actual species'!P317)="X",1,0))</f>
        <v>0</v>
      </c>
      <c r="N317" s="2">
        <f>IF(SUM('Actual species'!Q317)&gt;=1,1,IF(SUM('Actual species'!Q317)="X",1,0))</f>
        <v>0</v>
      </c>
      <c r="O317" s="2">
        <f>IF(SUM('Actual species'!R317)&gt;=1,1,IF(SUM('Actual species'!R317)="X",1,0))</f>
        <v>0</v>
      </c>
      <c r="P317" s="2">
        <f>IF(SUM('Actual species'!S317)&gt;=1,1,IF(SUM('Actual species'!S317)="X",1,0))</f>
        <v>0</v>
      </c>
      <c r="Q317" s="2">
        <f>IF(SUM('Actual species'!T317)&gt;=1,1,IF(SUM('Actual species'!T317)="X",1,0))</f>
        <v>1</v>
      </c>
      <c r="R317" s="2">
        <f>IF(SUM('Actual species'!U317)&gt;=1,1,IF(SUM('Actual species'!U317)="X",1,0))</f>
        <v>0</v>
      </c>
      <c r="S317" s="2">
        <f>IF(SUM('Actual species'!V317)&gt;=1,1,IF(SUM('Actual species'!V317)="X",1,0))</f>
        <v>0</v>
      </c>
      <c r="T317" s="2">
        <f>IF(SUM('Actual species'!W317)&gt;=1,1,IF(SUM('Actual species'!W317)="X",1,0))</f>
        <v>0</v>
      </c>
    </row>
    <row r="318" spans="1:20" x14ac:dyDescent="0.3">
      <c r="A318" s="113" t="str">
        <f>'Actual species'!A318</f>
        <v>Anaulacaspis laevigata</v>
      </c>
      <c r="B318" s="66">
        <f>IF(SUM('Actual species'!B318:E318)&gt;=1,1,IF(SUM('Actual species'!B318:E318)="X",1,0))</f>
        <v>0</v>
      </c>
      <c r="C318" s="2">
        <f>IF(SUM('Actual species'!F318)&gt;=1,1,IF(SUM('Actual species'!F318)="X",1,0))</f>
        <v>0</v>
      </c>
      <c r="D318" s="2">
        <f>IF(SUM('Actual species'!G318)&gt;=1,1,IF(SUM('Actual species'!G318)="X",1,0))</f>
        <v>0</v>
      </c>
      <c r="E318" s="2">
        <f>IF(SUM('Actual species'!H318)&gt;=1,1,IF(SUM('Actual species'!H318)="X",1,0))</f>
        <v>0</v>
      </c>
      <c r="F318" s="2">
        <f>IF(SUM('Actual species'!I318)&gt;=1,1,IF(SUM('Actual species'!I318)="X",1,0))</f>
        <v>1</v>
      </c>
      <c r="G318" s="2">
        <f>IF(SUM('Actual species'!J318)&gt;=1,1,IF(SUM('Actual species'!J318)="X",1,0))</f>
        <v>0</v>
      </c>
      <c r="H318" s="2">
        <f>IF(SUM('Actual species'!K318)&gt;=1,1,IF(SUM('Actual species'!K318)="X",1,0))</f>
        <v>0</v>
      </c>
      <c r="I318" s="2">
        <f>IF(SUM('Actual species'!L318)&gt;=1,1,IF(SUM('Actual species'!L318)="X",1,0))</f>
        <v>0</v>
      </c>
      <c r="J318" s="2">
        <f>IF(SUM('Actual species'!M318)&gt;=1,1,IF(SUM('Actual species'!M318)="X",1,0))</f>
        <v>1</v>
      </c>
      <c r="K318" s="2">
        <f>IF(SUM('Actual species'!N318)&gt;=1,1,IF(SUM('Actual species'!N318)="X",1,0))</f>
        <v>0</v>
      </c>
      <c r="L318" s="2">
        <f>IF(SUM('Actual species'!O318)&gt;=1,1,IF(SUM('Actual species'!O318)="X",1,0))</f>
        <v>0</v>
      </c>
      <c r="M318" s="2">
        <f>IF(SUM('Actual species'!P318)&gt;=1,1,IF(SUM('Actual species'!P318)="X",1,0))</f>
        <v>1</v>
      </c>
      <c r="N318" s="2">
        <f>IF(SUM('Actual species'!Q318)&gt;=1,1,IF(SUM('Actual species'!Q318)="X",1,0))</f>
        <v>0</v>
      </c>
      <c r="O318" s="2">
        <f>IF(SUM('Actual species'!R318)&gt;=1,1,IF(SUM('Actual species'!R318)="X",1,0))</f>
        <v>1</v>
      </c>
      <c r="P318" s="2">
        <f>IF(SUM('Actual species'!S318)&gt;=1,1,IF(SUM('Actual species'!S318)="X",1,0))</f>
        <v>0</v>
      </c>
      <c r="Q318" s="2">
        <f>IF(SUM('Actual species'!T318)&gt;=1,1,IF(SUM('Actual species'!T318)="X",1,0))</f>
        <v>0</v>
      </c>
      <c r="R318" s="2">
        <f>IF(SUM('Actual species'!U318)&gt;=1,1,IF(SUM('Actual species'!U318)="X",1,0))</f>
        <v>0</v>
      </c>
      <c r="S318" s="2">
        <f>IF(SUM('Actual species'!V318)&gt;=1,1,IF(SUM('Actual species'!V318)="X",1,0))</f>
        <v>0</v>
      </c>
      <c r="T318" s="2">
        <f>IF(SUM('Actual species'!W318)&gt;=1,1,IF(SUM('Actual species'!W318)="X",1,0))</f>
        <v>1</v>
      </c>
    </row>
    <row r="319" spans="1:20" x14ac:dyDescent="0.3">
      <c r="A319" s="113" t="str">
        <f>'Actual species'!A319</f>
        <v>Anaulacaspis nigra</v>
      </c>
      <c r="B319" s="66">
        <f>IF(SUM('Actual species'!B319:E319)&gt;=1,1,IF(SUM('Actual species'!B319:E319)="X",1,0))</f>
        <v>0</v>
      </c>
      <c r="C319" s="2">
        <f>IF(SUM('Actual species'!F319)&gt;=1,1,IF(SUM('Actual species'!F319)="X",1,0))</f>
        <v>0</v>
      </c>
      <c r="D319" s="2">
        <f>IF(SUM('Actual species'!G319)&gt;=1,1,IF(SUM('Actual species'!G319)="X",1,0))</f>
        <v>1</v>
      </c>
      <c r="E319" s="2">
        <f>IF(SUM('Actual species'!H319)&gt;=1,1,IF(SUM('Actual species'!H319)="X",1,0))</f>
        <v>0</v>
      </c>
      <c r="F319" s="2">
        <f>IF(SUM('Actual species'!I319)&gt;=1,1,IF(SUM('Actual species'!I319)="X",1,0))</f>
        <v>0</v>
      </c>
      <c r="G319" s="2">
        <f>IF(SUM('Actual species'!J319)&gt;=1,1,IF(SUM('Actual species'!J319)="X",1,0))</f>
        <v>0</v>
      </c>
      <c r="H319" s="2">
        <f>IF(SUM('Actual species'!K319)&gt;=1,1,IF(SUM('Actual species'!K319)="X",1,0))</f>
        <v>0</v>
      </c>
      <c r="I319" s="2">
        <f>IF(SUM('Actual species'!L319)&gt;=1,1,IF(SUM('Actual species'!L319)="X",1,0))</f>
        <v>0</v>
      </c>
      <c r="J319" s="2">
        <f>IF(SUM('Actual species'!M319)&gt;=1,1,IF(SUM('Actual species'!M319)="X",1,0))</f>
        <v>1</v>
      </c>
      <c r="K319" s="2">
        <f>IF(SUM('Actual species'!N319)&gt;=1,1,IF(SUM('Actual species'!N319)="X",1,0))</f>
        <v>0</v>
      </c>
      <c r="L319" s="2">
        <f>IF(SUM('Actual species'!O319)&gt;=1,1,IF(SUM('Actual species'!O319)="X",1,0))</f>
        <v>0</v>
      </c>
      <c r="M319" s="2">
        <f>IF(SUM('Actual species'!P319)&gt;=1,1,IF(SUM('Actual species'!P319)="X",1,0))</f>
        <v>0</v>
      </c>
      <c r="N319" s="2">
        <f>IF(SUM('Actual species'!Q319)&gt;=1,1,IF(SUM('Actual species'!Q319)="X",1,0))</f>
        <v>0</v>
      </c>
      <c r="O319" s="2">
        <f>IF(SUM('Actual species'!R319)&gt;=1,1,IF(SUM('Actual species'!R319)="X",1,0))</f>
        <v>0</v>
      </c>
      <c r="P319" s="2">
        <f>IF(SUM('Actual species'!S319)&gt;=1,1,IF(SUM('Actual species'!S319)="X",1,0))</f>
        <v>0</v>
      </c>
      <c r="Q319" s="2">
        <f>IF(SUM('Actual species'!T319)&gt;=1,1,IF(SUM('Actual species'!T319)="X",1,0))</f>
        <v>0</v>
      </c>
      <c r="R319" s="2">
        <f>IF(SUM('Actual species'!U319)&gt;=1,1,IF(SUM('Actual species'!U319)="X",1,0))</f>
        <v>0</v>
      </c>
      <c r="S319" s="2">
        <f>IF(SUM('Actual species'!V319)&gt;=1,1,IF(SUM('Actual species'!V319)="X",1,0))</f>
        <v>0</v>
      </c>
      <c r="T319" s="2">
        <f>IF(SUM('Actual species'!W319)&gt;=1,1,IF(SUM('Actual species'!W319)="X",1,0))</f>
        <v>1</v>
      </c>
    </row>
    <row r="320" spans="1:20" x14ac:dyDescent="0.3">
      <c r="A320" s="113" t="str">
        <f>'Actual species'!A320</f>
        <v>Anaulacaspis nigrina</v>
      </c>
      <c r="B320" s="66">
        <f>IF(SUM('Actual species'!B320:E320)&gt;=1,1,IF(SUM('Actual species'!B320:E320)="X",1,0))</f>
        <v>0</v>
      </c>
      <c r="C320" s="2">
        <f>IF(SUM('Actual species'!F320)&gt;=1,1,IF(SUM('Actual species'!F320)="X",1,0))</f>
        <v>0</v>
      </c>
      <c r="D320" s="2">
        <f>IF(SUM('Actual species'!G320)&gt;=1,1,IF(SUM('Actual species'!G320)="X",1,0))</f>
        <v>0</v>
      </c>
      <c r="E320" s="2">
        <f>IF(SUM('Actual species'!H320)&gt;=1,1,IF(SUM('Actual species'!H320)="X",1,0))</f>
        <v>0</v>
      </c>
      <c r="F320" s="2">
        <f>IF(SUM('Actual species'!I320)&gt;=1,1,IF(SUM('Actual species'!I320)="X",1,0))</f>
        <v>1</v>
      </c>
      <c r="G320" s="2">
        <f>IF(SUM('Actual species'!J320)&gt;=1,1,IF(SUM('Actual species'!J320)="X",1,0))</f>
        <v>0</v>
      </c>
      <c r="H320" s="2">
        <f>IF(SUM('Actual species'!K320)&gt;=1,1,IF(SUM('Actual species'!K320)="X",1,0))</f>
        <v>0</v>
      </c>
      <c r="I320" s="2">
        <f>IF(SUM('Actual species'!L320)&gt;=1,1,IF(SUM('Actual species'!L320)="X",1,0))</f>
        <v>0</v>
      </c>
      <c r="J320" s="2">
        <f>IF(SUM('Actual species'!M320)&gt;=1,1,IF(SUM('Actual species'!M320)="X",1,0))</f>
        <v>0</v>
      </c>
      <c r="K320" s="2">
        <f>IF(SUM('Actual species'!N320)&gt;=1,1,IF(SUM('Actual species'!N320)="X",1,0))</f>
        <v>0</v>
      </c>
      <c r="L320" s="2">
        <f>IF(SUM('Actual species'!O320)&gt;=1,1,IF(SUM('Actual species'!O320)="X",1,0))</f>
        <v>0</v>
      </c>
      <c r="M320" s="2">
        <f>IF(SUM('Actual species'!P320)&gt;=1,1,IF(SUM('Actual species'!P320)="X",1,0))</f>
        <v>0</v>
      </c>
      <c r="N320" s="2">
        <f>IF(SUM('Actual species'!Q320)&gt;=1,1,IF(SUM('Actual species'!Q320)="X",1,0))</f>
        <v>0</v>
      </c>
      <c r="O320" s="2">
        <f>IF(SUM('Actual species'!R320)&gt;=1,1,IF(SUM('Actual species'!R320)="X",1,0))</f>
        <v>0</v>
      </c>
      <c r="P320" s="2">
        <f>IF(SUM('Actual species'!S320)&gt;=1,1,IF(SUM('Actual species'!S320)="X",1,0))</f>
        <v>0</v>
      </c>
      <c r="Q320" s="2">
        <f>IF(SUM('Actual species'!T320)&gt;=1,1,IF(SUM('Actual species'!T320)="X",1,0))</f>
        <v>0</v>
      </c>
      <c r="R320" s="2">
        <f>IF(SUM('Actual species'!U320)&gt;=1,1,IF(SUM('Actual species'!U320)="X",1,0))</f>
        <v>0</v>
      </c>
      <c r="S320" s="2">
        <f>IF(SUM('Actual species'!V320)&gt;=1,1,IF(SUM('Actual species'!V320)="X",1,0))</f>
        <v>0</v>
      </c>
      <c r="T320" s="2">
        <f>IF(SUM('Actual species'!W320)&gt;=1,1,IF(SUM('Actual species'!W320)="X",1,0))</f>
        <v>0</v>
      </c>
    </row>
    <row r="321" spans="1:20" x14ac:dyDescent="0.3">
      <c r="A321" s="113" t="str">
        <f>'Actual species'!A321</f>
        <v>Apimela procera</v>
      </c>
      <c r="B321" s="66">
        <f>IF(SUM('Actual species'!B321:E321)&gt;=1,1,IF(SUM('Actual species'!B321:E321)="X",1,0))</f>
        <v>0</v>
      </c>
      <c r="C321" s="2">
        <f>IF(SUM('Actual species'!F321)&gt;=1,1,IF(SUM('Actual species'!F321)="X",1,0))</f>
        <v>0</v>
      </c>
      <c r="D321" s="2">
        <f>IF(SUM('Actual species'!G321)&gt;=1,1,IF(SUM('Actual species'!G321)="X",1,0))</f>
        <v>0</v>
      </c>
      <c r="E321" s="2">
        <f>IF(SUM('Actual species'!H321)&gt;=1,1,IF(SUM('Actual species'!H321)="X",1,0))</f>
        <v>0</v>
      </c>
      <c r="F321" s="2">
        <f>IF(SUM('Actual species'!I321)&gt;=1,1,IF(SUM('Actual species'!I321)="X",1,0))</f>
        <v>0</v>
      </c>
      <c r="G321" s="2">
        <f>IF(SUM('Actual species'!J321)&gt;=1,1,IF(SUM('Actual species'!J321)="X",1,0))</f>
        <v>0</v>
      </c>
      <c r="H321" s="2">
        <f>IF(SUM('Actual species'!K321)&gt;=1,1,IF(SUM('Actual species'!K321)="X",1,0))</f>
        <v>0</v>
      </c>
      <c r="I321" s="2">
        <f>IF(SUM('Actual species'!L321)&gt;=1,1,IF(SUM('Actual species'!L321)="X",1,0))</f>
        <v>0</v>
      </c>
      <c r="J321" s="2">
        <f>IF(SUM('Actual species'!M321)&gt;=1,1,IF(SUM('Actual species'!M321)="X",1,0))</f>
        <v>0</v>
      </c>
      <c r="K321" s="2">
        <f>IF(SUM('Actual species'!N321)&gt;=1,1,IF(SUM('Actual species'!N321)="X",1,0))</f>
        <v>0</v>
      </c>
      <c r="L321" s="2">
        <f>IF(SUM('Actual species'!O321)&gt;=1,1,IF(SUM('Actual species'!O321)="X",1,0))</f>
        <v>0</v>
      </c>
      <c r="M321" s="2">
        <f>IF(SUM('Actual species'!P321)&gt;=1,1,IF(SUM('Actual species'!P321)="X",1,0))</f>
        <v>1</v>
      </c>
      <c r="N321" s="2">
        <f>IF(SUM('Actual species'!Q321)&gt;=1,1,IF(SUM('Actual species'!Q321)="X",1,0))</f>
        <v>0</v>
      </c>
      <c r="O321" s="2">
        <f>IF(SUM('Actual species'!R321)&gt;=1,1,IF(SUM('Actual species'!R321)="X",1,0))</f>
        <v>0</v>
      </c>
      <c r="P321" s="2">
        <f>IF(SUM('Actual species'!S321)&gt;=1,1,IF(SUM('Actual species'!S321)="X",1,0))</f>
        <v>0</v>
      </c>
      <c r="Q321" s="2">
        <f>IF(SUM('Actual species'!T321)&gt;=1,1,IF(SUM('Actual species'!T321)="X",1,0))</f>
        <v>0</v>
      </c>
      <c r="R321" s="2">
        <f>IF(SUM('Actual species'!U321)&gt;=1,1,IF(SUM('Actual species'!U321)="X",1,0))</f>
        <v>0</v>
      </c>
      <c r="S321" s="2">
        <f>IF(SUM('Actual species'!V321)&gt;=1,1,IF(SUM('Actual species'!V321)="X",1,0))</f>
        <v>0</v>
      </c>
      <c r="T321" s="2">
        <f>IF(SUM('Actual species'!W321)&gt;=1,1,IF(SUM('Actual species'!W321)="X",1,0))</f>
        <v>0</v>
      </c>
    </row>
    <row r="322" spans="1:20" x14ac:dyDescent="0.3">
      <c r="A322" s="113" t="str">
        <f>'Actual species'!A322</f>
        <v>Atheta (Bessobia) sp.</v>
      </c>
      <c r="B322" s="66">
        <f>IF(SUM('Actual species'!B322:E322)&gt;=1,1,IF(SUM('Actual species'!B322:E322)="X",1,0))</f>
        <v>0</v>
      </c>
      <c r="C322" s="2">
        <f>IF(SUM('Actual species'!F322)&gt;=1,1,IF(SUM('Actual species'!F322)="X",1,0))</f>
        <v>0</v>
      </c>
      <c r="D322" s="2">
        <f>IF(SUM('Actual species'!G322)&gt;=1,1,IF(SUM('Actual species'!G322)="X",1,0))</f>
        <v>0</v>
      </c>
      <c r="E322" s="2">
        <f>IF(SUM('Actual species'!H322)&gt;=1,1,IF(SUM('Actual species'!H322)="X",1,0))</f>
        <v>0</v>
      </c>
      <c r="F322" s="2">
        <f>IF(SUM('Actual species'!I322)&gt;=1,1,IF(SUM('Actual species'!I322)="X",1,0))</f>
        <v>0</v>
      </c>
      <c r="G322" s="2">
        <f>IF(SUM('Actual species'!J322)&gt;=1,1,IF(SUM('Actual species'!J322)="X",1,0))</f>
        <v>0</v>
      </c>
      <c r="H322" s="2">
        <f>IF(SUM('Actual species'!K322)&gt;=1,1,IF(SUM('Actual species'!K322)="X",1,0))</f>
        <v>0</v>
      </c>
      <c r="I322" s="2">
        <f>IF(SUM('Actual species'!L322)&gt;=1,1,IF(SUM('Actual species'!L322)="X",1,0))</f>
        <v>0</v>
      </c>
      <c r="J322" s="2">
        <f>IF(SUM('Actual species'!M322)&gt;=1,1,IF(SUM('Actual species'!M322)="X",1,0))</f>
        <v>0</v>
      </c>
      <c r="K322" s="2">
        <f>IF(SUM('Actual species'!N322)&gt;=1,1,IF(SUM('Actual species'!N322)="X",1,0))</f>
        <v>0</v>
      </c>
      <c r="L322" s="2">
        <f>IF(SUM('Actual species'!O322)&gt;=1,1,IF(SUM('Actual species'!O322)="X",1,0))</f>
        <v>0</v>
      </c>
      <c r="M322" s="2">
        <f>IF(SUM('Actual species'!P322)&gt;=1,1,IF(SUM('Actual species'!P322)="X",1,0))</f>
        <v>0</v>
      </c>
      <c r="N322" s="2">
        <f>IF(SUM('Actual species'!Q322)&gt;=1,1,IF(SUM('Actual species'!Q322)="X",1,0))</f>
        <v>0</v>
      </c>
      <c r="O322" s="2">
        <f>IF(SUM('Actual species'!R322)&gt;=1,1,IF(SUM('Actual species'!R322)="X",1,0))</f>
        <v>0</v>
      </c>
      <c r="P322" s="2">
        <f>IF(SUM('Actual species'!S322)&gt;=1,1,IF(SUM('Actual species'!S322)="X",1,0))</f>
        <v>0</v>
      </c>
      <c r="Q322" s="2">
        <f>IF(SUM('Actual species'!T322)&gt;=1,1,IF(SUM('Actual species'!T322)="X",1,0))</f>
        <v>1</v>
      </c>
      <c r="R322" s="2">
        <f>IF(SUM('Actual species'!U322)&gt;=1,1,IF(SUM('Actual species'!U322)="X",1,0))</f>
        <v>0</v>
      </c>
      <c r="S322" s="2">
        <f>IF(SUM('Actual species'!V322)&gt;=1,1,IF(SUM('Actual species'!V322)="X",1,0))</f>
        <v>0</v>
      </c>
      <c r="T322" s="2">
        <f>IF(SUM('Actual species'!W322)&gt;=1,1,IF(SUM('Actual species'!W322)="X",1,0))</f>
        <v>0</v>
      </c>
    </row>
    <row r="323" spans="1:20" x14ac:dyDescent="0.3">
      <c r="A323" s="113" t="str">
        <f>'Actual species'!A323</f>
        <v xml:space="preserve">Atheta (Microdota) sp. </v>
      </c>
      <c r="B323" s="66">
        <f>IF(SUM('Actual species'!B323:E323)&gt;=1,1,IF(SUM('Actual species'!B323:E323)="X",1,0))</f>
        <v>1</v>
      </c>
      <c r="C323" s="2">
        <f>IF(SUM('Actual species'!F323)&gt;=1,1,IF(SUM('Actual species'!F323)="X",1,0))</f>
        <v>0</v>
      </c>
      <c r="D323" s="2">
        <f>IF(SUM('Actual species'!G323)&gt;=1,1,IF(SUM('Actual species'!G323)="X",1,0))</f>
        <v>0</v>
      </c>
      <c r="E323" s="2">
        <f>IF(SUM('Actual species'!H323)&gt;=1,1,IF(SUM('Actual species'!H323)="X",1,0))</f>
        <v>1</v>
      </c>
      <c r="F323" s="2">
        <f>IF(SUM('Actual species'!I323)&gt;=1,1,IF(SUM('Actual species'!I323)="X",1,0))</f>
        <v>0</v>
      </c>
      <c r="G323" s="2">
        <f>IF(SUM('Actual species'!J323)&gt;=1,1,IF(SUM('Actual species'!J323)="X",1,0))</f>
        <v>1</v>
      </c>
      <c r="H323" s="2">
        <f>IF(SUM('Actual species'!K323)&gt;=1,1,IF(SUM('Actual species'!K323)="X",1,0))</f>
        <v>0</v>
      </c>
      <c r="I323" s="2">
        <f>IF(SUM('Actual species'!L323)&gt;=1,1,IF(SUM('Actual species'!L323)="X",1,0))</f>
        <v>0</v>
      </c>
      <c r="J323" s="2">
        <f>IF(SUM('Actual species'!M323)&gt;=1,1,IF(SUM('Actual species'!M323)="X",1,0))</f>
        <v>1</v>
      </c>
      <c r="K323" s="2">
        <f>IF(SUM('Actual species'!N323)&gt;=1,1,IF(SUM('Actual species'!N323)="X",1,0))</f>
        <v>0</v>
      </c>
      <c r="L323" s="2">
        <f>IF(SUM('Actual species'!O323)&gt;=1,1,IF(SUM('Actual species'!O323)="X",1,0))</f>
        <v>0</v>
      </c>
      <c r="M323" s="2">
        <f>IF(SUM('Actual species'!P323)&gt;=1,1,IF(SUM('Actual species'!P323)="X",1,0))</f>
        <v>1</v>
      </c>
      <c r="N323" s="2">
        <f>IF(SUM('Actual species'!Q323)&gt;=1,1,IF(SUM('Actual species'!Q323)="X",1,0))</f>
        <v>0</v>
      </c>
      <c r="O323" s="2">
        <f>IF(SUM('Actual species'!R323)&gt;=1,1,IF(SUM('Actual species'!R323)="X",1,0))</f>
        <v>0</v>
      </c>
      <c r="P323" s="2">
        <f>IF(SUM('Actual species'!S323)&gt;=1,1,IF(SUM('Actual species'!S323)="X",1,0))</f>
        <v>0</v>
      </c>
      <c r="Q323" s="2">
        <f>IF(SUM('Actual species'!T323)&gt;=1,1,IF(SUM('Actual species'!T323)="X",1,0))</f>
        <v>1</v>
      </c>
      <c r="R323" s="2">
        <f>IF(SUM('Actual species'!U323)&gt;=1,1,IF(SUM('Actual species'!U323)="X",1,0))</f>
        <v>0</v>
      </c>
      <c r="S323" s="2">
        <f>IF(SUM('Actual species'!V323)&gt;=1,1,IF(SUM('Actual species'!V323)="X",1,0))</f>
        <v>0</v>
      </c>
      <c r="T323" s="2">
        <f>IF(SUM('Actual species'!W323)&gt;=1,1,IF(SUM('Actual species'!W323)="X",1,0))</f>
        <v>0</v>
      </c>
    </row>
    <row r="324" spans="1:20" x14ac:dyDescent="0.3">
      <c r="A324" s="113" t="str">
        <f>'Actual species'!A324</f>
        <v>Atheta (Mocyta) cingulata</v>
      </c>
      <c r="B324" s="66">
        <f>IF(SUM('Actual species'!B324:E324)&gt;=1,1,IF(SUM('Actual species'!B324:E324)="X",1,0))</f>
        <v>0</v>
      </c>
      <c r="C324" s="2">
        <f>IF(SUM('Actual species'!F324)&gt;=1,1,IF(SUM('Actual species'!F324)="X",1,0))</f>
        <v>0</v>
      </c>
      <c r="D324" s="2">
        <f>IF(SUM('Actual species'!G324)&gt;=1,1,IF(SUM('Actual species'!G324)="X",1,0))</f>
        <v>0</v>
      </c>
      <c r="E324" s="2">
        <f>IF(SUM('Actual species'!H324)&gt;=1,1,IF(SUM('Actual species'!H324)="X",1,0))</f>
        <v>0</v>
      </c>
      <c r="F324" s="2">
        <f>IF(SUM('Actual species'!I324)&gt;=1,1,IF(SUM('Actual species'!I324)="X",1,0))</f>
        <v>1</v>
      </c>
      <c r="G324" s="2">
        <f>IF(SUM('Actual species'!J324)&gt;=1,1,IF(SUM('Actual species'!J324)="X",1,0))</f>
        <v>0</v>
      </c>
      <c r="H324" s="2">
        <f>IF(SUM('Actual species'!K324)&gt;=1,1,IF(SUM('Actual species'!K324)="X",1,0))</f>
        <v>0</v>
      </c>
      <c r="I324" s="2">
        <f>IF(SUM('Actual species'!L324)&gt;=1,1,IF(SUM('Actual species'!L324)="X",1,0))</f>
        <v>0</v>
      </c>
      <c r="J324" s="2">
        <f>IF(SUM('Actual species'!M324)&gt;=1,1,IF(SUM('Actual species'!M324)="X",1,0))</f>
        <v>0</v>
      </c>
      <c r="K324" s="2">
        <f>IF(SUM('Actual species'!N324)&gt;=1,1,IF(SUM('Actual species'!N324)="X",1,0))</f>
        <v>0</v>
      </c>
      <c r="L324" s="2">
        <f>IF(SUM('Actual species'!O324)&gt;=1,1,IF(SUM('Actual species'!O324)="X",1,0))</f>
        <v>0</v>
      </c>
      <c r="M324" s="2">
        <f>IF(SUM('Actual species'!P324)&gt;=1,1,IF(SUM('Actual species'!P324)="X",1,0))</f>
        <v>0</v>
      </c>
      <c r="N324" s="2">
        <f>IF(SUM('Actual species'!Q324)&gt;=1,1,IF(SUM('Actual species'!Q324)="X",1,0))</f>
        <v>0</v>
      </c>
      <c r="O324" s="2">
        <f>IF(SUM('Actual species'!R324)&gt;=1,1,IF(SUM('Actual species'!R324)="X",1,0))</f>
        <v>0</v>
      </c>
      <c r="P324" s="2">
        <f>IF(SUM('Actual species'!S324)&gt;=1,1,IF(SUM('Actual species'!S324)="X",1,0))</f>
        <v>0</v>
      </c>
      <c r="Q324" s="2">
        <f>IF(SUM('Actual species'!T324)&gt;=1,1,IF(SUM('Actual species'!T324)="X",1,0))</f>
        <v>0</v>
      </c>
      <c r="R324" s="2">
        <f>IF(SUM('Actual species'!U324)&gt;=1,1,IF(SUM('Actual species'!U324)="X",1,0))</f>
        <v>0</v>
      </c>
      <c r="S324" s="2">
        <f>IF(SUM('Actual species'!V324)&gt;=1,1,IF(SUM('Actual species'!V324)="X",1,0))</f>
        <v>0</v>
      </c>
      <c r="T324" s="2">
        <f>IF(SUM('Actual species'!W324)&gt;=1,1,IF(SUM('Actual species'!W324)="X",1,0))</f>
        <v>0</v>
      </c>
    </row>
    <row r="325" spans="1:20" x14ac:dyDescent="0.3">
      <c r="A325" s="113" t="str">
        <f>'Actual species'!A325</f>
        <v>Atheta (Mocyta) clientula</v>
      </c>
      <c r="B325" s="66">
        <f>IF(SUM('Actual species'!B325:E325)&gt;=1,1,IF(SUM('Actual species'!B325:E325)="X",1,0))</f>
        <v>0</v>
      </c>
      <c r="C325" s="2">
        <f>IF(SUM('Actual species'!F325)&gt;=1,1,IF(SUM('Actual species'!F325)="X",1,0))</f>
        <v>0</v>
      </c>
      <c r="D325" s="2">
        <f>IF(SUM('Actual species'!G325)&gt;=1,1,IF(SUM('Actual species'!G325)="X",1,0))</f>
        <v>0</v>
      </c>
      <c r="E325" s="2">
        <f>IF(SUM('Actual species'!H325)&gt;=1,1,IF(SUM('Actual species'!H325)="X",1,0))</f>
        <v>0</v>
      </c>
      <c r="F325" s="2">
        <f>IF(SUM('Actual species'!I325)&gt;=1,1,IF(SUM('Actual species'!I325)="X",1,0))</f>
        <v>1</v>
      </c>
      <c r="G325" s="2">
        <f>IF(SUM('Actual species'!J325)&gt;=1,1,IF(SUM('Actual species'!J325)="X",1,0))</f>
        <v>0</v>
      </c>
      <c r="H325" s="2">
        <f>IF(SUM('Actual species'!K325)&gt;=1,1,IF(SUM('Actual species'!K325)="X",1,0))</f>
        <v>0</v>
      </c>
      <c r="I325" s="2">
        <f>IF(SUM('Actual species'!L325)&gt;=1,1,IF(SUM('Actual species'!L325)="X",1,0))</f>
        <v>0</v>
      </c>
      <c r="J325" s="2">
        <f>IF(SUM('Actual species'!M325)&gt;=1,1,IF(SUM('Actual species'!M325)="X",1,0))</f>
        <v>0</v>
      </c>
      <c r="K325" s="2">
        <f>IF(SUM('Actual species'!N325)&gt;=1,1,IF(SUM('Actual species'!N325)="X",1,0))</f>
        <v>1</v>
      </c>
      <c r="L325" s="2">
        <f>IF(SUM('Actual species'!O325)&gt;=1,1,IF(SUM('Actual species'!O325)="X",1,0))</f>
        <v>0</v>
      </c>
      <c r="M325" s="2">
        <f>IF(SUM('Actual species'!P325)&gt;=1,1,IF(SUM('Actual species'!P325)="X",1,0))</f>
        <v>0</v>
      </c>
      <c r="N325" s="2">
        <f>IF(SUM('Actual species'!Q325)&gt;=1,1,IF(SUM('Actual species'!Q325)="X",1,0))</f>
        <v>0</v>
      </c>
      <c r="O325" s="2">
        <f>IF(SUM('Actual species'!R325)&gt;=1,1,IF(SUM('Actual species'!R325)="X",1,0))</f>
        <v>0</v>
      </c>
      <c r="P325" s="2">
        <f>IF(SUM('Actual species'!S325)&gt;=1,1,IF(SUM('Actual species'!S325)="X",1,0))</f>
        <v>0</v>
      </c>
      <c r="Q325" s="2">
        <f>IF(SUM('Actual species'!T325)&gt;=1,1,IF(SUM('Actual species'!T325)="X",1,0))</f>
        <v>0</v>
      </c>
      <c r="R325" s="2">
        <f>IF(SUM('Actual species'!U325)&gt;=1,1,IF(SUM('Actual species'!U325)="X",1,0))</f>
        <v>0</v>
      </c>
      <c r="S325" s="2">
        <f>IF(SUM('Actual species'!V325)&gt;=1,1,IF(SUM('Actual species'!V325)="X",1,0))</f>
        <v>0</v>
      </c>
      <c r="T325" s="2">
        <f>IF(SUM('Actual species'!W325)&gt;=1,1,IF(SUM('Actual species'!W325)="X",1,0))</f>
        <v>0</v>
      </c>
    </row>
    <row r="326" spans="1:20" x14ac:dyDescent="0.3">
      <c r="A326" s="113" t="str">
        <f>'Actual species'!A326</f>
        <v>Atheta (Mocyta) pulchra</v>
      </c>
      <c r="B326" s="66">
        <f>IF(SUM('Actual species'!B326:E326)&gt;=1,1,IF(SUM('Actual species'!B326:E326)="X",1,0))</f>
        <v>0</v>
      </c>
      <c r="C326" s="2">
        <f>IF(SUM('Actual species'!F326)&gt;=1,1,IF(SUM('Actual species'!F326)="X",1,0))</f>
        <v>0</v>
      </c>
      <c r="D326" s="2">
        <f>IF(SUM('Actual species'!G326)&gt;=1,1,IF(SUM('Actual species'!G326)="X",1,0))</f>
        <v>0</v>
      </c>
      <c r="E326" s="2">
        <f>IF(SUM('Actual species'!H326)&gt;=1,1,IF(SUM('Actual species'!H326)="X",1,0))</f>
        <v>1</v>
      </c>
      <c r="F326" s="2">
        <f>IF(SUM('Actual species'!I326)&gt;=1,1,IF(SUM('Actual species'!I326)="X",1,0))</f>
        <v>1</v>
      </c>
      <c r="G326" s="2">
        <f>IF(SUM('Actual species'!J326)&gt;=1,1,IF(SUM('Actual species'!J326)="X",1,0))</f>
        <v>0</v>
      </c>
      <c r="H326" s="2">
        <f>IF(SUM('Actual species'!K326)&gt;=1,1,IF(SUM('Actual species'!K326)="X",1,0))</f>
        <v>0</v>
      </c>
      <c r="I326" s="2">
        <f>IF(SUM('Actual species'!L326)&gt;=1,1,IF(SUM('Actual species'!L326)="X",1,0))</f>
        <v>0</v>
      </c>
      <c r="J326" s="2">
        <f>IF(SUM('Actual species'!M326)&gt;=1,1,IF(SUM('Actual species'!M326)="X",1,0))</f>
        <v>0</v>
      </c>
      <c r="K326" s="2">
        <f>IF(SUM('Actual species'!N326)&gt;=1,1,IF(SUM('Actual species'!N326)="X",1,0))</f>
        <v>0</v>
      </c>
      <c r="L326" s="2">
        <f>IF(SUM('Actual species'!O326)&gt;=1,1,IF(SUM('Actual species'!O326)="X",1,0))</f>
        <v>1</v>
      </c>
      <c r="M326" s="2">
        <f>IF(SUM('Actual species'!P326)&gt;=1,1,IF(SUM('Actual species'!P326)="X",1,0))</f>
        <v>0</v>
      </c>
      <c r="N326" s="2">
        <f>IF(SUM('Actual species'!Q326)&gt;=1,1,IF(SUM('Actual species'!Q326)="X",1,0))</f>
        <v>0</v>
      </c>
      <c r="O326" s="2">
        <f>IF(SUM('Actual species'!R326)&gt;=1,1,IF(SUM('Actual species'!R326)="X",1,0))</f>
        <v>0</v>
      </c>
      <c r="P326" s="2">
        <f>IF(SUM('Actual species'!S326)&gt;=1,1,IF(SUM('Actual species'!S326)="X",1,0))</f>
        <v>0</v>
      </c>
      <c r="Q326" s="2">
        <f>IF(SUM('Actual species'!T326)&gt;=1,1,IF(SUM('Actual species'!T326)="X",1,0))</f>
        <v>0</v>
      </c>
      <c r="R326" s="2">
        <f>IF(SUM('Actual species'!U326)&gt;=1,1,IF(SUM('Actual species'!U326)="X",1,0))</f>
        <v>0</v>
      </c>
      <c r="S326" s="2">
        <f>IF(SUM('Actual species'!V326)&gt;=1,1,IF(SUM('Actual species'!V326)="X",1,0))</f>
        <v>0</v>
      </c>
      <c r="T326" s="2">
        <f>IF(SUM('Actual species'!W326)&gt;=1,1,IF(SUM('Actual species'!W326)="X",1,0))</f>
        <v>0</v>
      </c>
    </row>
    <row r="327" spans="1:20" x14ac:dyDescent="0.3">
      <c r="A327" s="113" t="str">
        <f>'Actual species'!A327</f>
        <v>Atheta (Mocyta) sp.</v>
      </c>
      <c r="B327" s="66">
        <f>IF(SUM('Actual species'!B327:E327)&gt;=1,1,IF(SUM('Actual species'!B327:E327)="X",1,0))</f>
        <v>0</v>
      </c>
      <c r="C327" s="2">
        <f>IF(SUM('Actual species'!F327)&gt;=1,1,IF(SUM('Actual species'!F327)="X",1,0))</f>
        <v>0</v>
      </c>
      <c r="D327" s="2">
        <f>IF(SUM('Actual species'!G327)&gt;=1,1,IF(SUM('Actual species'!G327)="X",1,0))</f>
        <v>0</v>
      </c>
      <c r="E327" s="2">
        <f>IF(SUM('Actual species'!H327)&gt;=1,1,IF(SUM('Actual species'!H327)="X",1,0))</f>
        <v>0</v>
      </c>
      <c r="F327" s="2">
        <f>IF(SUM('Actual species'!I327)&gt;=1,1,IF(SUM('Actual species'!I327)="X",1,0))</f>
        <v>1</v>
      </c>
      <c r="G327" s="2">
        <f>IF(SUM('Actual species'!J327)&gt;=1,1,IF(SUM('Actual species'!J327)="X",1,0))</f>
        <v>0</v>
      </c>
      <c r="H327" s="2">
        <f>IF(SUM('Actual species'!K327)&gt;=1,1,IF(SUM('Actual species'!K327)="X",1,0))</f>
        <v>0</v>
      </c>
      <c r="I327" s="2">
        <f>IF(SUM('Actual species'!L327)&gt;=1,1,IF(SUM('Actual species'!L327)="X",1,0))</f>
        <v>0</v>
      </c>
      <c r="J327" s="2">
        <f>IF(SUM('Actual species'!M327)&gt;=1,1,IF(SUM('Actual species'!M327)="X",1,0))</f>
        <v>0</v>
      </c>
      <c r="K327" s="2">
        <f>IF(SUM('Actual species'!N327)&gt;=1,1,IF(SUM('Actual species'!N327)="X",1,0))</f>
        <v>1</v>
      </c>
      <c r="L327" s="2">
        <f>IF(SUM('Actual species'!O327)&gt;=1,1,IF(SUM('Actual species'!O327)="X",1,0))</f>
        <v>1</v>
      </c>
      <c r="M327" s="2">
        <f>IF(SUM('Actual species'!P327)&gt;=1,1,IF(SUM('Actual species'!P327)="X",1,0))</f>
        <v>1</v>
      </c>
      <c r="N327" s="2">
        <f>IF(SUM('Actual species'!Q327)&gt;=1,1,IF(SUM('Actual species'!Q327)="X",1,0))</f>
        <v>0</v>
      </c>
      <c r="O327" s="2">
        <f>IF(SUM('Actual species'!R327)&gt;=1,1,IF(SUM('Actual species'!R327)="X",1,0))</f>
        <v>0</v>
      </c>
      <c r="P327" s="2">
        <f>IF(SUM('Actual species'!S327)&gt;=1,1,IF(SUM('Actual species'!S327)="X",1,0))</f>
        <v>0</v>
      </c>
      <c r="Q327" s="2">
        <f>IF(SUM('Actual species'!T327)&gt;=1,1,IF(SUM('Actual species'!T327)="X",1,0))</f>
        <v>0</v>
      </c>
      <c r="R327" s="2">
        <f>IF(SUM('Actual species'!U327)&gt;=1,1,IF(SUM('Actual species'!U327)="X",1,0))</f>
        <v>0</v>
      </c>
      <c r="S327" s="2">
        <f>IF(SUM('Actual species'!V327)&gt;=1,1,IF(SUM('Actual species'!V327)="X",1,0))</f>
        <v>0</v>
      </c>
      <c r="T327" s="2">
        <f>IF(SUM('Actual species'!W327)&gt;=1,1,IF(SUM('Actual species'!W327)="X",1,0))</f>
        <v>0</v>
      </c>
    </row>
    <row r="328" spans="1:20" x14ac:dyDescent="0.3">
      <c r="A328" s="113" t="str">
        <f>'Actual species'!A328</f>
        <v>Atheta (Mocyta) spp.</v>
      </c>
      <c r="B328" s="66">
        <f>IF(SUM('Actual species'!B328:E328)&gt;=1,1,IF(SUM('Actual species'!B328:E328)="X",1,0))</f>
        <v>1</v>
      </c>
      <c r="C328" s="2">
        <f>IF(SUM('Actual species'!F328)&gt;=1,1,IF(SUM('Actual species'!F328)="X",1,0))</f>
        <v>0</v>
      </c>
      <c r="D328" s="2">
        <f>IF(SUM('Actual species'!G328)&gt;=1,1,IF(SUM('Actual species'!G328)="X",1,0))</f>
        <v>0</v>
      </c>
      <c r="E328" s="2">
        <f>IF(SUM('Actual species'!H328)&gt;=1,1,IF(SUM('Actual species'!H328)="X",1,0))</f>
        <v>1</v>
      </c>
      <c r="F328" s="2">
        <f>IF(SUM('Actual species'!I328)&gt;=1,1,IF(SUM('Actual species'!I328)="X",1,0))</f>
        <v>0</v>
      </c>
      <c r="G328" s="2">
        <f>IF(SUM('Actual species'!J328)&gt;=1,1,IF(SUM('Actual species'!J328)="X",1,0))</f>
        <v>1</v>
      </c>
      <c r="H328" s="2">
        <f>IF(SUM('Actual species'!K328)&gt;=1,1,IF(SUM('Actual species'!K328)="X",1,0))</f>
        <v>1</v>
      </c>
      <c r="I328" s="2">
        <f>IF(SUM('Actual species'!L328)&gt;=1,1,IF(SUM('Actual species'!L328)="X",1,0))</f>
        <v>0</v>
      </c>
      <c r="J328" s="2">
        <f>IF(SUM('Actual species'!M328)&gt;=1,1,IF(SUM('Actual species'!M328)="X",1,0))</f>
        <v>1</v>
      </c>
      <c r="K328" s="2">
        <f>IF(SUM('Actual species'!N328)&gt;=1,1,IF(SUM('Actual species'!N328)="X",1,0))</f>
        <v>1</v>
      </c>
      <c r="L328" s="2">
        <f>IF(SUM('Actual species'!O328)&gt;=1,1,IF(SUM('Actual species'!O328)="X",1,0))</f>
        <v>0</v>
      </c>
      <c r="M328" s="2">
        <f>IF(SUM('Actual species'!P328)&gt;=1,1,IF(SUM('Actual species'!P328)="X",1,0))</f>
        <v>0</v>
      </c>
      <c r="N328" s="2">
        <f>IF(SUM('Actual species'!Q328)&gt;=1,1,IF(SUM('Actual species'!Q328)="X",1,0))</f>
        <v>1</v>
      </c>
      <c r="O328" s="2">
        <f>IF(SUM('Actual species'!R328)&gt;=1,1,IF(SUM('Actual species'!R328)="X",1,0))</f>
        <v>1</v>
      </c>
      <c r="P328" s="2">
        <f>IF(SUM('Actual species'!S328)&gt;=1,1,IF(SUM('Actual species'!S328)="X",1,0))</f>
        <v>0</v>
      </c>
      <c r="Q328" s="2">
        <f>IF(SUM('Actual species'!T328)&gt;=1,1,IF(SUM('Actual species'!T328)="X",1,0))</f>
        <v>1</v>
      </c>
      <c r="R328" s="2">
        <f>IF(SUM('Actual species'!U328)&gt;=1,1,IF(SUM('Actual species'!U328)="X",1,0))</f>
        <v>0</v>
      </c>
      <c r="S328" s="2">
        <f>IF(SUM('Actual species'!V328)&gt;=1,1,IF(SUM('Actual species'!V328)="X",1,0))</f>
        <v>1</v>
      </c>
      <c r="T328" s="2">
        <f>IF(SUM('Actual species'!W328)&gt;=1,1,IF(SUM('Actual species'!W328)="X",1,0))</f>
        <v>0</v>
      </c>
    </row>
    <row r="329" spans="1:20" x14ac:dyDescent="0.3">
      <c r="A329" s="113" t="str">
        <f>'Actual species'!A329</f>
        <v>Atheta (Paralpinia) sp.</v>
      </c>
      <c r="B329" s="66">
        <f>IF(SUM('Actual species'!B329:E329)&gt;=1,1,IF(SUM('Actual species'!B329:E329)="X",1,0))</f>
        <v>0</v>
      </c>
      <c r="C329" s="2">
        <f>IF(SUM('Actual species'!F329)&gt;=1,1,IF(SUM('Actual species'!F329)="X",1,0))</f>
        <v>0</v>
      </c>
      <c r="D329" s="2">
        <f>IF(SUM('Actual species'!G329)&gt;=1,1,IF(SUM('Actual species'!G329)="X",1,0))</f>
        <v>0</v>
      </c>
      <c r="E329" s="2">
        <f>IF(SUM('Actual species'!H329)&gt;=1,1,IF(SUM('Actual species'!H329)="X",1,0))</f>
        <v>0</v>
      </c>
      <c r="F329" s="2">
        <f>IF(SUM('Actual species'!I329)&gt;=1,1,IF(SUM('Actual species'!I329)="X",1,0))</f>
        <v>0</v>
      </c>
      <c r="G329" s="2">
        <f>IF(SUM('Actual species'!J329)&gt;=1,1,IF(SUM('Actual species'!J329)="X",1,0))</f>
        <v>0</v>
      </c>
      <c r="H329" s="2">
        <f>IF(SUM('Actual species'!K329)&gt;=1,1,IF(SUM('Actual species'!K329)="X",1,0))</f>
        <v>0</v>
      </c>
      <c r="I329" s="2">
        <f>IF(SUM('Actual species'!L329)&gt;=1,1,IF(SUM('Actual species'!L329)="X",1,0))</f>
        <v>0</v>
      </c>
      <c r="J329" s="2">
        <f>IF(SUM('Actual species'!M329)&gt;=1,1,IF(SUM('Actual species'!M329)="X",1,0))</f>
        <v>0</v>
      </c>
      <c r="K329" s="2">
        <f>IF(SUM('Actual species'!N329)&gt;=1,1,IF(SUM('Actual species'!N329)="X",1,0))</f>
        <v>0</v>
      </c>
      <c r="L329" s="2">
        <f>IF(SUM('Actual species'!O329)&gt;=1,1,IF(SUM('Actual species'!O329)="X",1,0))</f>
        <v>0</v>
      </c>
      <c r="M329" s="2">
        <f>IF(SUM('Actual species'!P329)&gt;=1,1,IF(SUM('Actual species'!P329)="X",1,0))</f>
        <v>0</v>
      </c>
      <c r="N329" s="2">
        <f>IF(SUM('Actual species'!Q329)&gt;=1,1,IF(SUM('Actual species'!Q329)="X",1,0))</f>
        <v>0</v>
      </c>
      <c r="O329" s="2">
        <f>IF(SUM('Actual species'!R329)&gt;=1,1,IF(SUM('Actual species'!R329)="X",1,0))</f>
        <v>0</v>
      </c>
      <c r="P329" s="2">
        <f>IF(SUM('Actual species'!S329)&gt;=1,1,IF(SUM('Actual species'!S329)="X",1,0))</f>
        <v>0</v>
      </c>
      <c r="Q329" s="2">
        <f>IF(SUM('Actual species'!T329)&gt;=1,1,IF(SUM('Actual species'!T329)="X",1,0))</f>
        <v>0</v>
      </c>
      <c r="R329" s="2">
        <f>IF(SUM('Actual species'!U329)&gt;=1,1,IF(SUM('Actual species'!U329)="X",1,0))</f>
        <v>0</v>
      </c>
      <c r="S329" s="2">
        <f>IF(SUM('Actual species'!V329)&gt;=1,1,IF(SUM('Actual species'!V329)="X",1,0))</f>
        <v>1</v>
      </c>
      <c r="T329" s="2">
        <f>IF(SUM('Actual species'!W329)&gt;=1,1,IF(SUM('Actual species'!W329)="X",1,0))</f>
        <v>0</v>
      </c>
    </row>
    <row r="330" spans="1:20" x14ac:dyDescent="0.3">
      <c r="A330" s="113" t="str">
        <f>'Actual species'!A330</f>
        <v>Atheta (Philhygra) sp. (Female)</v>
      </c>
      <c r="B330" s="66">
        <f>IF(SUM('Actual species'!B330:E330)&gt;=1,1,IF(SUM('Actual species'!B330:E330)="X",1,0))</f>
        <v>0</v>
      </c>
      <c r="C330" s="2">
        <f>IF(SUM('Actual species'!F330)&gt;=1,1,IF(SUM('Actual species'!F330)="X",1,0))</f>
        <v>0</v>
      </c>
      <c r="D330" s="2">
        <f>IF(SUM('Actual species'!G330)&gt;=1,1,IF(SUM('Actual species'!G330)="X",1,0))</f>
        <v>0</v>
      </c>
      <c r="E330" s="2">
        <f>IF(SUM('Actual species'!H330)&gt;=1,1,IF(SUM('Actual species'!H330)="X",1,0))</f>
        <v>0</v>
      </c>
      <c r="F330" s="2">
        <f>IF(SUM('Actual species'!I330)&gt;=1,1,IF(SUM('Actual species'!I330)="X",1,0))</f>
        <v>1</v>
      </c>
      <c r="G330" s="2">
        <f>IF(SUM('Actual species'!J330)&gt;=1,1,IF(SUM('Actual species'!J330)="X",1,0))</f>
        <v>0</v>
      </c>
      <c r="H330" s="2">
        <f>IF(SUM('Actual species'!K330)&gt;=1,1,IF(SUM('Actual species'!K330)="X",1,0))</f>
        <v>0</v>
      </c>
      <c r="I330" s="2">
        <f>IF(SUM('Actual species'!L330)&gt;=1,1,IF(SUM('Actual species'!L330)="X",1,0))</f>
        <v>0</v>
      </c>
      <c r="J330" s="2">
        <f>IF(SUM('Actual species'!M330)&gt;=1,1,IF(SUM('Actual species'!M330)="X",1,0))</f>
        <v>0</v>
      </c>
      <c r="K330" s="2">
        <f>IF(SUM('Actual species'!N330)&gt;=1,1,IF(SUM('Actual species'!N330)="X",1,0))</f>
        <v>0</v>
      </c>
      <c r="L330" s="2">
        <f>IF(SUM('Actual species'!O330)&gt;=1,1,IF(SUM('Actual species'!O330)="X",1,0))</f>
        <v>0</v>
      </c>
      <c r="M330" s="2">
        <f>IF(SUM('Actual species'!P330)&gt;=1,1,IF(SUM('Actual species'!P330)="X",1,0))</f>
        <v>0</v>
      </c>
      <c r="N330" s="2">
        <f>IF(SUM('Actual species'!Q330)&gt;=1,1,IF(SUM('Actual species'!Q330)="X",1,0))</f>
        <v>0</v>
      </c>
      <c r="O330" s="2">
        <f>IF(SUM('Actual species'!R330)&gt;=1,1,IF(SUM('Actual species'!R330)="X",1,0))</f>
        <v>0</v>
      </c>
      <c r="P330" s="2">
        <f>IF(SUM('Actual species'!S330)&gt;=1,1,IF(SUM('Actual species'!S330)="X",1,0))</f>
        <v>0</v>
      </c>
      <c r="Q330" s="2">
        <f>IF(SUM('Actual species'!T330)&gt;=1,1,IF(SUM('Actual species'!T330)="X",1,0))</f>
        <v>0</v>
      </c>
      <c r="R330" s="2">
        <f>IF(SUM('Actual species'!U330)&gt;=1,1,IF(SUM('Actual species'!U330)="X",1,0))</f>
        <v>0</v>
      </c>
      <c r="S330" s="2">
        <f>IF(SUM('Actual species'!V330)&gt;=1,1,IF(SUM('Actual species'!V330)="X",1,0))</f>
        <v>0</v>
      </c>
      <c r="T330" s="2">
        <f>IF(SUM('Actual species'!W330)&gt;=1,1,IF(SUM('Actual species'!W330)="X",1,0))</f>
        <v>0</v>
      </c>
    </row>
    <row r="331" spans="1:20" x14ac:dyDescent="0.3">
      <c r="A331" s="113" t="str">
        <f>'Actual species'!A331</f>
        <v>Atheta (s. str) sp.</v>
      </c>
      <c r="B331" s="66">
        <f>IF(SUM('Actual species'!B331:E331)&gt;=1,1,IF(SUM('Actual species'!B331:E331)="X",1,0))</f>
        <v>0</v>
      </c>
      <c r="C331" s="2">
        <f>IF(SUM('Actual species'!F331)&gt;=1,1,IF(SUM('Actual species'!F331)="X",1,0))</f>
        <v>0</v>
      </c>
      <c r="D331" s="2">
        <f>IF(SUM('Actual species'!G331)&gt;=1,1,IF(SUM('Actual species'!G331)="X",1,0))</f>
        <v>0</v>
      </c>
      <c r="E331" s="2">
        <f>IF(SUM('Actual species'!H331)&gt;=1,1,IF(SUM('Actual species'!H331)="X",1,0))</f>
        <v>0</v>
      </c>
      <c r="F331" s="2">
        <f>IF(SUM('Actual species'!I331)&gt;=1,1,IF(SUM('Actual species'!I331)="X",1,0))</f>
        <v>1</v>
      </c>
      <c r="G331" s="2">
        <f>IF(SUM('Actual species'!J331)&gt;=1,1,IF(SUM('Actual species'!J331)="X",1,0))</f>
        <v>0</v>
      </c>
      <c r="H331" s="2">
        <f>IF(SUM('Actual species'!K331)&gt;=1,1,IF(SUM('Actual species'!K331)="X",1,0))</f>
        <v>0</v>
      </c>
      <c r="I331" s="2">
        <f>IF(SUM('Actual species'!L331)&gt;=1,1,IF(SUM('Actual species'!L331)="X",1,0))</f>
        <v>0</v>
      </c>
      <c r="J331" s="2">
        <f>IF(SUM('Actual species'!M331)&gt;=1,1,IF(SUM('Actual species'!M331)="X",1,0))</f>
        <v>0</v>
      </c>
      <c r="K331" s="2">
        <f>IF(SUM('Actual species'!N331)&gt;=1,1,IF(SUM('Actual species'!N331)="X",1,0))</f>
        <v>0</v>
      </c>
      <c r="L331" s="2">
        <f>IF(SUM('Actual species'!O331)&gt;=1,1,IF(SUM('Actual species'!O331)="X",1,0))</f>
        <v>0</v>
      </c>
      <c r="M331" s="2">
        <f>IF(SUM('Actual species'!P331)&gt;=1,1,IF(SUM('Actual species'!P331)="X",1,0))</f>
        <v>0</v>
      </c>
      <c r="N331" s="2">
        <f>IF(SUM('Actual species'!Q331)&gt;=1,1,IF(SUM('Actual species'!Q331)="X",1,0))</f>
        <v>0</v>
      </c>
      <c r="O331" s="2">
        <f>IF(SUM('Actual species'!R331)&gt;=1,1,IF(SUM('Actual species'!R331)="X",1,0))</f>
        <v>0</v>
      </c>
      <c r="P331" s="2">
        <f>IF(SUM('Actual species'!S331)&gt;=1,1,IF(SUM('Actual species'!S331)="X",1,0))</f>
        <v>0</v>
      </c>
      <c r="Q331" s="2">
        <f>IF(SUM('Actual species'!T331)&gt;=1,1,IF(SUM('Actual species'!T331)="X",1,0))</f>
        <v>0</v>
      </c>
      <c r="R331" s="2">
        <f>IF(SUM('Actual species'!U331)&gt;=1,1,IF(SUM('Actual species'!U331)="X",1,0))</f>
        <v>0</v>
      </c>
      <c r="S331" s="2">
        <f>IF(SUM('Actual species'!V331)&gt;=1,1,IF(SUM('Actual species'!V331)="X",1,0))</f>
        <v>0</v>
      </c>
      <c r="T331" s="2">
        <f>IF(SUM('Actual species'!W331)&gt;=1,1,IF(SUM('Actual species'!W331)="X",1,0))</f>
        <v>0</v>
      </c>
    </row>
    <row r="332" spans="1:20" x14ac:dyDescent="0.3">
      <c r="A332" s="113" t="str">
        <f>'Actual species'!A332</f>
        <v>Atheta aegra</v>
      </c>
      <c r="B332" s="66">
        <f>IF(SUM('Actual species'!B332:E332)&gt;=1,1,IF(SUM('Actual species'!B332:E332)="X",1,0))</f>
        <v>0</v>
      </c>
      <c r="C332" s="2">
        <f>IF(SUM('Actual species'!F332)&gt;=1,1,IF(SUM('Actual species'!F332)="X",1,0))</f>
        <v>0</v>
      </c>
      <c r="D332" s="2">
        <f>IF(SUM('Actual species'!G332)&gt;=1,1,IF(SUM('Actual species'!G332)="X",1,0))</f>
        <v>0</v>
      </c>
      <c r="E332" s="2">
        <f>IF(SUM('Actual species'!H332)&gt;=1,1,IF(SUM('Actual species'!H332)="X",1,0))</f>
        <v>0</v>
      </c>
      <c r="F332" s="2">
        <f>IF(SUM('Actual species'!I332)&gt;=1,1,IF(SUM('Actual species'!I332)="X",1,0))</f>
        <v>0</v>
      </c>
      <c r="G332" s="2">
        <f>IF(SUM('Actual species'!J332)&gt;=1,1,IF(SUM('Actual species'!J332)="X",1,0))</f>
        <v>0</v>
      </c>
      <c r="H332" s="2">
        <f>IF(SUM('Actual species'!K332)&gt;=1,1,IF(SUM('Actual species'!K332)="X",1,0))</f>
        <v>1</v>
      </c>
      <c r="I332" s="2">
        <f>IF(SUM('Actual species'!L332)&gt;=1,1,IF(SUM('Actual species'!L332)="X",1,0))</f>
        <v>0</v>
      </c>
      <c r="J332" s="2">
        <f>IF(SUM('Actual species'!M332)&gt;=1,1,IF(SUM('Actual species'!M332)="X",1,0))</f>
        <v>0</v>
      </c>
      <c r="K332" s="2">
        <f>IF(SUM('Actual species'!N332)&gt;=1,1,IF(SUM('Actual species'!N332)="X",1,0))</f>
        <v>0</v>
      </c>
      <c r="L332" s="2">
        <f>IF(SUM('Actual species'!O332)&gt;=1,1,IF(SUM('Actual species'!O332)="X",1,0))</f>
        <v>0</v>
      </c>
      <c r="M332" s="2">
        <f>IF(SUM('Actual species'!P332)&gt;=1,1,IF(SUM('Actual species'!P332)="X",1,0))</f>
        <v>0</v>
      </c>
      <c r="N332" s="2">
        <f>IF(SUM('Actual species'!Q332)&gt;=1,1,IF(SUM('Actual species'!Q332)="X",1,0))</f>
        <v>0</v>
      </c>
      <c r="O332" s="2">
        <f>IF(SUM('Actual species'!R332)&gt;=1,1,IF(SUM('Actual species'!R332)="X",1,0))</f>
        <v>0</v>
      </c>
      <c r="P332" s="2">
        <f>IF(SUM('Actual species'!S332)&gt;=1,1,IF(SUM('Actual species'!S332)="X",1,0))</f>
        <v>0</v>
      </c>
      <c r="Q332" s="2">
        <f>IF(SUM('Actual species'!T332)&gt;=1,1,IF(SUM('Actual species'!T332)="X",1,0))</f>
        <v>0</v>
      </c>
      <c r="R332" s="2">
        <f>IF(SUM('Actual species'!U332)&gt;=1,1,IF(SUM('Actual species'!U332)="X",1,0))</f>
        <v>0</v>
      </c>
      <c r="S332" s="2">
        <f>IF(SUM('Actual species'!V332)&gt;=1,1,IF(SUM('Actual species'!V332)="X",1,0))</f>
        <v>0</v>
      </c>
      <c r="T332" s="2">
        <f>IF(SUM('Actual species'!W332)&gt;=1,1,IF(SUM('Actual species'!W332)="X",1,0))</f>
        <v>0</v>
      </c>
    </row>
    <row r="333" spans="1:20" x14ac:dyDescent="0.3">
      <c r="A333" s="113" t="str">
        <f>'Actual species'!A333</f>
        <v>Atheta aeneicollis</v>
      </c>
      <c r="B333" s="66">
        <f>IF(SUM('Actual species'!B333:E333)&gt;=1,1,IF(SUM('Actual species'!B333:E333)="X",1,0))</f>
        <v>1</v>
      </c>
      <c r="C333" s="2">
        <f>IF(SUM('Actual species'!F333)&gt;=1,1,IF(SUM('Actual species'!F333)="X",1,0))</f>
        <v>0</v>
      </c>
      <c r="D333" s="2">
        <f>IF(SUM('Actual species'!G333)&gt;=1,1,IF(SUM('Actual species'!G333)="X",1,0))</f>
        <v>1</v>
      </c>
      <c r="E333" s="2">
        <f>IF(SUM('Actual species'!H333)&gt;=1,1,IF(SUM('Actual species'!H333)="X",1,0))</f>
        <v>1</v>
      </c>
      <c r="F333" s="2">
        <f>IF(SUM('Actual species'!I333)&gt;=1,1,IF(SUM('Actual species'!I333)="X",1,0))</f>
        <v>1</v>
      </c>
      <c r="G333" s="2">
        <f>IF(SUM('Actual species'!J333)&gt;=1,1,IF(SUM('Actual species'!J333)="X",1,0))</f>
        <v>1</v>
      </c>
      <c r="H333" s="2">
        <f>IF(SUM('Actual species'!K333)&gt;=1,1,IF(SUM('Actual species'!K333)="X",1,0))</f>
        <v>1</v>
      </c>
      <c r="I333" s="2">
        <f>IF(SUM('Actual species'!L333)&gt;=1,1,IF(SUM('Actual species'!L333)="X",1,0))</f>
        <v>1</v>
      </c>
      <c r="J333" s="2">
        <f>IF(SUM('Actual species'!M333)&gt;=1,1,IF(SUM('Actual species'!M333)="X",1,0))</f>
        <v>1</v>
      </c>
      <c r="K333" s="2">
        <f>IF(SUM('Actual species'!N333)&gt;=1,1,IF(SUM('Actual species'!N333)="X",1,0))</f>
        <v>1</v>
      </c>
      <c r="L333" s="2">
        <f>IF(SUM('Actual species'!O333)&gt;=1,1,IF(SUM('Actual species'!O333)="X",1,0))</f>
        <v>1</v>
      </c>
      <c r="M333" s="2">
        <f>IF(SUM('Actual species'!P333)&gt;=1,1,IF(SUM('Actual species'!P333)="X",1,0))</f>
        <v>0</v>
      </c>
      <c r="N333" s="2">
        <f>IF(SUM('Actual species'!Q333)&gt;=1,1,IF(SUM('Actual species'!Q333)="X",1,0))</f>
        <v>0</v>
      </c>
      <c r="O333" s="2">
        <f>IF(SUM('Actual species'!R333)&gt;=1,1,IF(SUM('Actual species'!R333)="X",1,0))</f>
        <v>0</v>
      </c>
      <c r="P333" s="2">
        <f>IF(SUM('Actual species'!S333)&gt;=1,1,IF(SUM('Actual species'!S333)="X",1,0))</f>
        <v>0</v>
      </c>
      <c r="Q333" s="2">
        <f>IF(SUM('Actual species'!T333)&gt;=1,1,IF(SUM('Actual species'!T333)="X",1,0))</f>
        <v>0</v>
      </c>
      <c r="R333" s="2">
        <f>IF(SUM('Actual species'!U333)&gt;=1,1,IF(SUM('Actual species'!U333)="X",1,0))</f>
        <v>0</v>
      </c>
      <c r="S333" s="2">
        <f>IF(SUM('Actual species'!V333)&gt;=1,1,IF(SUM('Actual species'!V333)="X",1,0))</f>
        <v>0</v>
      </c>
      <c r="T333" s="2">
        <f>IF(SUM('Actual species'!W333)&gt;=1,1,IF(SUM('Actual species'!W333)="X",1,0))</f>
        <v>0</v>
      </c>
    </row>
    <row r="334" spans="1:20" x14ac:dyDescent="0.3">
      <c r="A334" s="113" t="str">
        <f>'Actual species'!A334</f>
        <v>Atheta amicula</v>
      </c>
      <c r="B334" s="66">
        <f>IF(SUM('Actual species'!B334:E334)&gt;=1,1,IF(SUM('Actual species'!B334:E334)="X",1,0))</f>
        <v>0</v>
      </c>
      <c r="C334" s="2">
        <f>IF(SUM('Actual species'!F334)&gt;=1,1,IF(SUM('Actual species'!F334)="X",1,0))</f>
        <v>1</v>
      </c>
      <c r="D334" s="2">
        <f>IF(SUM('Actual species'!G334)&gt;=1,1,IF(SUM('Actual species'!G334)="X",1,0))</f>
        <v>0</v>
      </c>
      <c r="E334" s="2">
        <f>IF(SUM('Actual species'!H334)&gt;=1,1,IF(SUM('Actual species'!H334)="X",1,0))</f>
        <v>0</v>
      </c>
      <c r="F334" s="2">
        <f>IF(SUM('Actual species'!I334)&gt;=1,1,IF(SUM('Actual species'!I334)="X",1,0))</f>
        <v>1</v>
      </c>
      <c r="G334" s="2">
        <f>IF(SUM('Actual species'!J334)&gt;=1,1,IF(SUM('Actual species'!J334)="X",1,0))</f>
        <v>1</v>
      </c>
      <c r="H334" s="2">
        <f>IF(SUM('Actual species'!K334)&gt;=1,1,IF(SUM('Actual species'!K334)="X",1,0))</f>
        <v>0</v>
      </c>
      <c r="I334" s="2">
        <f>IF(SUM('Actual species'!L334)&gt;=1,1,IF(SUM('Actual species'!L334)="X",1,0))</f>
        <v>0</v>
      </c>
      <c r="J334" s="2">
        <f>IF(SUM('Actual species'!M334)&gt;=1,1,IF(SUM('Actual species'!M334)="X",1,0))</f>
        <v>1</v>
      </c>
      <c r="K334" s="2">
        <f>IF(SUM('Actual species'!N334)&gt;=1,1,IF(SUM('Actual species'!N334)="X",1,0))</f>
        <v>1</v>
      </c>
      <c r="L334" s="2">
        <f>IF(SUM('Actual species'!O334)&gt;=1,1,IF(SUM('Actual species'!O334)="X",1,0))</f>
        <v>0</v>
      </c>
      <c r="M334" s="2">
        <f>IF(SUM('Actual species'!P334)&gt;=1,1,IF(SUM('Actual species'!P334)="X",1,0))</f>
        <v>0</v>
      </c>
      <c r="N334" s="2">
        <f>IF(SUM('Actual species'!Q334)&gt;=1,1,IF(SUM('Actual species'!Q334)="X",1,0))</f>
        <v>0</v>
      </c>
      <c r="O334" s="2">
        <f>IF(SUM('Actual species'!R334)&gt;=1,1,IF(SUM('Actual species'!R334)="X",1,0))</f>
        <v>0</v>
      </c>
      <c r="P334" s="2">
        <f>IF(SUM('Actual species'!S334)&gt;=1,1,IF(SUM('Actual species'!S334)="X",1,0))</f>
        <v>0</v>
      </c>
      <c r="Q334" s="2">
        <f>IF(SUM('Actual species'!T334)&gt;=1,1,IF(SUM('Actual species'!T334)="X",1,0))</f>
        <v>0</v>
      </c>
      <c r="R334" s="2">
        <f>IF(SUM('Actual species'!U334)&gt;=1,1,IF(SUM('Actual species'!U334)="X",1,0))</f>
        <v>0</v>
      </c>
      <c r="S334" s="2">
        <f>IF(SUM('Actual species'!V334)&gt;=1,1,IF(SUM('Actual species'!V334)="X",1,0))</f>
        <v>0</v>
      </c>
      <c r="T334" s="2">
        <f>IF(SUM('Actual species'!W334)&gt;=1,1,IF(SUM('Actual species'!W334)="X",1,0))</f>
        <v>0</v>
      </c>
    </row>
    <row r="335" spans="1:20" x14ac:dyDescent="0.3">
      <c r="A335" s="113" t="str">
        <f>'Actual species'!A335</f>
        <v>Atheta aquatilis</v>
      </c>
      <c r="B335" s="66">
        <f>IF(SUM('Actual species'!B335:E335)&gt;=1,1,IF(SUM('Actual species'!B335:E335)="X",1,0))</f>
        <v>0</v>
      </c>
      <c r="C335" s="2">
        <f>IF(SUM('Actual species'!F335)&gt;=1,1,IF(SUM('Actual species'!F335)="X",1,0))</f>
        <v>1</v>
      </c>
      <c r="D335" s="2">
        <f>IF(SUM('Actual species'!G335)&gt;=1,1,IF(SUM('Actual species'!G335)="X",1,0))</f>
        <v>0</v>
      </c>
      <c r="E335" s="2">
        <f>IF(SUM('Actual species'!H335)&gt;=1,1,IF(SUM('Actual species'!H335)="X",1,0))</f>
        <v>0</v>
      </c>
      <c r="F335" s="2">
        <f>IF(SUM('Actual species'!I335)&gt;=1,1,IF(SUM('Actual species'!I335)="X",1,0))</f>
        <v>0</v>
      </c>
      <c r="G335" s="2">
        <f>IF(SUM('Actual species'!J335)&gt;=1,1,IF(SUM('Actual species'!J335)="X",1,0))</f>
        <v>0</v>
      </c>
      <c r="H335" s="2">
        <f>IF(SUM('Actual species'!K335)&gt;=1,1,IF(SUM('Actual species'!K335)="X",1,0))</f>
        <v>0</v>
      </c>
      <c r="I335" s="2">
        <f>IF(SUM('Actual species'!L335)&gt;=1,1,IF(SUM('Actual species'!L335)="X",1,0))</f>
        <v>0</v>
      </c>
      <c r="J335" s="2">
        <f>IF(SUM('Actual species'!M335)&gt;=1,1,IF(SUM('Actual species'!M335)="X",1,0))</f>
        <v>0</v>
      </c>
      <c r="K335" s="2">
        <f>IF(SUM('Actual species'!N335)&gt;=1,1,IF(SUM('Actual species'!N335)="X",1,0))</f>
        <v>0</v>
      </c>
      <c r="L335" s="2">
        <f>IF(SUM('Actual species'!O335)&gt;=1,1,IF(SUM('Actual species'!O335)="X",1,0))</f>
        <v>0</v>
      </c>
      <c r="M335" s="2">
        <f>IF(SUM('Actual species'!P335)&gt;=1,1,IF(SUM('Actual species'!P335)="X",1,0))</f>
        <v>0</v>
      </c>
      <c r="N335" s="2">
        <f>IF(SUM('Actual species'!Q335)&gt;=1,1,IF(SUM('Actual species'!Q335)="X",1,0))</f>
        <v>0</v>
      </c>
      <c r="O335" s="2">
        <f>IF(SUM('Actual species'!R335)&gt;=1,1,IF(SUM('Actual species'!R335)="X",1,0))</f>
        <v>0</v>
      </c>
      <c r="P335" s="2">
        <f>IF(SUM('Actual species'!S335)&gt;=1,1,IF(SUM('Actual species'!S335)="X",1,0))</f>
        <v>0</v>
      </c>
      <c r="Q335" s="2">
        <f>IF(SUM('Actual species'!T335)&gt;=1,1,IF(SUM('Actual species'!T335)="X",1,0))</f>
        <v>0</v>
      </c>
      <c r="R335" s="2">
        <f>IF(SUM('Actual species'!U335)&gt;=1,1,IF(SUM('Actual species'!U335)="X",1,0))</f>
        <v>0</v>
      </c>
      <c r="S335" s="2">
        <f>IF(SUM('Actual species'!V335)&gt;=1,1,IF(SUM('Actual species'!V335)="X",1,0))</f>
        <v>0</v>
      </c>
      <c r="T335" s="2">
        <f>IF(SUM('Actual species'!W335)&gt;=1,1,IF(SUM('Actual species'!W335)="X",1,0))</f>
        <v>0</v>
      </c>
    </row>
    <row r="336" spans="1:20" x14ac:dyDescent="0.3">
      <c r="A336" s="113" t="str">
        <f>'Actual species'!A336</f>
        <v>Atheta atramentaria</v>
      </c>
      <c r="B336" s="66">
        <f>IF(SUM('Actual species'!B336:E336)&gt;=1,1,IF(SUM('Actual species'!B336:E336)="X",1,0))</f>
        <v>0</v>
      </c>
      <c r="C336" s="2">
        <f>IF(SUM('Actual species'!F336)&gt;=1,1,IF(SUM('Actual species'!F336)="X",1,0))</f>
        <v>1</v>
      </c>
      <c r="D336" s="2">
        <f>IF(SUM('Actual species'!G336)&gt;=1,1,IF(SUM('Actual species'!G336)="X",1,0))</f>
        <v>0</v>
      </c>
      <c r="E336" s="2">
        <f>IF(SUM('Actual species'!H336)&gt;=1,1,IF(SUM('Actual species'!H336)="X",1,0))</f>
        <v>0</v>
      </c>
      <c r="F336" s="2">
        <f>IF(SUM('Actual species'!I336)&gt;=1,1,IF(SUM('Actual species'!I336)="X",1,0))</f>
        <v>1</v>
      </c>
      <c r="G336" s="2">
        <f>IF(SUM('Actual species'!J336)&gt;=1,1,IF(SUM('Actual species'!J336)="X",1,0))</f>
        <v>0</v>
      </c>
      <c r="H336" s="2">
        <f>IF(SUM('Actual species'!K336)&gt;=1,1,IF(SUM('Actual species'!K336)="X",1,0))</f>
        <v>0</v>
      </c>
      <c r="I336" s="2">
        <f>IF(SUM('Actual species'!L336)&gt;=1,1,IF(SUM('Actual species'!L336)="X",1,0))</f>
        <v>0</v>
      </c>
      <c r="J336" s="2">
        <f>IF(SUM('Actual species'!M336)&gt;=1,1,IF(SUM('Actual species'!M336)="X",1,0))</f>
        <v>0</v>
      </c>
      <c r="K336" s="2">
        <f>IF(SUM('Actual species'!N336)&gt;=1,1,IF(SUM('Actual species'!N336)="X",1,0))</f>
        <v>0</v>
      </c>
      <c r="L336" s="2">
        <f>IF(SUM('Actual species'!O336)&gt;=1,1,IF(SUM('Actual species'!O336)="X",1,0))</f>
        <v>0</v>
      </c>
      <c r="M336" s="2">
        <f>IF(SUM('Actual species'!P336)&gt;=1,1,IF(SUM('Actual species'!P336)="X",1,0))</f>
        <v>1</v>
      </c>
      <c r="N336" s="2">
        <f>IF(SUM('Actual species'!Q336)&gt;=1,1,IF(SUM('Actual species'!Q336)="X",1,0))</f>
        <v>0</v>
      </c>
      <c r="O336" s="2">
        <f>IF(SUM('Actual species'!R336)&gt;=1,1,IF(SUM('Actual species'!R336)="X",1,0))</f>
        <v>0</v>
      </c>
      <c r="P336" s="2">
        <f>IF(SUM('Actual species'!S336)&gt;=1,1,IF(SUM('Actual species'!S336)="X",1,0))</f>
        <v>0</v>
      </c>
      <c r="Q336" s="2">
        <f>IF(SUM('Actual species'!T336)&gt;=1,1,IF(SUM('Actual species'!T336)="X",1,0))</f>
        <v>0</v>
      </c>
      <c r="R336" s="2">
        <f>IF(SUM('Actual species'!U336)&gt;=1,1,IF(SUM('Actual species'!U336)="X",1,0))</f>
        <v>0</v>
      </c>
      <c r="S336" s="2">
        <f>IF(SUM('Actual species'!V336)&gt;=1,1,IF(SUM('Actual species'!V336)="X",1,0))</f>
        <v>0</v>
      </c>
      <c r="T336" s="2">
        <f>IF(SUM('Actual species'!W336)&gt;=1,1,IF(SUM('Actual species'!W336)="X",1,0))</f>
        <v>0</v>
      </c>
    </row>
    <row r="337" spans="1:20" x14ac:dyDescent="0.3">
      <c r="A337" s="113" t="str">
        <f>'Actual species'!A337</f>
        <v>Atheta balcanicola</v>
      </c>
      <c r="B337" s="66">
        <f>IF(SUM('Actual species'!B337:E337)&gt;=1,1,IF(SUM('Actual species'!B337:E337)="X",1,0))</f>
        <v>0</v>
      </c>
      <c r="C337" s="2">
        <f>IF(SUM('Actual species'!F337)&gt;=1,1,IF(SUM('Actual species'!F337)="X",1,0))</f>
        <v>0</v>
      </c>
      <c r="D337" s="2">
        <f>IF(SUM('Actual species'!G337)&gt;=1,1,IF(SUM('Actual species'!G337)="X",1,0))</f>
        <v>0</v>
      </c>
      <c r="E337" s="2">
        <f>IF(SUM('Actual species'!H337)&gt;=1,1,IF(SUM('Actual species'!H337)="X",1,0))</f>
        <v>0</v>
      </c>
      <c r="F337" s="2">
        <f>IF(SUM('Actual species'!I337)&gt;=1,1,IF(SUM('Actual species'!I337)="X",1,0))</f>
        <v>0</v>
      </c>
      <c r="G337" s="2">
        <f>IF(SUM('Actual species'!J337)&gt;=1,1,IF(SUM('Actual species'!J337)="X",1,0))</f>
        <v>0</v>
      </c>
      <c r="H337" s="2">
        <f>IF(SUM('Actual species'!K337)&gt;=1,1,IF(SUM('Actual species'!K337)="X",1,0))</f>
        <v>0</v>
      </c>
      <c r="I337" s="2">
        <f>IF(SUM('Actual species'!L337)&gt;=1,1,IF(SUM('Actual species'!L337)="X",1,0))</f>
        <v>0</v>
      </c>
      <c r="J337" s="2">
        <f>IF(SUM('Actual species'!M337)&gt;=1,1,IF(SUM('Actual species'!M337)="X",1,0))</f>
        <v>1</v>
      </c>
      <c r="K337" s="2">
        <f>IF(SUM('Actual species'!N337)&gt;=1,1,IF(SUM('Actual species'!N337)="X",1,0))</f>
        <v>0</v>
      </c>
      <c r="L337" s="2">
        <f>IF(SUM('Actual species'!O337)&gt;=1,1,IF(SUM('Actual species'!O337)="X",1,0))</f>
        <v>0</v>
      </c>
      <c r="M337" s="2">
        <f>IF(SUM('Actual species'!P337)&gt;=1,1,IF(SUM('Actual species'!P337)="X",1,0))</f>
        <v>0</v>
      </c>
      <c r="N337" s="2">
        <f>IF(SUM('Actual species'!Q337)&gt;=1,1,IF(SUM('Actual species'!Q337)="X",1,0))</f>
        <v>0</v>
      </c>
      <c r="O337" s="2">
        <f>IF(SUM('Actual species'!R337)&gt;=1,1,IF(SUM('Actual species'!R337)="X",1,0))</f>
        <v>0</v>
      </c>
      <c r="P337" s="2">
        <f>IF(SUM('Actual species'!S337)&gt;=1,1,IF(SUM('Actual species'!S337)="X",1,0))</f>
        <v>0</v>
      </c>
      <c r="Q337" s="2">
        <f>IF(SUM('Actual species'!T337)&gt;=1,1,IF(SUM('Actual species'!T337)="X",1,0))</f>
        <v>0</v>
      </c>
      <c r="R337" s="2">
        <f>IF(SUM('Actual species'!U337)&gt;=1,1,IF(SUM('Actual species'!U337)="X",1,0))</f>
        <v>0</v>
      </c>
      <c r="S337" s="2">
        <f>IF(SUM('Actual species'!V337)&gt;=1,1,IF(SUM('Actual species'!V337)="X",1,0))</f>
        <v>0</v>
      </c>
      <c r="T337" s="2">
        <f>IF(SUM('Actual species'!W337)&gt;=1,1,IF(SUM('Actual species'!W337)="X",1,0))</f>
        <v>0</v>
      </c>
    </row>
    <row r="338" spans="1:20" x14ac:dyDescent="0.3">
      <c r="A338" s="113" t="str">
        <f>'Actual species'!A338</f>
        <v>Atheta benickiella</v>
      </c>
      <c r="B338" s="66">
        <f>IF(SUM('Actual species'!B338:E338)&gt;=1,1,IF(SUM('Actual species'!B338:E338)="X",1,0))</f>
        <v>0</v>
      </c>
      <c r="C338" s="2">
        <f>IF(SUM('Actual species'!F338)&gt;=1,1,IF(SUM('Actual species'!F338)="X",1,0))</f>
        <v>0</v>
      </c>
      <c r="D338" s="2">
        <f>IF(SUM('Actual species'!G338)&gt;=1,1,IF(SUM('Actual species'!G338)="X",1,0))</f>
        <v>0</v>
      </c>
      <c r="E338" s="2">
        <f>IF(SUM('Actual species'!H338)&gt;=1,1,IF(SUM('Actual species'!H338)="X",1,0))</f>
        <v>0</v>
      </c>
      <c r="F338" s="2">
        <f>IF(SUM('Actual species'!I338)&gt;=1,1,IF(SUM('Actual species'!I338)="X",1,0))</f>
        <v>0</v>
      </c>
      <c r="G338" s="2">
        <f>IF(SUM('Actual species'!J338)&gt;=1,1,IF(SUM('Actual species'!J338)="X",1,0))</f>
        <v>0</v>
      </c>
      <c r="H338" s="2">
        <f>IF(SUM('Actual species'!K338)&gt;=1,1,IF(SUM('Actual species'!K338)="X",1,0))</f>
        <v>0</v>
      </c>
      <c r="I338" s="2">
        <f>IF(SUM('Actual species'!L338)&gt;=1,1,IF(SUM('Actual species'!L338)="X",1,0))</f>
        <v>0</v>
      </c>
      <c r="J338" s="2">
        <f>IF(SUM('Actual species'!M338)&gt;=1,1,IF(SUM('Actual species'!M338)="X",1,0))</f>
        <v>0</v>
      </c>
      <c r="K338" s="2">
        <f>IF(SUM('Actual species'!N338)&gt;=1,1,IF(SUM('Actual species'!N338)="X",1,0))</f>
        <v>0</v>
      </c>
      <c r="L338" s="2">
        <f>IF(SUM('Actual species'!O338)&gt;=1,1,IF(SUM('Actual species'!O338)="X",1,0))</f>
        <v>0</v>
      </c>
      <c r="M338" s="2">
        <f>IF(SUM('Actual species'!P338)&gt;=1,1,IF(SUM('Actual species'!P338)="X",1,0))</f>
        <v>0</v>
      </c>
      <c r="N338" s="2">
        <f>IF(SUM('Actual species'!Q338)&gt;=1,1,IF(SUM('Actual species'!Q338)="X",1,0))</f>
        <v>1</v>
      </c>
      <c r="O338" s="2">
        <f>IF(SUM('Actual species'!R338)&gt;=1,1,IF(SUM('Actual species'!R338)="X",1,0))</f>
        <v>1</v>
      </c>
      <c r="P338" s="2">
        <f>IF(SUM('Actual species'!S338)&gt;=1,1,IF(SUM('Actual species'!S338)="X",1,0))</f>
        <v>0</v>
      </c>
      <c r="Q338" s="2">
        <f>IF(SUM('Actual species'!T338)&gt;=1,1,IF(SUM('Actual species'!T338)="X",1,0))</f>
        <v>1</v>
      </c>
      <c r="R338" s="2">
        <f>IF(SUM('Actual species'!U338)&gt;=1,1,IF(SUM('Actual species'!U338)="X",1,0))</f>
        <v>1</v>
      </c>
      <c r="S338" s="2">
        <f>IF(SUM('Actual species'!V338)&gt;=1,1,IF(SUM('Actual species'!V338)="X",1,0))</f>
        <v>1</v>
      </c>
      <c r="T338" s="2">
        <f>IF(SUM('Actual species'!W338)&gt;=1,1,IF(SUM('Actual species'!W338)="X",1,0))</f>
        <v>0</v>
      </c>
    </row>
    <row r="339" spans="1:20" x14ac:dyDescent="0.3">
      <c r="A339" s="113" t="str">
        <f>'Actual species'!A339</f>
        <v xml:space="preserve">Atheta biroi (E) </v>
      </c>
      <c r="B339" s="66">
        <f>IF(SUM('Actual species'!B339:E339)&gt;=1,1,IF(SUM('Actual species'!B339:E339)="X",1,0))</f>
        <v>0</v>
      </c>
      <c r="C339" s="2">
        <f>IF(SUM('Actual species'!F339)&gt;=1,1,IF(SUM('Actual species'!F339)="X",1,0))</f>
        <v>0</v>
      </c>
      <c r="D339" s="2">
        <f>IF(SUM('Actual species'!G339)&gt;=1,1,IF(SUM('Actual species'!G339)="X",1,0))</f>
        <v>0</v>
      </c>
      <c r="E339" s="2">
        <f>IF(SUM('Actual species'!H339)&gt;=1,1,IF(SUM('Actual species'!H339)="X",1,0))</f>
        <v>0</v>
      </c>
      <c r="F339" s="2">
        <f>IF(SUM('Actual species'!I339)&gt;=1,1,IF(SUM('Actual species'!I339)="X",1,0))</f>
        <v>0</v>
      </c>
      <c r="G339" s="2">
        <f>IF(SUM('Actual species'!J339)&gt;=1,1,IF(SUM('Actual species'!J339)="X",1,0))</f>
        <v>0</v>
      </c>
      <c r="H339" s="2">
        <f>IF(SUM('Actual species'!K339)&gt;=1,1,IF(SUM('Actual species'!K339)="X",1,0))</f>
        <v>0</v>
      </c>
      <c r="I339" s="2">
        <f>IF(SUM('Actual species'!L339)&gt;=1,1,IF(SUM('Actual species'!L339)="X",1,0))</f>
        <v>0</v>
      </c>
      <c r="J339" s="2">
        <f>IF(SUM('Actual species'!M339)&gt;=1,1,IF(SUM('Actual species'!M339)="X",1,0))</f>
        <v>0</v>
      </c>
      <c r="K339" s="2">
        <f>IF(SUM('Actual species'!N339)&gt;=1,1,IF(SUM('Actual species'!N339)="X",1,0))</f>
        <v>0</v>
      </c>
      <c r="L339" s="2">
        <f>IF(SUM('Actual species'!O339)&gt;=1,1,IF(SUM('Actual species'!O339)="X",1,0))</f>
        <v>0</v>
      </c>
      <c r="M339" s="2">
        <f>IF(SUM('Actual species'!P339)&gt;=1,1,IF(SUM('Actual species'!P339)="X",1,0))</f>
        <v>0</v>
      </c>
      <c r="N339" s="2">
        <f>IF(SUM('Actual species'!Q339)&gt;=1,1,IF(SUM('Actual species'!Q339)="X",1,0))</f>
        <v>0</v>
      </c>
      <c r="O339" s="2">
        <f>IF(SUM('Actual species'!R339)&gt;=1,1,IF(SUM('Actual species'!R339)="X",1,0))</f>
        <v>0</v>
      </c>
      <c r="P339" s="2">
        <f>IF(SUM('Actual species'!S339)&gt;=1,1,IF(SUM('Actual species'!S339)="X",1,0))</f>
        <v>0</v>
      </c>
      <c r="Q339" s="2">
        <f>IF(SUM('Actual species'!T339)&gt;=1,1,IF(SUM('Actual species'!T339)="X",1,0))</f>
        <v>0</v>
      </c>
      <c r="R339" s="2">
        <f>IF(SUM('Actual species'!U339)&gt;=1,1,IF(SUM('Actual species'!U339)="X",1,0))</f>
        <v>0</v>
      </c>
      <c r="S339" s="2">
        <f>IF(SUM('Actual species'!V339)&gt;=1,1,IF(SUM('Actual species'!V339)="X",1,0))</f>
        <v>0</v>
      </c>
      <c r="T339" s="2">
        <f>IF(SUM('Actual species'!W339)&gt;=1,1,IF(SUM('Actual species'!W339)="X",1,0))</f>
        <v>0</v>
      </c>
    </row>
    <row r="340" spans="1:20" x14ac:dyDescent="0.3">
      <c r="A340" s="113" t="str">
        <f>'Actual species'!A340</f>
        <v>Atheta bosnica</v>
      </c>
      <c r="B340" s="66">
        <f>IF(SUM('Actual species'!B340:E340)&gt;=1,1,IF(SUM('Actual species'!B340:E340)="X",1,0))</f>
        <v>0</v>
      </c>
      <c r="C340" s="2">
        <f>IF(SUM('Actual species'!F340)&gt;=1,1,IF(SUM('Actual species'!F340)="X",1,0))</f>
        <v>0</v>
      </c>
      <c r="D340" s="2">
        <f>IF(SUM('Actual species'!G340)&gt;=1,1,IF(SUM('Actual species'!G340)="X",1,0))</f>
        <v>0</v>
      </c>
      <c r="E340" s="2">
        <f>IF(SUM('Actual species'!H340)&gt;=1,1,IF(SUM('Actual species'!H340)="X",1,0))</f>
        <v>0</v>
      </c>
      <c r="F340" s="2">
        <f>IF(SUM('Actual species'!I340)&gt;=1,1,IF(SUM('Actual species'!I340)="X",1,0))</f>
        <v>0</v>
      </c>
      <c r="G340" s="2">
        <f>IF(SUM('Actual species'!J340)&gt;=1,1,IF(SUM('Actual species'!J340)="X",1,0))</f>
        <v>0</v>
      </c>
      <c r="H340" s="2">
        <f>IF(SUM('Actual species'!K340)&gt;=1,1,IF(SUM('Actual species'!K340)="X",1,0))</f>
        <v>0</v>
      </c>
      <c r="I340" s="2">
        <f>IF(SUM('Actual species'!L340)&gt;=1,1,IF(SUM('Actual species'!L340)="X",1,0))</f>
        <v>0</v>
      </c>
      <c r="J340" s="2">
        <f>IF(SUM('Actual species'!M340)&gt;=1,1,IF(SUM('Actual species'!M340)="X",1,0))</f>
        <v>0</v>
      </c>
      <c r="K340" s="2">
        <f>IF(SUM('Actual species'!N340)&gt;=1,1,IF(SUM('Actual species'!N340)="X",1,0))</f>
        <v>0</v>
      </c>
      <c r="L340" s="2">
        <f>IF(SUM('Actual species'!O340)&gt;=1,1,IF(SUM('Actual species'!O340)="X",1,0))</f>
        <v>0</v>
      </c>
      <c r="M340" s="2">
        <f>IF(SUM('Actual species'!P340)&gt;=1,1,IF(SUM('Actual species'!P340)="X",1,0))</f>
        <v>0</v>
      </c>
      <c r="N340" s="2">
        <f>IF(SUM('Actual species'!Q340)&gt;=1,1,IF(SUM('Actual species'!Q340)="X",1,0))</f>
        <v>0</v>
      </c>
      <c r="O340" s="2">
        <f>IF(SUM('Actual species'!R340)&gt;=1,1,IF(SUM('Actual species'!R340)="X",1,0))</f>
        <v>0</v>
      </c>
      <c r="P340" s="2">
        <f>IF(SUM('Actual species'!S340)&gt;=1,1,IF(SUM('Actual species'!S340)="X",1,0))</f>
        <v>0</v>
      </c>
      <c r="Q340" s="2">
        <f>IF(SUM('Actual species'!T340)&gt;=1,1,IF(SUM('Actual species'!T340)="X",1,0))</f>
        <v>1</v>
      </c>
      <c r="R340" s="2">
        <f>IF(SUM('Actual species'!U340)&gt;=1,1,IF(SUM('Actual species'!U340)="X",1,0))</f>
        <v>0</v>
      </c>
      <c r="S340" s="2">
        <f>IF(SUM('Actual species'!V340)&gt;=1,1,IF(SUM('Actual species'!V340)="X",1,0))</f>
        <v>0</v>
      </c>
      <c r="T340" s="2">
        <f>IF(SUM('Actual species'!W340)&gt;=1,1,IF(SUM('Actual species'!W340)="X",1,0))</f>
        <v>0</v>
      </c>
    </row>
    <row r="341" spans="1:20" x14ac:dyDescent="0.3">
      <c r="A341" s="113" t="str">
        <f>'Actual species'!A341</f>
        <v>Atheta brisouti</v>
      </c>
      <c r="B341" s="66">
        <f>IF(SUM('Actual species'!B341:E341)&gt;=1,1,IF(SUM('Actual species'!B341:E341)="X",1,0))</f>
        <v>0</v>
      </c>
      <c r="C341" s="2">
        <f>IF(SUM('Actual species'!F341)&gt;=1,1,IF(SUM('Actual species'!F341)="X",1,0))</f>
        <v>0</v>
      </c>
      <c r="D341" s="2">
        <f>IF(SUM('Actual species'!G341)&gt;=1,1,IF(SUM('Actual species'!G341)="X",1,0))</f>
        <v>0</v>
      </c>
      <c r="E341" s="2">
        <f>IF(SUM('Actual species'!H341)&gt;=1,1,IF(SUM('Actual species'!H341)="X",1,0))</f>
        <v>0</v>
      </c>
      <c r="F341" s="2">
        <f>IF(SUM('Actual species'!I341)&gt;=1,1,IF(SUM('Actual species'!I341)="X",1,0))</f>
        <v>0</v>
      </c>
      <c r="G341" s="2">
        <f>IF(SUM('Actual species'!J341)&gt;=1,1,IF(SUM('Actual species'!J341)="X",1,0))</f>
        <v>0</v>
      </c>
      <c r="H341" s="2">
        <f>IF(SUM('Actual species'!K341)&gt;=1,1,IF(SUM('Actual species'!K341)="X",1,0))</f>
        <v>0</v>
      </c>
      <c r="I341" s="2">
        <f>IF(SUM('Actual species'!L341)&gt;=1,1,IF(SUM('Actual species'!L341)="X",1,0))</f>
        <v>0</v>
      </c>
      <c r="J341" s="2">
        <f>IF(SUM('Actual species'!M341)&gt;=1,1,IF(SUM('Actual species'!M341)="X",1,0))</f>
        <v>0</v>
      </c>
      <c r="K341" s="2">
        <f>IF(SUM('Actual species'!N341)&gt;=1,1,IF(SUM('Actual species'!N341)="X",1,0))</f>
        <v>0</v>
      </c>
      <c r="L341" s="2">
        <f>IF(SUM('Actual species'!O341)&gt;=1,1,IF(SUM('Actual species'!O341)="X",1,0))</f>
        <v>0</v>
      </c>
      <c r="M341" s="2">
        <f>IF(SUM('Actual species'!P341)&gt;=1,1,IF(SUM('Actual species'!P341)="X",1,0))</f>
        <v>0</v>
      </c>
      <c r="N341" s="2">
        <f>IF(SUM('Actual species'!Q341)&gt;=1,1,IF(SUM('Actual species'!Q341)="X",1,0))</f>
        <v>0</v>
      </c>
      <c r="O341" s="2">
        <f>IF(SUM('Actual species'!R341)&gt;=1,1,IF(SUM('Actual species'!R341)="X",1,0))</f>
        <v>0</v>
      </c>
      <c r="P341" s="2">
        <f>IF(SUM('Actual species'!S341)&gt;=1,1,IF(SUM('Actual species'!S341)="X",1,0))</f>
        <v>0</v>
      </c>
      <c r="Q341" s="2">
        <f>IF(SUM('Actual species'!T341)&gt;=1,1,IF(SUM('Actual species'!T341)="X",1,0))</f>
        <v>1</v>
      </c>
      <c r="R341" s="2">
        <f>IF(SUM('Actual species'!U341)&gt;=1,1,IF(SUM('Actual species'!U341)="X",1,0))</f>
        <v>0</v>
      </c>
      <c r="S341" s="2">
        <f>IF(SUM('Actual species'!V341)&gt;=1,1,IF(SUM('Actual species'!V341)="X",1,0))</f>
        <v>0</v>
      </c>
      <c r="T341" s="2">
        <f>IF(SUM('Actual species'!W341)&gt;=1,1,IF(SUM('Actual species'!W341)="X",1,0))</f>
        <v>0</v>
      </c>
    </row>
    <row r="342" spans="1:20" x14ac:dyDescent="0.3">
      <c r="A342" s="113" t="str">
        <f>'Actual species'!A342</f>
        <v>Atheta castanoptera</v>
      </c>
      <c r="B342" s="66">
        <f>IF(SUM('Actual species'!B342:E342)&gt;=1,1,IF(SUM('Actual species'!B342:E342)="X",1,0))</f>
        <v>0</v>
      </c>
      <c r="C342" s="2">
        <f>IF(SUM('Actual species'!F342)&gt;=1,1,IF(SUM('Actual species'!F342)="X",1,0))</f>
        <v>0</v>
      </c>
      <c r="D342" s="2">
        <f>IF(SUM('Actual species'!G342)&gt;=1,1,IF(SUM('Actual species'!G342)="X",1,0))</f>
        <v>0</v>
      </c>
      <c r="E342" s="2">
        <f>IF(SUM('Actual species'!H342)&gt;=1,1,IF(SUM('Actual species'!H342)="X",1,0))</f>
        <v>0</v>
      </c>
      <c r="F342" s="2">
        <f>IF(SUM('Actual species'!I342)&gt;=1,1,IF(SUM('Actual species'!I342)="X",1,0))</f>
        <v>0</v>
      </c>
      <c r="G342" s="2">
        <f>IF(SUM('Actual species'!J342)&gt;=1,1,IF(SUM('Actual species'!J342)="X",1,0))</f>
        <v>0</v>
      </c>
      <c r="H342" s="2">
        <f>IF(SUM('Actual species'!K342)&gt;=1,1,IF(SUM('Actual species'!K342)="X",1,0))</f>
        <v>0</v>
      </c>
      <c r="I342" s="2">
        <f>IF(SUM('Actual species'!L342)&gt;=1,1,IF(SUM('Actual species'!L342)="X",1,0))</f>
        <v>0</v>
      </c>
      <c r="J342" s="2">
        <f>IF(SUM('Actual species'!M342)&gt;=1,1,IF(SUM('Actual species'!M342)="X",1,0))</f>
        <v>0</v>
      </c>
      <c r="K342" s="2">
        <f>IF(SUM('Actual species'!N342)&gt;=1,1,IF(SUM('Actual species'!N342)="X",1,0))</f>
        <v>0</v>
      </c>
      <c r="L342" s="2">
        <f>IF(SUM('Actual species'!O342)&gt;=1,1,IF(SUM('Actual species'!O342)="X",1,0))</f>
        <v>0</v>
      </c>
      <c r="M342" s="2">
        <f>IF(SUM('Actual species'!P342)&gt;=1,1,IF(SUM('Actual species'!P342)="X",1,0))</f>
        <v>0</v>
      </c>
      <c r="N342" s="2">
        <f>IF(SUM('Actual species'!Q342)&gt;=1,1,IF(SUM('Actual species'!Q342)="X",1,0))</f>
        <v>0</v>
      </c>
      <c r="O342" s="2">
        <f>IF(SUM('Actual species'!R342)&gt;=1,1,IF(SUM('Actual species'!R342)="X",1,0))</f>
        <v>0</v>
      </c>
      <c r="P342" s="2">
        <f>IF(SUM('Actual species'!S342)&gt;=1,1,IF(SUM('Actual species'!S342)="X",1,0))</f>
        <v>0</v>
      </c>
      <c r="Q342" s="2">
        <f>IF(SUM('Actual species'!T342)&gt;=1,1,IF(SUM('Actual species'!T342)="X",1,0))</f>
        <v>0</v>
      </c>
      <c r="R342" s="2">
        <f>IF(SUM('Actual species'!U342)&gt;=1,1,IF(SUM('Actual species'!U342)="X",1,0))</f>
        <v>0</v>
      </c>
      <c r="S342" s="2">
        <f>IF(SUM('Actual species'!V342)&gt;=1,1,IF(SUM('Actual species'!V342)="X",1,0))</f>
        <v>0</v>
      </c>
      <c r="T342" s="2">
        <f>IF(SUM('Actual species'!W342)&gt;=1,1,IF(SUM('Actual species'!W342)="X",1,0))</f>
        <v>0</v>
      </c>
    </row>
    <row r="343" spans="1:20" x14ac:dyDescent="0.3">
      <c r="A343" s="113" t="str">
        <f>'Actual species'!A343</f>
        <v>Atheta cauta</v>
      </c>
      <c r="B343" s="66">
        <f>IF(SUM('Actual species'!B343:E343)&gt;=1,1,IF(SUM('Actual species'!B343:E343)="X",1,0))</f>
        <v>0</v>
      </c>
      <c r="C343" s="2">
        <f>IF(SUM('Actual species'!F343)&gt;=1,1,IF(SUM('Actual species'!F343)="X",1,0))</f>
        <v>0</v>
      </c>
      <c r="D343" s="2">
        <f>IF(SUM('Actual species'!G343)&gt;=1,1,IF(SUM('Actual species'!G343)="X",1,0))</f>
        <v>0</v>
      </c>
      <c r="E343" s="2">
        <f>IF(SUM('Actual species'!H343)&gt;=1,1,IF(SUM('Actual species'!H343)="X",1,0))</f>
        <v>0</v>
      </c>
      <c r="F343" s="2">
        <f>IF(SUM('Actual species'!I343)&gt;=1,1,IF(SUM('Actual species'!I343)="X",1,0))</f>
        <v>1</v>
      </c>
      <c r="G343" s="2">
        <f>IF(SUM('Actual species'!J343)&gt;=1,1,IF(SUM('Actual species'!J343)="X",1,0))</f>
        <v>0</v>
      </c>
      <c r="H343" s="2">
        <f>IF(SUM('Actual species'!K343)&gt;=1,1,IF(SUM('Actual species'!K343)="X",1,0))</f>
        <v>0</v>
      </c>
      <c r="I343" s="2">
        <f>IF(SUM('Actual species'!L343)&gt;=1,1,IF(SUM('Actual species'!L343)="X",1,0))</f>
        <v>0</v>
      </c>
      <c r="J343" s="2">
        <f>IF(SUM('Actual species'!M343)&gt;=1,1,IF(SUM('Actual species'!M343)="X",1,0))</f>
        <v>1</v>
      </c>
      <c r="K343" s="2">
        <f>IF(SUM('Actual species'!N343)&gt;=1,1,IF(SUM('Actual species'!N343)="X",1,0))</f>
        <v>0</v>
      </c>
      <c r="L343" s="2">
        <f>IF(SUM('Actual species'!O343)&gt;=1,1,IF(SUM('Actual species'!O343)="X",1,0))</f>
        <v>0</v>
      </c>
      <c r="M343" s="2">
        <f>IF(SUM('Actual species'!P343)&gt;=1,1,IF(SUM('Actual species'!P343)="X",1,0))</f>
        <v>0</v>
      </c>
      <c r="N343" s="2">
        <f>IF(SUM('Actual species'!Q343)&gt;=1,1,IF(SUM('Actual species'!Q343)="X",1,0))</f>
        <v>0</v>
      </c>
      <c r="O343" s="2">
        <f>IF(SUM('Actual species'!R343)&gt;=1,1,IF(SUM('Actual species'!R343)="X",1,0))</f>
        <v>0</v>
      </c>
      <c r="P343" s="2">
        <f>IF(SUM('Actual species'!S343)&gt;=1,1,IF(SUM('Actual species'!S343)="X",1,0))</f>
        <v>0</v>
      </c>
      <c r="Q343" s="2">
        <f>IF(SUM('Actual species'!T343)&gt;=1,1,IF(SUM('Actual species'!T343)="X",1,0))</f>
        <v>0</v>
      </c>
      <c r="R343" s="2">
        <f>IF(SUM('Actual species'!U343)&gt;=1,1,IF(SUM('Actual species'!U343)="X",1,0))</f>
        <v>0</v>
      </c>
      <c r="S343" s="2">
        <f>IF(SUM('Actual species'!V343)&gt;=1,1,IF(SUM('Actual species'!V343)="X",1,0))</f>
        <v>0</v>
      </c>
      <c r="T343" s="2">
        <f>IF(SUM('Actual species'!W343)&gt;=1,1,IF(SUM('Actual species'!W343)="X",1,0))</f>
        <v>0</v>
      </c>
    </row>
    <row r="344" spans="1:20" x14ac:dyDescent="0.3">
      <c r="A344" s="113" t="str">
        <f>'Actual species'!A344</f>
        <v>Atheta cf. Clientula</v>
      </c>
      <c r="B344" s="66">
        <f>IF(SUM('Actual species'!B344:E344)&gt;=1,1,IF(SUM('Actual species'!B344:E344)="X",1,0))</f>
        <v>0</v>
      </c>
      <c r="C344" s="2">
        <f>IF(SUM('Actual species'!F344)&gt;=1,1,IF(SUM('Actual species'!F344)="X",1,0))</f>
        <v>0</v>
      </c>
      <c r="D344" s="2">
        <f>IF(SUM('Actual species'!G344)&gt;=1,1,IF(SUM('Actual species'!G344)="X",1,0))</f>
        <v>0</v>
      </c>
      <c r="E344" s="2">
        <f>IF(SUM('Actual species'!H344)&gt;=1,1,IF(SUM('Actual species'!H344)="X",1,0))</f>
        <v>0</v>
      </c>
      <c r="F344" s="2">
        <f>IF(SUM('Actual species'!I344)&gt;=1,1,IF(SUM('Actual species'!I344)="X",1,0))</f>
        <v>0</v>
      </c>
      <c r="G344" s="2">
        <f>IF(SUM('Actual species'!J344)&gt;=1,1,IF(SUM('Actual species'!J344)="X",1,0))</f>
        <v>1</v>
      </c>
      <c r="H344" s="2">
        <f>IF(SUM('Actual species'!K344)&gt;=1,1,IF(SUM('Actual species'!K344)="X",1,0))</f>
        <v>0</v>
      </c>
      <c r="I344" s="2">
        <f>IF(SUM('Actual species'!L344)&gt;=1,1,IF(SUM('Actual species'!L344)="X",1,0))</f>
        <v>0</v>
      </c>
      <c r="J344" s="2">
        <f>IF(SUM('Actual species'!M344)&gt;=1,1,IF(SUM('Actual species'!M344)="X",1,0))</f>
        <v>0</v>
      </c>
      <c r="K344" s="2">
        <f>IF(SUM('Actual species'!N344)&gt;=1,1,IF(SUM('Actual species'!N344)="X",1,0))</f>
        <v>0</v>
      </c>
      <c r="L344" s="2">
        <f>IF(SUM('Actual species'!O344)&gt;=1,1,IF(SUM('Actual species'!O344)="X",1,0))</f>
        <v>0</v>
      </c>
      <c r="M344" s="2">
        <f>IF(SUM('Actual species'!P344)&gt;=1,1,IF(SUM('Actual species'!P344)="X",1,0))</f>
        <v>0</v>
      </c>
      <c r="N344" s="2">
        <f>IF(SUM('Actual species'!Q344)&gt;=1,1,IF(SUM('Actual species'!Q344)="X",1,0))</f>
        <v>0</v>
      </c>
      <c r="O344" s="2">
        <f>IF(SUM('Actual species'!R344)&gt;=1,1,IF(SUM('Actual species'!R344)="X",1,0))</f>
        <v>0</v>
      </c>
      <c r="P344" s="2">
        <f>IF(SUM('Actual species'!S344)&gt;=1,1,IF(SUM('Actual species'!S344)="X",1,0))</f>
        <v>0</v>
      </c>
      <c r="Q344" s="2">
        <f>IF(SUM('Actual species'!T344)&gt;=1,1,IF(SUM('Actual species'!T344)="X",1,0))</f>
        <v>0</v>
      </c>
      <c r="R344" s="2">
        <f>IF(SUM('Actual species'!U344)&gt;=1,1,IF(SUM('Actual species'!U344)="X",1,0))</f>
        <v>0</v>
      </c>
      <c r="S344" s="2">
        <f>IF(SUM('Actual species'!V344)&gt;=1,1,IF(SUM('Actual species'!V344)="X",1,0))</f>
        <v>0</v>
      </c>
      <c r="T344" s="2">
        <f>IF(SUM('Actual species'!W344)&gt;=1,1,IF(SUM('Actual species'!W344)="X",1,0))</f>
        <v>0</v>
      </c>
    </row>
    <row r="345" spans="1:20" x14ac:dyDescent="0.3">
      <c r="A345" s="113" t="str">
        <f>'Actual species'!A345</f>
        <v>Atheta clientula</v>
      </c>
      <c r="B345" s="66">
        <f>IF(SUM('Actual species'!B345:E345)&gt;=1,1,IF(SUM('Actual species'!B345:E345)="X",1,0))</f>
        <v>0</v>
      </c>
      <c r="C345" s="2">
        <f>IF(SUM('Actual species'!F345)&gt;=1,1,IF(SUM('Actual species'!F345)="X",1,0))</f>
        <v>0</v>
      </c>
      <c r="D345" s="2">
        <f>IF(SUM('Actual species'!G345)&gt;=1,1,IF(SUM('Actual species'!G345)="X",1,0))</f>
        <v>0</v>
      </c>
      <c r="E345" s="2">
        <f>IF(SUM('Actual species'!H345)&gt;=1,1,IF(SUM('Actual species'!H345)="X",1,0))</f>
        <v>0</v>
      </c>
      <c r="F345" s="2">
        <f>IF(SUM('Actual species'!I345)&gt;=1,1,IF(SUM('Actual species'!I345)="X",1,0))</f>
        <v>0</v>
      </c>
      <c r="G345" s="2">
        <f>IF(SUM('Actual species'!J345)&gt;=1,1,IF(SUM('Actual species'!J345)="X",1,0))</f>
        <v>0</v>
      </c>
      <c r="H345" s="2">
        <f>IF(SUM('Actual species'!K345)&gt;=1,1,IF(SUM('Actual species'!K345)="X",1,0))</f>
        <v>1</v>
      </c>
      <c r="I345" s="2">
        <f>IF(SUM('Actual species'!L345)&gt;=1,1,IF(SUM('Actual species'!L345)="X",1,0))</f>
        <v>0</v>
      </c>
      <c r="J345" s="2">
        <f>IF(SUM('Actual species'!M345)&gt;=1,1,IF(SUM('Actual species'!M345)="X",1,0))</f>
        <v>0</v>
      </c>
      <c r="K345" s="2">
        <f>IF(SUM('Actual species'!N345)&gt;=1,1,IF(SUM('Actual species'!N345)="X",1,0))</f>
        <v>0</v>
      </c>
      <c r="L345" s="2">
        <f>IF(SUM('Actual species'!O345)&gt;=1,1,IF(SUM('Actual species'!O345)="X",1,0))</f>
        <v>0</v>
      </c>
      <c r="M345" s="2">
        <f>IF(SUM('Actual species'!P345)&gt;=1,1,IF(SUM('Actual species'!P345)="X",1,0))</f>
        <v>0</v>
      </c>
      <c r="N345" s="2">
        <f>IF(SUM('Actual species'!Q345)&gt;=1,1,IF(SUM('Actual species'!Q345)="X",1,0))</f>
        <v>0</v>
      </c>
      <c r="O345" s="2">
        <f>IF(SUM('Actual species'!R345)&gt;=1,1,IF(SUM('Actual species'!R345)="X",1,0))</f>
        <v>0</v>
      </c>
      <c r="P345" s="2">
        <f>IF(SUM('Actual species'!S345)&gt;=1,1,IF(SUM('Actual species'!S345)="X",1,0))</f>
        <v>0</v>
      </c>
      <c r="Q345" s="2">
        <f>IF(SUM('Actual species'!T345)&gt;=1,1,IF(SUM('Actual species'!T345)="X",1,0))</f>
        <v>0</v>
      </c>
      <c r="R345" s="2">
        <f>IF(SUM('Actual species'!U345)&gt;=1,1,IF(SUM('Actual species'!U345)="X",1,0))</f>
        <v>0</v>
      </c>
      <c r="S345" s="2">
        <f>IF(SUM('Actual species'!V345)&gt;=1,1,IF(SUM('Actual species'!V345)="X",1,0))</f>
        <v>0</v>
      </c>
      <c r="T345" s="2">
        <f>IF(SUM('Actual species'!W345)&gt;=1,1,IF(SUM('Actual species'!W345)="X",1,0))</f>
        <v>0</v>
      </c>
    </row>
    <row r="346" spans="1:20" x14ac:dyDescent="0.3">
      <c r="A346" s="113" t="str">
        <f>'Actual species'!A346</f>
        <v>Atheta crassicornis</v>
      </c>
      <c r="B346" s="66">
        <f>IF(SUM('Actual species'!B346:E346)&gt;=1,1,IF(SUM('Actual species'!B346:E346)="X",1,0))</f>
        <v>1</v>
      </c>
      <c r="C346" s="2">
        <f>IF(SUM('Actual species'!F346)&gt;=1,1,IF(SUM('Actual species'!F346)="X",1,0))</f>
        <v>1</v>
      </c>
      <c r="D346" s="2">
        <f>IF(SUM('Actual species'!G346)&gt;=1,1,IF(SUM('Actual species'!G346)="X",1,0))</f>
        <v>0</v>
      </c>
      <c r="E346" s="2">
        <f>IF(SUM('Actual species'!H346)&gt;=1,1,IF(SUM('Actual species'!H346)="X",1,0))</f>
        <v>0</v>
      </c>
      <c r="F346" s="2">
        <f>IF(SUM('Actual species'!I346)&gt;=1,1,IF(SUM('Actual species'!I346)="X",1,0))</f>
        <v>1</v>
      </c>
      <c r="G346" s="2">
        <f>IF(SUM('Actual species'!J346)&gt;=1,1,IF(SUM('Actual species'!J346)="X",1,0))</f>
        <v>0</v>
      </c>
      <c r="H346" s="2">
        <f>IF(SUM('Actual species'!K346)&gt;=1,1,IF(SUM('Actual species'!K346)="X",1,0))</f>
        <v>0</v>
      </c>
      <c r="I346" s="2">
        <f>IF(SUM('Actual species'!L346)&gt;=1,1,IF(SUM('Actual species'!L346)="X",1,0))</f>
        <v>0</v>
      </c>
      <c r="J346" s="2">
        <f>IF(SUM('Actual species'!M346)&gt;=1,1,IF(SUM('Actual species'!M346)="X",1,0))</f>
        <v>1</v>
      </c>
      <c r="K346" s="2">
        <f>IF(SUM('Actual species'!N346)&gt;=1,1,IF(SUM('Actual species'!N346)="X",1,0))</f>
        <v>0</v>
      </c>
      <c r="L346" s="2">
        <f>IF(SUM('Actual species'!O346)&gt;=1,1,IF(SUM('Actual species'!O346)="X",1,0))</f>
        <v>0</v>
      </c>
      <c r="M346" s="2">
        <f>IF(SUM('Actual species'!P346)&gt;=1,1,IF(SUM('Actual species'!P346)="X",1,0))</f>
        <v>0</v>
      </c>
      <c r="N346" s="2">
        <f>IF(SUM('Actual species'!Q346)&gt;=1,1,IF(SUM('Actual species'!Q346)="X",1,0))</f>
        <v>1</v>
      </c>
      <c r="O346" s="2">
        <f>IF(SUM('Actual species'!R346)&gt;=1,1,IF(SUM('Actual species'!R346)="X",1,0))</f>
        <v>0</v>
      </c>
      <c r="P346" s="2">
        <f>IF(SUM('Actual species'!S346)&gt;=1,1,IF(SUM('Actual species'!S346)="X",1,0))</f>
        <v>1</v>
      </c>
      <c r="Q346" s="2">
        <f>IF(SUM('Actual species'!T346)&gt;=1,1,IF(SUM('Actual species'!T346)="X",1,0))</f>
        <v>1</v>
      </c>
      <c r="R346" s="2">
        <f>IF(SUM('Actual species'!U346)&gt;=1,1,IF(SUM('Actual species'!U346)="X",1,0))</f>
        <v>0</v>
      </c>
      <c r="S346" s="2">
        <f>IF(SUM('Actual species'!V346)&gt;=1,1,IF(SUM('Actual species'!V346)="X",1,0))</f>
        <v>0</v>
      </c>
      <c r="T346" s="2">
        <f>IF(SUM('Actual species'!W346)&gt;=1,1,IF(SUM('Actual species'!W346)="X",1,0))</f>
        <v>0</v>
      </c>
    </row>
    <row r="347" spans="1:20" x14ac:dyDescent="0.3">
      <c r="A347" s="113" t="str">
        <f>'Actual species'!A347</f>
        <v xml:space="preserve">Atheta cretica (E) </v>
      </c>
      <c r="B347" s="66">
        <f>IF(SUM('Actual species'!B347:E347)&gt;=1,1,IF(SUM('Actual species'!B347:E347)="X",1,0))</f>
        <v>0</v>
      </c>
      <c r="C347" s="2">
        <f>IF(SUM('Actual species'!F347)&gt;=1,1,IF(SUM('Actual species'!F347)="X",1,0))</f>
        <v>0</v>
      </c>
      <c r="D347" s="2">
        <f>IF(SUM('Actual species'!G347)&gt;=1,1,IF(SUM('Actual species'!G347)="X",1,0))</f>
        <v>0</v>
      </c>
      <c r="E347" s="2">
        <f>IF(SUM('Actual species'!H347)&gt;=1,1,IF(SUM('Actual species'!H347)="X",1,0))</f>
        <v>0</v>
      </c>
      <c r="F347" s="2">
        <f>IF(SUM('Actual species'!I347)&gt;=1,1,IF(SUM('Actual species'!I347)="X",1,0))</f>
        <v>0</v>
      </c>
      <c r="G347" s="2">
        <f>IF(SUM('Actual species'!J347)&gt;=1,1,IF(SUM('Actual species'!J347)="X",1,0))</f>
        <v>1</v>
      </c>
      <c r="H347" s="2">
        <f>IF(SUM('Actual species'!K347)&gt;=1,1,IF(SUM('Actual species'!K347)="X",1,0))</f>
        <v>0</v>
      </c>
      <c r="I347" s="2">
        <f>IF(SUM('Actual species'!L347)&gt;=1,1,IF(SUM('Actual species'!L347)="X",1,0))</f>
        <v>0</v>
      </c>
      <c r="J347" s="2">
        <f>IF(SUM('Actual species'!M347)&gt;=1,1,IF(SUM('Actual species'!M347)="X",1,0))</f>
        <v>0</v>
      </c>
      <c r="K347" s="2">
        <f>IF(SUM('Actual species'!N347)&gt;=1,1,IF(SUM('Actual species'!N347)="X",1,0))</f>
        <v>0</v>
      </c>
      <c r="L347" s="2">
        <f>IF(SUM('Actual species'!O347)&gt;=1,1,IF(SUM('Actual species'!O347)="X",1,0))</f>
        <v>0</v>
      </c>
      <c r="M347" s="2">
        <f>IF(SUM('Actual species'!P347)&gt;=1,1,IF(SUM('Actual species'!P347)="X",1,0))</f>
        <v>0</v>
      </c>
      <c r="N347" s="2">
        <f>IF(SUM('Actual species'!Q347)&gt;=1,1,IF(SUM('Actual species'!Q347)="X",1,0))</f>
        <v>0</v>
      </c>
      <c r="O347" s="2">
        <f>IF(SUM('Actual species'!R347)&gt;=1,1,IF(SUM('Actual species'!R347)="X",1,0))</f>
        <v>0</v>
      </c>
      <c r="P347" s="2">
        <f>IF(SUM('Actual species'!S347)&gt;=1,1,IF(SUM('Actual species'!S347)="X",1,0))</f>
        <v>0</v>
      </c>
      <c r="Q347" s="2">
        <f>IF(SUM('Actual species'!T347)&gt;=1,1,IF(SUM('Actual species'!T347)="X",1,0))</f>
        <v>0</v>
      </c>
      <c r="R347" s="2">
        <f>IF(SUM('Actual species'!U347)&gt;=1,1,IF(SUM('Actual species'!U347)="X",1,0))</f>
        <v>0</v>
      </c>
      <c r="S347" s="2">
        <f>IF(SUM('Actual species'!V347)&gt;=1,1,IF(SUM('Actual species'!V347)="X",1,0))</f>
        <v>0</v>
      </c>
      <c r="T347" s="2">
        <f>IF(SUM('Actual species'!W347)&gt;=1,1,IF(SUM('Actual species'!W347)="X",1,0))</f>
        <v>0</v>
      </c>
    </row>
    <row r="348" spans="1:20" x14ac:dyDescent="0.3">
      <c r="A348" s="113" t="str">
        <f>'Actual species'!A348</f>
        <v>Atheta debilis</v>
      </c>
      <c r="B348" s="66">
        <f>IF(SUM('Actual species'!B348:E348)&gt;=1,1,IF(SUM('Actual species'!B348:E348)="X",1,0))</f>
        <v>0</v>
      </c>
      <c r="C348" s="2">
        <f>IF(SUM('Actual species'!F348)&gt;=1,1,IF(SUM('Actual species'!F348)="X",1,0))</f>
        <v>0</v>
      </c>
      <c r="D348" s="2">
        <f>IF(SUM('Actual species'!G348)&gt;=1,1,IF(SUM('Actual species'!G348)="X",1,0))</f>
        <v>0</v>
      </c>
      <c r="E348" s="2">
        <f>IF(SUM('Actual species'!H348)&gt;=1,1,IF(SUM('Actual species'!H348)="X",1,0))</f>
        <v>0</v>
      </c>
      <c r="F348" s="2">
        <f>IF(SUM('Actual species'!I348)&gt;=1,1,IF(SUM('Actual species'!I348)="X",1,0))</f>
        <v>0</v>
      </c>
      <c r="G348" s="2">
        <f>IF(SUM('Actual species'!J348)&gt;=1,1,IF(SUM('Actual species'!J348)="X",1,0))</f>
        <v>0</v>
      </c>
      <c r="H348" s="2">
        <f>IF(SUM('Actual species'!K348)&gt;=1,1,IF(SUM('Actual species'!K348)="X",1,0))</f>
        <v>0</v>
      </c>
      <c r="I348" s="2">
        <f>IF(SUM('Actual species'!L348)&gt;=1,1,IF(SUM('Actual species'!L348)="X",1,0))</f>
        <v>0</v>
      </c>
      <c r="J348" s="2">
        <f>IF(SUM('Actual species'!M348)&gt;=1,1,IF(SUM('Actual species'!M348)="X",1,0))</f>
        <v>0</v>
      </c>
      <c r="K348" s="2">
        <f>IF(SUM('Actual species'!N348)&gt;=1,1,IF(SUM('Actual species'!N348)="X",1,0))</f>
        <v>0</v>
      </c>
      <c r="L348" s="2">
        <f>IF(SUM('Actual species'!O348)&gt;=1,1,IF(SUM('Actual species'!O348)="X",1,0))</f>
        <v>0</v>
      </c>
      <c r="M348" s="2">
        <f>IF(SUM('Actual species'!P348)&gt;=1,1,IF(SUM('Actual species'!P348)="X",1,0))</f>
        <v>0</v>
      </c>
      <c r="N348" s="2">
        <f>IF(SUM('Actual species'!Q348)&gt;=1,1,IF(SUM('Actual species'!Q348)="X",1,0))</f>
        <v>0</v>
      </c>
      <c r="O348" s="2">
        <f>IF(SUM('Actual species'!R348)&gt;=1,1,IF(SUM('Actual species'!R348)="X",1,0))</f>
        <v>0</v>
      </c>
      <c r="P348" s="2">
        <f>IF(SUM('Actual species'!S348)&gt;=1,1,IF(SUM('Actual species'!S348)="X",1,0))</f>
        <v>0</v>
      </c>
      <c r="Q348" s="2">
        <f>IF(SUM('Actual species'!T348)&gt;=1,1,IF(SUM('Actual species'!T348)="X",1,0))</f>
        <v>1</v>
      </c>
      <c r="R348" s="2">
        <f>IF(SUM('Actual species'!U348)&gt;=1,1,IF(SUM('Actual species'!U348)="X",1,0))</f>
        <v>0</v>
      </c>
      <c r="S348" s="2">
        <f>IF(SUM('Actual species'!V348)&gt;=1,1,IF(SUM('Actual species'!V348)="X",1,0))</f>
        <v>0</v>
      </c>
      <c r="T348" s="2">
        <f>IF(SUM('Actual species'!W348)&gt;=1,1,IF(SUM('Actual species'!W348)="X",1,0))</f>
        <v>0</v>
      </c>
    </row>
    <row r="349" spans="1:20" x14ac:dyDescent="0.3">
      <c r="A349" s="113" t="str">
        <f>'Actual species'!A349</f>
        <v>Atheta elongatula</v>
      </c>
      <c r="B349" s="66">
        <f>IF(SUM('Actual species'!B349:E349)&gt;=1,1,IF(SUM('Actual species'!B349:E349)="X",1,0))</f>
        <v>0</v>
      </c>
      <c r="C349" s="2">
        <f>IF(SUM('Actual species'!F349)&gt;=1,1,IF(SUM('Actual species'!F349)="X",1,0))</f>
        <v>0</v>
      </c>
      <c r="D349" s="2">
        <f>IF(SUM('Actual species'!G349)&gt;=1,1,IF(SUM('Actual species'!G349)="X",1,0))</f>
        <v>0</v>
      </c>
      <c r="E349" s="2">
        <f>IF(SUM('Actual species'!H349)&gt;=1,1,IF(SUM('Actual species'!H349)="X",1,0))</f>
        <v>0</v>
      </c>
      <c r="F349" s="2">
        <f>IF(SUM('Actual species'!I349)&gt;=1,1,IF(SUM('Actual species'!I349)="X",1,0))</f>
        <v>0</v>
      </c>
      <c r="G349" s="2">
        <f>IF(SUM('Actual species'!J349)&gt;=1,1,IF(SUM('Actual species'!J349)="X",1,0))</f>
        <v>0</v>
      </c>
      <c r="H349" s="2">
        <f>IF(SUM('Actual species'!K349)&gt;=1,1,IF(SUM('Actual species'!K349)="X",1,0))</f>
        <v>0</v>
      </c>
      <c r="I349" s="2">
        <f>IF(SUM('Actual species'!L349)&gt;=1,1,IF(SUM('Actual species'!L349)="X",1,0))</f>
        <v>0</v>
      </c>
      <c r="J349" s="2">
        <f>IF(SUM('Actual species'!M349)&gt;=1,1,IF(SUM('Actual species'!M349)="X",1,0))</f>
        <v>0</v>
      </c>
      <c r="K349" s="2">
        <f>IF(SUM('Actual species'!N349)&gt;=1,1,IF(SUM('Actual species'!N349)="X",1,0))</f>
        <v>0</v>
      </c>
      <c r="L349" s="2">
        <f>IF(SUM('Actual species'!O349)&gt;=1,1,IF(SUM('Actual species'!O349)="X",1,0))</f>
        <v>0</v>
      </c>
      <c r="M349" s="2">
        <f>IF(SUM('Actual species'!P349)&gt;=1,1,IF(SUM('Actual species'!P349)="X",1,0))</f>
        <v>0</v>
      </c>
      <c r="N349" s="2">
        <f>IF(SUM('Actual species'!Q349)&gt;=1,1,IF(SUM('Actual species'!Q349)="X",1,0))</f>
        <v>0</v>
      </c>
      <c r="O349" s="2">
        <f>IF(SUM('Actual species'!R349)&gt;=1,1,IF(SUM('Actual species'!R349)="X",1,0))</f>
        <v>1</v>
      </c>
      <c r="P349" s="2">
        <f>IF(SUM('Actual species'!S349)&gt;=1,1,IF(SUM('Actual species'!S349)="X",1,0))</f>
        <v>0</v>
      </c>
      <c r="Q349" s="2">
        <f>IF(SUM('Actual species'!T349)&gt;=1,1,IF(SUM('Actual species'!T349)="X",1,0))</f>
        <v>0</v>
      </c>
      <c r="R349" s="2">
        <f>IF(SUM('Actual species'!U349)&gt;=1,1,IF(SUM('Actual species'!U349)="X",1,0))</f>
        <v>0</v>
      </c>
      <c r="S349" s="2">
        <f>IF(SUM('Actual species'!V349)&gt;=1,1,IF(SUM('Actual species'!V349)="X",1,0))</f>
        <v>0</v>
      </c>
      <c r="T349" s="2">
        <f>IF(SUM('Actual species'!W349)&gt;=1,1,IF(SUM('Actual species'!W349)="X",1,0))</f>
        <v>0</v>
      </c>
    </row>
    <row r="350" spans="1:20" x14ac:dyDescent="0.3">
      <c r="A350" s="113" t="str">
        <f>'Actual species'!A350</f>
        <v>Atheta epirotica</v>
      </c>
      <c r="B350" s="66">
        <f>IF(SUM('Actual species'!B350:E350)&gt;=1,1,IF(SUM('Actual species'!B350:E350)="X",1,0))</f>
        <v>0</v>
      </c>
      <c r="C350" s="2">
        <f>IF(SUM('Actual species'!F350)&gt;=1,1,IF(SUM('Actual species'!F350)="X",1,0))</f>
        <v>0</v>
      </c>
      <c r="D350" s="2">
        <f>IF(SUM('Actual species'!G350)&gt;=1,1,IF(SUM('Actual species'!G350)="X",1,0))</f>
        <v>0</v>
      </c>
      <c r="E350" s="2">
        <f>IF(SUM('Actual species'!H350)&gt;=1,1,IF(SUM('Actual species'!H350)="X",1,0))</f>
        <v>0</v>
      </c>
      <c r="F350" s="2">
        <f>IF(SUM('Actual species'!I350)&gt;=1,1,IF(SUM('Actual species'!I350)="X",1,0))</f>
        <v>0</v>
      </c>
      <c r="G350" s="2">
        <f>IF(SUM('Actual species'!J350)&gt;=1,1,IF(SUM('Actual species'!J350)="X",1,0))</f>
        <v>0</v>
      </c>
      <c r="H350" s="2">
        <f>IF(SUM('Actual species'!K350)&gt;=1,1,IF(SUM('Actual species'!K350)="X",1,0))</f>
        <v>0</v>
      </c>
      <c r="I350" s="2">
        <f>IF(SUM('Actual species'!L350)&gt;=1,1,IF(SUM('Actual species'!L350)="X",1,0))</f>
        <v>0</v>
      </c>
      <c r="J350" s="2">
        <f>IF(SUM('Actual species'!M350)&gt;=1,1,IF(SUM('Actual species'!M350)="X",1,0))</f>
        <v>1</v>
      </c>
      <c r="K350" s="2">
        <f>IF(SUM('Actual species'!N350)&gt;=1,1,IF(SUM('Actual species'!N350)="X",1,0))</f>
        <v>0</v>
      </c>
      <c r="L350" s="2">
        <f>IF(SUM('Actual species'!O350)&gt;=1,1,IF(SUM('Actual species'!O350)="X",1,0))</f>
        <v>0</v>
      </c>
      <c r="M350" s="2">
        <f>IF(SUM('Actual species'!P350)&gt;=1,1,IF(SUM('Actual species'!P350)="X",1,0))</f>
        <v>0</v>
      </c>
      <c r="N350" s="2">
        <f>IF(SUM('Actual species'!Q350)&gt;=1,1,IF(SUM('Actual species'!Q350)="X",1,0))</f>
        <v>0</v>
      </c>
      <c r="O350" s="2">
        <f>IF(SUM('Actual species'!R350)&gt;=1,1,IF(SUM('Actual species'!R350)="X",1,0))</f>
        <v>0</v>
      </c>
      <c r="P350" s="2">
        <f>IF(SUM('Actual species'!S350)&gt;=1,1,IF(SUM('Actual species'!S350)="X",1,0))</f>
        <v>0</v>
      </c>
      <c r="Q350" s="2">
        <f>IF(SUM('Actual species'!T350)&gt;=1,1,IF(SUM('Actual species'!T350)="X",1,0))</f>
        <v>0</v>
      </c>
      <c r="R350" s="2">
        <f>IF(SUM('Actual species'!U350)&gt;=1,1,IF(SUM('Actual species'!U350)="X",1,0))</f>
        <v>0</v>
      </c>
      <c r="S350" s="2">
        <f>IF(SUM('Actual species'!V350)&gt;=1,1,IF(SUM('Actual species'!V350)="X",1,0))</f>
        <v>0</v>
      </c>
      <c r="T350" s="2">
        <f>IF(SUM('Actual species'!W350)&gt;=1,1,IF(SUM('Actual species'!W350)="X",1,0))</f>
        <v>0</v>
      </c>
    </row>
    <row r="351" spans="1:20" x14ac:dyDescent="0.3">
      <c r="A351" s="113" t="str">
        <f>'Actual species'!A351</f>
        <v>Atheta fimorum</v>
      </c>
      <c r="B351" s="66">
        <f>IF(SUM('Actual species'!B351:E351)&gt;=1,1,IF(SUM('Actual species'!B351:E351)="X",1,0))</f>
        <v>0</v>
      </c>
      <c r="C351" s="2">
        <f>IF(SUM('Actual species'!F351)&gt;=1,1,IF(SUM('Actual species'!F351)="X",1,0))</f>
        <v>0</v>
      </c>
      <c r="D351" s="2">
        <f>IF(SUM('Actual species'!G351)&gt;=1,1,IF(SUM('Actual species'!G351)="X",1,0))</f>
        <v>0</v>
      </c>
      <c r="E351" s="2">
        <f>IF(SUM('Actual species'!H351)&gt;=1,1,IF(SUM('Actual species'!H351)="X",1,0))</f>
        <v>0</v>
      </c>
      <c r="F351" s="2">
        <f>IF(SUM('Actual species'!I351)&gt;=1,1,IF(SUM('Actual species'!I351)="X",1,0))</f>
        <v>0</v>
      </c>
      <c r="G351" s="2">
        <f>IF(SUM('Actual species'!J351)&gt;=1,1,IF(SUM('Actual species'!J351)="X",1,0))</f>
        <v>0</v>
      </c>
      <c r="H351" s="2">
        <f>IF(SUM('Actual species'!K351)&gt;=1,1,IF(SUM('Actual species'!K351)="X",1,0))</f>
        <v>0</v>
      </c>
      <c r="I351" s="2">
        <f>IF(SUM('Actual species'!L351)&gt;=1,1,IF(SUM('Actual species'!L351)="X",1,0))</f>
        <v>0</v>
      </c>
      <c r="J351" s="2">
        <f>IF(SUM('Actual species'!M351)&gt;=1,1,IF(SUM('Actual species'!M351)="X",1,0))</f>
        <v>1</v>
      </c>
      <c r="K351" s="2">
        <f>IF(SUM('Actual species'!N351)&gt;=1,1,IF(SUM('Actual species'!N351)="X",1,0))</f>
        <v>0</v>
      </c>
      <c r="L351" s="2">
        <f>IF(SUM('Actual species'!O351)&gt;=1,1,IF(SUM('Actual species'!O351)="X",1,0))</f>
        <v>0</v>
      </c>
      <c r="M351" s="2">
        <f>IF(SUM('Actual species'!P351)&gt;=1,1,IF(SUM('Actual species'!P351)="X",1,0))</f>
        <v>0</v>
      </c>
      <c r="N351" s="2">
        <f>IF(SUM('Actual species'!Q351)&gt;=1,1,IF(SUM('Actual species'!Q351)="X",1,0))</f>
        <v>0</v>
      </c>
      <c r="O351" s="2">
        <f>IF(SUM('Actual species'!R351)&gt;=1,1,IF(SUM('Actual species'!R351)="X",1,0))</f>
        <v>0</v>
      </c>
      <c r="P351" s="2">
        <f>IF(SUM('Actual species'!S351)&gt;=1,1,IF(SUM('Actual species'!S351)="X",1,0))</f>
        <v>0</v>
      </c>
      <c r="Q351" s="2">
        <f>IF(SUM('Actual species'!T351)&gt;=1,1,IF(SUM('Actual species'!T351)="X",1,0))</f>
        <v>0</v>
      </c>
      <c r="R351" s="2">
        <f>IF(SUM('Actual species'!U351)&gt;=1,1,IF(SUM('Actual species'!U351)="X",1,0))</f>
        <v>0</v>
      </c>
      <c r="S351" s="2">
        <f>IF(SUM('Actual species'!V351)&gt;=1,1,IF(SUM('Actual species'!V351)="X",1,0))</f>
        <v>0</v>
      </c>
      <c r="T351" s="2">
        <f>IF(SUM('Actual species'!W351)&gt;=1,1,IF(SUM('Actual species'!W351)="X",1,0))</f>
        <v>0</v>
      </c>
    </row>
    <row r="352" spans="1:20" x14ac:dyDescent="0.3">
      <c r="A352" s="113" t="str">
        <f>'Actual species'!A352</f>
        <v>Atheta flavipes</v>
      </c>
      <c r="B352" s="66">
        <f>IF(SUM('Actual species'!B352:E352)&gt;=1,1,IF(SUM('Actual species'!B352:E352)="X",1,0))</f>
        <v>0</v>
      </c>
      <c r="C352" s="2">
        <f>IF(SUM('Actual species'!F352)&gt;=1,1,IF(SUM('Actual species'!F352)="X",1,0))</f>
        <v>0</v>
      </c>
      <c r="D352" s="2">
        <f>IF(SUM('Actual species'!G352)&gt;=1,1,IF(SUM('Actual species'!G352)="X",1,0))</f>
        <v>0</v>
      </c>
      <c r="E352" s="2">
        <f>IF(SUM('Actual species'!H352)&gt;=1,1,IF(SUM('Actual species'!H352)="X",1,0))</f>
        <v>0</v>
      </c>
      <c r="F352" s="2">
        <f>IF(SUM('Actual species'!I352)&gt;=1,1,IF(SUM('Actual species'!I352)="X",1,0))</f>
        <v>0</v>
      </c>
      <c r="G352" s="2">
        <f>IF(SUM('Actual species'!J352)&gt;=1,1,IF(SUM('Actual species'!J352)="X",1,0))</f>
        <v>0</v>
      </c>
      <c r="H352" s="2">
        <f>IF(SUM('Actual species'!K352)&gt;=1,1,IF(SUM('Actual species'!K352)="X",1,0))</f>
        <v>0</v>
      </c>
      <c r="I352" s="2">
        <f>IF(SUM('Actual species'!L352)&gt;=1,1,IF(SUM('Actual species'!L352)="X",1,0))</f>
        <v>0</v>
      </c>
      <c r="J352" s="2">
        <f>IF(SUM('Actual species'!M352)&gt;=1,1,IF(SUM('Actual species'!M352)="X",1,0))</f>
        <v>1</v>
      </c>
      <c r="K352" s="2">
        <f>IF(SUM('Actual species'!N352)&gt;=1,1,IF(SUM('Actual species'!N352)="X",1,0))</f>
        <v>0</v>
      </c>
      <c r="L352" s="2">
        <f>IF(SUM('Actual species'!O352)&gt;=1,1,IF(SUM('Actual species'!O352)="X",1,0))</f>
        <v>0</v>
      </c>
      <c r="M352" s="2">
        <f>IF(SUM('Actual species'!P352)&gt;=1,1,IF(SUM('Actual species'!P352)="X",1,0))</f>
        <v>0</v>
      </c>
      <c r="N352" s="2">
        <f>IF(SUM('Actual species'!Q352)&gt;=1,1,IF(SUM('Actual species'!Q352)="X",1,0))</f>
        <v>0</v>
      </c>
      <c r="O352" s="2">
        <f>IF(SUM('Actual species'!R352)&gt;=1,1,IF(SUM('Actual species'!R352)="X",1,0))</f>
        <v>0</v>
      </c>
      <c r="P352" s="2">
        <f>IF(SUM('Actual species'!S352)&gt;=1,1,IF(SUM('Actual species'!S352)="X",1,0))</f>
        <v>0</v>
      </c>
      <c r="Q352" s="2">
        <f>IF(SUM('Actual species'!T352)&gt;=1,1,IF(SUM('Actual species'!T352)="X",1,0))</f>
        <v>0</v>
      </c>
      <c r="R352" s="2">
        <f>IF(SUM('Actual species'!U352)&gt;=1,1,IF(SUM('Actual species'!U352)="X",1,0))</f>
        <v>0</v>
      </c>
      <c r="S352" s="2">
        <f>IF(SUM('Actual species'!V352)&gt;=1,1,IF(SUM('Actual species'!V352)="X",1,0))</f>
        <v>0</v>
      </c>
      <c r="T352" s="2">
        <f>IF(SUM('Actual species'!W352)&gt;=1,1,IF(SUM('Actual species'!W352)="X",1,0))</f>
        <v>0</v>
      </c>
    </row>
    <row r="353" spans="1:20" x14ac:dyDescent="0.3">
      <c r="A353" s="113" t="str">
        <f>'Actual species'!A353</f>
        <v>Atheta fungi fungi</v>
      </c>
      <c r="B353" s="66">
        <f>IF(SUM('Actual species'!B353:E353)&gt;=1,1,IF(SUM('Actual species'!B353:E353)="X",1,0))</f>
        <v>0</v>
      </c>
      <c r="C353" s="2">
        <f>IF(SUM('Actual species'!F353)&gt;=1,1,IF(SUM('Actual species'!F353)="X",1,0))</f>
        <v>1</v>
      </c>
      <c r="D353" s="2">
        <f>IF(SUM('Actual species'!G353)&gt;=1,1,IF(SUM('Actual species'!G353)="X",1,0))</f>
        <v>0</v>
      </c>
      <c r="E353" s="2">
        <f>IF(SUM('Actual species'!H353)&gt;=1,1,IF(SUM('Actual species'!H353)="X",1,0))</f>
        <v>0</v>
      </c>
      <c r="F353" s="2">
        <f>IF(SUM('Actual species'!I353)&gt;=1,1,IF(SUM('Actual species'!I353)="X",1,0))</f>
        <v>0</v>
      </c>
      <c r="G353" s="2">
        <f>IF(SUM('Actual species'!J353)&gt;=1,1,IF(SUM('Actual species'!J353)="X",1,0))</f>
        <v>0</v>
      </c>
      <c r="H353" s="2">
        <f>IF(SUM('Actual species'!K353)&gt;=1,1,IF(SUM('Actual species'!K353)="X",1,0))</f>
        <v>0</v>
      </c>
      <c r="I353" s="2">
        <f>IF(SUM('Actual species'!L353)&gt;=1,1,IF(SUM('Actual species'!L353)="X",1,0))</f>
        <v>0</v>
      </c>
      <c r="J353" s="2">
        <f>IF(SUM('Actual species'!M353)&gt;=1,1,IF(SUM('Actual species'!M353)="X",1,0))</f>
        <v>0</v>
      </c>
      <c r="K353" s="2">
        <f>IF(SUM('Actual species'!N353)&gt;=1,1,IF(SUM('Actual species'!N353)="X",1,0))</f>
        <v>0</v>
      </c>
      <c r="L353" s="2">
        <f>IF(SUM('Actual species'!O353)&gt;=1,1,IF(SUM('Actual species'!O353)="X",1,0))</f>
        <v>0</v>
      </c>
      <c r="M353" s="2">
        <f>IF(SUM('Actual species'!P353)&gt;=1,1,IF(SUM('Actual species'!P353)="X",1,0))</f>
        <v>0</v>
      </c>
      <c r="N353" s="2">
        <f>IF(SUM('Actual species'!Q353)&gt;=1,1,IF(SUM('Actual species'!Q353)="X",1,0))</f>
        <v>0</v>
      </c>
      <c r="O353" s="2">
        <f>IF(SUM('Actual species'!R353)&gt;=1,1,IF(SUM('Actual species'!R353)="X",1,0))</f>
        <v>0</v>
      </c>
      <c r="P353" s="2">
        <f>IF(SUM('Actual species'!S353)&gt;=1,1,IF(SUM('Actual species'!S353)="X",1,0))</f>
        <v>0</v>
      </c>
      <c r="Q353" s="2">
        <f>IF(SUM('Actual species'!T353)&gt;=1,1,IF(SUM('Actual species'!T353)="X",1,0))</f>
        <v>0</v>
      </c>
      <c r="R353" s="2">
        <f>IF(SUM('Actual species'!U353)&gt;=1,1,IF(SUM('Actual species'!U353)="X",1,0))</f>
        <v>0</v>
      </c>
      <c r="S353" s="2">
        <f>IF(SUM('Actual species'!V353)&gt;=1,1,IF(SUM('Actual species'!V353)="X",1,0))</f>
        <v>0</v>
      </c>
      <c r="T353" s="2">
        <f>IF(SUM('Actual species'!W353)&gt;=1,1,IF(SUM('Actual species'!W353)="X",1,0))</f>
        <v>0</v>
      </c>
    </row>
    <row r="354" spans="1:20" x14ac:dyDescent="0.3">
      <c r="A354" s="113" t="str">
        <f>'Actual species'!A354</f>
        <v>Atheta fussi</v>
      </c>
      <c r="B354" s="66">
        <f>IF(SUM('Actual species'!B354:E354)&gt;=1,1,IF(SUM('Actual species'!B354:E354)="X",1,0))</f>
        <v>0</v>
      </c>
      <c r="C354" s="2">
        <f>IF(SUM('Actual species'!F354)&gt;=1,1,IF(SUM('Actual species'!F354)="X",1,0))</f>
        <v>0</v>
      </c>
      <c r="D354" s="2">
        <f>IF(SUM('Actual species'!G354)&gt;=1,1,IF(SUM('Actual species'!G354)="X",1,0))</f>
        <v>0</v>
      </c>
      <c r="E354" s="2">
        <f>IF(SUM('Actual species'!H354)&gt;=1,1,IF(SUM('Actual species'!H354)="X",1,0))</f>
        <v>0</v>
      </c>
      <c r="F354" s="2">
        <f>IF(SUM('Actual species'!I354)&gt;=1,1,IF(SUM('Actual species'!I354)="X",1,0))</f>
        <v>0</v>
      </c>
      <c r="G354" s="2">
        <f>IF(SUM('Actual species'!J354)&gt;=1,1,IF(SUM('Actual species'!J354)="X",1,0))</f>
        <v>0</v>
      </c>
      <c r="H354" s="2">
        <f>IF(SUM('Actual species'!K354)&gt;=1,1,IF(SUM('Actual species'!K354)="X",1,0))</f>
        <v>0</v>
      </c>
      <c r="I354" s="2">
        <f>IF(SUM('Actual species'!L354)&gt;=1,1,IF(SUM('Actual species'!L354)="X",1,0))</f>
        <v>0</v>
      </c>
      <c r="J354" s="2">
        <f>IF(SUM('Actual species'!M354)&gt;=1,1,IF(SUM('Actual species'!M354)="X",1,0))</f>
        <v>1</v>
      </c>
      <c r="K354" s="2">
        <f>IF(SUM('Actual species'!N354)&gt;=1,1,IF(SUM('Actual species'!N354)="X",1,0))</f>
        <v>0</v>
      </c>
      <c r="L354" s="2">
        <f>IF(SUM('Actual species'!O354)&gt;=1,1,IF(SUM('Actual species'!O354)="X",1,0))</f>
        <v>0</v>
      </c>
      <c r="M354" s="2">
        <f>IF(SUM('Actual species'!P354)&gt;=1,1,IF(SUM('Actual species'!P354)="X",1,0))</f>
        <v>0</v>
      </c>
      <c r="N354" s="2">
        <f>IF(SUM('Actual species'!Q354)&gt;=1,1,IF(SUM('Actual species'!Q354)="X",1,0))</f>
        <v>0</v>
      </c>
      <c r="O354" s="2">
        <f>IF(SUM('Actual species'!R354)&gt;=1,1,IF(SUM('Actual species'!R354)="X",1,0))</f>
        <v>0</v>
      </c>
      <c r="P354" s="2">
        <f>IF(SUM('Actual species'!S354)&gt;=1,1,IF(SUM('Actual species'!S354)="X",1,0))</f>
        <v>0</v>
      </c>
      <c r="Q354" s="2">
        <f>IF(SUM('Actual species'!T354)&gt;=1,1,IF(SUM('Actual species'!T354)="X",1,0))</f>
        <v>0</v>
      </c>
      <c r="R354" s="2">
        <f>IF(SUM('Actual species'!U354)&gt;=1,1,IF(SUM('Actual species'!U354)="X",1,0))</f>
        <v>0</v>
      </c>
      <c r="S354" s="2">
        <f>IF(SUM('Actual species'!V354)&gt;=1,1,IF(SUM('Actual species'!V354)="X",1,0))</f>
        <v>0</v>
      </c>
      <c r="T354" s="2">
        <f>IF(SUM('Actual species'!W354)&gt;=1,1,IF(SUM('Actual species'!W354)="X",1,0))</f>
        <v>0</v>
      </c>
    </row>
    <row r="355" spans="1:20" x14ac:dyDescent="0.3">
      <c r="A355" s="113" t="str">
        <f>'Actual species'!A355</f>
        <v>Atheta gagatina</v>
      </c>
      <c r="B355" s="66">
        <f>IF(SUM('Actual species'!B355:E355)&gt;=1,1,IF(SUM('Actual species'!B355:E355)="X",1,0))</f>
        <v>0</v>
      </c>
      <c r="C355" s="2">
        <f>IF(SUM('Actual species'!F355)&gt;=1,1,IF(SUM('Actual species'!F355)="X",1,0))</f>
        <v>0</v>
      </c>
      <c r="D355" s="2">
        <f>IF(SUM('Actual species'!G355)&gt;=1,1,IF(SUM('Actual species'!G355)="X",1,0))</f>
        <v>0</v>
      </c>
      <c r="E355" s="2">
        <f>IF(SUM('Actual species'!H355)&gt;=1,1,IF(SUM('Actual species'!H355)="X",1,0))</f>
        <v>0</v>
      </c>
      <c r="F355" s="2">
        <f>IF(SUM('Actual species'!I355)&gt;=1,1,IF(SUM('Actual species'!I355)="X",1,0))</f>
        <v>0</v>
      </c>
      <c r="G355" s="2">
        <f>IF(SUM('Actual species'!J355)&gt;=1,1,IF(SUM('Actual species'!J355)="X",1,0))</f>
        <v>0</v>
      </c>
      <c r="H355" s="2">
        <f>IF(SUM('Actual species'!K355)&gt;=1,1,IF(SUM('Actual species'!K355)="X",1,0))</f>
        <v>0</v>
      </c>
      <c r="I355" s="2">
        <f>IF(SUM('Actual species'!L355)&gt;=1,1,IF(SUM('Actual species'!L355)="X",1,0))</f>
        <v>0</v>
      </c>
      <c r="J355" s="2">
        <f>IF(SUM('Actual species'!M355)&gt;=1,1,IF(SUM('Actual species'!M355)="X",1,0))</f>
        <v>0</v>
      </c>
      <c r="K355" s="2">
        <f>IF(SUM('Actual species'!N355)&gt;=1,1,IF(SUM('Actual species'!N355)="X",1,0))</f>
        <v>0</v>
      </c>
      <c r="L355" s="2">
        <f>IF(SUM('Actual species'!O355)&gt;=1,1,IF(SUM('Actual species'!O355)="X",1,0))</f>
        <v>0</v>
      </c>
      <c r="M355" s="2">
        <f>IF(SUM('Actual species'!P355)&gt;=1,1,IF(SUM('Actual species'!P355)="X",1,0))</f>
        <v>0</v>
      </c>
      <c r="N355" s="2">
        <f>IF(SUM('Actual species'!Q355)&gt;=1,1,IF(SUM('Actual species'!Q355)="X",1,0))</f>
        <v>0</v>
      </c>
      <c r="O355" s="2">
        <f>IF(SUM('Actual species'!R355)&gt;=1,1,IF(SUM('Actual species'!R355)="X",1,0))</f>
        <v>0</v>
      </c>
      <c r="P355" s="2">
        <f>IF(SUM('Actual species'!S355)&gt;=1,1,IF(SUM('Actual species'!S355)="X",1,0))</f>
        <v>0</v>
      </c>
      <c r="Q355" s="2">
        <f>IF(SUM('Actual species'!T355)&gt;=1,1,IF(SUM('Actual species'!T355)="X",1,0))</f>
        <v>1</v>
      </c>
      <c r="R355" s="2">
        <f>IF(SUM('Actual species'!U355)&gt;=1,1,IF(SUM('Actual species'!U355)="X",1,0))</f>
        <v>0</v>
      </c>
      <c r="S355" s="2">
        <f>IF(SUM('Actual species'!V355)&gt;=1,1,IF(SUM('Actual species'!V355)="X",1,0))</f>
        <v>0</v>
      </c>
      <c r="T355" s="2">
        <f>IF(SUM('Actual species'!W355)&gt;=1,1,IF(SUM('Actual species'!W355)="X",1,0))</f>
        <v>0</v>
      </c>
    </row>
    <row r="356" spans="1:20" x14ac:dyDescent="0.3">
      <c r="A356" s="113" t="str">
        <f>'Actual species'!A356</f>
        <v>Atheta s. str. Graminicola</v>
      </c>
      <c r="B356" s="66">
        <f>IF(SUM('Actual species'!B356:E356)&gt;=1,1,IF(SUM('Actual species'!B356:E356)="X",1,0))</f>
        <v>0</v>
      </c>
      <c r="C356" s="2">
        <f>IF(SUM('Actual species'!F356)&gt;=1,1,IF(SUM('Actual species'!F356)="X",1,0))</f>
        <v>1</v>
      </c>
      <c r="D356" s="2">
        <f>IF(SUM('Actual species'!G356)&gt;=1,1,IF(SUM('Actual species'!G356)="X",1,0))</f>
        <v>0</v>
      </c>
      <c r="E356" s="2">
        <f>IF(SUM('Actual species'!H356)&gt;=1,1,IF(SUM('Actual species'!H356)="X",1,0))</f>
        <v>0</v>
      </c>
      <c r="F356" s="2">
        <f>IF(SUM('Actual species'!I356)&gt;=1,1,IF(SUM('Actual species'!I356)="X",1,0))</f>
        <v>0</v>
      </c>
      <c r="G356" s="2">
        <f>IF(SUM('Actual species'!J356)&gt;=1,1,IF(SUM('Actual species'!J356)="X",1,0))</f>
        <v>0</v>
      </c>
      <c r="H356" s="2">
        <f>IF(SUM('Actual species'!K356)&gt;=1,1,IF(SUM('Actual species'!K356)="X",1,0))</f>
        <v>0</v>
      </c>
      <c r="I356" s="2">
        <f>IF(SUM('Actual species'!L356)&gt;=1,1,IF(SUM('Actual species'!L356)="X",1,0))</f>
        <v>0</v>
      </c>
      <c r="J356" s="2">
        <f>IF(SUM('Actual species'!M356)&gt;=1,1,IF(SUM('Actual species'!M356)="X",1,0))</f>
        <v>0</v>
      </c>
      <c r="K356" s="2">
        <f>IF(SUM('Actual species'!N356)&gt;=1,1,IF(SUM('Actual species'!N356)="X",1,0))</f>
        <v>0</v>
      </c>
      <c r="L356" s="2">
        <f>IF(SUM('Actual species'!O356)&gt;=1,1,IF(SUM('Actual species'!O356)="X",1,0))</f>
        <v>0</v>
      </c>
      <c r="M356" s="2">
        <f>IF(SUM('Actual species'!P356)&gt;=1,1,IF(SUM('Actual species'!P356)="X",1,0))</f>
        <v>0</v>
      </c>
      <c r="N356" s="2">
        <f>IF(SUM('Actual species'!Q356)&gt;=1,1,IF(SUM('Actual species'!Q356)="X",1,0))</f>
        <v>0</v>
      </c>
      <c r="O356" s="2">
        <f>IF(SUM('Actual species'!R356)&gt;=1,1,IF(SUM('Actual species'!R356)="X",1,0))</f>
        <v>0</v>
      </c>
      <c r="P356" s="2">
        <f>IF(SUM('Actual species'!S356)&gt;=1,1,IF(SUM('Actual species'!S356)="X",1,0))</f>
        <v>0</v>
      </c>
      <c r="Q356" s="2">
        <f>IF(SUM('Actual species'!T356)&gt;=1,1,IF(SUM('Actual species'!T356)="X",1,0))</f>
        <v>0</v>
      </c>
      <c r="R356" s="2">
        <f>IF(SUM('Actual species'!U356)&gt;=1,1,IF(SUM('Actual species'!U356)="X",1,0))</f>
        <v>0</v>
      </c>
      <c r="S356" s="2">
        <f>IF(SUM('Actual species'!V356)&gt;=1,1,IF(SUM('Actual species'!V356)="X",1,0))</f>
        <v>0</v>
      </c>
      <c r="T356" s="2">
        <f>IF(SUM('Actual species'!W356)&gt;=1,1,IF(SUM('Actual species'!W356)="X",1,0))</f>
        <v>0</v>
      </c>
    </row>
    <row r="357" spans="1:20" x14ac:dyDescent="0.3">
      <c r="A357" s="113" t="str">
        <f>'Actual species'!A357</f>
        <v>Atheta harwoodi</v>
      </c>
      <c r="B357" s="66">
        <f>IF(SUM('Actual species'!B357:E357)&gt;=1,1,IF(SUM('Actual species'!B357:E357)="X",1,0))</f>
        <v>1</v>
      </c>
      <c r="C357" s="2">
        <f>IF(SUM('Actual species'!F357)&gt;=1,1,IF(SUM('Actual species'!F357)="X",1,0))</f>
        <v>0</v>
      </c>
      <c r="D357" s="2">
        <f>IF(SUM('Actual species'!G357)&gt;=1,1,IF(SUM('Actual species'!G357)="X",1,0))</f>
        <v>0</v>
      </c>
      <c r="E357" s="2">
        <f>IF(SUM('Actual species'!H357)&gt;=1,1,IF(SUM('Actual species'!H357)="X",1,0))</f>
        <v>0</v>
      </c>
      <c r="F357" s="2">
        <f>IF(SUM('Actual species'!I357)&gt;=1,1,IF(SUM('Actual species'!I357)="X",1,0))</f>
        <v>0</v>
      </c>
      <c r="G357" s="2">
        <f>IF(SUM('Actual species'!J357)&gt;=1,1,IF(SUM('Actual species'!J357)="X",1,0))</f>
        <v>0</v>
      </c>
      <c r="H357" s="2">
        <f>IF(SUM('Actual species'!K357)&gt;=1,1,IF(SUM('Actual species'!K357)="X",1,0))</f>
        <v>0</v>
      </c>
      <c r="I357" s="2">
        <f>IF(SUM('Actual species'!L357)&gt;=1,1,IF(SUM('Actual species'!L357)="X",1,0))</f>
        <v>0</v>
      </c>
      <c r="J357" s="2">
        <f>IF(SUM('Actual species'!M357)&gt;=1,1,IF(SUM('Actual species'!M357)="X",1,0))</f>
        <v>0</v>
      </c>
      <c r="K357" s="2">
        <f>IF(SUM('Actual species'!N357)&gt;=1,1,IF(SUM('Actual species'!N357)="X",1,0))</f>
        <v>0</v>
      </c>
      <c r="L357" s="2">
        <f>IF(SUM('Actual species'!O357)&gt;=1,1,IF(SUM('Actual species'!O357)="X",1,0))</f>
        <v>0</v>
      </c>
      <c r="M357" s="2">
        <f>IF(SUM('Actual species'!P357)&gt;=1,1,IF(SUM('Actual species'!P357)="X",1,0))</f>
        <v>0</v>
      </c>
      <c r="N357" s="2">
        <f>IF(SUM('Actual species'!Q357)&gt;=1,1,IF(SUM('Actual species'!Q357)="X",1,0))</f>
        <v>0</v>
      </c>
      <c r="O357" s="2">
        <f>IF(SUM('Actual species'!R357)&gt;=1,1,IF(SUM('Actual species'!R357)="X",1,0))</f>
        <v>0</v>
      </c>
      <c r="P357" s="2">
        <f>IF(SUM('Actual species'!S357)&gt;=1,1,IF(SUM('Actual species'!S357)="X",1,0))</f>
        <v>0</v>
      </c>
      <c r="Q357" s="2">
        <f>IF(SUM('Actual species'!T357)&gt;=1,1,IF(SUM('Actual species'!T357)="X",1,0))</f>
        <v>0</v>
      </c>
      <c r="R357" s="2">
        <f>IF(SUM('Actual species'!U357)&gt;=1,1,IF(SUM('Actual species'!U357)="X",1,0))</f>
        <v>0</v>
      </c>
      <c r="S357" s="2">
        <f>IF(SUM('Actual species'!V357)&gt;=1,1,IF(SUM('Actual species'!V357)="X",1,0))</f>
        <v>0</v>
      </c>
      <c r="T357" s="2">
        <f>IF(SUM('Actual species'!W357)&gt;=1,1,IF(SUM('Actual species'!W357)="X",1,0))</f>
        <v>0</v>
      </c>
    </row>
    <row r="358" spans="1:20" x14ac:dyDescent="0.3">
      <c r="A358" s="113" t="str">
        <f>'Actual species'!A358</f>
        <v>Atheta hummleri</v>
      </c>
      <c r="B358" s="66">
        <f>IF(SUM('Actual species'!B358:E358)&gt;=1,1,IF(SUM('Actual species'!B358:E358)="X",1,0))</f>
        <v>0</v>
      </c>
      <c r="C358" s="2">
        <f>IF(SUM('Actual species'!F358)&gt;=1,1,IF(SUM('Actual species'!F358)="X",1,0))</f>
        <v>0</v>
      </c>
      <c r="D358" s="2">
        <f>IF(SUM('Actual species'!G358)&gt;=1,1,IF(SUM('Actual species'!G358)="X",1,0))</f>
        <v>0</v>
      </c>
      <c r="E358" s="2">
        <f>IF(SUM('Actual species'!H358)&gt;=1,1,IF(SUM('Actual species'!H358)="X",1,0))</f>
        <v>0</v>
      </c>
      <c r="F358" s="2">
        <f>IF(SUM('Actual species'!I358)&gt;=1,1,IF(SUM('Actual species'!I358)="X",1,0))</f>
        <v>0</v>
      </c>
      <c r="G358" s="2">
        <f>IF(SUM('Actual species'!J358)&gt;=1,1,IF(SUM('Actual species'!J358)="X",1,0))</f>
        <v>0</v>
      </c>
      <c r="H358" s="2">
        <f>IF(SUM('Actual species'!K358)&gt;=1,1,IF(SUM('Actual species'!K358)="X",1,0))</f>
        <v>0</v>
      </c>
      <c r="I358" s="2">
        <f>IF(SUM('Actual species'!L358)&gt;=1,1,IF(SUM('Actual species'!L358)="X",1,0))</f>
        <v>0</v>
      </c>
      <c r="J358" s="2">
        <f>IF(SUM('Actual species'!M358)&gt;=1,1,IF(SUM('Actual species'!M358)="X",1,0))</f>
        <v>0</v>
      </c>
      <c r="K358" s="2">
        <f>IF(SUM('Actual species'!N358)&gt;=1,1,IF(SUM('Actual species'!N358)="X",1,0))</f>
        <v>0</v>
      </c>
      <c r="L358" s="2">
        <f>IF(SUM('Actual species'!O358)&gt;=1,1,IF(SUM('Actual species'!O358)="X",1,0))</f>
        <v>0</v>
      </c>
      <c r="M358" s="2">
        <f>IF(SUM('Actual species'!P358)&gt;=1,1,IF(SUM('Actual species'!P358)="X",1,0))</f>
        <v>0</v>
      </c>
      <c r="N358" s="2">
        <f>IF(SUM('Actual species'!Q358)&gt;=1,1,IF(SUM('Actual species'!Q358)="X",1,0))</f>
        <v>0</v>
      </c>
      <c r="O358" s="2">
        <f>IF(SUM('Actual species'!R358)&gt;=1,1,IF(SUM('Actual species'!R358)="X",1,0))</f>
        <v>0</v>
      </c>
      <c r="P358" s="2">
        <f>IF(SUM('Actual species'!S358)&gt;=1,1,IF(SUM('Actual species'!S358)="X",1,0))</f>
        <v>0</v>
      </c>
      <c r="Q358" s="2">
        <f>IF(SUM('Actual species'!T358)&gt;=1,1,IF(SUM('Actual species'!T358)="X",1,0))</f>
        <v>0</v>
      </c>
      <c r="R358" s="2">
        <f>IF(SUM('Actual species'!U358)&gt;=1,1,IF(SUM('Actual species'!U358)="X",1,0))</f>
        <v>0</v>
      </c>
      <c r="S358" s="2">
        <f>IF(SUM('Actual species'!V358)&gt;=1,1,IF(SUM('Actual species'!V358)="X",1,0))</f>
        <v>0</v>
      </c>
      <c r="T358" s="2">
        <f>IF(SUM('Actual species'!W358)&gt;=1,1,IF(SUM('Actual species'!W358)="X",1,0))</f>
        <v>0</v>
      </c>
    </row>
    <row r="359" spans="1:20" x14ac:dyDescent="0.3">
      <c r="A359" s="113" t="str">
        <f>'Actual species'!A359</f>
        <v>Atheta hypnorum</v>
      </c>
      <c r="B359" s="66">
        <f>IF(SUM('Actual species'!B359:E359)&gt;=1,1,IF(SUM('Actual species'!B359:E359)="X",1,0))</f>
        <v>0</v>
      </c>
      <c r="C359" s="2">
        <f>IF(SUM('Actual species'!F359)&gt;=1,1,IF(SUM('Actual species'!F359)="X",1,0))</f>
        <v>0</v>
      </c>
      <c r="D359" s="2">
        <f>IF(SUM('Actual species'!G359)&gt;=1,1,IF(SUM('Actual species'!G359)="X",1,0))</f>
        <v>0</v>
      </c>
      <c r="E359" s="2">
        <f>IF(SUM('Actual species'!H359)&gt;=1,1,IF(SUM('Actual species'!H359)="X",1,0))</f>
        <v>0</v>
      </c>
      <c r="F359" s="2">
        <f>IF(SUM('Actual species'!I359)&gt;=1,1,IF(SUM('Actual species'!I359)="X",1,0))</f>
        <v>0</v>
      </c>
      <c r="G359" s="2">
        <f>IF(SUM('Actual species'!J359)&gt;=1,1,IF(SUM('Actual species'!J359)="X",1,0))</f>
        <v>0</v>
      </c>
      <c r="H359" s="2">
        <f>IF(SUM('Actual species'!K359)&gt;=1,1,IF(SUM('Actual species'!K359)="X",1,0))</f>
        <v>0</v>
      </c>
      <c r="I359" s="2">
        <f>IF(SUM('Actual species'!L359)&gt;=1,1,IF(SUM('Actual species'!L359)="X",1,0))</f>
        <v>0</v>
      </c>
      <c r="J359" s="2">
        <f>IF(SUM('Actual species'!M359)&gt;=1,1,IF(SUM('Actual species'!M359)="X",1,0))</f>
        <v>0</v>
      </c>
      <c r="K359" s="2">
        <f>IF(SUM('Actual species'!N359)&gt;=1,1,IF(SUM('Actual species'!N359)="X",1,0))</f>
        <v>0</v>
      </c>
      <c r="L359" s="2">
        <f>IF(SUM('Actual species'!O359)&gt;=1,1,IF(SUM('Actual species'!O359)="X",1,0))</f>
        <v>0</v>
      </c>
      <c r="M359" s="2">
        <f>IF(SUM('Actual species'!P359)&gt;=1,1,IF(SUM('Actual species'!P359)="X",1,0))</f>
        <v>0</v>
      </c>
      <c r="N359" s="2">
        <f>IF(SUM('Actual species'!Q359)&gt;=1,1,IF(SUM('Actual species'!Q359)="X",1,0))</f>
        <v>0</v>
      </c>
      <c r="O359" s="2">
        <f>IF(SUM('Actual species'!R359)&gt;=1,1,IF(SUM('Actual species'!R359)="X",1,0))</f>
        <v>0</v>
      </c>
      <c r="P359" s="2">
        <f>IF(SUM('Actual species'!S359)&gt;=1,1,IF(SUM('Actual species'!S359)="X",1,0))</f>
        <v>0</v>
      </c>
      <c r="Q359" s="2">
        <f>IF(SUM('Actual species'!T359)&gt;=1,1,IF(SUM('Actual species'!T359)="X",1,0))</f>
        <v>1</v>
      </c>
      <c r="R359" s="2">
        <f>IF(SUM('Actual species'!U359)&gt;=1,1,IF(SUM('Actual species'!U359)="X",1,0))</f>
        <v>0</v>
      </c>
      <c r="S359" s="2">
        <f>IF(SUM('Actual species'!V359)&gt;=1,1,IF(SUM('Actual species'!V359)="X",1,0))</f>
        <v>0</v>
      </c>
      <c r="T359" s="2">
        <f>IF(SUM('Actual species'!W359)&gt;=1,1,IF(SUM('Actual species'!W359)="X",1,0))</f>
        <v>0</v>
      </c>
    </row>
    <row r="360" spans="1:20" x14ac:dyDescent="0.3">
      <c r="A360" s="113" t="str">
        <f>'Actual species'!A360</f>
        <v>Atheta ischnocera</v>
      </c>
      <c r="B360" s="66">
        <f>IF(SUM('Actual species'!B360:E360)&gt;=1,1,IF(SUM('Actual species'!B360:E360)="X",1,0))</f>
        <v>0</v>
      </c>
      <c r="C360" s="2">
        <f>IF(SUM('Actual species'!F360)&gt;=1,1,IF(SUM('Actual species'!F360)="X",1,0))</f>
        <v>0</v>
      </c>
      <c r="D360" s="2">
        <f>IF(SUM('Actual species'!G360)&gt;=1,1,IF(SUM('Actual species'!G360)="X",1,0))</f>
        <v>0</v>
      </c>
      <c r="E360" s="2">
        <f>IF(SUM('Actual species'!H360)&gt;=1,1,IF(SUM('Actual species'!H360)="X",1,0))</f>
        <v>0</v>
      </c>
      <c r="F360" s="2">
        <f>IF(SUM('Actual species'!I360)&gt;=1,1,IF(SUM('Actual species'!I360)="X",1,0))</f>
        <v>0</v>
      </c>
      <c r="G360" s="2">
        <f>IF(SUM('Actual species'!J360)&gt;=1,1,IF(SUM('Actual species'!J360)="X",1,0))</f>
        <v>0</v>
      </c>
      <c r="H360" s="2">
        <f>IF(SUM('Actual species'!K360)&gt;=1,1,IF(SUM('Actual species'!K360)="X",1,0))</f>
        <v>0</v>
      </c>
      <c r="I360" s="2">
        <f>IF(SUM('Actual species'!L360)&gt;=1,1,IF(SUM('Actual species'!L360)="X",1,0))</f>
        <v>0</v>
      </c>
      <c r="J360" s="2">
        <f>IF(SUM('Actual species'!M360)&gt;=1,1,IF(SUM('Actual species'!M360)="X",1,0))</f>
        <v>0</v>
      </c>
      <c r="K360" s="2">
        <f>IF(SUM('Actual species'!N360)&gt;=1,1,IF(SUM('Actual species'!N360)="X",1,0))</f>
        <v>0</v>
      </c>
      <c r="L360" s="2">
        <f>IF(SUM('Actual species'!O360)&gt;=1,1,IF(SUM('Actual species'!O360)="X",1,0))</f>
        <v>0</v>
      </c>
      <c r="M360" s="2">
        <f>IF(SUM('Actual species'!P360)&gt;=1,1,IF(SUM('Actual species'!P360)="X",1,0))</f>
        <v>1</v>
      </c>
      <c r="N360" s="2">
        <f>IF(SUM('Actual species'!Q360)&gt;=1,1,IF(SUM('Actual species'!Q360)="X",1,0))</f>
        <v>0</v>
      </c>
      <c r="O360" s="2">
        <f>IF(SUM('Actual species'!R360)&gt;=1,1,IF(SUM('Actual species'!R360)="X",1,0))</f>
        <v>0</v>
      </c>
      <c r="P360" s="2">
        <f>IF(SUM('Actual species'!S360)&gt;=1,1,IF(SUM('Actual species'!S360)="X",1,0))</f>
        <v>0</v>
      </c>
      <c r="Q360" s="2">
        <f>IF(SUM('Actual species'!T360)&gt;=1,1,IF(SUM('Actual species'!T360)="X",1,0))</f>
        <v>0</v>
      </c>
      <c r="R360" s="2">
        <f>IF(SUM('Actual species'!U360)&gt;=1,1,IF(SUM('Actual species'!U360)="X",1,0))</f>
        <v>0</v>
      </c>
      <c r="S360" s="2">
        <f>IF(SUM('Actual species'!V360)&gt;=1,1,IF(SUM('Actual species'!V360)="X",1,0))</f>
        <v>0</v>
      </c>
      <c r="T360" s="2">
        <f>IF(SUM('Actual species'!W360)&gt;=1,1,IF(SUM('Actual species'!W360)="X",1,0))</f>
        <v>0</v>
      </c>
    </row>
    <row r="361" spans="1:20" x14ac:dyDescent="0.3">
      <c r="A361" s="113" t="str">
        <f>'Actual species'!A361</f>
        <v>Atheta laevana</v>
      </c>
      <c r="B361" s="66">
        <f>IF(SUM('Actual species'!B361:E361)&gt;=1,1,IF(SUM('Actual species'!B361:E361)="X",1,0))</f>
        <v>0</v>
      </c>
      <c r="C361" s="2">
        <f>IF(SUM('Actual species'!F361)&gt;=1,1,IF(SUM('Actual species'!F361)="X",1,0))</f>
        <v>0</v>
      </c>
      <c r="D361" s="2">
        <f>IF(SUM('Actual species'!G361)&gt;=1,1,IF(SUM('Actual species'!G361)="X",1,0))</f>
        <v>0</v>
      </c>
      <c r="E361" s="2">
        <f>IF(SUM('Actual species'!H361)&gt;=1,1,IF(SUM('Actual species'!H361)="X",1,0))</f>
        <v>0</v>
      </c>
      <c r="F361" s="2">
        <f>IF(SUM('Actual species'!I361)&gt;=1,1,IF(SUM('Actual species'!I361)="X",1,0))</f>
        <v>0</v>
      </c>
      <c r="G361" s="2">
        <f>IF(SUM('Actual species'!J361)&gt;=1,1,IF(SUM('Actual species'!J361)="X",1,0))</f>
        <v>0</v>
      </c>
      <c r="H361" s="2">
        <f>IF(SUM('Actual species'!K361)&gt;=1,1,IF(SUM('Actual species'!K361)="X",1,0))</f>
        <v>0</v>
      </c>
      <c r="I361" s="2">
        <f>IF(SUM('Actual species'!L361)&gt;=1,1,IF(SUM('Actual species'!L361)="X",1,0))</f>
        <v>0</v>
      </c>
      <c r="J361" s="2">
        <f>IF(SUM('Actual species'!M361)&gt;=1,1,IF(SUM('Actual species'!M361)="X",1,0))</f>
        <v>0</v>
      </c>
      <c r="K361" s="2">
        <f>IF(SUM('Actual species'!N361)&gt;=1,1,IF(SUM('Actual species'!N361)="X",1,0))</f>
        <v>0</v>
      </c>
      <c r="L361" s="2">
        <f>IF(SUM('Actual species'!O361)&gt;=1,1,IF(SUM('Actual species'!O361)="X",1,0))</f>
        <v>0</v>
      </c>
      <c r="M361" s="2">
        <f>IF(SUM('Actual species'!P361)&gt;=1,1,IF(SUM('Actual species'!P361)="X",1,0))</f>
        <v>1</v>
      </c>
      <c r="N361" s="2">
        <f>IF(SUM('Actual species'!Q361)&gt;=1,1,IF(SUM('Actual species'!Q361)="X",1,0))</f>
        <v>0</v>
      </c>
      <c r="O361" s="2">
        <f>IF(SUM('Actual species'!R361)&gt;=1,1,IF(SUM('Actual species'!R361)="X",1,0))</f>
        <v>0</v>
      </c>
      <c r="P361" s="2">
        <f>IF(SUM('Actual species'!S361)&gt;=1,1,IF(SUM('Actual species'!S361)="X",1,0))</f>
        <v>0</v>
      </c>
      <c r="Q361" s="2">
        <f>IF(SUM('Actual species'!T361)&gt;=1,1,IF(SUM('Actual species'!T361)="X",1,0))</f>
        <v>0</v>
      </c>
      <c r="R361" s="2">
        <f>IF(SUM('Actual species'!U361)&gt;=1,1,IF(SUM('Actual species'!U361)="X",1,0))</f>
        <v>0</v>
      </c>
      <c r="S361" s="2">
        <f>IF(SUM('Actual species'!V361)&gt;=1,1,IF(SUM('Actual species'!V361)="X",1,0))</f>
        <v>0</v>
      </c>
      <c r="T361" s="2">
        <f>IF(SUM('Actual species'!W361)&gt;=1,1,IF(SUM('Actual species'!W361)="X",1,0))</f>
        <v>0</v>
      </c>
    </row>
    <row r="362" spans="1:20" x14ac:dyDescent="0.3">
      <c r="A362" s="113" t="str">
        <f>'Actual species'!A362</f>
        <v>Atheta laevicauda</v>
      </c>
      <c r="B362" s="66">
        <f>IF(SUM('Actual species'!B362:E362)&gt;=1,1,IF(SUM('Actual species'!B362:E362)="X",1,0))</f>
        <v>0</v>
      </c>
      <c r="C362" s="2">
        <f>IF(SUM('Actual species'!F362)&gt;=1,1,IF(SUM('Actual species'!F362)="X",1,0))</f>
        <v>0</v>
      </c>
      <c r="D362" s="2">
        <f>IF(SUM('Actual species'!G362)&gt;=1,1,IF(SUM('Actual species'!G362)="X",1,0))</f>
        <v>0</v>
      </c>
      <c r="E362" s="2">
        <f>IF(SUM('Actual species'!H362)&gt;=1,1,IF(SUM('Actual species'!H362)="X",1,0))</f>
        <v>0</v>
      </c>
      <c r="F362" s="2">
        <f>IF(SUM('Actual species'!I362)&gt;=1,1,IF(SUM('Actual species'!I362)="X",1,0))</f>
        <v>0</v>
      </c>
      <c r="G362" s="2">
        <f>IF(SUM('Actual species'!J362)&gt;=1,1,IF(SUM('Actual species'!J362)="X",1,0))</f>
        <v>0</v>
      </c>
      <c r="H362" s="2">
        <f>IF(SUM('Actual species'!K362)&gt;=1,1,IF(SUM('Actual species'!K362)="X",1,0))</f>
        <v>0</v>
      </c>
      <c r="I362" s="2">
        <f>IF(SUM('Actual species'!L362)&gt;=1,1,IF(SUM('Actual species'!L362)="X",1,0))</f>
        <v>0</v>
      </c>
      <c r="J362" s="2">
        <f>IF(SUM('Actual species'!M362)&gt;=1,1,IF(SUM('Actual species'!M362)="X",1,0))</f>
        <v>0</v>
      </c>
      <c r="K362" s="2">
        <f>IF(SUM('Actual species'!N362)&gt;=1,1,IF(SUM('Actual species'!N362)="X",1,0))</f>
        <v>0</v>
      </c>
      <c r="L362" s="2">
        <f>IF(SUM('Actual species'!O362)&gt;=1,1,IF(SUM('Actual species'!O362)="X",1,0))</f>
        <v>0</v>
      </c>
      <c r="M362" s="2">
        <f>IF(SUM('Actual species'!P362)&gt;=1,1,IF(SUM('Actual species'!P362)="X",1,0))</f>
        <v>0</v>
      </c>
      <c r="N362" s="2">
        <f>IF(SUM('Actual species'!Q362)&gt;=1,1,IF(SUM('Actual species'!Q362)="X",1,0))</f>
        <v>0</v>
      </c>
      <c r="O362" s="2">
        <f>IF(SUM('Actual species'!R362)&gt;=1,1,IF(SUM('Actual species'!R362)="X",1,0))</f>
        <v>0</v>
      </c>
      <c r="P362" s="2">
        <f>IF(SUM('Actual species'!S362)&gt;=1,1,IF(SUM('Actual species'!S362)="X",1,0))</f>
        <v>0</v>
      </c>
      <c r="Q362" s="2">
        <f>IF(SUM('Actual species'!T362)&gt;=1,1,IF(SUM('Actual species'!T362)="X",1,0))</f>
        <v>1</v>
      </c>
      <c r="R362" s="2">
        <f>IF(SUM('Actual species'!U362)&gt;=1,1,IF(SUM('Actual species'!U362)="X",1,0))</f>
        <v>0</v>
      </c>
      <c r="S362" s="2">
        <f>IF(SUM('Actual species'!V362)&gt;=1,1,IF(SUM('Actual species'!V362)="X",1,0))</f>
        <v>1</v>
      </c>
      <c r="T362" s="2">
        <f>IF(SUM('Actual species'!W362)&gt;=1,1,IF(SUM('Actual species'!W362)="X",1,0))</f>
        <v>0</v>
      </c>
    </row>
    <row r="363" spans="1:20" x14ac:dyDescent="0.3">
      <c r="A363" s="113" t="str">
        <f>'Actual species'!A363</f>
        <v>Atheta laevigata</v>
      </c>
      <c r="B363" s="66">
        <f>IF(SUM('Actual species'!B363:E363)&gt;=1,1,IF(SUM('Actual species'!B363:E363)="X",1,0))</f>
        <v>0</v>
      </c>
      <c r="C363" s="2">
        <f>IF(SUM('Actual species'!F363)&gt;=1,1,IF(SUM('Actual species'!F363)="X",1,0))</f>
        <v>0</v>
      </c>
      <c r="D363" s="2">
        <f>IF(SUM('Actual species'!G363)&gt;=1,1,IF(SUM('Actual species'!G363)="X",1,0))</f>
        <v>0</v>
      </c>
      <c r="E363" s="2">
        <f>IF(SUM('Actual species'!H363)&gt;=1,1,IF(SUM('Actual species'!H363)="X",1,0))</f>
        <v>0</v>
      </c>
      <c r="F363" s="2">
        <f>IF(SUM('Actual species'!I363)&gt;=1,1,IF(SUM('Actual species'!I363)="X",1,0))</f>
        <v>0</v>
      </c>
      <c r="G363" s="2">
        <f>IF(SUM('Actual species'!J363)&gt;=1,1,IF(SUM('Actual species'!J363)="X",1,0))</f>
        <v>0</v>
      </c>
      <c r="H363" s="2">
        <f>IF(SUM('Actual species'!K363)&gt;=1,1,IF(SUM('Actual species'!K363)="X",1,0))</f>
        <v>0</v>
      </c>
      <c r="I363" s="2">
        <f>IF(SUM('Actual species'!L363)&gt;=1,1,IF(SUM('Actual species'!L363)="X",1,0))</f>
        <v>0</v>
      </c>
      <c r="J363" s="2">
        <f>IF(SUM('Actual species'!M363)&gt;=1,1,IF(SUM('Actual species'!M363)="X",1,0))</f>
        <v>0</v>
      </c>
      <c r="K363" s="2">
        <f>IF(SUM('Actual species'!N363)&gt;=1,1,IF(SUM('Actual species'!N363)="X",1,0))</f>
        <v>1</v>
      </c>
      <c r="L363" s="2">
        <f>IF(SUM('Actual species'!O363)&gt;=1,1,IF(SUM('Actual species'!O363)="X",1,0))</f>
        <v>0</v>
      </c>
      <c r="M363" s="2">
        <f>IF(SUM('Actual species'!P363)&gt;=1,1,IF(SUM('Actual species'!P363)="X",1,0))</f>
        <v>1</v>
      </c>
      <c r="N363" s="2">
        <f>IF(SUM('Actual species'!Q363)&gt;=1,1,IF(SUM('Actual species'!Q363)="X",1,0))</f>
        <v>0</v>
      </c>
      <c r="O363" s="2">
        <f>IF(SUM('Actual species'!R363)&gt;=1,1,IF(SUM('Actual species'!R363)="X",1,0))</f>
        <v>0</v>
      </c>
      <c r="P363" s="2">
        <f>IF(SUM('Actual species'!S363)&gt;=1,1,IF(SUM('Actual species'!S363)="X",1,0))</f>
        <v>0</v>
      </c>
      <c r="Q363" s="2">
        <f>IF(SUM('Actual species'!T363)&gt;=1,1,IF(SUM('Actual species'!T363)="X",1,0))</f>
        <v>0</v>
      </c>
      <c r="R363" s="2">
        <f>IF(SUM('Actual species'!U363)&gt;=1,1,IF(SUM('Actual species'!U363)="X",1,0))</f>
        <v>0</v>
      </c>
      <c r="S363" s="2">
        <f>IF(SUM('Actual species'!V363)&gt;=1,1,IF(SUM('Actual species'!V363)="X",1,0))</f>
        <v>0</v>
      </c>
      <c r="T363" s="2">
        <f>IF(SUM('Actual species'!W363)&gt;=1,1,IF(SUM('Actual species'!W363)="X",1,0))</f>
        <v>0</v>
      </c>
    </row>
    <row r="364" spans="1:20" x14ac:dyDescent="0.3">
      <c r="A364" s="113" t="str">
        <f>'Actual species'!A364</f>
        <v>Atheta laticollis</v>
      </c>
      <c r="B364" s="66">
        <f>IF(SUM('Actual species'!B364:E364)&gt;=1,1,IF(SUM('Actual species'!B364:E364)="X",1,0))</f>
        <v>0</v>
      </c>
      <c r="C364" s="2">
        <f>IF(SUM('Actual species'!F364)&gt;=1,1,IF(SUM('Actual species'!F364)="X",1,0))</f>
        <v>0</v>
      </c>
      <c r="D364" s="2">
        <f>IF(SUM('Actual species'!G364)&gt;=1,1,IF(SUM('Actual species'!G364)="X",1,0))</f>
        <v>0</v>
      </c>
      <c r="E364" s="2">
        <f>IF(SUM('Actual species'!H364)&gt;=1,1,IF(SUM('Actual species'!H364)="X",1,0))</f>
        <v>0</v>
      </c>
      <c r="F364" s="2">
        <f>IF(SUM('Actual species'!I364)&gt;=1,1,IF(SUM('Actual species'!I364)="X",1,0))</f>
        <v>0</v>
      </c>
      <c r="G364" s="2">
        <f>IF(SUM('Actual species'!J364)&gt;=1,1,IF(SUM('Actual species'!J364)="X",1,0))</f>
        <v>0</v>
      </c>
      <c r="H364" s="2">
        <f>IF(SUM('Actual species'!K364)&gt;=1,1,IF(SUM('Actual species'!K364)="X",1,0))</f>
        <v>0</v>
      </c>
      <c r="I364" s="2">
        <f>IF(SUM('Actual species'!L364)&gt;=1,1,IF(SUM('Actual species'!L364)="X",1,0))</f>
        <v>0</v>
      </c>
      <c r="J364" s="2">
        <f>IF(SUM('Actual species'!M364)&gt;=1,1,IF(SUM('Actual species'!M364)="X",1,0))</f>
        <v>1</v>
      </c>
      <c r="K364" s="2">
        <f>IF(SUM('Actual species'!N364)&gt;=1,1,IF(SUM('Actual species'!N364)="X",1,0))</f>
        <v>0</v>
      </c>
      <c r="L364" s="2">
        <f>IF(SUM('Actual species'!O364)&gt;=1,1,IF(SUM('Actual species'!O364)="X",1,0))</f>
        <v>0</v>
      </c>
      <c r="M364" s="2">
        <f>IF(SUM('Actual species'!P364)&gt;=1,1,IF(SUM('Actual species'!P364)="X",1,0))</f>
        <v>0</v>
      </c>
      <c r="N364" s="2">
        <f>IF(SUM('Actual species'!Q364)&gt;=1,1,IF(SUM('Actual species'!Q364)="X",1,0))</f>
        <v>0</v>
      </c>
      <c r="O364" s="2">
        <f>IF(SUM('Actual species'!R364)&gt;=1,1,IF(SUM('Actual species'!R364)="X",1,0))</f>
        <v>0</v>
      </c>
      <c r="P364" s="2">
        <f>IF(SUM('Actual species'!S364)&gt;=1,1,IF(SUM('Actual species'!S364)="X",1,0))</f>
        <v>0</v>
      </c>
      <c r="Q364" s="2">
        <f>IF(SUM('Actual species'!T364)&gt;=1,1,IF(SUM('Actual species'!T364)="X",1,0))</f>
        <v>0</v>
      </c>
      <c r="R364" s="2">
        <f>IF(SUM('Actual species'!U364)&gt;=1,1,IF(SUM('Actual species'!U364)="X",1,0))</f>
        <v>0</v>
      </c>
      <c r="S364" s="2">
        <f>IF(SUM('Actual species'!V364)&gt;=1,1,IF(SUM('Actual species'!V364)="X",1,0))</f>
        <v>0</v>
      </c>
      <c r="T364" s="2">
        <f>IF(SUM('Actual species'!W364)&gt;=1,1,IF(SUM('Actual species'!W364)="X",1,0))</f>
        <v>0</v>
      </c>
    </row>
    <row r="365" spans="1:20" x14ac:dyDescent="0.3">
      <c r="A365" s="113" t="str">
        <f>'Actual species'!A365</f>
        <v>Atheta longicornis</v>
      </c>
      <c r="B365" s="66">
        <f>IF(SUM('Actual species'!B365:E365)&gt;=1,1,IF(SUM('Actual species'!B365:E365)="X",1,0))</f>
        <v>0</v>
      </c>
      <c r="C365" s="2">
        <f>IF(SUM('Actual species'!F365)&gt;=1,1,IF(SUM('Actual species'!F365)="X",1,0))</f>
        <v>0</v>
      </c>
      <c r="D365" s="2">
        <f>IF(SUM('Actual species'!G365)&gt;=1,1,IF(SUM('Actual species'!G365)="X",1,0))</f>
        <v>0</v>
      </c>
      <c r="E365" s="2">
        <f>IF(SUM('Actual species'!H365)&gt;=1,1,IF(SUM('Actual species'!H365)="X",1,0))</f>
        <v>0</v>
      </c>
      <c r="F365" s="2">
        <f>IF(SUM('Actual species'!I365)&gt;=1,1,IF(SUM('Actual species'!I365)="X",1,0))</f>
        <v>0</v>
      </c>
      <c r="G365" s="2">
        <f>IF(SUM('Actual species'!J365)&gt;=1,1,IF(SUM('Actual species'!J365)="X",1,0))</f>
        <v>0</v>
      </c>
      <c r="H365" s="2">
        <f>IF(SUM('Actual species'!K365)&gt;=1,1,IF(SUM('Actual species'!K365)="X",1,0))</f>
        <v>0</v>
      </c>
      <c r="I365" s="2">
        <f>IF(SUM('Actual species'!L365)&gt;=1,1,IF(SUM('Actual species'!L365)="X",1,0))</f>
        <v>0</v>
      </c>
      <c r="J365" s="2">
        <f>IF(SUM('Actual species'!M365)&gt;=1,1,IF(SUM('Actual species'!M365)="X",1,0))</f>
        <v>1</v>
      </c>
      <c r="K365" s="2">
        <f>IF(SUM('Actual species'!N365)&gt;=1,1,IF(SUM('Actual species'!N365)="X",1,0))</f>
        <v>0</v>
      </c>
      <c r="L365" s="2">
        <f>IF(SUM('Actual species'!O365)&gt;=1,1,IF(SUM('Actual species'!O365)="X",1,0))</f>
        <v>0</v>
      </c>
      <c r="M365" s="2">
        <f>IF(SUM('Actual species'!P365)&gt;=1,1,IF(SUM('Actual species'!P365)="X",1,0))</f>
        <v>0</v>
      </c>
      <c r="N365" s="2">
        <f>IF(SUM('Actual species'!Q365)&gt;=1,1,IF(SUM('Actual species'!Q365)="X",1,0))</f>
        <v>0</v>
      </c>
      <c r="O365" s="2">
        <f>IF(SUM('Actual species'!R365)&gt;=1,1,IF(SUM('Actual species'!R365)="X",1,0))</f>
        <v>0</v>
      </c>
      <c r="P365" s="2">
        <f>IF(SUM('Actual species'!S365)&gt;=1,1,IF(SUM('Actual species'!S365)="X",1,0))</f>
        <v>0</v>
      </c>
      <c r="Q365" s="2">
        <f>IF(SUM('Actual species'!T365)&gt;=1,1,IF(SUM('Actual species'!T365)="X",1,0))</f>
        <v>0</v>
      </c>
      <c r="R365" s="2">
        <f>IF(SUM('Actual species'!U365)&gt;=1,1,IF(SUM('Actual species'!U365)="X",1,0))</f>
        <v>0</v>
      </c>
      <c r="S365" s="2">
        <f>IF(SUM('Actual species'!V365)&gt;=1,1,IF(SUM('Actual species'!V365)="X",1,0))</f>
        <v>0</v>
      </c>
      <c r="T365" s="2">
        <f>IF(SUM('Actual species'!W365)&gt;=1,1,IF(SUM('Actual species'!W365)="X",1,0))</f>
        <v>0</v>
      </c>
    </row>
    <row r="366" spans="1:20" x14ac:dyDescent="0.3">
      <c r="A366" s="113" t="str">
        <f>'Actual species'!A366</f>
        <v>Atheta luridipennis</v>
      </c>
      <c r="B366" s="66">
        <f>IF(SUM('Actual species'!B366:E366)&gt;=1,1,IF(SUM('Actual species'!B366:E366)="X",1,0))</f>
        <v>0</v>
      </c>
      <c r="C366" s="2">
        <f>IF(SUM('Actual species'!F366)&gt;=1,1,IF(SUM('Actual species'!F366)="X",1,0))</f>
        <v>0</v>
      </c>
      <c r="D366" s="2">
        <f>IF(SUM('Actual species'!G366)&gt;=1,1,IF(SUM('Actual species'!G366)="X",1,0))</f>
        <v>0</v>
      </c>
      <c r="E366" s="2">
        <f>IF(SUM('Actual species'!H366)&gt;=1,1,IF(SUM('Actual species'!H366)="X",1,0))</f>
        <v>0</v>
      </c>
      <c r="F366" s="2">
        <f>IF(SUM('Actual species'!I366)&gt;=1,1,IF(SUM('Actual species'!I366)="X",1,0))</f>
        <v>0</v>
      </c>
      <c r="G366" s="2">
        <f>IF(SUM('Actual species'!J366)&gt;=1,1,IF(SUM('Actual species'!J366)="X",1,0))</f>
        <v>0</v>
      </c>
      <c r="H366" s="2">
        <f>IF(SUM('Actual species'!K366)&gt;=1,1,IF(SUM('Actual species'!K366)="X",1,0))</f>
        <v>0</v>
      </c>
      <c r="I366" s="2">
        <f>IF(SUM('Actual species'!L366)&gt;=1,1,IF(SUM('Actual species'!L366)="X",1,0))</f>
        <v>0</v>
      </c>
      <c r="J366" s="2">
        <f>IF(SUM('Actual species'!M366)&gt;=1,1,IF(SUM('Actual species'!M366)="X",1,0))</f>
        <v>1</v>
      </c>
      <c r="K366" s="2">
        <f>IF(SUM('Actual species'!N366)&gt;=1,1,IF(SUM('Actual species'!N366)="X",1,0))</f>
        <v>0</v>
      </c>
      <c r="L366" s="2">
        <f>IF(SUM('Actual species'!O366)&gt;=1,1,IF(SUM('Actual species'!O366)="X",1,0))</f>
        <v>0</v>
      </c>
      <c r="M366" s="2">
        <f>IF(SUM('Actual species'!P366)&gt;=1,1,IF(SUM('Actual species'!P366)="X",1,0))</f>
        <v>0</v>
      </c>
      <c r="N366" s="2">
        <f>IF(SUM('Actual species'!Q366)&gt;=1,1,IF(SUM('Actual species'!Q366)="X",1,0))</f>
        <v>0</v>
      </c>
      <c r="O366" s="2">
        <f>IF(SUM('Actual species'!R366)&gt;=1,1,IF(SUM('Actual species'!R366)="X",1,0))</f>
        <v>0</v>
      </c>
      <c r="P366" s="2">
        <f>IF(SUM('Actual species'!S366)&gt;=1,1,IF(SUM('Actual species'!S366)="X",1,0))</f>
        <v>0</v>
      </c>
      <c r="Q366" s="2">
        <f>IF(SUM('Actual species'!T366)&gt;=1,1,IF(SUM('Actual species'!T366)="X",1,0))</f>
        <v>0</v>
      </c>
      <c r="R366" s="2">
        <f>IF(SUM('Actual species'!U366)&gt;=1,1,IF(SUM('Actual species'!U366)="X",1,0))</f>
        <v>0</v>
      </c>
      <c r="S366" s="2">
        <f>IF(SUM('Actual species'!V366)&gt;=1,1,IF(SUM('Actual species'!V366)="X",1,0))</f>
        <v>0</v>
      </c>
      <c r="T366" s="2">
        <f>IF(SUM('Actual species'!W366)&gt;=1,1,IF(SUM('Actual species'!W366)="X",1,0))</f>
        <v>0</v>
      </c>
    </row>
    <row r="367" spans="1:20" x14ac:dyDescent="0.3">
      <c r="A367" s="113" t="str">
        <f>'Actual species'!A367</f>
        <v>Atheta luctuosa</v>
      </c>
      <c r="B367" s="66">
        <f>IF(SUM('Actual species'!B367:E367)&gt;=1,1,IF(SUM('Actual species'!B367:E367)="X",1,0))</f>
        <v>0</v>
      </c>
      <c r="C367" s="2">
        <f>IF(SUM('Actual species'!F367)&gt;=1,1,IF(SUM('Actual species'!F367)="X",1,0))</f>
        <v>0</v>
      </c>
      <c r="D367" s="2">
        <f>IF(SUM('Actual species'!G367)&gt;=1,1,IF(SUM('Actual species'!G367)="X",1,0))</f>
        <v>1</v>
      </c>
      <c r="E367" s="2">
        <f>IF(SUM('Actual species'!H367)&gt;=1,1,IF(SUM('Actual species'!H367)="X",1,0))</f>
        <v>0</v>
      </c>
      <c r="F367" s="2">
        <f>IF(SUM('Actual species'!I367)&gt;=1,1,IF(SUM('Actual species'!I367)="X",1,0))</f>
        <v>0</v>
      </c>
      <c r="G367" s="2">
        <f>IF(SUM('Actual species'!J367)&gt;=1,1,IF(SUM('Actual species'!J367)="X",1,0))</f>
        <v>1</v>
      </c>
      <c r="H367" s="2">
        <f>IF(SUM('Actual species'!K367)&gt;=1,1,IF(SUM('Actual species'!K367)="X",1,0))</f>
        <v>0</v>
      </c>
      <c r="I367" s="2">
        <f>IF(SUM('Actual species'!L367)&gt;=1,1,IF(SUM('Actual species'!L367)="X",1,0))</f>
        <v>0</v>
      </c>
      <c r="J367" s="2">
        <f>IF(SUM('Actual species'!M367)&gt;=1,1,IF(SUM('Actual species'!M367)="X",1,0))</f>
        <v>0</v>
      </c>
      <c r="K367" s="2">
        <f>IF(SUM('Actual species'!N367)&gt;=1,1,IF(SUM('Actual species'!N367)="X",1,0))</f>
        <v>0</v>
      </c>
      <c r="L367" s="2">
        <f>IF(SUM('Actual species'!O367)&gt;=1,1,IF(SUM('Actual species'!O367)="X",1,0))</f>
        <v>0</v>
      </c>
      <c r="M367" s="2">
        <f>IF(SUM('Actual species'!P367)&gt;=1,1,IF(SUM('Actual species'!P367)="X",1,0))</f>
        <v>1</v>
      </c>
      <c r="N367" s="2">
        <f>IF(SUM('Actual species'!Q367)&gt;=1,1,IF(SUM('Actual species'!Q367)="X",1,0))</f>
        <v>0</v>
      </c>
      <c r="O367" s="2">
        <f>IF(SUM('Actual species'!R367)&gt;=1,1,IF(SUM('Actual species'!R367)="X",1,0))</f>
        <v>0</v>
      </c>
      <c r="P367" s="2">
        <f>IF(SUM('Actual species'!S367)&gt;=1,1,IF(SUM('Actual species'!S367)="X",1,0))</f>
        <v>0</v>
      </c>
      <c r="Q367" s="2">
        <f>IF(SUM('Actual species'!T367)&gt;=1,1,IF(SUM('Actual species'!T367)="X",1,0))</f>
        <v>0</v>
      </c>
      <c r="R367" s="2">
        <f>IF(SUM('Actual species'!U367)&gt;=1,1,IF(SUM('Actual species'!U367)="X",1,0))</f>
        <v>0</v>
      </c>
      <c r="S367" s="2">
        <f>IF(SUM('Actual species'!V367)&gt;=1,1,IF(SUM('Actual species'!V367)="X",1,0))</f>
        <v>0</v>
      </c>
      <c r="T367" s="2">
        <f>IF(SUM('Actual species'!W367)&gt;=1,1,IF(SUM('Actual species'!W367)="X",1,0))</f>
        <v>0</v>
      </c>
    </row>
    <row r="368" spans="1:20" x14ac:dyDescent="0.3">
      <c r="A368" s="113" t="str">
        <f>'Actual species'!A368</f>
        <v>Atheta marcida</v>
      </c>
      <c r="B368" s="66">
        <f>IF(SUM('Actual species'!B368:E368)&gt;=1,1,IF(SUM('Actual species'!B368:E368)="X",1,0))</f>
        <v>0</v>
      </c>
      <c r="C368" s="2">
        <f>IF(SUM('Actual species'!F368)&gt;=1,1,IF(SUM('Actual species'!F368)="X",1,0))</f>
        <v>0</v>
      </c>
      <c r="D368" s="2">
        <f>IF(SUM('Actual species'!G368)&gt;=1,1,IF(SUM('Actual species'!G368)="X",1,0))</f>
        <v>0</v>
      </c>
      <c r="E368" s="2">
        <f>IF(SUM('Actual species'!H368)&gt;=1,1,IF(SUM('Actual species'!H368)="X",1,0))</f>
        <v>0</v>
      </c>
      <c r="F368" s="2">
        <f>IF(SUM('Actual species'!I368)&gt;=1,1,IF(SUM('Actual species'!I368)="X",1,0))</f>
        <v>0</v>
      </c>
      <c r="G368" s="2">
        <f>IF(SUM('Actual species'!J368)&gt;=1,1,IF(SUM('Actual species'!J368)="X",1,0))</f>
        <v>0</v>
      </c>
      <c r="H368" s="2">
        <f>IF(SUM('Actual species'!K368)&gt;=1,1,IF(SUM('Actual species'!K368)="X",1,0))</f>
        <v>0</v>
      </c>
      <c r="I368" s="2">
        <f>IF(SUM('Actual species'!L368)&gt;=1,1,IF(SUM('Actual species'!L368)="X",1,0))</f>
        <v>1</v>
      </c>
      <c r="J368" s="2">
        <f>IF(SUM('Actual species'!M368)&gt;=1,1,IF(SUM('Actual species'!M368)="X",1,0))</f>
        <v>0</v>
      </c>
      <c r="K368" s="2">
        <f>IF(SUM('Actual species'!N368)&gt;=1,1,IF(SUM('Actual species'!N368)="X",1,0))</f>
        <v>0</v>
      </c>
      <c r="L368" s="2">
        <f>IF(SUM('Actual species'!O368)&gt;=1,1,IF(SUM('Actual species'!O368)="X",1,0))</f>
        <v>0</v>
      </c>
      <c r="M368" s="2">
        <f>IF(SUM('Actual species'!P368)&gt;=1,1,IF(SUM('Actual species'!P368)="X",1,0))</f>
        <v>0</v>
      </c>
      <c r="N368" s="2">
        <f>IF(SUM('Actual species'!Q368)&gt;=1,1,IF(SUM('Actual species'!Q368)="X",1,0))</f>
        <v>0</v>
      </c>
      <c r="O368" s="2">
        <f>IF(SUM('Actual species'!R368)&gt;=1,1,IF(SUM('Actual species'!R368)="X",1,0))</f>
        <v>0</v>
      </c>
      <c r="P368" s="2">
        <f>IF(SUM('Actual species'!S368)&gt;=1,1,IF(SUM('Actual species'!S368)="X",1,0))</f>
        <v>0</v>
      </c>
      <c r="Q368" s="2">
        <f>IF(SUM('Actual species'!T368)&gt;=1,1,IF(SUM('Actual species'!T368)="X",1,0))</f>
        <v>1</v>
      </c>
      <c r="R368" s="2">
        <f>IF(SUM('Actual species'!U368)&gt;=1,1,IF(SUM('Actual species'!U368)="X",1,0))</f>
        <v>0</v>
      </c>
      <c r="S368" s="2">
        <f>IF(SUM('Actual species'!V368)&gt;=1,1,IF(SUM('Actual species'!V368)="X",1,0))</f>
        <v>0</v>
      </c>
      <c r="T368" s="2">
        <f>IF(SUM('Actual species'!W368)&gt;=1,1,IF(SUM('Actual species'!W368)="X",1,0))</f>
        <v>0</v>
      </c>
    </row>
    <row r="369" spans="1:20" x14ac:dyDescent="0.3">
      <c r="A369" s="113" t="str">
        <f>'Actual species'!A369</f>
        <v>Atheta meybohmi</v>
      </c>
      <c r="B369" s="66">
        <f>IF(SUM('Actual species'!B369:E369)&gt;=1,1,IF(SUM('Actual species'!B369:E369)="X",1,0))</f>
        <v>0</v>
      </c>
      <c r="C369" s="2">
        <f>IF(SUM('Actual species'!F369)&gt;=1,1,IF(SUM('Actual species'!F369)="X",1,0))</f>
        <v>0</v>
      </c>
      <c r="D369" s="2">
        <f>IF(SUM('Actual species'!G369)&gt;=1,1,IF(SUM('Actual species'!G369)="X",1,0))</f>
        <v>0</v>
      </c>
      <c r="E369" s="2">
        <f>IF(SUM('Actual species'!H369)&gt;=1,1,IF(SUM('Actual species'!H369)="X",1,0))</f>
        <v>0</v>
      </c>
      <c r="F369" s="2">
        <f>IF(SUM('Actual species'!I369)&gt;=1,1,IF(SUM('Actual species'!I369)="X",1,0))</f>
        <v>0</v>
      </c>
      <c r="G369" s="2">
        <f>IF(SUM('Actual species'!J369)&gt;=1,1,IF(SUM('Actual species'!J369)="X",1,0))</f>
        <v>0</v>
      </c>
      <c r="H369" s="2">
        <f>IF(SUM('Actual species'!K369)&gt;=1,1,IF(SUM('Actual species'!K369)="X",1,0))</f>
        <v>1</v>
      </c>
      <c r="I369" s="2">
        <f>IF(SUM('Actual species'!L369)&gt;=1,1,IF(SUM('Actual species'!L369)="X",1,0))</f>
        <v>0</v>
      </c>
      <c r="J369" s="2">
        <f>IF(SUM('Actual species'!M369)&gt;=1,1,IF(SUM('Actual species'!M369)="X",1,0))</f>
        <v>0</v>
      </c>
      <c r="K369" s="2">
        <f>IF(SUM('Actual species'!N369)&gt;=1,1,IF(SUM('Actual species'!N369)="X",1,0))</f>
        <v>0</v>
      </c>
      <c r="L369" s="2">
        <f>IF(SUM('Actual species'!O369)&gt;=1,1,IF(SUM('Actual species'!O369)="X",1,0))</f>
        <v>0</v>
      </c>
      <c r="M369" s="2">
        <f>IF(SUM('Actual species'!P369)&gt;=1,1,IF(SUM('Actual species'!P369)="X",1,0))</f>
        <v>0</v>
      </c>
      <c r="N369" s="2">
        <f>IF(SUM('Actual species'!Q369)&gt;=1,1,IF(SUM('Actual species'!Q369)="X",1,0))</f>
        <v>0</v>
      </c>
      <c r="O369" s="2">
        <f>IF(SUM('Actual species'!R369)&gt;=1,1,IF(SUM('Actual species'!R369)="X",1,0))</f>
        <v>0</v>
      </c>
      <c r="P369" s="2">
        <f>IF(SUM('Actual species'!S369)&gt;=1,1,IF(SUM('Actual species'!S369)="X",1,0))</f>
        <v>0</v>
      </c>
      <c r="Q369" s="2">
        <f>IF(SUM('Actual species'!T369)&gt;=1,1,IF(SUM('Actual species'!T369)="X",1,0))</f>
        <v>0</v>
      </c>
      <c r="R369" s="2">
        <f>IF(SUM('Actual species'!U369)&gt;=1,1,IF(SUM('Actual species'!U369)="X",1,0))</f>
        <v>0</v>
      </c>
      <c r="S369" s="2">
        <f>IF(SUM('Actual species'!V369)&gt;=1,1,IF(SUM('Actual species'!V369)="X",1,0))</f>
        <v>0</v>
      </c>
      <c r="T369" s="2">
        <f>IF(SUM('Actual species'!W369)&gt;=1,1,IF(SUM('Actual species'!W369)="X",1,0))</f>
        <v>0</v>
      </c>
    </row>
    <row r="370" spans="1:20" x14ac:dyDescent="0.3">
      <c r="A370" s="113" t="str">
        <f>'Actual species'!A370</f>
        <v>Atheta nigra</v>
      </c>
      <c r="B370" s="66">
        <f>IF(SUM('Actual species'!B370:E370)&gt;=1,1,IF(SUM('Actual species'!B370:E370)="X",1,0))</f>
        <v>0</v>
      </c>
      <c r="C370" s="2">
        <f>IF(SUM('Actual species'!F370)&gt;=1,1,IF(SUM('Actual species'!F370)="X",1,0))</f>
        <v>0</v>
      </c>
      <c r="D370" s="2">
        <f>IF(SUM('Actual species'!G370)&gt;=1,1,IF(SUM('Actual species'!G370)="X",1,0))</f>
        <v>0</v>
      </c>
      <c r="E370" s="2">
        <f>IF(SUM('Actual species'!H370)&gt;=1,1,IF(SUM('Actual species'!H370)="X",1,0))</f>
        <v>0</v>
      </c>
      <c r="F370" s="2">
        <f>IF(SUM('Actual species'!I370)&gt;=1,1,IF(SUM('Actual species'!I370)="X",1,0))</f>
        <v>0</v>
      </c>
      <c r="G370" s="2">
        <f>IF(SUM('Actual species'!J370)&gt;=1,1,IF(SUM('Actual species'!J370)="X",1,0))</f>
        <v>1</v>
      </c>
      <c r="H370" s="2">
        <f>IF(SUM('Actual species'!K370)&gt;=1,1,IF(SUM('Actual species'!K370)="X",1,0))</f>
        <v>0</v>
      </c>
      <c r="I370" s="2">
        <f>IF(SUM('Actual species'!L370)&gt;=1,1,IF(SUM('Actual species'!L370)="X",1,0))</f>
        <v>0</v>
      </c>
      <c r="J370" s="2">
        <f>IF(SUM('Actual species'!M370)&gt;=1,1,IF(SUM('Actual species'!M370)="X",1,0))</f>
        <v>0</v>
      </c>
      <c r="K370" s="2">
        <f>IF(SUM('Actual species'!N370)&gt;=1,1,IF(SUM('Actual species'!N370)="X",1,0))</f>
        <v>0</v>
      </c>
      <c r="L370" s="2">
        <f>IF(SUM('Actual species'!O370)&gt;=1,1,IF(SUM('Actual species'!O370)="X",1,0))</f>
        <v>0</v>
      </c>
      <c r="M370" s="2">
        <f>IF(SUM('Actual species'!P370)&gt;=1,1,IF(SUM('Actual species'!P370)="X",1,0))</f>
        <v>0</v>
      </c>
      <c r="N370" s="2">
        <f>IF(SUM('Actual species'!Q370)&gt;=1,1,IF(SUM('Actual species'!Q370)="X",1,0))</f>
        <v>0</v>
      </c>
      <c r="O370" s="2">
        <f>IF(SUM('Actual species'!R370)&gt;=1,1,IF(SUM('Actual species'!R370)="X",1,0))</f>
        <v>0</v>
      </c>
      <c r="P370" s="2">
        <f>IF(SUM('Actual species'!S370)&gt;=1,1,IF(SUM('Actual species'!S370)="X",1,0))</f>
        <v>0</v>
      </c>
      <c r="Q370" s="2">
        <f>IF(SUM('Actual species'!T370)&gt;=1,1,IF(SUM('Actual species'!T370)="X",1,0))</f>
        <v>0</v>
      </c>
      <c r="R370" s="2">
        <f>IF(SUM('Actual species'!U370)&gt;=1,1,IF(SUM('Actual species'!U370)="X",1,0))</f>
        <v>0</v>
      </c>
      <c r="S370" s="2">
        <f>IF(SUM('Actual species'!V370)&gt;=1,1,IF(SUM('Actual species'!V370)="X",1,0))</f>
        <v>0</v>
      </c>
      <c r="T370" s="2">
        <f>IF(SUM('Actual species'!W370)&gt;=1,1,IF(SUM('Actual species'!W370)="X",1,0))</f>
        <v>0</v>
      </c>
    </row>
    <row r="371" spans="1:20" x14ac:dyDescent="0.3">
      <c r="A371" s="113" t="str">
        <f>'Actual species'!A371</f>
        <v>Atheta nigritula</v>
      </c>
      <c r="B371" s="66">
        <f>IF(SUM('Actual species'!B371:E371)&gt;=1,1,IF(SUM('Actual species'!B371:E371)="X",1,0))</f>
        <v>0</v>
      </c>
      <c r="C371" s="2">
        <f>IF(SUM('Actual species'!F371)&gt;=1,1,IF(SUM('Actual species'!F371)="X",1,0))</f>
        <v>0</v>
      </c>
      <c r="D371" s="2">
        <f>IF(SUM('Actual species'!G371)&gt;=1,1,IF(SUM('Actual species'!G371)="X",1,0))</f>
        <v>0</v>
      </c>
      <c r="E371" s="2">
        <f>IF(SUM('Actual species'!H371)&gt;=1,1,IF(SUM('Actual species'!H371)="X",1,0))</f>
        <v>0</v>
      </c>
      <c r="F371" s="2">
        <f>IF(SUM('Actual species'!I371)&gt;=1,1,IF(SUM('Actual species'!I371)="X",1,0))</f>
        <v>0</v>
      </c>
      <c r="G371" s="2">
        <f>IF(SUM('Actual species'!J371)&gt;=1,1,IF(SUM('Actual species'!J371)="X",1,0))</f>
        <v>0</v>
      </c>
      <c r="H371" s="2">
        <f>IF(SUM('Actual species'!K371)&gt;=1,1,IF(SUM('Actual species'!K371)="X",1,0))</f>
        <v>0</v>
      </c>
      <c r="I371" s="2">
        <f>IF(SUM('Actual species'!L371)&gt;=1,1,IF(SUM('Actual species'!L371)="X",1,0))</f>
        <v>0</v>
      </c>
      <c r="J371" s="2">
        <f>IF(SUM('Actual species'!M371)&gt;=1,1,IF(SUM('Actual species'!M371)="X",1,0))</f>
        <v>1</v>
      </c>
      <c r="K371" s="2">
        <f>IF(SUM('Actual species'!N371)&gt;=1,1,IF(SUM('Actual species'!N371)="X",1,0))</f>
        <v>0</v>
      </c>
      <c r="L371" s="2">
        <f>IF(SUM('Actual species'!O371)&gt;=1,1,IF(SUM('Actual species'!O371)="X",1,0))</f>
        <v>0</v>
      </c>
      <c r="M371" s="2">
        <f>IF(SUM('Actual species'!P371)&gt;=1,1,IF(SUM('Actual species'!P371)="X",1,0))</f>
        <v>0</v>
      </c>
      <c r="N371" s="2">
        <f>IF(SUM('Actual species'!Q371)&gt;=1,1,IF(SUM('Actual species'!Q371)="X",1,0))</f>
        <v>0</v>
      </c>
      <c r="O371" s="2">
        <f>IF(SUM('Actual species'!R371)&gt;=1,1,IF(SUM('Actual species'!R371)="X",1,0))</f>
        <v>0</v>
      </c>
      <c r="P371" s="2">
        <f>IF(SUM('Actual species'!S371)&gt;=1,1,IF(SUM('Actual species'!S371)="X",1,0))</f>
        <v>0</v>
      </c>
      <c r="Q371" s="2">
        <f>IF(SUM('Actual species'!T371)&gt;=1,1,IF(SUM('Actual species'!T371)="X",1,0))</f>
        <v>0</v>
      </c>
      <c r="R371" s="2">
        <f>IF(SUM('Actual species'!U371)&gt;=1,1,IF(SUM('Actual species'!U371)="X",1,0))</f>
        <v>0</v>
      </c>
      <c r="S371" s="2">
        <f>IF(SUM('Actual species'!V371)&gt;=1,1,IF(SUM('Actual species'!V371)="X",1,0))</f>
        <v>0</v>
      </c>
      <c r="T371" s="2">
        <f>IF(SUM('Actual species'!W371)&gt;=1,1,IF(SUM('Actual species'!W371)="X",1,0))</f>
        <v>0</v>
      </c>
    </row>
    <row r="372" spans="1:20" x14ac:dyDescent="0.3">
      <c r="A372" s="113" t="str">
        <f>'Actual species'!A372</f>
        <v>Atheta oblita</v>
      </c>
      <c r="B372" s="66">
        <f>IF(SUM('Actual species'!B372:E372)&gt;=1,1,IF(SUM('Actual species'!B372:E372)="X",1,0))</f>
        <v>0</v>
      </c>
      <c r="C372" s="2">
        <f>IF(SUM('Actual species'!F372)&gt;=1,1,IF(SUM('Actual species'!F372)="X",1,0))</f>
        <v>0</v>
      </c>
      <c r="D372" s="2">
        <f>IF(SUM('Actual species'!G372)&gt;=1,1,IF(SUM('Actual species'!G372)="X",1,0))</f>
        <v>0</v>
      </c>
      <c r="E372" s="2">
        <f>IF(SUM('Actual species'!H372)&gt;=1,1,IF(SUM('Actual species'!H372)="X",1,0))</f>
        <v>0</v>
      </c>
      <c r="F372" s="2">
        <f>IF(SUM('Actual species'!I372)&gt;=1,1,IF(SUM('Actual species'!I372)="X",1,0))</f>
        <v>0</v>
      </c>
      <c r="G372" s="2">
        <f>IF(SUM('Actual species'!J372)&gt;=1,1,IF(SUM('Actual species'!J372)="X",1,0))</f>
        <v>1</v>
      </c>
      <c r="H372" s="2">
        <f>IF(SUM('Actual species'!K372)&gt;=1,1,IF(SUM('Actual species'!K372)="X",1,0))</f>
        <v>0</v>
      </c>
      <c r="I372" s="2">
        <f>IF(SUM('Actual species'!L372)&gt;=1,1,IF(SUM('Actual species'!L372)="X",1,0))</f>
        <v>0</v>
      </c>
      <c r="J372" s="2">
        <f>IF(SUM('Actual species'!M372)&gt;=1,1,IF(SUM('Actual species'!M372)="X",1,0))</f>
        <v>1</v>
      </c>
      <c r="K372" s="2">
        <f>IF(SUM('Actual species'!N372)&gt;=1,1,IF(SUM('Actual species'!N372)="X",1,0))</f>
        <v>0</v>
      </c>
      <c r="L372" s="2">
        <f>IF(SUM('Actual species'!O372)&gt;=1,1,IF(SUM('Actual species'!O372)="X",1,0))</f>
        <v>0</v>
      </c>
      <c r="M372" s="2">
        <f>IF(SUM('Actual species'!P372)&gt;=1,1,IF(SUM('Actual species'!P372)="X",1,0))</f>
        <v>0</v>
      </c>
      <c r="N372" s="2">
        <f>IF(SUM('Actual species'!Q372)&gt;=1,1,IF(SUM('Actual species'!Q372)="X",1,0))</f>
        <v>0</v>
      </c>
      <c r="O372" s="2">
        <f>IF(SUM('Actual species'!R372)&gt;=1,1,IF(SUM('Actual species'!R372)="X",1,0))</f>
        <v>0</v>
      </c>
      <c r="P372" s="2">
        <f>IF(SUM('Actual species'!S372)&gt;=1,1,IF(SUM('Actual species'!S372)="X",1,0))</f>
        <v>0</v>
      </c>
      <c r="Q372" s="2">
        <f>IF(SUM('Actual species'!T372)&gt;=1,1,IF(SUM('Actual species'!T372)="X",1,0))</f>
        <v>0</v>
      </c>
      <c r="R372" s="2">
        <f>IF(SUM('Actual species'!U372)&gt;=1,1,IF(SUM('Actual species'!U372)="X",1,0))</f>
        <v>0</v>
      </c>
      <c r="S372" s="2">
        <f>IF(SUM('Actual species'!V372)&gt;=1,1,IF(SUM('Actual species'!V372)="X",1,0))</f>
        <v>0</v>
      </c>
      <c r="T372" s="2">
        <f>IF(SUM('Actual species'!W372)&gt;=1,1,IF(SUM('Actual species'!W372)="X",1,0))</f>
        <v>0</v>
      </c>
    </row>
    <row r="373" spans="1:20" x14ac:dyDescent="0.3">
      <c r="A373" s="113" t="str">
        <f>'Actual species'!A373</f>
        <v>Atheta occulta</v>
      </c>
      <c r="B373" s="66">
        <f>IF(SUM('Actual species'!B373:E373)&gt;=1,1,IF(SUM('Actual species'!B373:E373)="X",1,0))</f>
        <v>0</v>
      </c>
      <c r="C373" s="2">
        <f>IF(SUM('Actual species'!F373)&gt;=1,1,IF(SUM('Actual species'!F373)="X",1,0))</f>
        <v>0</v>
      </c>
      <c r="D373" s="2">
        <f>IF(SUM('Actual species'!G373)&gt;=1,1,IF(SUM('Actual species'!G373)="X",1,0))</f>
        <v>0</v>
      </c>
      <c r="E373" s="2">
        <f>IF(SUM('Actual species'!H373)&gt;=1,1,IF(SUM('Actual species'!H373)="X",1,0))</f>
        <v>0</v>
      </c>
      <c r="F373" s="2">
        <f>IF(SUM('Actual species'!I373)&gt;=1,1,IF(SUM('Actual species'!I373)="X",1,0))</f>
        <v>0</v>
      </c>
      <c r="G373" s="2">
        <f>IF(SUM('Actual species'!J373)&gt;=1,1,IF(SUM('Actual species'!J373)="X",1,0))</f>
        <v>0</v>
      </c>
      <c r="H373" s="2">
        <f>IF(SUM('Actual species'!K373)&gt;=1,1,IF(SUM('Actual species'!K373)="X",1,0))</f>
        <v>0</v>
      </c>
      <c r="I373" s="2">
        <f>IF(SUM('Actual species'!L373)&gt;=1,1,IF(SUM('Actual species'!L373)="X",1,0))</f>
        <v>0</v>
      </c>
      <c r="J373" s="2">
        <f>IF(SUM('Actual species'!M373)&gt;=1,1,IF(SUM('Actual species'!M373)="X",1,0))</f>
        <v>0</v>
      </c>
      <c r="K373" s="2">
        <f>IF(SUM('Actual species'!N373)&gt;=1,1,IF(SUM('Actual species'!N373)="X",1,0))</f>
        <v>0</v>
      </c>
      <c r="L373" s="2">
        <f>IF(SUM('Actual species'!O373)&gt;=1,1,IF(SUM('Actual species'!O373)="X",1,0))</f>
        <v>0</v>
      </c>
      <c r="M373" s="2">
        <f>IF(SUM('Actual species'!P373)&gt;=1,1,IF(SUM('Actual species'!P373)="X",1,0))</f>
        <v>0</v>
      </c>
      <c r="N373" s="2">
        <f>IF(SUM('Actual species'!Q373)&gt;=1,1,IF(SUM('Actual species'!Q373)="X",1,0))</f>
        <v>0</v>
      </c>
      <c r="O373" s="2">
        <f>IF(SUM('Actual species'!R373)&gt;=1,1,IF(SUM('Actual species'!R373)="X",1,0))</f>
        <v>0</v>
      </c>
      <c r="P373" s="2">
        <f>IF(SUM('Actual species'!S373)&gt;=1,1,IF(SUM('Actual species'!S373)="X",1,0))</f>
        <v>0</v>
      </c>
      <c r="Q373" s="2">
        <f>IF(SUM('Actual species'!T373)&gt;=1,1,IF(SUM('Actual species'!T373)="X",1,0))</f>
        <v>0</v>
      </c>
      <c r="R373" s="2">
        <f>IF(SUM('Actual species'!U373)&gt;=1,1,IF(SUM('Actual species'!U373)="X",1,0))</f>
        <v>0</v>
      </c>
      <c r="S373" s="2">
        <f>IF(SUM('Actual species'!V373)&gt;=1,1,IF(SUM('Actual species'!V373)="X",1,0))</f>
        <v>0</v>
      </c>
      <c r="T373" s="2">
        <f>IF(SUM('Actual species'!W373)&gt;=1,1,IF(SUM('Actual species'!W373)="X",1,0))</f>
        <v>0</v>
      </c>
    </row>
    <row r="374" spans="1:20" x14ac:dyDescent="0.3">
      <c r="A374" s="113" t="str">
        <f>'Actual species'!A374</f>
        <v>Atheta opacicollis</v>
      </c>
      <c r="B374" s="66">
        <f>IF(SUM('Actual species'!B374:E374)&gt;=1,1,IF(SUM('Actual species'!B374:E374)="X",1,0))</f>
        <v>1</v>
      </c>
      <c r="C374" s="2">
        <f>IF(SUM('Actual species'!F374)&gt;=1,1,IF(SUM('Actual species'!F374)="X",1,0))</f>
        <v>0</v>
      </c>
      <c r="D374" s="2">
        <f>IF(SUM('Actual species'!G374)&gt;=1,1,IF(SUM('Actual species'!G374)="X",1,0))</f>
        <v>0</v>
      </c>
      <c r="E374" s="2">
        <f>IF(SUM('Actual species'!H374)&gt;=1,1,IF(SUM('Actual species'!H374)="X",1,0))</f>
        <v>0</v>
      </c>
      <c r="F374" s="2">
        <f>IF(SUM('Actual species'!I374)&gt;=1,1,IF(SUM('Actual species'!I374)="X",1,0))</f>
        <v>0</v>
      </c>
      <c r="G374" s="2">
        <f>IF(SUM('Actual species'!J374)&gt;=1,1,IF(SUM('Actual species'!J374)="X",1,0))</f>
        <v>0</v>
      </c>
      <c r="H374" s="2">
        <f>IF(SUM('Actual species'!K374)&gt;=1,1,IF(SUM('Actual species'!K374)="X",1,0))</f>
        <v>0</v>
      </c>
      <c r="I374" s="2">
        <f>IF(SUM('Actual species'!L374)&gt;=1,1,IF(SUM('Actual species'!L374)="X",1,0))</f>
        <v>0</v>
      </c>
      <c r="J374" s="2">
        <f>IF(SUM('Actual species'!M374)&gt;=1,1,IF(SUM('Actual species'!M374)="X",1,0))</f>
        <v>0</v>
      </c>
      <c r="K374" s="2">
        <f>IF(SUM('Actual species'!N374)&gt;=1,1,IF(SUM('Actual species'!N374)="X",1,0))</f>
        <v>0</v>
      </c>
      <c r="L374" s="2">
        <f>IF(SUM('Actual species'!O374)&gt;=1,1,IF(SUM('Actual species'!O374)="X",1,0))</f>
        <v>0</v>
      </c>
      <c r="M374" s="2">
        <f>IF(SUM('Actual species'!P374)&gt;=1,1,IF(SUM('Actual species'!P374)="X",1,0))</f>
        <v>0</v>
      </c>
      <c r="N374" s="2">
        <f>IF(SUM('Actual species'!Q374)&gt;=1,1,IF(SUM('Actual species'!Q374)="X",1,0))</f>
        <v>0</v>
      </c>
      <c r="O374" s="2">
        <f>IF(SUM('Actual species'!R374)&gt;=1,1,IF(SUM('Actual species'!R374)="X",1,0))</f>
        <v>0</v>
      </c>
      <c r="P374" s="2">
        <f>IF(SUM('Actual species'!S374)&gt;=1,1,IF(SUM('Actual species'!S374)="X",1,0))</f>
        <v>0</v>
      </c>
      <c r="Q374" s="2">
        <f>IF(SUM('Actual species'!T374)&gt;=1,1,IF(SUM('Actual species'!T374)="X",1,0))</f>
        <v>0</v>
      </c>
      <c r="R374" s="2">
        <f>IF(SUM('Actual species'!U374)&gt;=1,1,IF(SUM('Actual species'!U374)="X",1,0))</f>
        <v>0</v>
      </c>
      <c r="S374" s="2">
        <f>IF(SUM('Actual species'!V374)&gt;=1,1,IF(SUM('Actual species'!V374)="X",1,0))</f>
        <v>0</v>
      </c>
      <c r="T374" s="2">
        <f>IF(SUM('Actual species'!W374)&gt;=1,1,IF(SUM('Actual species'!W374)="X",1,0))</f>
        <v>0</v>
      </c>
    </row>
    <row r="375" spans="1:20" x14ac:dyDescent="0.3">
      <c r="A375" s="113" t="str">
        <f>'Actual species'!A375</f>
        <v>Atheta orbata</v>
      </c>
      <c r="B375" s="66">
        <f>IF(SUM('Actual species'!B375:E375)&gt;=1,1,IF(SUM('Actual species'!B375:E375)="X",1,0))</f>
        <v>0</v>
      </c>
      <c r="C375" s="2">
        <f>IF(SUM('Actual species'!F375)&gt;=1,1,IF(SUM('Actual species'!F375)="X",1,0))</f>
        <v>1</v>
      </c>
      <c r="D375" s="2">
        <f>IF(SUM('Actual species'!G375)&gt;=1,1,IF(SUM('Actual species'!G375)="X",1,0))</f>
        <v>0</v>
      </c>
      <c r="E375" s="2">
        <f>IF(SUM('Actual species'!H375)&gt;=1,1,IF(SUM('Actual species'!H375)="X",1,0))</f>
        <v>0</v>
      </c>
      <c r="F375" s="2">
        <f>IF(SUM('Actual species'!I375)&gt;=1,1,IF(SUM('Actual species'!I375)="X",1,0))</f>
        <v>0</v>
      </c>
      <c r="G375" s="2">
        <f>IF(SUM('Actual species'!J375)&gt;=1,1,IF(SUM('Actual species'!J375)="X",1,0))</f>
        <v>0</v>
      </c>
      <c r="H375" s="2">
        <f>IF(SUM('Actual species'!K375)&gt;=1,1,IF(SUM('Actual species'!K375)="X",1,0))</f>
        <v>0</v>
      </c>
      <c r="I375" s="2">
        <f>IF(SUM('Actual species'!L375)&gt;=1,1,IF(SUM('Actual species'!L375)="X",1,0))</f>
        <v>0</v>
      </c>
      <c r="J375" s="2">
        <f>IF(SUM('Actual species'!M375)&gt;=1,1,IF(SUM('Actual species'!M375)="X",1,0))</f>
        <v>0</v>
      </c>
      <c r="K375" s="2">
        <f>IF(SUM('Actual species'!N375)&gt;=1,1,IF(SUM('Actual species'!N375)="X",1,0))</f>
        <v>0</v>
      </c>
      <c r="L375" s="2">
        <f>IF(SUM('Actual species'!O375)&gt;=1,1,IF(SUM('Actual species'!O375)="X",1,0))</f>
        <v>0</v>
      </c>
      <c r="M375" s="2">
        <f>IF(SUM('Actual species'!P375)&gt;=1,1,IF(SUM('Actual species'!P375)="X",1,0))</f>
        <v>0</v>
      </c>
      <c r="N375" s="2">
        <f>IF(SUM('Actual species'!Q375)&gt;=1,1,IF(SUM('Actual species'!Q375)="X",1,0))</f>
        <v>0</v>
      </c>
      <c r="O375" s="2">
        <f>IF(SUM('Actual species'!R375)&gt;=1,1,IF(SUM('Actual species'!R375)="X",1,0))</f>
        <v>0</v>
      </c>
      <c r="P375" s="2">
        <f>IF(SUM('Actual species'!S375)&gt;=1,1,IF(SUM('Actual species'!S375)="X",1,0))</f>
        <v>0</v>
      </c>
      <c r="Q375" s="2">
        <f>IF(SUM('Actual species'!T375)&gt;=1,1,IF(SUM('Actual species'!T375)="X",1,0))</f>
        <v>0</v>
      </c>
      <c r="R375" s="2">
        <f>IF(SUM('Actual species'!U375)&gt;=1,1,IF(SUM('Actual species'!U375)="X",1,0))</f>
        <v>0</v>
      </c>
      <c r="S375" s="2">
        <f>IF(SUM('Actual species'!V375)&gt;=1,1,IF(SUM('Actual species'!V375)="X",1,0))</f>
        <v>0</v>
      </c>
      <c r="T375" s="2">
        <f>IF(SUM('Actual species'!W375)&gt;=1,1,IF(SUM('Actual species'!W375)="X",1,0))</f>
        <v>0</v>
      </c>
    </row>
    <row r="376" spans="1:20" x14ac:dyDescent="0.3">
      <c r="A376" s="113" t="str">
        <f>'Actual species'!A376</f>
        <v>Atheta orosana</v>
      </c>
      <c r="B376" s="66">
        <f>IF(SUM('Actual species'!B376:E376)&gt;=1,1,IF(SUM('Actual species'!B376:E376)="X",1,0))</f>
        <v>0</v>
      </c>
      <c r="C376" s="2">
        <f>IF(SUM('Actual species'!F376)&gt;=1,1,IF(SUM('Actual species'!F376)="X",1,0))</f>
        <v>0</v>
      </c>
      <c r="D376" s="2">
        <f>IF(SUM('Actual species'!G376)&gt;=1,1,IF(SUM('Actual species'!G376)="X",1,0))</f>
        <v>0</v>
      </c>
      <c r="E376" s="2">
        <f>IF(SUM('Actual species'!H376)&gt;=1,1,IF(SUM('Actual species'!H376)="X",1,0))</f>
        <v>0</v>
      </c>
      <c r="F376" s="2">
        <f>IF(SUM('Actual species'!I376)&gt;=1,1,IF(SUM('Actual species'!I376)="X",1,0))</f>
        <v>0</v>
      </c>
      <c r="G376" s="2">
        <f>IF(SUM('Actual species'!J376)&gt;=1,1,IF(SUM('Actual species'!J376)="X",1,0))</f>
        <v>0</v>
      </c>
      <c r="H376" s="2">
        <f>IF(SUM('Actual species'!K376)&gt;=1,1,IF(SUM('Actual species'!K376)="X",1,0))</f>
        <v>0</v>
      </c>
      <c r="I376" s="2">
        <f>IF(SUM('Actual species'!L376)&gt;=1,1,IF(SUM('Actual species'!L376)="X",1,0))</f>
        <v>0</v>
      </c>
      <c r="J376" s="2">
        <f>IF(SUM('Actual species'!M376)&gt;=1,1,IF(SUM('Actual species'!M376)="X",1,0))</f>
        <v>0</v>
      </c>
      <c r="K376" s="2">
        <f>IF(SUM('Actual species'!N376)&gt;=1,1,IF(SUM('Actual species'!N376)="X",1,0))</f>
        <v>0</v>
      </c>
      <c r="L376" s="2">
        <f>IF(SUM('Actual species'!O376)&gt;=1,1,IF(SUM('Actual species'!O376)="X",1,0))</f>
        <v>0</v>
      </c>
      <c r="M376" s="2">
        <f>IF(SUM('Actual species'!P376)&gt;=1,1,IF(SUM('Actual species'!P376)="X",1,0))</f>
        <v>0</v>
      </c>
      <c r="N376" s="2">
        <f>IF(SUM('Actual species'!Q376)&gt;=1,1,IF(SUM('Actual species'!Q376)="X",1,0))</f>
        <v>0</v>
      </c>
      <c r="O376" s="2">
        <f>IF(SUM('Actual species'!R376)&gt;=1,1,IF(SUM('Actual species'!R376)="X",1,0))</f>
        <v>0</v>
      </c>
      <c r="P376" s="2">
        <f>IF(SUM('Actual species'!S376)&gt;=1,1,IF(SUM('Actual species'!S376)="X",1,0))</f>
        <v>0</v>
      </c>
      <c r="Q376" s="2">
        <f>IF(SUM('Actual species'!T376)&gt;=1,1,IF(SUM('Actual species'!T376)="X",1,0))</f>
        <v>0</v>
      </c>
      <c r="R376" s="2">
        <f>IF(SUM('Actual species'!U376)&gt;=1,1,IF(SUM('Actual species'!U376)="X",1,0))</f>
        <v>1</v>
      </c>
      <c r="S376" s="2">
        <f>IF(SUM('Actual species'!V376)&gt;=1,1,IF(SUM('Actual species'!V376)="X",1,0))</f>
        <v>0</v>
      </c>
      <c r="T376" s="2">
        <f>IF(SUM('Actual species'!W376)&gt;=1,1,IF(SUM('Actual species'!W376)="X",1,0))</f>
        <v>0</v>
      </c>
    </row>
    <row r="377" spans="1:20" x14ac:dyDescent="0.3">
      <c r="A377" s="113" t="str">
        <f>'Actual species'!A377</f>
        <v>Atheta palustris</v>
      </c>
      <c r="B377" s="66">
        <f>IF(SUM('Actual species'!B377:E377)&gt;=1,1,IF(SUM('Actual species'!B377:E377)="X",1,0))</f>
        <v>0</v>
      </c>
      <c r="C377" s="2">
        <f>IF(SUM('Actual species'!F377)&gt;=1,1,IF(SUM('Actual species'!F377)="X",1,0))</f>
        <v>0</v>
      </c>
      <c r="D377" s="2">
        <f>IF(SUM('Actual species'!G377)&gt;=1,1,IF(SUM('Actual species'!G377)="X",1,0))</f>
        <v>0</v>
      </c>
      <c r="E377" s="2">
        <f>IF(SUM('Actual species'!H377)&gt;=1,1,IF(SUM('Actual species'!H377)="X",1,0))</f>
        <v>0</v>
      </c>
      <c r="F377" s="2">
        <f>IF(SUM('Actual species'!I377)&gt;=1,1,IF(SUM('Actual species'!I377)="X",1,0))</f>
        <v>0</v>
      </c>
      <c r="G377" s="2">
        <f>IF(SUM('Actual species'!J377)&gt;=1,1,IF(SUM('Actual species'!J377)="X",1,0))</f>
        <v>0</v>
      </c>
      <c r="H377" s="2">
        <f>IF(SUM('Actual species'!K377)&gt;=1,1,IF(SUM('Actual species'!K377)="X",1,0))</f>
        <v>0</v>
      </c>
      <c r="I377" s="2">
        <f>IF(SUM('Actual species'!L377)&gt;=1,1,IF(SUM('Actual species'!L377)="X",1,0))</f>
        <v>0</v>
      </c>
      <c r="J377" s="2">
        <f>IF(SUM('Actual species'!M377)&gt;=1,1,IF(SUM('Actual species'!M377)="X",1,0))</f>
        <v>1</v>
      </c>
      <c r="K377" s="2">
        <f>IF(SUM('Actual species'!N377)&gt;=1,1,IF(SUM('Actual species'!N377)="X",1,0))</f>
        <v>0</v>
      </c>
      <c r="L377" s="2">
        <f>IF(SUM('Actual species'!O377)&gt;=1,1,IF(SUM('Actual species'!O377)="X",1,0))</f>
        <v>0</v>
      </c>
      <c r="M377" s="2">
        <f>IF(SUM('Actual species'!P377)&gt;=1,1,IF(SUM('Actual species'!P377)="X",1,0))</f>
        <v>0</v>
      </c>
      <c r="N377" s="2">
        <f>IF(SUM('Actual species'!Q377)&gt;=1,1,IF(SUM('Actual species'!Q377)="X",1,0))</f>
        <v>0</v>
      </c>
      <c r="O377" s="2">
        <f>IF(SUM('Actual species'!R377)&gt;=1,1,IF(SUM('Actual species'!R377)="X",1,0))</f>
        <v>0</v>
      </c>
      <c r="P377" s="2">
        <f>IF(SUM('Actual species'!S377)&gt;=1,1,IF(SUM('Actual species'!S377)="X",1,0))</f>
        <v>0</v>
      </c>
      <c r="Q377" s="2">
        <f>IF(SUM('Actual species'!T377)&gt;=1,1,IF(SUM('Actual species'!T377)="X",1,0))</f>
        <v>0</v>
      </c>
      <c r="R377" s="2">
        <f>IF(SUM('Actual species'!U377)&gt;=1,1,IF(SUM('Actual species'!U377)="X",1,0))</f>
        <v>0</v>
      </c>
      <c r="S377" s="2">
        <f>IF(SUM('Actual species'!V377)&gt;=1,1,IF(SUM('Actual species'!V377)="X",1,0))</f>
        <v>0</v>
      </c>
      <c r="T377" s="2">
        <f>IF(SUM('Actual species'!W377)&gt;=1,1,IF(SUM('Actual species'!W377)="X",1,0))</f>
        <v>0</v>
      </c>
    </row>
    <row r="378" spans="1:20" x14ac:dyDescent="0.3">
      <c r="A378" s="113" t="str">
        <f>'Actual species'!A378</f>
        <v>Atheta pittionii</v>
      </c>
      <c r="B378" s="66">
        <f>IF(SUM('Actual species'!B378:E378)&gt;=1,1,IF(SUM('Actual species'!B378:E378)="X",1,0))</f>
        <v>0</v>
      </c>
      <c r="C378" s="2">
        <f>IF(SUM('Actual species'!F378)&gt;=1,1,IF(SUM('Actual species'!F378)="X",1,0))</f>
        <v>0</v>
      </c>
      <c r="D378" s="2">
        <f>IF(SUM('Actual species'!G378)&gt;=1,1,IF(SUM('Actual species'!G378)="X",1,0))</f>
        <v>0</v>
      </c>
      <c r="E378" s="2">
        <f>IF(SUM('Actual species'!H378)&gt;=1,1,IF(SUM('Actual species'!H378)="X",1,0))</f>
        <v>0</v>
      </c>
      <c r="F378" s="2">
        <f>IF(SUM('Actual species'!I378)&gt;=1,1,IF(SUM('Actual species'!I378)="X",1,0))</f>
        <v>0</v>
      </c>
      <c r="G378" s="2">
        <f>IF(SUM('Actual species'!J378)&gt;=1,1,IF(SUM('Actual species'!J378)="X",1,0))</f>
        <v>0</v>
      </c>
      <c r="H378" s="2">
        <f>IF(SUM('Actual species'!K378)&gt;=1,1,IF(SUM('Actual species'!K378)="X",1,0))</f>
        <v>0</v>
      </c>
      <c r="I378" s="2">
        <f>IF(SUM('Actual species'!L378)&gt;=1,1,IF(SUM('Actual species'!L378)="X",1,0))</f>
        <v>0</v>
      </c>
      <c r="J378" s="2">
        <f>IF(SUM('Actual species'!M378)&gt;=1,1,IF(SUM('Actual species'!M378)="X",1,0))</f>
        <v>0</v>
      </c>
      <c r="K378" s="2">
        <f>IF(SUM('Actual species'!N378)&gt;=1,1,IF(SUM('Actual species'!N378)="X",1,0))</f>
        <v>0</v>
      </c>
      <c r="L378" s="2">
        <f>IF(SUM('Actual species'!O378)&gt;=1,1,IF(SUM('Actual species'!O378)="X",1,0))</f>
        <v>0</v>
      </c>
      <c r="M378" s="2">
        <f>IF(SUM('Actual species'!P378)&gt;=1,1,IF(SUM('Actual species'!P378)="X",1,0))</f>
        <v>0</v>
      </c>
      <c r="N378" s="2">
        <f>IF(SUM('Actual species'!Q378)&gt;=1,1,IF(SUM('Actual species'!Q378)="X",1,0))</f>
        <v>0</v>
      </c>
      <c r="O378" s="2">
        <f>IF(SUM('Actual species'!R378)&gt;=1,1,IF(SUM('Actual species'!R378)="X",1,0))</f>
        <v>0</v>
      </c>
      <c r="P378" s="2">
        <f>IF(SUM('Actual species'!S378)&gt;=1,1,IF(SUM('Actual species'!S378)="X",1,0))</f>
        <v>0</v>
      </c>
      <c r="Q378" s="2">
        <f>IF(SUM('Actual species'!T378)&gt;=1,1,IF(SUM('Actual species'!T378)="X",1,0))</f>
        <v>1</v>
      </c>
      <c r="R378" s="2">
        <f>IF(SUM('Actual species'!U378)&gt;=1,1,IF(SUM('Actual species'!U378)="X",1,0))</f>
        <v>0</v>
      </c>
      <c r="S378" s="2">
        <f>IF(SUM('Actual species'!V378)&gt;=1,1,IF(SUM('Actual species'!V378)="X",1,0))</f>
        <v>0</v>
      </c>
      <c r="T378" s="2">
        <f>IF(SUM('Actual species'!W378)&gt;=1,1,IF(SUM('Actual species'!W378)="X",1,0))</f>
        <v>0</v>
      </c>
    </row>
    <row r="379" spans="1:20" x14ac:dyDescent="0.3">
      <c r="A379" s="113" t="str">
        <f>'Actual species'!A379</f>
        <v>Atheta putrida</v>
      </c>
      <c r="B379" s="66">
        <f>IF(SUM('Actual species'!B379:E379)&gt;=1,1,IF(SUM('Actual species'!B379:E379)="X",1,0))</f>
        <v>0</v>
      </c>
      <c r="C379" s="2">
        <f>IF(SUM('Actual species'!F379)&gt;=1,1,IF(SUM('Actual species'!F379)="X",1,0))</f>
        <v>0</v>
      </c>
      <c r="D379" s="2">
        <f>IF(SUM('Actual species'!G379)&gt;=1,1,IF(SUM('Actual species'!G379)="X",1,0))</f>
        <v>0</v>
      </c>
      <c r="E379" s="2">
        <f>IF(SUM('Actual species'!H379)&gt;=1,1,IF(SUM('Actual species'!H379)="X",1,0))</f>
        <v>0</v>
      </c>
      <c r="F379" s="2">
        <f>IF(SUM('Actual species'!I379)&gt;=1,1,IF(SUM('Actual species'!I379)="X",1,0))</f>
        <v>0</v>
      </c>
      <c r="G379" s="2">
        <f>IF(SUM('Actual species'!J379)&gt;=1,1,IF(SUM('Actual species'!J379)="X",1,0))</f>
        <v>0</v>
      </c>
      <c r="H379" s="2">
        <f>IF(SUM('Actual species'!K379)&gt;=1,1,IF(SUM('Actual species'!K379)="X",1,0))</f>
        <v>0</v>
      </c>
      <c r="I379" s="2">
        <f>IF(SUM('Actual species'!L379)&gt;=1,1,IF(SUM('Actual species'!L379)="X",1,0))</f>
        <v>0</v>
      </c>
      <c r="J379" s="2">
        <f>IF(SUM('Actual species'!M379)&gt;=1,1,IF(SUM('Actual species'!M379)="X",1,0))</f>
        <v>0</v>
      </c>
      <c r="K379" s="2">
        <f>IF(SUM('Actual species'!N379)&gt;=1,1,IF(SUM('Actual species'!N379)="X",1,0))</f>
        <v>0</v>
      </c>
      <c r="L379" s="2">
        <f>IF(SUM('Actual species'!O379)&gt;=1,1,IF(SUM('Actual species'!O379)="X",1,0))</f>
        <v>0</v>
      </c>
      <c r="M379" s="2">
        <f>IF(SUM('Actual species'!P379)&gt;=1,1,IF(SUM('Actual species'!P379)="X",1,0))</f>
        <v>0</v>
      </c>
      <c r="N379" s="2">
        <f>IF(SUM('Actual species'!Q379)&gt;=1,1,IF(SUM('Actual species'!Q379)="X",1,0))</f>
        <v>1</v>
      </c>
      <c r="O379" s="2">
        <f>IF(SUM('Actual species'!R379)&gt;=1,1,IF(SUM('Actual species'!R379)="X",1,0))</f>
        <v>1</v>
      </c>
      <c r="P379" s="2">
        <f>IF(SUM('Actual species'!S379)&gt;=1,1,IF(SUM('Actual species'!S379)="X",1,0))</f>
        <v>1</v>
      </c>
      <c r="Q379" s="2">
        <f>IF(SUM('Actual species'!T379)&gt;=1,1,IF(SUM('Actual species'!T379)="X",1,0))</f>
        <v>1</v>
      </c>
      <c r="R379" s="2">
        <f>IF(SUM('Actual species'!U379)&gt;=1,1,IF(SUM('Actual species'!U379)="X",1,0))</f>
        <v>0</v>
      </c>
      <c r="S379" s="2">
        <f>IF(SUM('Actual species'!V379)&gt;=1,1,IF(SUM('Actual species'!V379)="X",1,0))</f>
        <v>1</v>
      </c>
      <c r="T379" s="2">
        <f>IF(SUM('Actual species'!W379)&gt;=1,1,IF(SUM('Actual species'!W379)="X",1,0))</f>
        <v>0</v>
      </c>
    </row>
    <row r="380" spans="1:20" x14ac:dyDescent="0.3">
      <c r="A380" s="113" t="str">
        <f>'Actual species'!A380</f>
        <v>Atheta ravilla</v>
      </c>
      <c r="B380" s="66">
        <f>IF(SUM('Actual species'!B380:E380)&gt;=1,1,IF(SUM('Actual species'!B380:E380)="X",1,0))</f>
        <v>0</v>
      </c>
      <c r="C380" s="2">
        <f>IF(SUM('Actual species'!F380)&gt;=1,1,IF(SUM('Actual species'!F380)="X",1,0))</f>
        <v>0</v>
      </c>
      <c r="D380" s="2">
        <f>IF(SUM('Actual species'!G380)&gt;=1,1,IF(SUM('Actual species'!G380)="X",1,0))</f>
        <v>0</v>
      </c>
      <c r="E380" s="2">
        <f>IF(SUM('Actual species'!H380)&gt;=1,1,IF(SUM('Actual species'!H380)="X",1,0))</f>
        <v>0</v>
      </c>
      <c r="F380" s="2">
        <f>IF(SUM('Actual species'!I380)&gt;=1,1,IF(SUM('Actual species'!I380)="X",1,0))</f>
        <v>0</v>
      </c>
      <c r="G380" s="2">
        <f>IF(SUM('Actual species'!J380)&gt;=1,1,IF(SUM('Actual species'!J380)="X",1,0))</f>
        <v>0</v>
      </c>
      <c r="H380" s="2">
        <f>IF(SUM('Actual species'!K380)&gt;=1,1,IF(SUM('Actual species'!K380)="X",1,0))</f>
        <v>0</v>
      </c>
      <c r="I380" s="2">
        <f>IF(SUM('Actual species'!L380)&gt;=1,1,IF(SUM('Actual species'!L380)="X",1,0))</f>
        <v>0</v>
      </c>
      <c r="J380" s="2">
        <f>IF(SUM('Actual species'!M380)&gt;=1,1,IF(SUM('Actual species'!M380)="X",1,0))</f>
        <v>1</v>
      </c>
      <c r="K380" s="2">
        <f>IF(SUM('Actual species'!N380)&gt;=1,1,IF(SUM('Actual species'!N380)="X",1,0))</f>
        <v>0</v>
      </c>
      <c r="L380" s="2">
        <f>IF(SUM('Actual species'!O380)&gt;=1,1,IF(SUM('Actual species'!O380)="X",1,0))</f>
        <v>0</v>
      </c>
      <c r="M380" s="2">
        <f>IF(SUM('Actual species'!P380)&gt;=1,1,IF(SUM('Actual species'!P380)="X",1,0))</f>
        <v>0</v>
      </c>
      <c r="N380" s="2">
        <f>IF(SUM('Actual species'!Q380)&gt;=1,1,IF(SUM('Actual species'!Q380)="X",1,0))</f>
        <v>0</v>
      </c>
      <c r="O380" s="2">
        <f>IF(SUM('Actual species'!R380)&gt;=1,1,IF(SUM('Actual species'!R380)="X",1,0))</f>
        <v>0</v>
      </c>
      <c r="P380" s="2">
        <f>IF(SUM('Actual species'!S380)&gt;=1,1,IF(SUM('Actual species'!S380)="X",1,0))</f>
        <v>0</v>
      </c>
      <c r="Q380" s="2">
        <f>IF(SUM('Actual species'!T380)&gt;=1,1,IF(SUM('Actual species'!T380)="X",1,0))</f>
        <v>0</v>
      </c>
      <c r="R380" s="2">
        <f>IF(SUM('Actual species'!U380)&gt;=1,1,IF(SUM('Actual species'!U380)="X",1,0))</f>
        <v>0</v>
      </c>
      <c r="S380" s="2">
        <f>IF(SUM('Actual species'!V380)&gt;=1,1,IF(SUM('Actual species'!V380)="X",1,0))</f>
        <v>0</v>
      </c>
      <c r="T380" s="2">
        <f>IF(SUM('Actual species'!W380)&gt;=1,1,IF(SUM('Actual species'!W380)="X",1,0))</f>
        <v>0</v>
      </c>
    </row>
    <row r="381" spans="1:20" x14ac:dyDescent="0.3">
      <c r="A381" s="113" t="str">
        <f>'Actual species'!A381</f>
        <v>Atheta sodalis</v>
      </c>
      <c r="B381" s="66">
        <f>IF(SUM('Actual species'!B381:E381)&gt;=1,1,IF(SUM('Actual species'!B381:E381)="X",1,0))</f>
        <v>0</v>
      </c>
      <c r="C381" s="2">
        <f>IF(SUM('Actual species'!F381)&gt;=1,1,IF(SUM('Actual species'!F381)="X",1,0))</f>
        <v>0</v>
      </c>
      <c r="D381" s="2">
        <f>IF(SUM('Actual species'!G381)&gt;=1,1,IF(SUM('Actual species'!G381)="X",1,0))</f>
        <v>0</v>
      </c>
      <c r="E381" s="2">
        <f>IF(SUM('Actual species'!H381)&gt;=1,1,IF(SUM('Actual species'!H381)="X",1,0))</f>
        <v>0</v>
      </c>
      <c r="F381" s="2">
        <f>IF(SUM('Actual species'!I381)&gt;=1,1,IF(SUM('Actual species'!I381)="X",1,0))</f>
        <v>0</v>
      </c>
      <c r="G381" s="2">
        <f>IF(SUM('Actual species'!J381)&gt;=1,1,IF(SUM('Actual species'!J381)="X",1,0))</f>
        <v>0</v>
      </c>
      <c r="H381" s="2">
        <f>IF(SUM('Actual species'!K381)&gt;=1,1,IF(SUM('Actual species'!K381)="X",1,0))</f>
        <v>0</v>
      </c>
      <c r="I381" s="2">
        <f>IF(SUM('Actual species'!L381)&gt;=1,1,IF(SUM('Actual species'!L381)="X",1,0))</f>
        <v>0</v>
      </c>
      <c r="J381" s="2">
        <f>IF(SUM('Actual species'!M381)&gt;=1,1,IF(SUM('Actual species'!M381)="X",1,0))</f>
        <v>0</v>
      </c>
      <c r="K381" s="2">
        <f>IF(SUM('Actual species'!N381)&gt;=1,1,IF(SUM('Actual species'!N381)="X",1,0))</f>
        <v>0</v>
      </c>
      <c r="L381" s="2">
        <f>IF(SUM('Actual species'!O381)&gt;=1,1,IF(SUM('Actual species'!O381)="X",1,0))</f>
        <v>0</v>
      </c>
      <c r="M381" s="2">
        <f>IF(SUM('Actual species'!P381)&gt;=1,1,IF(SUM('Actual species'!P381)="X",1,0))</f>
        <v>0</v>
      </c>
      <c r="N381" s="2">
        <f>IF(SUM('Actual species'!Q381)&gt;=1,1,IF(SUM('Actual species'!Q381)="X",1,0))</f>
        <v>0</v>
      </c>
      <c r="O381" s="2">
        <f>IF(SUM('Actual species'!R381)&gt;=1,1,IF(SUM('Actual species'!R381)="X",1,0))</f>
        <v>0</v>
      </c>
      <c r="P381" s="2">
        <f>IF(SUM('Actual species'!S381)&gt;=1,1,IF(SUM('Actual species'!S381)="X",1,0))</f>
        <v>0</v>
      </c>
      <c r="Q381" s="2">
        <f>IF(SUM('Actual species'!T381)&gt;=1,1,IF(SUM('Actual species'!T381)="X",1,0))</f>
        <v>1</v>
      </c>
      <c r="R381" s="2">
        <f>IF(SUM('Actual species'!U381)&gt;=1,1,IF(SUM('Actual species'!U381)="X",1,0))</f>
        <v>0</v>
      </c>
      <c r="S381" s="2">
        <f>IF(SUM('Actual species'!V381)&gt;=1,1,IF(SUM('Actual species'!V381)="X",1,0))</f>
        <v>0</v>
      </c>
      <c r="T381" s="2">
        <f>IF(SUM('Actual species'!W381)&gt;=1,1,IF(SUM('Actual species'!W381)="X",1,0))</f>
        <v>0</v>
      </c>
    </row>
    <row r="382" spans="1:20" x14ac:dyDescent="0.3">
      <c r="A382" s="113" t="str">
        <f>'Actual species'!A382</f>
        <v>Atheta sp.</v>
      </c>
      <c r="B382" s="66">
        <f>IF(SUM('Actual species'!B382:E382)&gt;=1,1,IF(SUM('Actual species'!B382:E382)="X",1,0))</f>
        <v>0</v>
      </c>
      <c r="C382" s="2">
        <f>IF(SUM('Actual species'!F382)&gt;=1,1,IF(SUM('Actual species'!F382)="X",1,0))</f>
        <v>0</v>
      </c>
      <c r="D382" s="2">
        <f>IF(SUM('Actual species'!G382)&gt;=1,1,IF(SUM('Actual species'!G382)="X",1,0))</f>
        <v>0</v>
      </c>
      <c r="E382" s="2">
        <f>IF(SUM('Actual species'!H382)&gt;=1,1,IF(SUM('Actual species'!H382)="X",1,0))</f>
        <v>0</v>
      </c>
      <c r="F382" s="2">
        <f>IF(SUM('Actual species'!I382)&gt;=1,1,IF(SUM('Actual species'!I382)="X",1,0))</f>
        <v>0</v>
      </c>
      <c r="G382" s="2">
        <f>IF(SUM('Actual species'!J382)&gt;=1,1,IF(SUM('Actual species'!J382)="X",1,0))</f>
        <v>1</v>
      </c>
      <c r="H382" s="2">
        <f>IF(SUM('Actual species'!K382)&gt;=1,1,IF(SUM('Actual species'!K382)="X",1,0))</f>
        <v>0</v>
      </c>
      <c r="I382" s="2">
        <f>IF(SUM('Actual species'!L382)&gt;=1,1,IF(SUM('Actual species'!L382)="X",1,0))</f>
        <v>0</v>
      </c>
      <c r="J382" s="2">
        <f>IF(SUM('Actual species'!M382)&gt;=1,1,IF(SUM('Actual species'!M382)="X",1,0))</f>
        <v>0</v>
      </c>
      <c r="K382" s="2">
        <f>IF(SUM('Actual species'!N382)&gt;=1,1,IF(SUM('Actual species'!N382)="X",1,0))</f>
        <v>0</v>
      </c>
      <c r="L382" s="2">
        <f>IF(SUM('Actual species'!O382)&gt;=1,1,IF(SUM('Actual species'!O382)="X",1,0))</f>
        <v>0</v>
      </c>
      <c r="M382" s="2">
        <f>IF(SUM('Actual species'!P382)&gt;=1,1,IF(SUM('Actual species'!P382)="X",1,0))</f>
        <v>0</v>
      </c>
      <c r="N382" s="2">
        <f>IF(SUM('Actual species'!Q382)&gt;=1,1,IF(SUM('Actual species'!Q382)="X",1,0))</f>
        <v>0</v>
      </c>
      <c r="O382" s="2">
        <f>IF(SUM('Actual species'!R382)&gt;=1,1,IF(SUM('Actual species'!R382)="X",1,0))</f>
        <v>0</v>
      </c>
      <c r="P382" s="2">
        <f>IF(SUM('Actual species'!S382)&gt;=1,1,IF(SUM('Actual species'!S382)="X",1,0))</f>
        <v>1</v>
      </c>
      <c r="Q382" s="2">
        <f>IF(SUM('Actual species'!T382)&gt;=1,1,IF(SUM('Actual species'!T382)="X",1,0))</f>
        <v>0</v>
      </c>
      <c r="R382" s="2">
        <f>IF(SUM('Actual species'!U382)&gt;=1,1,IF(SUM('Actual species'!U382)="X",1,0))</f>
        <v>0</v>
      </c>
      <c r="S382" s="2">
        <f>IF(SUM('Actual species'!V382)&gt;=1,1,IF(SUM('Actual species'!V382)="X",1,0))</f>
        <v>0</v>
      </c>
      <c r="T382" s="2">
        <f>IF(SUM('Actual species'!W382)&gt;=1,1,IF(SUM('Actual species'!W382)="X",1,0))</f>
        <v>0</v>
      </c>
    </row>
    <row r="383" spans="1:20" x14ac:dyDescent="0.3">
      <c r="A383" s="113" t="str">
        <f>'Actual species'!A383</f>
        <v>Atheta sp. aff. bellesi</v>
      </c>
      <c r="B383" s="66">
        <f>IF(SUM('Actual species'!B383:E383)&gt;=1,1,IF(SUM('Actual species'!B383:E383)="X",1,0))</f>
        <v>1</v>
      </c>
      <c r="C383" s="2">
        <f>IF(SUM('Actual species'!F383)&gt;=1,1,IF(SUM('Actual species'!F383)="X",1,0))</f>
        <v>0</v>
      </c>
      <c r="D383" s="2">
        <f>IF(SUM('Actual species'!G383)&gt;=1,1,IF(SUM('Actual species'!G383)="X",1,0))</f>
        <v>0</v>
      </c>
      <c r="E383" s="2">
        <f>IF(SUM('Actual species'!H383)&gt;=1,1,IF(SUM('Actual species'!H383)="X",1,0))</f>
        <v>0</v>
      </c>
      <c r="F383" s="2">
        <f>IF(SUM('Actual species'!I383)&gt;=1,1,IF(SUM('Actual species'!I383)="X",1,0))</f>
        <v>0</v>
      </c>
      <c r="G383" s="2">
        <f>IF(SUM('Actual species'!J383)&gt;=1,1,IF(SUM('Actual species'!J383)="X",1,0))</f>
        <v>0</v>
      </c>
      <c r="H383" s="2">
        <f>IF(SUM('Actual species'!K383)&gt;=1,1,IF(SUM('Actual species'!K383)="X",1,0))</f>
        <v>0</v>
      </c>
      <c r="I383" s="2">
        <f>IF(SUM('Actual species'!L383)&gt;=1,1,IF(SUM('Actual species'!L383)="X",1,0))</f>
        <v>0</v>
      </c>
      <c r="J383" s="2">
        <f>IF(SUM('Actual species'!M383)&gt;=1,1,IF(SUM('Actual species'!M383)="X",1,0))</f>
        <v>0</v>
      </c>
      <c r="K383" s="2">
        <f>IF(SUM('Actual species'!N383)&gt;=1,1,IF(SUM('Actual species'!N383)="X",1,0))</f>
        <v>0</v>
      </c>
      <c r="L383" s="2">
        <f>IF(SUM('Actual species'!O383)&gt;=1,1,IF(SUM('Actual species'!O383)="X",1,0))</f>
        <v>0</v>
      </c>
      <c r="M383" s="2">
        <f>IF(SUM('Actual species'!P383)&gt;=1,1,IF(SUM('Actual species'!P383)="X",1,0))</f>
        <v>0</v>
      </c>
      <c r="N383" s="2">
        <f>IF(SUM('Actual species'!Q383)&gt;=1,1,IF(SUM('Actual species'!Q383)="X",1,0))</f>
        <v>0</v>
      </c>
      <c r="O383" s="2">
        <f>IF(SUM('Actual species'!R383)&gt;=1,1,IF(SUM('Actual species'!R383)="X",1,0))</f>
        <v>0</v>
      </c>
      <c r="P383" s="2">
        <f>IF(SUM('Actual species'!S383)&gt;=1,1,IF(SUM('Actual species'!S383)="X",1,0))</f>
        <v>0</v>
      </c>
      <c r="Q383" s="2">
        <f>IF(SUM('Actual species'!T383)&gt;=1,1,IF(SUM('Actual species'!T383)="X",1,0))</f>
        <v>0</v>
      </c>
      <c r="R383" s="2">
        <f>IF(SUM('Actual species'!U383)&gt;=1,1,IF(SUM('Actual species'!U383)="X",1,0))</f>
        <v>0</v>
      </c>
      <c r="S383" s="2">
        <f>IF(SUM('Actual species'!V383)&gt;=1,1,IF(SUM('Actual species'!V383)="X",1,0))</f>
        <v>0</v>
      </c>
      <c r="T383" s="2">
        <f>IF(SUM('Actual species'!W383)&gt;=1,1,IF(SUM('Actual species'!W383)="X",1,0))</f>
        <v>0</v>
      </c>
    </row>
    <row r="384" spans="1:20" x14ac:dyDescent="0.3">
      <c r="A384" s="113" t="str">
        <f>'Actual species'!A384</f>
        <v>Atheta speculum</v>
      </c>
      <c r="B384" s="66">
        <f>IF(SUM('Actual species'!B384:E384)&gt;=1,1,IF(SUM('Actual species'!B384:E384)="X",1,0))</f>
        <v>0</v>
      </c>
      <c r="C384" s="2">
        <f>IF(SUM('Actual species'!F384)&gt;=1,1,IF(SUM('Actual species'!F384)="X",1,0))</f>
        <v>0</v>
      </c>
      <c r="D384" s="2">
        <f>IF(SUM('Actual species'!G384)&gt;=1,1,IF(SUM('Actual species'!G384)="X",1,0))</f>
        <v>0</v>
      </c>
      <c r="E384" s="2">
        <f>IF(SUM('Actual species'!H384)&gt;=1,1,IF(SUM('Actual species'!H384)="X",1,0))</f>
        <v>1</v>
      </c>
      <c r="F384" s="2">
        <f>IF(SUM('Actual species'!I384)&gt;=1,1,IF(SUM('Actual species'!I384)="X",1,0))</f>
        <v>0</v>
      </c>
      <c r="G384" s="2">
        <f>IF(SUM('Actual species'!J384)&gt;=1,1,IF(SUM('Actual species'!J384)="X",1,0))</f>
        <v>0</v>
      </c>
      <c r="H384" s="2">
        <f>IF(SUM('Actual species'!K384)&gt;=1,1,IF(SUM('Actual species'!K384)="X",1,0))</f>
        <v>0</v>
      </c>
      <c r="I384" s="2">
        <f>IF(SUM('Actual species'!L384)&gt;=1,1,IF(SUM('Actual species'!L384)="X",1,0))</f>
        <v>1</v>
      </c>
      <c r="J384" s="2">
        <f>IF(SUM('Actual species'!M384)&gt;=1,1,IF(SUM('Actual species'!M384)="X",1,0))</f>
        <v>0</v>
      </c>
      <c r="K384" s="2">
        <f>IF(SUM('Actual species'!N384)&gt;=1,1,IF(SUM('Actual species'!N384)="X",1,0))</f>
        <v>0</v>
      </c>
      <c r="L384" s="2">
        <f>IF(SUM('Actual species'!O384)&gt;=1,1,IF(SUM('Actual species'!O384)="X",1,0))</f>
        <v>0</v>
      </c>
      <c r="M384" s="2">
        <f>IF(SUM('Actual species'!P384)&gt;=1,1,IF(SUM('Actual species'!P384)="X",1,0))</f>
        <v>0</v>
      </c>
      <c r="N384" s="2">
        <f>IF(SUM('Actual species'!Q384)&gt;=1,1,IF(SUM('Actual species'!Q384)="X",1,0))</f>
        <v>0</v>
      </c>
      <c r="O384" s="2">
        <f>IF(SUM('Actual species'!R384)&gt;=1,1,IF(SUM('Actual species'!R384)="X",1,0))</f>
        <v>0</v>
      </c>
      <c r="P384" s="2">
        <f>IF(SUM('Actual species'!S384)&gt;=1,1,IF(SUM('Actual species'!S384)="X",1,0))</f>
        <v>0</v>
      </c>
      <c r="Q384" s="2">
        <f>IF(SUM('Actual species'!T384)&gt;=1,1,IF(SUM('Actual species'!T384)="X",1,0))</f>
        <v>0</v>
      </c>
      <c r="R384" s="2">
        <f>IF(SUM('Actual species'!U384)&gt;=1,1,IF(SUM('Actual species'!U384)="X",1,0))</f>
        <v>0</v>
      </c>
      <c r="S384" s="2">
        <f>IF(SUM('Actual species'!V384)&gt;=1,1,IF(SUM('Actual species'!V384)="X",1,0))</f>
        <v>0</v>
      </c>
      <c r="T384" s="2">
        <f>IF(SUM('Actual species'!W384)&gt;=1,1,IF(SUM('Actual species'!W384)="X",1,0))</f>
        <v>0</v>
      </c>
    </row>
    <row r="385" spans="1:20" x14ac:dyDescent="0.3">
      <c r="A385" s="113" t="str">
        <f>'Actual species'!A385</f>
        <v>Atheta subtilis</v>
      </c>
      <c r="B385" s="66">
        <f>IF(SUM('Actual species'!B385:E385)&gt;=1,1,IF(SUM('Actual species'!B385:E385)="X",1,0))</f>
        <v>0</v>
      </c>
      <c r="C385" s="2">
        <f>IF(SUM('Actual species'!F385)&gt;=1,1,IF(SUM('Actual species'!F385)="X",1,0))</f>
        <v>0</v>
      </c>
      <c r="D385" s="2">
        <f>IF(SUM('Actual species'!G385)&gt;=1,1,IF(SUM('Actual species'!G385)="X",1,0))</f>
        <v>0</v>
      </c>
      <c r="E385" s="2">
        <f>IF(SUM('Actual species'!H385)&gt;=1,1,IF(SUM('Actual species'!H385)="X",1,0))</f>
        <v>0</v>
      </c>
      <c r="F385" s="2">
        <f>IF(SUM('Actual species'!I385)&gt;=1,1,IF(SUM('Actual species'!I385)="X",1,0))</f>
        <v>0</v>
      </c>
      <c r="G385" s="2">
        <f>IF(SUM('Actual species'!J385)&gt;=1,1,IF(SUM('Actual species'!J385)="X",1,0))</f>
        <v>0</v>
      </c>
      <c r="H385" s="2">
        <f>IF(SUM('Actual species'!K385)&gt;=1,1,IF(SUM('Actual species'!K385)="X",1,0))</f>
        <v>0</v>
      </c>
      <c r="I385" s="2">
        <f>IF(SUM('Actual species'!L385)&gt;=1,1,IF(SUM('Actual species'!L385)="X",1,0))</f>
        <v>0</v>
      </c>
      <c r="J385" s="2">
        <f>IF(SUM('Actual species'!M385)&gt;=1,1,IF(SUM('Actual species'!M385)="X",1,0))</f>
        <v>0</v>
      </c>
      <c r="K385" s="2">
        <f>IF(SUM('Actual species'!N385)&gt;=1,1,IF(SUM('Actual species'!N385)="X",1,0))</f>
        <v>0</v>
      </c>
      <c r="L385" s="2">
        <f>IF(SUM('Actual species'!O385)&gt;=1,1,IF(SUM('Actual species'!O385)="X",1,0))</f>
        <v>0</v>
      </c>
      <c r="M385" s="2">
        <f>IF(SUM('Actual species'!P385)&gt;=1,1,IF(SUM('Actual species'!P385)="X",1,0))</f>
        <v>0</v>
      </c>
      <c r="N385" s="2">
        <f>IF(SUM('Actual species'!Q385)&gt;=1,1,IF(SUM('Actual species'!Q385)="X",1,0))</f>
        <v>0</v>
      </c>
      <c r="O385" s="2">
        <f>IF(SUM('Actual species'!R385)&gt;=1,1,IF(SUM('Actual species'!R385)="X",1,0))</f>
        <v>0</v>
      </c>
      <c r="P385" s="2">
        <f>IF(SUM('Actual species'!S385)&gt;=1,1,IF(SUM('Actual species'!S385)="X",1,0))</f>
        <v>0</v>
      </c>
      <c r="Q385" s="2">
        <f>IF(SUM('Actual species'!T385)&gt;=1,1,IF(SUM('Actual species'!T385)="X",1,0))</f>
        <v>0</v>
      </c>
      <c r="R385" s="2">
        <f>IF(SUM('Actual species'!U385)&gt;=1,1,IF(SUM('Actual species'!U385)="X",1,0))</f>
        <v>0</v>
      </c>
      <c r="S385" s="2">
        <f>IF(SUM('Actual species'!V385)&gt;=1,1,IF(SUM('Actual species'!V385)="X",1,0))</f>
        <v>0</v>
      </c>
      <c r="T385" s="2">
        <f>IF(SUM('Actual species'!W385)&gt;=1,1,IF(SUM('Actual species'!W385)="X",1,0))</f>
        <v>0</v>
      </c>
    </row>
    <row r="386" spans="1:20" x14ac:dyDescent="0.3">
      <c r="A386" s="113" t="str">
        <f>'Actual species'!A386</f>
        <v>Atheta testaceipes</v>
      </c>
      <c r="B386" s="66">
        <f>IF(SUM('Actual species'!B386:E386)&gt;=1,1,IF(SUM('Actual species'!B386:E386)="X",1,0))</f>
        <v>0</v>
      </c>
      <c r="C386" s="2">
        <f>IF(SUM('Actual species'!F386)&gt;=1,1,IF(SUM('Actual species'!F386)="X",1,0))</f>
        <v>0</v>
      </c>
      <c r="D386" s="2">
        <f>IF(SUM('Actual species'!G386)&gt;=1,1,IF(SUM('Actual species'!G386)="X",1,0))</f>
        <v>1</v>
      </c>
      <c r="E386" s="2">
        <f>IF(SUM('Actual species'!H386)&gt;=1,1,IF(SUM('Actual species'!H386)="X",1,0))</f>
        <v>0</v>
      </c>
      <c r="F386" s="2">
        <f>IF(SUM('Actual species'!I386)&gt;=1,1,IF(SUM('Actual species'!I386)="X",1,0))</f>
        <v>0</v>
      </c>
      <c r="G386" s="2">
        <f>IF(SUM('Actual species'!J386)&gt;=1,1,IF(SUM('Actual species'!J386)="X",1,0))</f>
        <v>0</v>
      </c>
      <c r="H386" s="2">
        <f>IF(SUM('Actual species'!K386)&gt;=1,1,IF(SUM('Actual species'!K386)="X",1,0))</f>
        <v>0</v>
      </c>
      <c r="I386" s="2">
        <f>IF(SUM('Actual species'!L386)&gt;=1,1,IF(SUM('Actual species'!L386)="X",1,0))</f>
        <v>0</v>
      </c>
      <c r="J386" s="2">
        <f>IF(SUM('Actual species'!M386)&gt;=1,1,IF(SUM('Actual species'!M386)="X",1,0))</f>
        <v>1</v>
      </c>
      <c r="K386" s="2">
        <f>IF(SUM('Actual species'!N386)&gt;=1,1,IF(SUM('Actual species'!N386)="X",1,0))</f>
        <v>0</v>
      </c>
      <c r="L386" s="2">
        <f>IF(SUM('Actual species'!O386)&gt;=1,1,IF(SUM('Actual species'!O386)="X",1,0))</f>
        <v>0</v>
      </c>
      <c r="M386" s="2">
        <f>IF(SUM('Actual species'!P386)&gt;=1,1,IF(SUM('Actual species'!P386)="X",1,0))</f>
        <v>0</v>
      </c>
      <c r="N386" s="2">
        <f>IF(SUM('Actual species'!Q386)&gt;=1,1,IF(SUM('Actual species'!Q386)="X",1,0))</f>
        <v>0</v>
      </c>
      <c r="O386" s="2">
        <f>IF(SUM('Actual species'!R386)&gt;=1,1,IF(SUM('Actual species'!R386)="X",1,0))</f>
        <v>0</v>
      </c>
      <c r="P386" s="2">
        <f>IF(SUM('Actual species'!S386)&gt;=1,1,IF(SUM('Actual species'!S386)="X",1,0))</f>
        <v>0</v>
      </c>
      <c r="Q386" s="2">
        <f>IF(SUM('Actual species'!T386)&gt;=1,1,IF(SUM('Actual species'!T386)="X",1,0))</f>
        <v>0</v>
      </c>
      <c r="R386" s="2">
        <f>IF(SUM('Actual species'!U386)&gt;=1,1,IF(SUM('Actual species'!U386)="X",1,0))</f>
        <v>0</v>
      </c>
      <c r="S386" s="2">
        <f>IF(SUM('Actual species'!V386)&gt;=1,1,IF(SUM('Actual species'!V386)="X",1,0))</f>
        <v>0</v>
      </c>
      <c r="T386" s="2">
        <f>IF(SUM('Actual species'!W386)&gt;=1,1,IF(SUM('Actual species'!W386)="X",1,0))</f>
        <v>0</v>
      </c>
    </row>
    <row r="387" spans="1:20" x14ac:dyDescent="0.3">
      <c r="A387" s="113" t="str">
        <f>'Actual species'!A387</f>
        <v xml:space="preserve">Atheta triangulum </v>
      </c>
      <c r="B387" s="66">
        <f>IF(SUM('Actual species'!B387:E387)&gt;=1,1,IF(SUM('Actual species'!B387:E387)="X",1,0))</f>
        <v>1</v>
      </c>
      <c r="C387" s="2">
        <f>IF(SUM('Actual species'!F387)&gt;=1,1,IF(SUM('Actual species'!F387)="X",1,0))</f>
        <v>0</v>
      </c>
      <c r="D387" s="2">
        <f>IF(SUM('Actual species'!G387)&gt;=1,1,IF(SUM('Actual species'!G387)="X",1,0))</f>
        <v>0</v>
      </c>
      <c r="E387" s="2">
        <f>IF(SUM('Actual species'!H387)&gt;=1,1,IF(SUM('Actual species'!H387)="X",1,0))</f>
        <v>0</v>
      </c>
      <c r="F387" s="2">
        <f>IF(SUM('Actual species'!I387)&gt;=1,1,IF(SUM('Actual species'!I387)="X",1,0))</f>
        <v>0</v>
      </c>
      <c r="G387" s="2">
        <f>IF(SUM('Actual species'!J387)&gt;=1,1,IF(SUM('Actual species'!J387)="X",1,0))</f>
        <v>0</v>
      </c>
      <c r="H387" s="2">
        <f>IF(SUM('Actual species'!K387)&gt;=1,1,IF(SUM('Actual species'!K387)="X",1,0))</f>
        <v>0</v>
      </c>
      <c r="I387" s="2">
        <f>IF(SUM('Actual species'!L387)&gt;=1,1,IF(SUM('Actual species'!L387)="X",1,0))</f>
        <v>0</v>
      </c>
      <c r="J387" s="2">
        <f>IF(SUM('Actual species'!M387)&gt;=1,1,IF(SUM('Actual species'!M387)="X",1,0))</f>
        <v>1</v>
      </c>
      <c r="K387" s="2">
        <f>IF(SUM('Actual species'!N387)&gt;=1,1,IF(SUM('Actual species'!N387)="X",1,0))</f>
        <v>1</v>
      </c>
      <c r="L387" s="2">
        <f>IF(SUM('Actual species'!O387)&gt;=1,1,IF(SUM('Actual species'!O387)="X",1,0))</f>
        <v>0</v>
      </c>
      <c r="M387" s="2">
        <f>IF(SUM('Actual species'!P387)&gt;=1,1,IF(SUM('Actual species'!P387)="X",1,0))</f>
        <v>0</v>
      </c>
      <c r="N387" s="2">
        <f>IF(SUM('Actual species'!Q387)&gt;=1,1,IF(SUM('Actual species'!Q387)="X",1,0))</f>
        <v>0</v>
      </c>
      <c r="O387" s="2">
        <f>IF(SUM('Actual species'!R387)&gt;=1,1,IF(SUM('Actual species'!R387)="X",1,0))</f>
        <v>0</v>
      </c>
      <c r="P387" s="2">
        <f>IF(SUM('Actual species'!S387)&gt;=1,1,IF(SUM('Actual species'!S387)="X",1,0))</f>
        <v>0</v>
      </c>
      <c r="Q387" s="2">
        <f>IF(SUM('Actual species'!T387)&gt;=1,1,IF(SUM('Actual species'!T387)="X",1,0))</f>
        <v>0</v>
      </c>
      <c r="R387" s="2">
        <f>IF(SUM('Actual species'!U387)&gt;=1,1,IF(SUM('Actual species'!U387)="X",1,0))</f>
        <v>0</v>
      </c>
      <c r="S387" s="2">
        <f>IF(SUM('Actual species'!V387)&gt;=1,1,IF(SUM('Actual species'!V387)="X",1,0))</f>
        <v>0</v>
      </c>
      <c r="T387" s="2">
        <f>IF(SUM('Actual species'!W387)&gt;=1,1,IF(SUM('Actual species'!W387)="X",1,0))</f>
        <v>0</v>
      </c>
    </row>
    <row r="388" spans="1:20" x14ac:dyDescent="0.3">
      <c r="A388" s="113" t="str">
        <f>'Actual species'!A388</f>
        <v>Atheta trinotata</v>
      </c>
      <c r="B388" s="66">
        <f>IF(SUM('Actual species'!B388:E388)&gt;=1,1,IF(SUM('Actual species'!B388:E388)="X",1,0))</f>
        <v>0</v>
      </c>
      <c r="C388" s="2">
        <f>IF(SUM('Actual species'!F388)&gt;=1,1,IF(SUM('Actual species'!F388)="X",1,0))</f>
        <v>0</v>
      </c>
      <c r="D388" s="2">
        <f>IF(SUM('Actual species'!G388)&gt;=1,1,IF(SUM('Actual species'!G388)="X",1,0))</f>
        <v>1</v>
      </c>
      <c r="E388" s="2">
        <f>IF(SUM('Actual species'!H388)&gt;=1,1,IF(SUM('Actual species'!H388)="X",1,0))</f>
        <v>1</v>
      </c>
      <c r="F388" s="2">
        <f>IF(SUM('Actual species'!I388)&gt;=1,1,IF(SUM('Actual species'!I388)="X",1,0))</f>
        <v>0</v>
      </c>
      <c r="G388" s="2">
        <f>IF(SUM('Actual species'!J388)&gt;=1,1,IF(SUM('Actual species'!J388)="X",1,0))</f>
        <v>0</v>
      </c>
      <c r="H388" s="2">
        <f>IF(SUM('Actual species'!K388)&gt;=1,1,IF(SUM('Actual species'!K388)="X",1,0))</f>
        <v>1</v>
      </c>
      <c r="I388" s="2">
        <f>IF(SUM('Actual species'!L388)&gt;=1,1,IF(SUM('Actual species'!L388)="X",1,0))</f>
        <v>0</v>
      </c>
      <c r="J388" s="2">
        <f>IF(SUM('Actual species'!M388)&gt;=1,1,IF(SUM('Actual species'!M388)="X",1,0))</f>
        <v>1</v>
      </c>
      <c r="K388" s="2">
        <f>IF(SUM('Actual species'!N388)&gt;=1,1,IF(SUM('Actual species'!N388)="X",1,0))</f>
        <v>0</v>
      </c>
      <c r="L388" s="2">
        <f>IF(SUM('Actual species'!O388)&gt;=1,1,IF(SUM('Actual species'!O388)="X",1,0))</f>
        <v>0</v>
      </c>
      <c r="M388" s="2">
        <f>IF(SUM('Actual species'!P388)&gt;=1,1,IF(SUM('Actual species'!P388)="X",1,0))</f>
        <v>0</v>
      </c>
      <c r="N388" s="2">
        <f>IF(SUM('Actual species'!Q388)&gt;=1,1,IF(SUM('Actual species'!Q388)="X",1,0))</f>
        <v>0</v>
      </c>
      <c r="O388" s="2">
        <f>IF(SUM('Actual species'!R388)&gt;=1,1,IF(SUM('Actual species'!R388)="X",1,0))</f>
        <v>0</v>
      </c>
      <c r="P388" s="2">
        <f>IF(SUM('Actual species'!S388)&gt;=1,1,IF(SUM('Actual species'!S388)="X",1,0))</f>
        <v>0</v>
      </c>
      <c r="Q388" s="2">
        <f>IF(SUM('Actual species'!T388)&gt;=1,1,IF(SUM('Actual species'!T388)="X",1,0))</f>
        <v>0</v>
      </c>
      <c r="R388" s="2">
        <f>IF(SUM('Actual species'!U388)&gt;=1,1,IF(SUM('Actual species'!U388)="X",1,0))</f>
        <v>0</v>
      </c>
      <c r="S388" s="2">
        <f>IF(SUM('Actual species'!V388)&gt;=1,1,IF(SUM('Actual species'!V388)="X",1,0))</f>
        <v>0</v>
      </c>
      <c r="T388" s="2">
        <f>IF(SUM('Actual species'!W388)&gt;=1,1,IF(SUM('Actual species'!W388)="X",1,0))</f>
        <v>0</v>
      </c>
    </row>
    <row r="389" spans="1:20" x14ac:dyDescent="0.3">
      <c r="A389" s="113" t="str">
        <f>'Actual species'!A389</f>
        <v>Atheta vaga</v>
      </c>
      <c r="B389" s="66">
        <f>IF(SUM('Actual species'!B389:E389)&gt;=1,1,IF(SUM('Actual species'!B389:E389)="X",1,0))</f>
        <v>0</v>
      </c>
      <c r="C389" s="2">
        <f>IF(SUM('Actual species'!F389)&gt;=1,1,IF(SUM('Actual species'!F389)="X",1,0))</f>
        <v>0</v>
      </c>
      <c r="D389" s="2">
        <f>IF(SUM('Actual species'!G389)&gt;=1,1,IF(SUM('Actual species'!G389)="X",1,0))</f>
        <v>0</v>
      </c>
      <c r="E389" s="2">
        <f>IF(SUM('Actual species'!H389)&gt;=1,1,IF(SUM('Actual species'!H389)="X",1,0))</f>
        <v>0</v>
      </c>
      <c r="F389" s="2">
        <f>IF(SUM('Actual species'!I389)&gt;=1,1,IF(SUM('Actual species'!I389)="X",1,0))</f>
        <v>0</v>
      </c>
      <c r="G389" s="2">
        <f>IF(SUM('Actual species'!J389)&gt;=1,1,IF(SUM('Actual species'!J389)="X",1,0))</f>
        <v>0</v>
      </c>
      <c r="H389" s="2">
        <f>IF(SUM('Actual species'!K389)&gt;=1,1,IF(SUM('Actual species'!K389)="X",1,0))</f>
        <v>0</v>
      </c>
      <c r="I389" s="2">
        <f>IF(SUM('Actual species'!L389)&gt;=1,1,IF(SUM('Actual species'!L389)="X",1,0))</f>
        <v>0</v>
      </c>
      <c r="J389" s="2">
        <f>IF(SUM('Actual species'!M389)&gt;=1,1,IF(SUM('Actual species'!M389)="X",1,0))</f>
        <v>1</v>
      </c>
      <c r="K389" s="2">
        <f>IF(SUM('Actual species'!N389)&gt;=1,1,IF(SUM('Actual species'!N389)="X",1,0))</f>
        <v>0</v>
      </c>
      <c r="L389" s="2">
        <f>IF(SUM('Actual species'!O389)&gt;=1,1,IF(SUM('Actual species'!O389)="X",1,0))</f>
        <v>0</v>
      </c>
      <c r="M389" s="2">
        <f>IF(SUM('Actual species'!P389)&gt;=1,1,IF(SUM('Actual species'!P389)="X",1,0))</f>
        <v>0</v>
      </c>
      <c r="N389" s="2">
        <f>IF(SUM('Actual species'!Q389)&gt;=1,1,IF(SUM('Actual species'!Q389)="X",1,0))</f>
        <v>0</v>
      </c>
      <c r="O389" s="2">
        <f>IF(SUM('Actual species'!R389)&gt;=1,1,IF(SUM('Actual species'!R389)="X",1,0))</f>
        <v>0</v>
      </c>
      <c r="P389" s="2">
        <f>IF(SUM('Actual species'!S389)&gt;=1,1,IF(SUM('Actual species'!S389)="X",1,0))</f>
        <v>0</v>
      </c>
      <c r="Q389" s="2">
        <f>IF(SUM('Actual species'!T389)&gt;=1,1,IF(SUM('Actual species'!T389)="X",1,0))</f>
        <v>0</v>
      </c>
      <c r="R389" s="2">
        <f>IF(SUM('Actual species'!U389)&gt;=1,1,IF(SUM('Actual species'!U389)="X",1,0))</f>
        <v>0</v>
      </c>
      <c r="S389" s="2">
        <f>IF(SUM('Actual species'!V389)&gt;=1,1,IF(SUM('Actual species'!V389)="X",1,0))</f>
        <v>0</v>
      </c>
      <c r="T389" s="2">
        <f>IF(SUM('Actual species'!W389)&gt;=1,1,IF(SUM('Actual species'!W389)="X",1,0))</f>
        <v>0</v>
      </c>
    </row>
    <row r="390" spans="1:20" x14ac:dyDescent="0.3">
      <c r="A390" s="113" t="str">
        <f>'Actual species'!A390</f>
        <v>Autalia longicornis</v>
      </c>
      <c r="B390" s="66">
        <f>IF(SUM('Actual species'!B390:E390)&gt;=1,1,IF(SUM('Actual species'!B390:E390)="X",1,0))</f>
        <v>1</v>
      </c>
      <c r="C390" s="2">
        <f>IF(SUM('Actual species'!F390)&gt;=1,1,IF(SUM('Actual species'!F390)="X",1,0))</f>
        <v>0</v>
      </c>
      <c r="D390" s="2">
        <f>IF(SUM('Actual species'!G390)&gt;=1,1,IF(SUM('Actual species'!G390)="X",1,0))</f>
        <v>0</v>
      </c>
      <c r="E390" s="2">
        <f>IF(SUM('Actual species'!H390)&gt;=1,1,IF(SUM('Actual species'!H390)="X",1,0))</f>
        <v>0</v>
      </c>
      <c r="F390" s="2">
        <f>IF(SUM('Actual species'!I390)&gt;=1,1,IF(SUM('Actual species'!I390)="X",1,0))</f>
        <v>0</v>
      </c>
      <c r="G390" s="2">
        <f>IF(SUM('Actual species'!J390)&gt;=1,1,IF(SUM('Actual species'!J390)="X",1,0))</f>
        <v>0</v>
      </c>
      <c r="H390" s="2">
        <f>IF(SUM('Actual species'!K390)&gt;=1,1,IF(SUM('Actual species'!K390)="X",1,0))</f>
        <v>0</v>
      </c>
      <c r="I390" s="2">
        <f>IF(SUM('Actual species'!L390)&gt;=1,1,IF(SUM('Actual species'!L390)="X",1,0))</f>
        <v>0</v>
      </c>
      <c r="J390" s="2">
        <f>IF(SUM('Actual species'!M390)&gt;=1,1,IF(SUM('Actual species'!M390)="X",1,0))</f>
        <v>1</v>
      </c>
      <c r="K390" s="2">
        <f>IF(SUM('Actual species'!N390)&gt;=1,1,IF(SUM('Actual species'!N390)="X",1,0))</f>
        <v>0</v>
      </c>
      <c r="L390" s="2">
        <f>IF(SUM('Actual species'!O390)&gt;=1,1,IF(SUM('Actual species'!O390)="X",1,0))</f>
        <v>0</v>
      </c>
      <c r="M390" s="2">
        <f>IF(SUM('Actual species'!P390)&gt;=1,1,IF(SUM('Actual species'!P390)="X",1,0))</f>
        <v>0</v>
      </c>
      <c r="N390" s="2">
        <f>IF(SUM('Actual species'!Q390)&gt;=1,1,IF(SUM('Actual species'!Q390)="X",1,0))</f>
        <v>0</v>
      </c>
      <c r="O390" s="2">
        <f>IF(SUM('Actual species'!R390)&gt;=1,1,IF(SUM('Actual species'!R390)="X",1,0))</f>
        <v>0</v>
      </c>
      <c r="P390" s="2">
        <f>IF(SUM('Actual species'!S390)&gt;=1,1,IF(SUM('Actual species'!S390)="X",1,0))</f>
        <v>0</v>
      </c>
      <c r="Q390" s="2">
        <f>IF(SUM('Actual species'!T390)&gt;=1,1,IF(SUM('Actual species'!T390)="X",1,0))</f>
        <v>0</v>
      </c>
      <c r="R390" s="2">
        <f>IF(SUM('Actual species'!U390)&gt;=1,1,IF(SUM('Actual species'!U390)="X",1,0))</f>
        <v>0</v>
      </c>
      <c r="S390" s="2">
        <f>IF(SUM('Actual species'!V390)&gt;=1,1,IF(SUM('Actual species'!V390)="X",1,0))</f>
        <v>0</v>
      </c>
      <c r="T390" s="2">
        <f>IF(SUM('Actual species'!W390)&gt;=1,1,IF(SUM('Actual species'!W390)="X",1,0))</f>
        <v>0</v>
      </c>
    </row>
    <row r="391" spans="1:20" x14ac:dyDescent="0.3">
      <c r="A391" s="113" t="str">
        <f>'Actual species'!A391</f>
        <v>Autalia rivularis</v>
      </c>
      <c r="B391" s="66">
        <f>IF(SUM('Actual species'!B391:E391)&gt;=1,1,IF(SUM('Actual species'!B391:E391)="X",1,0))</f>
        <v>0</v>
      </c>
      <c r="C391" s="2">
        <f>IF(SUM('Actual species'!F391)&gt;=1,1,IF(SUM('Actual species'!F391)="X",1,0))</f>
        <v>0</v>
      </c>
      <c r="D391" s="2">
        <f>IF(SUM('Actual species'!G391)&gt;=1,1,IF(SUM('Actual species'!G391)="X",1,0))</f>
        <v>0</v>
      </c>
      <c r="E391" s="2">
        <f>IF(SUM('Actual species'!H391)&gt;=1,1,IF(SUM('Actual species'!H391)="X",1,0))</f>
        <v>0</v>
      </c>
      <c r="F391" s="2">
        <f>IF(SUM('Actual species'!I391)&gt;=1,1,IF(SUM('Actual species'!I391)="X",1,0))</f>
        <v>0</v>
      </c>
      <c r="G391" s="2">
        <f>IF(SUM('Actual species'!J391)&gt;=1,1,IF(SUM('Actual species'!J391)="X",1,0))</f>
        <v>0</v>
      </c>
      <c r="H391" s="2">
        <f>IF(SUM('Actual species'!K391)&gt;=1,1,IF(SUM('Actual species'!K391)="X",1,0))</f>
        <v>0</v>
      </c>
      <c r="I391" s="2">
        <f>IF(SUM('Actual species'!L391)&gt;=1,1,IF(SUM('Actual species'!L391)="X",1,0))</f>
        <v>0</v>
      </c>
      <c r="J391" s="2">
        <f>IF(SUM('Actual species'!M391)&gt;=1,1,IF(SUM('Actual species'!M391)="X",1,0))</f>
        <v>1</v>
      </c>
      <c r="K391" s="2">
        <f>IF(SUM('Actual species'!N391)&gt;=1,1,IF(SUM('Actual species'!N391)="X",1,0))</f>
        <v>0</v>
      </c>
      <c r="L391" s="2">
        <f>IF(SUM('Actual species'!O391)&gt;=1,1,IF(SUM('Actual species'!O391)="X",1,0))</f>
        <v>0</v>
      </c>
      <c r="M391" s="2">
        <f>IF(SUM('Actual species'!P391)&gt;=1,1,IF(SUM('Actual species'!P391)="X",1,0))</f>
        <v>1</v>
      </c>
      <c r="N391" s="2">
        <f>IF(SUM('Actual species'!Q391)&gt;=1,1,IF(SUM('Actual species'!Q391)="X",1,0))</f>
        <v>0</v>
      </c>
      <c r="O391" s="2">
        <f>IF(SUM('Actual species'!R391)&gt;=1,1,IF(SUM('Actual species'!R391)="X",1,0))</f>
        <v>0</v>
      </c>
      <c r="P391" s="2">
        <f>IF(SUM('Actual species'!S391)&gt;=1,1,IF(SUM('Actual species'!S391)="X",1,0))</f>
        <v>0</v>
      </c>
      <c r="Q391" s="2">
        <f>IF(SUM('Actual species'!T391)&gt;=1,1,IF(SUM('Actual species'!T391)="X",1,0))</f>
        <v>1</v>
      </c>
      <c r="R391" s="2">
        <f>IF(SUM('Actual species'!U391)&gt;=1,1,IF(SUM('Actual species'!U391)="X",1,0))</f>
        <v>0</v>
      </c>
      <c r="S391" s="2">
        <f>IF(SUM('Actual species'!V391)&gt;=1,1,IF(SUM('Actual species'!V391)="X",1,0))</f>
        <v>0</v>
      </c>
      <c r="T391" s="2">
        <f>IF(SUM('Actual species'!W391)&gt;=1,1,IF(SUM('Actual species'!W391)="X",1,0))</f>
        <v>0</v>
      </c>
    </row>
    <row r="392" spans="1:20" x14ac:dyDescent="0.3">
      <c r="A392" s="113" t="str">
        <f>'Actual species'!A392</f>
        <v xml:space="preserve">Bellatheta albimontis (E) </v>
      </c>
      <c r="B392" s="66">
        <f>IF(SUM('Actual species'!B392:E392)&gt;=1,1,IF(SUM('Actual species'!B392:E392)="X",1,0))</f>
        <v>0</v>
      </c>
      <c r="C392" s="2">
        <f>IF(SUM('Actual species'!F392)&gt;=1,1,IF(SUM('Actual species'!F392)="X",1,0))</f>
        <v>0</v>
      </c>
      <c r="D392" s="2">
        <f>IF(SUM('Actual species'!G392)&gt;=1,1,IF(SUM('Actual species'!G392)="X",1,0))</f>
        <v>0</v>
      </c>
      <c r="E392" s="2">
        <f>IF(SUM('Actual species'!H392)&gt;=1,1,IF(SUM('Actual species'!H392)="X",1,0))</f>
        <v>0</v>
      </c>
      <c r="F392" s="2">
        <f>IF(SUM('Actual species'!I392)&gt;=1,1,IF(SUM('Actual species'!I392)="X",1,0))</f>
        <v>0</v>
      </c>
      <c r="G392" s="2">
        <f>IF(SUM('Actual species'!J392)&gt;=1,1,IF(SUM('Actual species'!J392)="X",1,0))</f>
        <v>1</v>
      </c>
      <c r="H392" s="2">
        <f>IF(SUM('Actual species'!K392)&gt;=1,1,IF(SUM('Actual species'!K392)="X",1,0))</f>
        <v>0</v>
      </c>
      <c r="I392" s="2">
        <f>IF(SUM('Actual species'!L392)&gt;=1,1,IF(SUM('Actual species'!L392)="X",1,0))</f>
        <v>0</v>
      </c>
      <c r="J392" s="2">
        <f>IF(SUM('Actual species'!M392)&gt;=1,1,IF(SUM('Actual species'!M392)="X",1,0))</f>
        <v>0</v>
      </c>
      <c r="K392" s="2">
        <f>IF(SUM('Actual species'!N392)&gt;=1,1,IF(SUM('Actual species'!N392)="X",1,0))</f>
        <v>0</v>
      </c>
      <c r="L392" s="2">
        <f>IF(SUM('Actual species'!O392)&gt;=1,1,IF(SUM('Actual species'!O392)="X",1,0))</f>
        <v>0</v>
      </c>
      <c r="M392" s="2">
        <f>IF(SUM('Actual species'!P392)&gt;=1,1,IF(SUM('Actual species'!P392)="X",1,0))</f>
        <v>0</v>
      </c>
      <c r="N392" s="2">
        <f>IF(SUM('Actual species'!Q392)&gt;=1,1,IF(SUM('Actual species'!Q392)="X",1,0))</f>
        <v>0</v>
      </c>
      <c r="O392" s="2">
        <f>IF(SUM('Actual species'!R392)&gt;=1,1,IF(SUM('Actual species'!R392)="X",1,0))</f>
        <v>0</v>
      </c>
      <c r="P392" s="2">
        <f>IF(SUM('Actual species'!S392)&gt;=1,1,IF(SUM('Actual species'!S392)="X",1,0))</f>
        <v>0</v>
      </c>
      <c r="Q392" s="2">
        <f>IF(SUM('Actual species'!T392)&gt;=1,1,IF(SUM('Actual species'!T392)="X",1,0))</f>
        <v>0</v>
      </c>
      <c r="R392" s="2">
        <f>IF(SUM('Actual species'!U392)&gt;=1,1,IF(SUM('Actual species'!U392)="X",1,0))</f>
        <v>0</v>
      </c>
      <c r="S392" s="2">
        <f>IF(SUM('Actual species'!V392)&gt;=1,1,IF(SUM('Actual species'!V392)="X",1,0))</f>
        <v>0</v>
      </c>
      <c r="T392" s="2">
        <f>IF(SUM('Actual species'!W392)&gt;=1,1,IF(SUM('Actual species'!W392)="X",1,0))</f>
        <v>0</v>
      </c>
    </row>
    <row r="393" spans="1:20" x14ac:dyDescent="0.3">
      <c r="A393" s="113" t="str">
        <f>'Actual species'!A393</f>
        <v>Bellatheta idana (E)</v>
      </c>
      <c r="B393" s="66">
        <f>IF(SUM('Actual species'!B393:E393)&gt;=1,1,IF(SUM('Actual species'!B393:E393)="X",1,0))</f>
        <v>0</v>
      </c>
      <c r="C393" s="2">
        <f>IF(SUM('Actual species'!F393)&gt;=1,1,IF(SUM('Actual species'!F393)="X",1,0))</f>
        <v>0</v>
      </c>
      <c r="D393" s="2">
        <f>IF(SUM('Actual species'!G393)&gt;=1,1,IF(SUM('Actual species'!G393)="X",1,0))</f>
        <v>0</v>
      </c>
      <c r="E393" s="2">
        <f>IF(SUM('Actual species'!H393)&gt;=1,1,IF(SUM('Actual species'!H393)="X",1,0))</f>
        <v>0</v>
      </c>
      <c r="F393" s="2">
        <f>IF(SUM('Actual species'!I393)&gt;=1,1,IF(SUM('Actual species'!I393)="X",1,0))</f>
        <v>0</v>
      </c>
      <c r="G393" s="2">
        <f>IF(SUM('Actual species'!J393)&gt;=1,1,IF(SUM('Actual species'!J393)="X",1,0))</f>
        <v>1</v>
      </c>
      <c r="H393" s="2">
        <f>IF(SUM('Actual species'!K393)&gt;=1,1,IF(SUM('Actual species'!K393)="X",1,0))</f>
        <v>0</v>
      </c>
      <c r="I393" s="2">
        <f>IF(SUM('Actual species'!L393)&gt;=1,1,IF(SUM('Actual species'!L393)="X",1,0))</f>
        <v>0</v>
      </c>
      <c r="J393" s="2">
        <f>IF(SUM('Actual species'!M393)&gt;=1,1,IF(SUM('Actual species'!M393)="X",1,0))</f>
        <v>0</v>
      </c>
      <c r="K393" s="2">
        <f>IF(SUM('Actual species'!N393)&gt;=1,1,IF(SUM('Actual species'!N393)="X",1,0))</f>
        <v>0</v>
      </c>
      <c r="L393" s="2">
        <f>IF(SUM('Actual species'!O393)&gt;=1,1,IF(SUM('Actual species'!O393)="X",1,0))</f>
        <v>0</v>
      </c>
      <c r="M393" s="2">
        <f>IF(SUM('Actual species'!P393)&gt;=1,1,IF(SUM('Actual species'!P393)="X",1,0))</f>
        <v>0</v>
      </c>
      <c r="N393" s="2">
        <f>IF(SUM('Actual species'!Q393)&gt;=1,1,IF(SUM('Actual species'!Q393)="X",1,0))</f>
        <v>0</v>
      </c>
      <c r="O393" s="2">
        <f>IF(SUM('Actual species'!R393)&gt;=1,1,IF(SUM('Actual species'!R393)="X",1,0))</f>
        <v>0</v>
      </c>
      <c r="P393" s="2">
        <f>IF(SUM('Actual species'!S393)&gt;=1,1,IF(SUM('Actual species'!S393)="X",1,0))</f>
        <v>0</v>
      </c>
      <c r="Q393" s="2">
        <f>IF(SUM('Actual species'!T393)&gt;=1,1,IF(SUM('Actual species'!T393)="X",1,0))</f>
        <v>0</v>
      </c>
      <c r="R393" s="2">
        <f>IF(SUM('Actual species'!U393)&gt;=1,1,IF(SUM('Actual species'!U393)="X",1,0))</f>
        <v>0</v>
      </c>
      <c r="S393" s="2">
        <f>IF(SUM('Actual species'!V393)&gt;=1,1,IF(SUM('Actual species'!V393)="X",1,0))</f>
        <v>0</v>
      </c>
      <c r="T393" s="2">
        <f>IF(SUM('Actual species'!W393)&gt;=1,1,IF(SUM('Actual species'!W393)="X",1,0))</f>
        <v>0</v>
      </c>
    </row>
    <row r="394" spans="1:20" x14ac:dyDescent="0.3">
      <c r="A394" s="113" t="str">
        <f>'Actual species'!A394</f>
        <v>Bolitobius sp.</v>
      </c>
      <c r="B394" s="66">
        <f>IF(SUM('Actual species'!B394:E394)&gt;=1,1,IF(SUM('Actual species'!B394:E394)="X",1,0))</f>
        <v>0</v>
      </c>
      <c r="C394" s="2">
        <f>IF(SUM('Actual species'!F394)&gt;=1,1,IF(SUM('Actual species'!F394)="X",1,0))</f>
        <v>1</v>
      </c>
      <c r="D394" s="2">
        <f>IF(SUM('Actual species'!G394)&gt;=1,1,IF(SUM('Actual species'!G394)="X",1,0))</f>
        <v>0</v>
      </c>
      <c r="E394" s="2">
        <f>IF(SUM('Actual species'!H394)&gt;=1,1,IF(SUM('Actual species'!H394)="X",1,0))</f>
        <v>0</v>
      </c>
      <c r="F394" s="2">
        <f>IF(SUM('Actual species'!I394)&gt;=1,1,IF(SUM('Actual species'!I394)="X",1,0))</f>
        <v>0</v>
      </c>
      <c r="G394" s="2">
        <f>IF(SUM('Actual species'!J394)&gt;=1,1,IF(SUM('Actual species'!J394)="X",1,0))</f>
        <v>0</v>
      </c>
      <c r="H394" s="2">
        <f>IF(SUM('Actual species'!K394)&gt;=1,1,IF(SUM('Actual species'!K394)="X",1,0))</f>
        <v>0</v>
      </c>
      <c r="I394" s="2">
        <f>IF(SUM('Actual species'!L394)&gt;=1,1,IF(SUM('Actual species'!L394)="X",1,0))</f>
        <v>0</v>
      </c>
      <c r="J394" s="2">
        <f>IF(SUM('Actual species'!M394)&gt;=1,1,IF(SUM('Actual species'!M394)="X",1,0))</f>
        <v>0</v>
      </c>
      <c r="K394" s="2">
        <f>IF(SUM('Actual species'!N394)&gt;=1,1,IF(SUM('Actual species'!N394)="X",1,0))</f>
        <v>0</v>
      </c>
      <c r="L394" s="2">
        <f>IF(SUM('Actual species'!O394)&gt;=1,1,IF(SUM('Actual species'!O394)="X",1,0))</f>
        <v>0</v>
      </c>
      <c r="M394" s="2">
        <f>IF(SUM('Actual species'!P394)&gt;=1,1,IF(SUM('Actual species'!P394)="X",1,0))</f>
        <v>0</v>
      </c>
      <c r="N394" s="2">
        <f>IF(SUM('Actual species'!Q394)&gt;=1,1,IF(SUM('Actual species'!Q394)="X",1,0))</f>
        <v>0</v>
      </c>
      <c r="O394" s="2">
        <f>IF(SUM('Actual species'!R394)&gt;=1,1,IF(SUM('Actual species'!R394)="X",1,0))</f>
        <v>0</v>
      </c>
      <c r="P394" s="2">
        <f>IF(SUM('Actual species'!S394)&gt;=1,1,IF(SUM('Actual species'!S394)="X",1,0))</f>
        <v>0</v>
      </c>
      <c r="Q394" s="2">
        <f>IF(SUM('Actual species'!T394)&gt;=1,1,IF(SUM('Actual species'!T394)="X",1,0))</f>
        <v>0</v>
      </c>
      <c r="R394" s="2">
        <f>IF(SUM('Actual species'!U394)&gt;=1,1,IF(SUM('Actual species'!U394)="X",1,0))</f>
        <v>0</v>
      </c>
      <c r="S394" s="2">
        <f>IF(SUM('Actual species'!V394)&gt;=1,1,IF(SUM('Actual species'!V394)="X",1,0))</f>
        <v>0</v>
      </c>
      <c r="T394" s="2">
        <f>IF(SUM('Actual species'!W394)&gt;=1,1,IF(SUM('Actual species'!W394)="X",1,0))</f>
        <v>0</v>
      </c>
    </row>
    <row r="395" spans="1:20" x14ac:dyDescent="0.3">
      <c r="A395" s="113" t="str">
        <f>'Actual species'!A395</f>
        <v>Bolitochara bella</v>
      </c>
      <c r="B395" s="66">
        <f>IF(SUM('Actual species'!B395:E395)&gt;=1,1,IF(SUM('Actual species'!B395:E395)="X",1,0))</f>
        <v>0</v>
      </c>
      <c r="C395" s="2">
        <f>IF(SUM('Actual species'!F395)&gt;=1,1,IF(SUM('Actual species'!F395)="X",1,0))</f>
        <v>0</v>
      </c>
      <c r="D395" s="2">
        <f>IF(SUM('Actual species'!G395)&gt;=1,1,IF(SUM('Actual species'!G395)="X",1,0))</f>
        <v>0</v>
      </c>
      <c r="E395" s="2">
        <f>IF(SUM('Actual species'!H395)&gt;=1,1,IF(SUM('Actual species'!H395)="X",1,0))</f>
        <v>0</v>
      </c>
      <c r="F395" s="2">
        <f>IF(SUM('Actual species'!I395)&gt;=1,1,IF(SUM('Actual species'!I395)="X",1,0))</f>
        <v>0</v>
      </c>
      <c r="G395" s="2">
        <f>IF(SUM('Actual species'!J395)&gt;=1,1,IF(SUM('Actual species'!J395)="X",1,0))</f>
        <v>0</v>
      </c>
      <c r="H395" s="2">
        <f>IF(SUM('Actual species'!K395)&gt;=1,1,IF(SUM('Actual species'!K395)="X",1,0))</f>
        <v>0</v>
      </c>
      <c r="I395" s="2">
        <f>IF(SUM('Actual species'!L395)&gt;=1,1,IF(SUM('Actual species'!L395)="X",1,0))</f>
        <v>0</v>
      </c>
      <c r="J395" s="2">
        <f>IF(SUM('Actual species'!M395)&gt;=1,1,IF(SUM('Actual species'!M395)="X",1,0))</f>
        <v>1</v>
      </c>
      <c r="K395" s="2">
        <f>IF(SUM('Actual species'!N395)&gt;=1,1,IF(SUM('Actual species'!N395)="X",1,0))</f>
        <v>0</v>
      </c>
      <c r="L395" s="2">
        <f>IF(SUM('Actual species'!O395)&gt;=1,1,IF(SUM('Actual species'!O395)="X",1,0))</f>
        <v>0</v>
      </c>
      <c r="M395" s="2">
        <f>IF(SUM('Actual species'!P395)&gt;=1,1,IF(SUM('Actual species'!P395)="X",1,0))</f>
        <v>0</v>
      </c>
      <c r="N395" s="2">
        <f>IF(SUM('Actual species'!Q395)&gt;=1,1,IF(SUM('Actual species'!Q395)="X",1,0))</f>
        <v>0</v>
      </c>
      <c r="O395" s="2">
        <f>IF(SUM('Actual species'!R395)&gt;=1,1,IF(SUM('Actual species'!R395)="X",1,0))</f>
        <v>0</v>
      </c>
      <c r="P395" s="2">
        <f>IF(SUM('Actual species'!S395)&gt;=1,1,IF(SUM('Actual species'!S395)="X",1,0))</f>
        <v>0</v>
      </c>
      <c r="Q395" s="2">
        <f>IF(SUM('Actual species'!T395)&gt;=1,1,IF(SUM('Actual species'!T395)="X",1,0))</f>
        <v>0</v>
      </c>
      <c r="R395" s="2">
        <f>IF(SUM('Actual species'!U395)&gt;=1,1,IF(SUM('Actual species'!U395)="X",1,0))</f>
        <v>0</v>
      </c>
      <c r="S395" s="2">
        <f>IF(SUM('Actual species'!V395)&gt;=1,1,IF(SUM('Actual species'!V395)="X",1,0))</f>
        <v>0</v>
      </c>
      <c r="T395" s="2">
        <f>IF(SUM('Actual species'!W395)&gt;=1,1,IF(SUM('Actual species'!W395)="X",1,0))</f>
        <v>0</v>
      </c>
    </row>
    <row r="396" spans="1:20" x14ac:dyDescent="0.3">
      <c r="A396" s="113" t="str">
        <f>'Actual species'!A396</f>
        <v>Bolitochara obliqua</v>
      </c>
      <c r="B396" s="66">
        <f>IF(SUM('Actual species'!B396:E396)&gt;=1,1,IF(SUM('Actual species'!B396:E396)="X",1,0))</f>
        <v>0</v>
      </c>
      <c r="C396" s="2">
        <f>IF(SUM('Actual species'!F396)&gt;=1,1,IF(SUM('Actual species'!F396)="X",1,0))</f>
        <v>0</v>
      </c>
      <c r="D396" s="2">
        <f>IF(SUM('Actual species'!G396)&gt;=1,1,IF(SUM('Actual species'!G396)="X",1,0))</f>
        <v>0</v>
      </c>
      <c r="E396" s="2">
        <f>IF(SUM('Actual species'!H396)&gt;=1,1,IF(SUM('Actual species'!H396)="X",1,0))</f>
        <v>0</v>
      </c>
      <c r="F396" s="2">
        <f>IF(SUM('Actual species'!I396)&gt;=1,1,IF(SUM('Actual species'!I396)="X",1,0))</f>
        <v>0</v>
      </c>
      <c r="G396" s="2">
        <f>IF(SUM('Actual species'!J396)&gt;=1,1,IF(SUM('Actual species'!J396)="X",1,0))</f>
        <v>0</v>
      </c>
      <c r="H396" s="2">
        <f>IF(SUM('Actual species'!K396)&gt;=1,1,IF(SUM('Actual species'!K396)="X",1,0))</f>
        <v>0</v>
      </c>
      <c r="I396" s="2">
        <f>IF(SUM('Actual species'!L396)&gt;=1,1,IF(SUM('Actual species'!L396)="X",1,0))</f>
        <v>0</v>
      </c>
      <c r="J396" s="2">
        <f>IF(SUM('Actual species'!M396)&gt;=1,1,IF(SUM('Actual species'!M396)="X",1,0))</f>
        <v>0</v>
      </c>
      <c r="K396" s="2">
        <f>IF(SUM('Actual species'!N396)&gt;=1,1,IF(SUM('Actual species'!N396)="X",1,0))</f>
        <v>0</v>
      </c>
      <c r="L396" s="2">
        <f>IF(SUM('Actual species'!O396)&gt;=1,1,IF(SUM('Actual species'!O396)="X",1,0))</f>
        <v>0</v>
      </c>
      <c r="M396" s="2">
        <f>IF(SUM('Actual species'!P396)&gt;=1,1,IF(SUM('Actual species'!P396)="X",1,0))</f>
        <v>0</v>
      </c>
      <c r="N396" s="2">
        <f>IF(SUM('Actual species'!Q396)&gt;=1,1,IF(SUM('Actual species'!Q396)="X",1,0))</f>
        <v>0</v>
      </c>
      <c r="O396" s="2">
        <f>IF(SUM('Actual species'!R396)&gt;=1,1,IF(SUM('Actual species'!R396)="X",1,0))</f>
        <v>0</v>
      </c>
      <c r="P396" s="2">
        <f>IF(SUM('Actual species'!S396)&gt;=1,1,IF(SUM('Actual species'!S396)="X",1,0))</f>
        <v>0</v>
      </c>
      <c r="Q396" s="2">
        <f>IF(SUM('Actual species'!T396)&gt;=1,1,IF(SUM('Actual species'!T396)="X",1,0))</f>
        <v>1</v>
      </c>
      <c r="R396" s="2">
        <f>IF(SUM('Actual species'!U396)&gt;=1,1,IF(SUM('Actual species'!U396)="X",1,0))</f>
        <v>0</v>
      </c>
      <c r="S396" s="2">
        <f>IF(SUM('Actual species'!V396)&gt;=1,1,IF(SUM('Actual species'!V396)="X",1,0))</f>
        <v>0</v>
      </c>
      <c r="T396" s="2">
        <f>IF(SUM('Actual species'!W396)&gt;=1,1,IF(SUM('Actual species'!W396)="X",1,0))</f>
        <v>0</v>
      </c>
    </row>
    <row r="397" spans="1:20" x14ac:dyDescent="0.3">
      <c r="A397" s="113" t="str">
        <f>'Actual species'!A397</f>
        <v xml:space="preserve">*Borboropora corcyrana (E) </v>
      </c>
      <c r="B397" s="66">
        <f>IF(SUM('Actual species'!B397:E397)&gt;=1,1,IF(SUM('Actual species'!B397:E397)="X",1,0))</f>
        <v>0</v>
      </c>
      <c r="C397" s="2">
        <f>IF(SUM('Actual species'!F397)&gt;=1,1,IF(SUM('Actual species'!F397)="X",1,0))</f>
        <v>0</v>
      </c>
      <c r="D397" s="2">
        <f>IF(SUM('Actual species'!G397)&gt;=1,1,IF(SUM('Actual species'!G397)="X",1,0))</f>
        <v>0</v>
      </c>
      <c r="E397" s="2">
        <f>IF(SUM('Actual species'!H397)&gt;=1,1,IF(SUM('Actual species'!H397)="X",1,0))</f>
        <v>0</v>
      </c>
      <c r="F397" s="2">
        <f>IF(SUM('Actual species'!I397)&gt;=1,1,IF(SUM('Actual species'!I397)="X",1,0))</f>
        <v>0</v>
      </c>
      <c r="G397" s="2">
        <f>IF(SUM('Actual species'!J397)&gt;=1,1,IF(SUM('Actual species'!J397)="X",1,0))</f>
        <v>0</v>
      </c>
      <c r="H397" s="2">
        <f>IF(SUM('Actual species'!K397)&gt;=1,1,IF(SUM('Actual species'!K397)="X",1,0))</f>
        <v>0</v>
      </c>
      <c r="I397" s="2">
        <f>IF(SUM('Actual species'!L397)&gt;=1,1,IF(SUM('Actual species'!L397)="X",1,0))</f>
        <v>0</v>
      </c>
      <c r="J397" s="2">
        <f>IF(SUM('Actual species'!M397)&gt;=1,1,IF(SUM('Actual species'!M397)="X",1,0))</f>
        <v>1</v>
      </c>
      <c r="K397" s="2">
        <f>IF(SUM('Actual species'!N397)&gt;=1,1,IF(SUM('Actual species'!N397)="X",1,0))</f>
        <v>0</v>
      </c>
      <c r="L397" s="2">
        <f>IF(SUM('Actual species'!O397)&gt;=1,1,IF(SUM('Actual species'!O397)="X",1,0))</f>
        <v>0</v>
      </c>
      <c r="M397" s="2">
        <f>IF(SUM('Actual species'!P397)&gt;=1,1,IF(SUM('Actual species'!P397)="X",1,0))</f>
        <v>0</v>
      </c>
      <c r="N397" s="2">
        <f>IF(SUM('Actual species'!Q397)&gt;=1,1,IF(SUM('Actual species'!Q397)="X",1,0))</f>
        <v>0</v>
      </c>
      <c r="O397" s="2">
        <f>IF(SUM('Actual species'!R397)&gt;=1,1,IF(SUM('Actual species'!R397)="X",1,0))</f>
        <v>0</v>
      </c>
      <c r="P397" s="2">
        <f>IF(SUM('Actual species'!S397)&gt;=1,1,IF(SUM('Actual species'!S397)="X",1,0))</f>
        <v>0</v>
      </c>
      <c r="Q397" s="2">
        <f>IF(SUM('Actual species'!T397)&gt;=1,1,IF(SUM('Actual species'!T397)="X",1,0))</f>
        <v>0</v>
      </c>
      <c r="R397" s="2">
        <f>IF(SUM('Actual species'!U397)&gt;=1,1,IF(SUM('Actual species'!U397)="X",1,0))</f>
        <v>0</v>
      </c>
      <c r="S397" s="2">
        <f>IF(SUM('Actual species'!V397)&gt;=1,1,IF(SUM('Actual species'!V397)="X",1,0))</f>
        <v>0</v>
      </c>
      <c r="T397" s="2">
        <f>IF(SUM('Actual species'!W397)&gt;=1,1,IF(SUM('Actual species'!W397)="X",1,0))</f>
        <v>0</v>
      </c>
    </row>
    <row r="398" spans="1:20" x14ac:dyDescent="0.3">
      <c r="A398" s="113" t="str">
        <f>'Actual species'!A398</f>
        <v>Brachida exigua</v>
      </c>
      <c r="B398" s="66">
        <f>IF(SUM('Actual species'!B398:E398)&gt;=1,1,IF(SUM('Actual species'!B398:E398)="X",1,0))</f>
        <v>0</v>
      </c>
      <c r="C398" s="2">
        <f>IF(SUM('Actual species'!F398)&gt;=1,1,IF(SUM('Actual species'!F398)="X",1,0))</f>
        <v>0</v>
      </c>
      <c r="D398" s="2">
        <f>IF(SUM('Actual species'!G398)&gt;=1,1,IF(SUM('Actual species'!G398)="X",1,0))</f>
        <v>0</v>
      </c>
      <c r="E398" s="2">
        <f>IF(SUM('Actual species'!H398)&gt;=1,1,IF(SUM('Actual species'!H398)="X",1,0))</f>
        <v>0</v>
      </c>
      <c r="F398" s="2">
        <f>IF(SUM('Actual species'!I398)&gt;=1,1,IF(SUM('Actual species'!I398)="X",1,0))</f>
        <v>0</v>
      </c>
      <c r="G398" s="2">
        <f>IF(SUM('Actual species'!J398)&gt;=1,1,IF(SUM('Actual species'!J398)="X",1,0))</f>
        <v>0</v>
      </c>
      <c r="H398" s="2">
        <f>IF(SUM('Actual species'!K398)&gt;=1,1,IF(SUM('Actual species'!K398)="X",1,0))</f>
        <v>0</v>
      </c>
      <c r="I398" s="2">
        <f>IF(SUM('Actual species'!L398)&gt;=1,1,IF(SUM('Actual species'!L398)="X",1,0))</f>
        <v>0</v>
      </c>
      <c r="J398" s="2">
        <f>IF(SUM('Actual species'!M398)&gt;=1,1,IF(SUM('Actual species'!M398)="X",1,0))</f>
        <v>0</v>
      </c>
      <c r="K398" s="2">
        <f>IF(SUM('Actual species'!N398)&gt;=1,1,IF(SUM('Actual species'!N398)="X",1,0))</f>
        <v>0</v>
      </c>
      <c r="L398" s="2">
        <f>IF(SUM('Actual species'!O398)&gt;=1,1,IF(SUM('Actual species'!O398)="X",1,0))</f>
        <v>0</v>
      </c>
      <c r="M398" s="2">
        <f>IF(SUM('Actual species'!P398)&gt;=1,1,IF(SUM('Actual species'!P398)="X",1,0))</f>
        <v>0</v>
      </c>
      <c r="N398" s="2">
        <f>IF(SUM('Actual species'!Q398)&gt;=1,1,IF(SUM('Actual species'!Q398)="X",1,0))</f>
        <v>0</v>
      </c>
      <c r="O398" s="2">
        <f>IF(SUM('Actual species'!R398)&gt;=1,1,IF(SUM('Actual species'!R398)="X",1,0))</f>
        <v>0</v>
      </c>
      <c r="P398" s="2">
        <f>IF(SUM('Actual species'!S398)&gt;=1,1,IF(SUM('Actual species'!S398)="X",1,0))</f>
        <v>0</v>
      </c>
      <c r="Q398" s="2">
        <f>IF(SUM('Actual species'!T398)&gt;=1,1,IF(SUM('Actual species'!T398)="X",1,0))</f>
        <v>0</v>
      </c>
      <c r="R398" s="2">
        <f>IF(SUM('Actual species'!U398)&gt;=1,1,IF(SUM('Actual species'!U398)="X",1,0))</f>
        <v>0</v>
      </c>
      <c r="S398" s="2">
        <f>IF(SUM('Actual species'!V398)&gt;=1,1,IF(SUM('Actual species'!V398)="X",1,0))</f>
        <v>0</v>
      </c>
      <c r="T398" s="2">
        <f>IF(SUM('Actual species'!W398)&gt;=1,1,IF(SUM('Actual species'!W398)="X",1,0))</f>
        <v>0</v>
      </c>
    </row>
    <row r="399" spans="1:20" x14ac:dyDescent="0.3">
      <c r="A399" s="113" t="str">
        <f>'Actual species'!A399</f>
        <v>Brundinia meridionalis</v>
      </c>
      <c r="B399" s="66">
        <f>IF(SUM('Actual species'!B399:E399)&gt;=1,1,IF(SUM('Actual species'!B399:E399)="X",1,0))</f>
        <v>0</v>
      </c>
      <c r="C399" s="2">
        <f>IF(SUM('Actual species'!F399)&gt;=1,1,IF(SUM('Actual species'!F399)="X",1,0))</f>
        <v>0</v>
      </c>
      <c r="D399" s="2">
        <f>IF(SUM('Actual species'!G399)&gt;=1,1,IF(SUM('Actual species'!G399)="X",1,0))</f>
        <v>0</v>
      </c>
      <c r="E399" s="2">
        <f>IF(SUM('Actual species'!H399)&gt;=1,1,IF(SUM('Actual species'!H399)="X",1,0))</f>
        <v>1</v>
      </c>
      <c r="F399" s="2">
        <f>IF(SUM('Actual species'!I399)&gt;=1,1,IF(SUM('Actual species'!I399)="X",1,0))</f>
        <v>1</v>
      </c>
      <c r="G399" s="2">
        <f>IF(SUM('Actual species'!J399)&gt;=1,1,IF(SUM('Actual species'!J399)="X",1,0))</f>
        <v>0</v>
      </c>
      <c r="H399" s="2">
        <f>IF(SUM('Actual species'!K399)&gt;=1,1,IF(SUM('Actual species'!K399)="X",1,0))</f>
        <v>0</v>
      </c>
      <c r="I399" s="2">
        <f>IF(SUM('Actual species'!L399)&gt;=1,1,IF(SUM('Actual species'!L399)="X",1,0))</f>
        <v>0</v>
      </c>
      <c r="J399" s="2">
        <f>IF(SUM('Actual species'!M399)&gt;=1,1,IF(SUM('Actual species'!M399)="X",1,0))</f>
        <v>0</v>
      </c>
      <c r="K399" s="2">
        <f>IF(SUM('Actual species'!N399)&gt;=1,1,IF(SUM('Actual species'!N399)="X",1,0))</f>
        <v>0</v>
      </c>
      <c r="L399" s="2">
        <f>IF(SUM('Actual species'!O399)&gt;=1,1,IF(SUM('Actual species'!O399)="X",1,0))</f>
        <v>0</v>
      </c>
      <c r="M399" s="2">
        <f>IF(SUM('Actual species'!P399)&gt;=1,1,IF(SUM('Actual species'!P399)="X",1,0))</f>
        <v>0</v>
      </c>
      <c r="N399" s="2">
        <f>IF(SUM('Actual species'!Q399)&gt;=1,1,IF(SUM('Actual species'!Q399)="X",1,0))</f>
        <v>0</v>
      </c>
      <c r="O399" s="2">
        <f>IF(SUM('Actual species'!R399)&gt;=1,1,IF(SUM('Actual species'!R399)="X",1,0))</f>
        <v>0</v>
      </c>
      <c r="P399" s="2">
        <f>IF(SUM('Actual species'!S399)&gt;=1,1,IF(SUM('Actual species'!S399)="X",1,0))</f>
        <v>0</v>
      </c>
      <c r="Q399" s="2">
        <f>IF(SUM('Actual species'!T399)&gt;=1,1,IF(SUM('Actual species'!T399)="X",1,0))</f>
        <v>0</v>
      </c>
      <c r="R399" s="2">
        <f>IF(SUM('Actual species'!U399)&gt;=1,1,IF(SUM('Actual species'!U399)="X",1,0))</f>
        <v>0</v>
      </c>
      <c r="S399" s="2">
        <f>IF(SUM('Actual species'!V399)&gt;=1,1,IF(SUM('Actual species'!V399)="X",1,0))</f>
        <v>0</v>
      </c>
      <c r="T399" s="2">
        <f>IF(SUM('Actual species'!W399)&gt;=1,1,IF(SUM('Actual species'!W399)="X",1,0))</f>
        <v>0</v>
      </c>
    </row>
    <row r="400" spans="1:20" x14ac:dyDescent="0.3">
      <c r="A400" s="113" t="str">
        <f>'Actual species'!A400</f>
        <v>Callicerus rigidicornis</v>
      </c>
      <c r="B400" s="66">
        <f>IF(SUM('Actual species'!B400:E400)&gt;=1,1,IF(SUM('Actual species'!B400:E400)="X",1,0))</f>
        <v>0</v>
      </c>
      <c r="C400" s="2">
        <f>IF(SUM('Actual species'!F400)&gt;=1,1,IF(SUM('Actual species'!F400)="X",1,0))</f>
        <v>0</v>
      </c>
      <c r="D400" s="2">
        <f>IF(SUM('Actual species'!G400)&gt;=1,1,IF(SUM('Actual species'!G400)="X",1,0))</f>
        <v>0</v>
      </c>
      <c r="E400" s="2">
        <f>IF(SUM('Actual species'!H400)&gt;=1,1,IF(SUM('Actual species'!H400)="X",1,0))</f>
        <v>0</v>
      </c>
      <c r="F400" s="2">
        <f>IF(SUM('Actual species'!I400)&gt;=1,1,IF(SUM('Actual species'!I400)="X",1,0))</f>
        <v>0</v>
      </c>
      <c r="G400" s="2">
        <f>IF(SUM('Actual species'!J400)&gt;=1,1,IF(SUM('Actual species'!J400)="X",1,0))</f>
        <v>0</v>
      </c>
      <c r="H400" s="2">
        <f>IF(SUM('Actual species'!K400)&gt;=1,1,IF(SUM('Actual species'!K400)="X",1,0))</f>
        <v>0</v>
      </c>
      <c r="I400" s="2">
        <f>IF(SUM('Actual species'!L400)&gt;=1,1,IF(SUM('Actual species'!L400)="X",1,0))</f>
        <v>0</v>
      </c>
      <c r="J400" s="2">
        <f>IF(SUM('Actual species'!M400)&gt;=1,1,IF(SUM('Actual species'!M400)="X",1,0))</f>
        <v>1</v>
      </c>
      <c r="K400" s="2">
        <f>IF(SUM('Actual species'!N400)&gt;=1,1,IF(SUM('Actual species'!N400)="X",1,0))</f>
        <v>0</v>
      </c>
      <c r="L400" s="2">
        <f>IF(SUM('Actual species'!O400)&gt;=1,1,IF(SUM('Actual species'!O400)="X",1,0))</f>
        <v>0</v>
      </c>
      <c r="M400" s="2">
        <f>IF(SUM('Actual species'!P400)&gt;=1,1,IF(SUM('Actual species'!P400)="X",1,0))</f>
        <v>0</v>
      </c>
      <c r="N400" s="2">
        <f>IF(SUM('Actual species'!Q400)&gt;=1,1,IF(SUM('Actual species'!Q400)="X",1,0))</f>
        <v>0</v>
      </c>
      <c r="O400" s="2">
        <f>IF(SUM('Actual species'!R400)&gt;=1,1,IF(SUM('Actual species'!R400)="X",1,0))</f>
        <v>0</v>
      </c>
      <c r="P400" s="2">
        <f>IF(SUM('Actual species'!S400)&gt;=1,1,IF(SUM('Actual species'!S400)="X",1,0))</f>
        <v>0</v>
      </c>
      <c r="Q400" s="2">
        <f>IF(SUM('Actual species'!T400)&gt;=1,1,IF(SUM('Actual species'!T400)="X",1,0))</f>
        <v>0</v>
      </c>
      <c r="R400" s="2">
        <f>IF(SUM('Actual species'!U400)&gt;=1,1,IF(SUM('Actual species'!U400)="X",1,0))</f>
        <v>0</v>
      </c>
      <c r="S400" s="2">
        <f>IF(SUM('Actual species'!V400)&gt;=1,1,IF(SUM('Actual species'!V400)="X",1,0))</f>
        <v>1</v>
      </c>
      <c r="T400" s="2">
        <f>IF(SUM('Actual species'!W400)&gt;=1,1,IF(SUM('Actual species'!W400)="X",1,0))</f>
        <v>0</v>
      </c>
    </row>
    <row r="401" spans="1:20" x14ac:dyDescent="0.3">
      <c r="A401" s="113" t="str">
        <f>'Actual species'!A401</f>
        <v>Caloderina hierosolymitana</v>
      </c>
      <c r="B401" s="66">
        <f>IF(SUM('Actual species'!B401:E401)&gt;=1,1,IF(SUM('Actual species'!B401:E401)="X",1,0))</f>
        <v>1</v>
      </c>
      <c r="C401" s="2">
        <f>IF(SUM('Actual species'!F401)&gt;=1,1,IF(SUM('Actual species'!F401)="X",1,0))</f>
        <v>0</v>
      </c>
      <c r="D401" s="2">
        <f>IF(SUM('Actual species'!G401)&gt;=1,1,IF(SUM('Actual species'!G401)="X",1,0))</f>
        <v>0</v>
      </c>
      <c r="E401" s="2">
        <f>IF(SUM('Actual species'!H401)&gt;=1,1,IF(SUM('Actual species'!H401)="X",1,0))</f>
        <v>0</v>
      </c>
      <c r="F401" s="2">
        <f>IF(SUM('Actual species'!I401)&gt;=1,1,IF(SUM('Actual species'!I401)="X",1,0))</f>
        <v>0</v>
      </c>
      <c r="G401" s="2">
        <f>IF(SUM('Actual species'!J401)&gt;=1,1,IF(SUM('Actual species'!J401)="X",1,0))</f>
        <v>1</v>
      </c>
      <c r="H401" s="2">
        <f>IF(SUM('Actual species'!K401)&gt;=1,1,IF(SUM('Actual species'!K401)="X",1,0))</f>
        <v>0</v>
      </c>
      <c r="I401" s="2">
        <f>IF(SUM('Actual species'!L401)&gt;=1,1,IF(SUM('Actual species'!L401)="X",1,0))</f>
        <v>0</v>
      </c>
      <c r="J401" s="2">
        <f>IF(SUM('Actual species'!M401)&gt;=1,1,IF(SUM('Actual species'!M401)="X",1,0))</f>
        <v>1</v>
      </c>
      <c r="K401" s="2">
        <f>IF(SUM('Actual species'!N401)&gt;=1,1,IF(SUM('Actual species'!N401)="X",1,0))</f>
        <v>1</v>
      </c>
      <c r="L401" s="2">
        <f>IF(SUM('Actual species'!O401)&gt;=1,1,IF(SUM('Actual species'!O401)="X",1,0))</f>
        <v>1</v>
      </c>
      <c r="M401" s="2">
        <f>IF(SUM('Actual species'!P401)&gt;=1,1,IF(SUM('Actual species'!P401)="X",1,0))</f>
        <v>1</v>
      </c>
      <c r="N401" s="2">
        <f>IF(SUM('Actual species'!Q401)&gt;=1,1,IF(SUM('Actual species'!Q401)="X",1,0))</f>
        <v>0</v>
      </c>
      <c r="O401" s="2">
        <f>IF(SUM('Actual species'!R401)&gt;=1,1,IF(SUM('Actual species'!R401)="X",1,0))</f>
        <v>0</v>
      </c>
      <c r="P401" s="2">
        <f>IF(SUM('Actual species'!S401)&gt;=1,1,IF(SUM('Actual species'!S401)="X",1,0))</f>
        <v>0</v>
      </c>
      <c r="Q401" s="2">
        <f>IF(SUM('Actual species'!T401)&gt;=1,1,IF(SUM('Actual species'!T401)="X",1,0))</f>
        <v>0</v>
      </c>
      <c r="R401" s="2">
        <f>IF(SUM('Actual species'!U401)&gt;=1,1,IF(SUM('Actual species'!U401)="X",1,0))</f>
        <v>0</v>
      </c>
      <c r="S401" s="2">
        <f>IF(SUM('Actual species'!V401)&gt;=1,1,IF(SUM('Actual species'!V401)="X",1,0))</f>
        <v>0</v>
      </c>
      <c r="T401" s="2">
        <f>IF(SUM('Actual species'!W401)&gt;=1,1,IF(SUM('Actual species'!W401)="X",1,0))</f>
        <v>0</v>
      </c>
    </row>
    <row r="402" spans="1:20" x14ac:dyDescent="0.3">
      <c r="A402" s="113" t="str">
        <f>'Actual species'!A402</f>
        <v>Cordalia anatolica</v>
      </c>
      <c r="B402" s="66">
        <f>IF(SUM('Actual species'!B402:E402)&gt;=1,1,IF(SUM('Actual species'!B402:E402)="X",1,0))</f>
        <v>0</v>
      </c>
      <c r="C402" s="2">
        <f>IF(SUM('Actual species'!F402)&gt;=1,1,IF(SUM('Actual species'!F402)="X",1,0))</f>
        <v>0</v>
      </c>
      <c r="D402" s="2">
        <f>IF(SUM('Actual species'!G402)&gt;=1,1,IF(SUM('Actual species'!G402)="X",1,0))</f>
        <v>0</v>
      </c>
      <c r="E402" s="2">
        <f>IF(SUM('Actual species'!H402)&gt;=1,1,IF(SUM('Actual species'!H402)="X",1,0))</f>
        <v>0</v>
      </c>
      <c r="F402" s="2">
        <f>IF(SUM('Actual species'!I402)&gt;=1,1,IF(SUM('Actual species'!I402)="X",1,0))</f>
        <v>1</v>
      </c>
      <c r="G402" s="2">
        <f>IF(SUM('Actual species'!J402)&gt;=1,1,IF(SUM('Actual species'!J402)="X",1,0))</f>
        <v>0</v>
      </c>
      <c r="H402" s="2">
        <f>IF(SUM('Actual species'!K402)&gt;=1,1,IF(SUM('Actual species'!K402)="X",1,0))</f>
        <v>0</v>
      </c>
      <c r="I402" s="2">
        <f>IF(SUM('Actual species'!L402)&gt;=1,1,IF(SUM('Actual species'!L402)="X",1,0))</f>
        <v>0</v>
      </c>
      <c r="J402" s="2">
        <f>IF(SUM('Actual species'!M402)&gt;=1,1,IF(SUM('Actual species'!M402)="X",1,0))</f>
        <v>0</v>
      </c>
      <c r="K402" s="2">
        <f>IF(SUM('Actual species'!N402)&gt;=1,1,IF(SUM('Actual species'!N402)="X",1,0))</f>
        <v>0</v>
      </c>
      <c r="L402" s="2">
        <f>IF(SUM('Actual species'!O402)&gt;=1,1,IF(SUM('Actual species'!O402)="X",1,0))</f>
        <v>0</v>
      </c>
      <c r="M402" s="2">
        <f>IF(SUM('Actual species'!P402)&gt;=1,1,IF(SUM('Actual species'!P402)="X",1,0))</f>
        <v>0</v>
      </c>
      <c r="N402" s="2">
        <f>IF(SUM('Actual species'!Q402)&gt;=1,1,IF(SUM('Actual species'!Q402)="X",1,0))</f>
        <v>0</v>
      </c>
      <c r="O402" s="2">
        <f>IF(SUM('Actual species'!R402)&gt;=1,1,IF(SUM('Actual species'!R402)="X",1,0))</f>
        <v>0</v>
      </c>
      <c r="P402" s="2">
        <f>IF(SUM('Actual species'!S402)&gt;=1,1,IF(SUM('Actual species'!S402)="X",1,0))</f>
        <v>0</v>
      </c>
      <c r="Q402" s="2">
        <f>IF(SUM('Actual species'!T402)&gt;=1,1,IF(SUM('Actual species'!T402)="X",1,0))</f>
        <v>0</v>
      </c>
      <c r="R402" s="2">
        <f>IF(SUM('Actual species'!U402)&gt;=1,1,IF(SUM('Actual species'!U402)="X",1,0))</f>
        <v>0</v>
      </c>
      <c r="S402" s="2">
        <f>IF(SUM('Actual species'!V402)&gt;=1,1,IF(SUM('Actual species'!V402)="X",1,0))</f>
        <v>0</v>
      </c>
      <c r="T402" s="2">
        <f>IF(SUM('Actual species'!W402)&gt;=1,1,IF(SUM('Actual species'!W402)="X",1,0))</f>
        <v>0</v>
      </c>
    </row>
    <row r="403" spans="1:20" x14ac:dyDescent="0.3">
      <c r="A403" s="113" t="str">
        <f>'Actual species'!A403</f>
        <v>Cordalia obscura</v>
      </c>
      <c r="B403" s="66">
        <f>IF(SUM('Actual species'!B403:E403)&gt;=1,1,IF(SUM('Actual species'!B403:E403)="X",1,0))</f>
        <v>1</v>
      </c>
      <c r="C403" s="2">
        <f>IF(SUM('Actual species'!F403)&gt;=1,1,IF(SUM('Actual species'!F403)="X",1,0))</f>
        <v>0</v>
      </c>
      <c r="D403" s="2">
        <f>IF(SUM('Actual species'!G403)&gt;=1,1,IF(SUM('Actual species'!G403)="X",1,0))</f>
        <v>0</v>
      </c>
      <c r="E403" s="2">
        <f>IF(SUM('Actual species'!H403)&gt;=1,1,IF(SUM('Actual species'!H403)="X",1,0))</f>
        <v>0</v>
      </c>
      <c r="F403" s="2">
        <f>IF(SUM('Actual species'!I403)&gt;=1,1,IF(SUM('Actual species'!I403)="X",1,0))</f>
        <v>1</v>
      </c>
      <c r="G403" s="2">
        <f>IF(SUM('Actual species'!J403)&gt;=1,1,IF(SUM('Actual species'!J403)="X",1,0))</f>
        <v>0</v>
      </c>
      <c r="H403" s="2">
        <f>IF(SUM('Actual species'!K403)&gt;=1,1,IF(SUM('Actual species'!K403)="X",1,0))</f>
        <v>0</v>
      </c>
      <c r="I403" s="2">
        <f>IF(SUM('Actual species'!L403)&gt;=1,1,IF(SUM('Actual species'!L403)="X",1,0))</f>
        <v>0</v>
      </c>
      <c r="J403" s="2">
        <f>IF(SUM('Actual species'!M403)&gt;=1,1,IF(SUM('Actual species'!M403)="X",1,0))</f>
        <v>1</v>
      </c>
      <c r="K403" s="2">
        <f>IF(SUM('Actual species'!N403)&gt;=1,1,IF(SUM('Actual species'!N403)="X",1,0))</f>
        <v>1</v>
      </c>
      <c r="L403" s="2">
        <f>IF(SUM('Actual species'!O403)&gt;=1,1,IF(SUM('Actual species'!O403)="X",1,0))</f>
        <v>0</v>
      </c>
      <c r="M403" s="2">
        <f>IF(SUM('Actual species'!P403)&gt;=1,1,IF(SUM('Actual species'!P403)="X",1,0))</f>
        <v>1</v>
      </c>
      <c r="N403" s="2">
        <f>IF(SUM('Actual species'!Q403)&gt;=1,1,IF(SUM('Actual species'!Q403)="X",1,0))</f>
        <v>1</v>
      </c>
      <c r="O403" s="2">
        <f>IF(SUM('Actual species'!R403)&gt;=1,1,IF(SUM('Actual species'!R403)="X",1,0))</f>
        <v>0</v>
      </c>
      <c r="P403" s="2">
        <f>IF(SUM('Actual species'!S403)&gt;=1,1,IF(SUM('Actual species'!S403)="X",1,0))</f>
        <v>0</v>
      </c>
      <c r="Q403" s="2">
        <f>IF(SUM('Actual species'!T403)&gt;=1,1,IF(SUM('Actual species'!T403)="X",1,0))</f>
        <v>0</v>
      </c>
      <c r="R403" s="2">
        <f>IF(SUM('Actual species'!U403)&gt;=1,1,IF(SUM('Actual species'!U403)="X",1,0))</f>
        <v>0</v>
      </c>
      <c r="S403" s="2">
        <f>IF(SUM('Actual species'!V403)&gt;=1,1,IF(SUM('Actual species'!V403)="X",1,0))</f>
        <v>0</v>
      </c>
      <c r="T403" s="2">
        <f>IF(SUM('Actual species'!W403)&gt;=1,1,IF(SUM('Actual species'!W403)="X",1,0))</f>
        <v>0</v>
      </c>
    </row>
    <row r="404" spans="1:20" x14ac:dyDescent="0.3">
      <c r="A404" s="113" t="str">
        <f>'Actual species'!A404</f>
        <v>Cousya 2 spp.</v>
      </c>
      <c r="B404" s="66">
        <f>IF(SUM('Actual species'!B404:E404)&gt;=1,1,IF(SUM('Actual species'!B404:E404)="X",1,0))</f>
        <v>1</v>
      </c>
      <c r="C404" s="2">
        <f>IF(SUM('Actual species'!F404)&gt;=1,1,IF(SUM('Actual species'!F404)="X",1,0))</f>
        <v>0</v>
      </c>
      <c r="D404" s="2">
        <f>IF(SUM('Actual species'!G404)&gt;=1,1,IF(SUM('Actual species'!G404)="X",1,0))</f>
        <v>0</v>
      </c>
      <c r="E404" s="2">
        <f>IF(SUM('Actual species'!H404)&gt;=1,1,IF(SUM('Actual species'!H404)="X",1,0))</f>
        <v>0</v>
      </c>
      <c r="F404" s="2">
        <f>IF(SUM('Actual species'!I404)&gt;=1,1,IF(SUM('Actual species'!I404)="X",1,0))</f>
        <v>0</v>
      </c>
      <c r="G404" s="2">
        <f>IF(SUM('Actual species'!J404)&gt;=1,1,IF(SUM('Actual species'!J404)="X",1,0))</f>
        <v>0</v>
      </c>
      <c r="H404" s="2">
        <f>IF(SUM('Actual species'!K404)&gt;=1,1,IF(SUM('Actual species'!K404)="X",1,0))</f>
        <v>0</v>
      </c>
      <c r="I404" s="2">
        <f>IF(SUM('Actual species'!L404)&gt;=1,1,IF(SUM('Actual species'!L404)="X",1,0))</f>
        <v>0</v>
      </c>
      <c r="J404" s="2">
        <f>IF(SUM('Actual species'!M404)&gt;=1,1,IF(SUM('Actual species'!M404)="X",1,0))</f>
        <v>0</v>
      </c>
      <c r="K404" s="2">
        <f>IF(SUM('Actual species'!N404)&gt;=1,1,IF(SUM('Actual species'!N404)="X",1,0))</f>
        <v>0</v>
      </c>
      <c r="L404" s="2">
        <f>IF(SUM('Actual species'!O404)&gt;=1,1,IF(SUM('Actual species'!O404)="X",1,0))</f>
        <v>0</v>
      </c>
      <c r="M404" s="2">
        <f>IF(SUM('Actual species'!P404)&gt;=1,1,IF(SUM('Actual species'!P404)="X",1,0))</f>
        <v>0</v>
      </c>
      <c r="N404" s="2">
        <f>IF(SUM('Actual species'!Q404)&gt;=1,1,IF(SUM('Actual species'!Q404)="X",1,0))</f>
        <v>0</v>
      </c>
      <c r="O404" s="2">
        <f>IF(SUM('Actual species'!R404)&gt;=1,1,IF(SUM('Actual species'!R404)="X",1,0))</f>
        <v>0</v>
      </c>
      <c r="P404" s="2">
        <f>IF(SUM('Actual species'!S404)&gt;=1,1,IF(SUM('Actual species'!S404)="X",1,0))</f>
        <v>0</v>
      </c>
      <c r="Q404" s="2">
        <f>IF(SUM('Actual species'!T404)&gt;=1,1,IF(SUM('Actual species'!T404)="X",1,0))</f>
        <v>0</v>
      </c>
      <c r="R404" s="2">
        <f>IF(SUM('Actual species'!U404)&gt;=1,1,IF(SUM('Actual species'!U404)="X",1,0))</f>
        <v>0</v>
      </c>
      <c r="S404" s="2">
        <f>IF(SUM('Actual species'!V404)&gt;=1,1,IF(SUM('Actual species'!V404)="X",1,0))</f>
        <v>0</v>
      </c>
      <c r="T404" s="2">
        <f>IF(SUM('Actual species'!W404)&gt;=1,1,IF(SUM('Actual species'!W404)="X",1,0))</f>
        <v>0</v>
      </c>
    </row>
    <row r="405" spans="1:20" x14ac:dyDescent="0.3">
      <c r="A405" s="113" t="str">
        <f>'Actual species'!A405</f>
        <v>Cousya cf. nitidiventris</v>
      </c>
      <c r="B405" s="66">
        <f>IF(SUM('Actual species'!B405:E405)&gt;=1,1,IF(SUM('Actual species'!B405:E405)="X",1,0))</f>
        <v>1</v>
      </c>
      <c r="C405" s="2">
        <f>IF(SUM('Actual species'!F405)&gt;=1,1,IF(SUM('Actual species'!F405)="X",1,0))</f>
        <v>0</v>
      </c>
      <c r="D405" s="2">
        <f>IF(SUM('Actual species'!G405)&gt;=1,1,IF(SUM('Actual species'!G405)="X",1,0))</f>
        <v>0</v>
      </c>
      <c r="E405" s="2">
        <f>IF(SUM('Actual species'!H405)&gt;=1,1,IF(SUM('Actual species'!H405)="X",1,0))</f>
        <v>0</v>
      </c>
      <c r="F405" s="2">
        <f>IF(SUM('Actual species'!I405)&gt;=1,1,IF(SUM('Actual species'!I405)="X",1,0))</f>
        <v>0</v>
      </c>
      <c r="G405" s="2">
        <f>IF(SUM('Actual species'!J405)&gt;=1,1,IF(SUM('Actual species'!J405)="X",1,0))</f>
        <v>0</v>
      </c>
      <c r="H405" s="2">
        <f>IF(SUM('Actual species'!K405)&gt;=1,1,IF(SUM('Actual species'!K405)="X",1,0))</f>
        <v>0</v>
      </c>
      <c r="I405" s="2">
        <f>IF(SUM('Actual species'!L405)&gt;=1,1,IF(SUM('Actual species'!L405)="X",1,0))</f>
        <v>0</v>
      </c>
      <c r="J405" s="2">
        <f>IF(SUM('Actual species'!M405)&gt;=1,1,IF(SUM('Actual species'!M405)="X",1,0))</f>
        <v>0</v>
      </c>
      <c r="K405" s="2">
        <f>IF(SUM('Actual species'!N405)&gt;=1,1,IF(SUM('Actual species'!N405)="X",1,0))</f>
        <v>0</v>
      </c>
      <c r="L405" s="2">
        <f>IF(SUM('Actual species'!O405)&gt;=1,1,IF(SUM('Actual species'!O405)="X",1,0))</f>
        <v>0</v>
      </c>
      <c r="M405" s="2">
        <f>IF(SUM('Actual species'!P405)&gt;=1,1,IF(SUM('Actual species'!P405)="X",1,0))</f>
        <v>0</v>
      </c>
      <c r="N405" s="2">
        <f>IF(SUM('Actual species'!Q405)&gt;=1,1,IF(SUM('Actual species'!Q405)="X",1,0))</f>
        <v>0</v>
      </c>
      <c r="O405" s="2">
        <f>IF(SUM('Actual species'!R405)&gt;=1,1,IF(SUM('Actual species'!R405)="X",1,0))</f>
        <v>0</v>
      </c>
      <c r="P405" s="2">
        <f>IF(SUM('Actual species'!S405)&gt;=1,1,IF(SUM('Actual species'!S405)="X",1,0))</f>
        <v>0</v>
      </c>
      <c r="Q405" s="2">
        <f>IF(SUM('Actual species'!T405)&gt;=1,1,IF(SUM('Actual species'!T405)="X",1,0))</f>
        <v>1</v>
      </c>
      <c r="R405" s="2">
        <f>IF(SUM('Actual species'!U405)&gt;=1,1,IF(SUM('Actual species'!U405)="X",1,0))</f>
        <v>0</v>
      </c>
      <c r="S405" s="2">
        <f>IF(SUM('Actual species'!V405)&gt;=1,1,IF(SUM('Actual species'!V405)="X",1,0))</f>
        <v>0</v>
      </c>
      <c r="T405" s="2">
        <f>IF(SUM('Actual species'!W405)&gt;=1,1,IF(SUM('Actual species'!W405)="X",1,0))</f>
        <v>0</v>
      </c>
    </row>
    <row r="406" spans="1:20" x14ac:dyDescent="0.3">
      <c r="A406" s="113" t="str">
        <f>'Actual species'!A406</f>
        <v>Cousya defecta</v>
      </c>
      <c r="B406" s="66">
        <f>IF(SUM('Actual species'!B406:E406)&gt;=1,1,IF(SUM('Actual species'!B406:E406)="X",1,0))</f>
        <v>0</v>
      </c>
      <c r="C406" s="2">
        <f>IF(SUM('Actual species'!F406)&gt;=1,1,IF(SUM('Actual species'!F406)="X",1,0))</f>
        <v>0</v>
      </c>
      <c r="D406" s="2">
        <f>IF(SUM('Actual species'!G406)&gt;=1,1,IF(SUM('Actual species'!G406)="X",1,0))</f>
        <v>0</v>
      </c>
      <c r="E406" s="2">
        <f>IF(SUM('Actual species'!H406)&gt;=1,1,IF(SUM('Actual species'!H406)="X",1,0))</f>
        <v>1</v>
      </c>
      <c r="F406" s="2">
        <f>IF(SUM('Actual species'!I406)&gt;=1,1,IF(SUM('Actual species'!I406)="X",1,0))</f>
        <v>0</v>
      </c>
      <c r="G406" s="2">
        <f>IF(SUM('Actual species'!J406)&gt;=1,1,IF(SUM('Actual species'!J406)="X",1,0))</f>
        <v>0</v>
      </c>
      <c r="H406" s="2">
        <f>IF(SUM('Actual species'!K406)&gt;=1,1,IF(SUM('Actual species'!K406)="X",1,0))</f>
        <v>0</v>
      </c>
      <c r="I406" s="2">
        <f>IF(SUM('Actual species'!L406)&gt;=1,1,IF(SUM('Actual species'!L406)="X",1,0))</f>
        <v>0</v>
      </c>
      <c r="J406" s="2">
        <f>IF(SUM('Actual species'!M406)&gt;=1,1,IF(SUM('Actual species'!M406)="X",1,0))</f>
        <v>0</v>
      </c>
      <c r="K406" s="2">
        <f>IF(SUM('Actual species'!N406)&gt;=1,1,IF(SUM('Actual species'!N406)="X",1,0))</f>
        <v>0</v>
      </c>
      <c r="L406" s="2">
        <f>IF(SUM('Actual species'!O406)&gt;=1,1,IF(SUM('Actual species'!O406)="X",1,0))</f>
        <v>0</v>
      </c>
      <c r="M406" s="2">
        <f>IF(SUM('Actual species'!P406)&gt;=1,1,IF(SUM('Actual species'!P406)="X",1,0))</f>
        <v>0</v>
      </c>
      <c r="N406" s="2">
        <f>IF(SUM('Actual species'!Q406)&gt;=1,1,IF(SUM('Actual species'!Q406)="X",1,0))</f>
        <v>0</v>
      </c>
      <c r="O406" s="2">
        <f>IF(SUM('Actual species'!R406)&gt;=1,1,IF(SUM('Actual species'!R406)="X",1,0))</f>
        <v>0</v>
      </c>
      <c r="P406" s="2">
        <f>IF(SUM('Actual species'!S406)&gt;=1,1,IF(SUM('Actual species'!S406)="X",1,0))</f>
        <v>0</v>
      </c>
      <c r="Q406" s="2">
        <f>IF(SUM('Actual species'!T406)&gt;=1,1,IF(SUM('Actual species'!T406)="X",1,0))</f>
        <v>0</v>
      </c>
      <c r="R406" s="2">
        <f>IF(SUM('Actual species'!U406)&gt;=1,1,IF(SUM('Actual species'!U406)="X",1,0))</f>
        <v>0</v>
      </c>
      <c r="S406" s="2">
        <f>IF(SUM('Actual species'!V406)&gt;=1,1,IF(SUM('Actual species'!V406)="X",1,0))</f>
        <v>0</v>
      </c>
      <c r="T406" s="2">
        <f>IF(SUM('Actual species'!W406)&gt;=1,1,IF(SUM('Actual species'!W406)="X",1,0))</f>
        <v>0</v>
      </c>
    </row>
    <row r="407" spans="1:20" x14ac:dyDescent="0.3">
      <c r="A407" s="113" t="str">
        <f>'Actual species'!A407</f>
        <v>Cousya dimorpha</v>
      </c>
      <c r="B407" s="66">
        <f>IF(SUM('Actual species'!B407:E407)&gt;=1,1,IF(SUM('Actual species'!B407:E407)="X",1,0))</f>
        <v>0</v>
      </c>
      <c r="C407" s="2">
        <f>IF(SUM('Actual species'!F407)&gt;=1,1,IF(SUM('Actual species'!F407)="X",1,0))</f>
        <v>0</v>
      </c>
      <c r="D407" s="2">
        <f>IF(SUM('Actual species'!G407)&gt;=1,1,IF(SUM('Actual species'!G407)="X",1,0))</f>
        <v>0</v>
      </c>
      <c r="E407" s="2">
        <f>IF(SUM('Actual species'!H407)&gt;=1,1,IF(SUM('Actual species'!H407)="X",1,0))</f>
        <v>0</v>
      </c>
      <c r="F407" s="2">
        <f>IF(SUM('Actual species'!I407)&gt;=1,1,IF(SUM('Actual species'!I407)="X",1,0))</f>
        <v>0</v>
      </c>
      <c r="G407" s="2">
        <f>IF(SUM('Actual species'!J407)&gt;=1,1,IF(SUM('Actual species'!J407)="X",1,0))</f>
        <v>0</v>
      </c>
      <c r="H407" s="2">
        <f>IF(SUM('Actual species'!K407)&gt;=1,1,IF(SUM('Actual species'!K407)="X",1,0))</f>
        <v>0</v>
      </c>
      <c r="I407" s="2">
        <f>IF(SUM('Actual species'!L407)&gt;=1,1,IF(SUM('Actual species'!L407)="X",1,0))</f>
        <v>0</v>
      </c>
      <c r="J407" s="2">
        <f>IF(SUM('Actual species'!M407)&gt;=1,1,IF(SUM('Actual species'!M407)="X",1,0))</f>
        <v>0</v>
      </c>
      <c r="K407" s="2">
        <f>IF(SUM('Actual species'!N407)&gt;=1,1,IF(SUM('Actual species'!N407)="X",1,0))</f>
        <v>0</v>
      </c>
      <c r="L407" s="2">
        <f>IF(SUM('Actual species'!O407)&gt;=1,1,IF(SUM('Actual species'!O407)="X",1,0))</f>
        <v>0</v>
      </c>
      <c r="M407" s="2">
        <f>IF(SUM('Actual species'!P407)&gt;=1,1,IF(SUM('Actual species'!P407)="X",1,0))</f>
        <v>0</v>
      </c>
      <c r="N407" s="2">
        <f>IF(SUM('Actual species'!Q407)&gt;=1,1,IF(SUM('Actual species'!Q407)="X",1,0))</f>
        <v>0</v>
      </c>
      <c r="O407" s="2">
        <f>IF(SUM('Actual species'!R407)&gt;=1,1,IF(SUM('Actual species'!R407)="X",1,0))</f>
        <v>0</v>
      </c>
      <c r="P407" s="2">
        <f>IF(SUM('Actual species'!S407)&gt;=1,1,IF(SUM('Actual species'!S407)="X",1,0))</f>
        <v>0</v>
      </c>
      <c r="Q407" s="2">
        <f>IF(SUM('Actual species'!T407)&gt;=1,1,IF(SUM('Actual species'!T407)="X",1,0))</f>
        <v>1</v>
      </c>
      <c r="R407" s="2">
        <f>IF(SUM('Actual species'!U407)&gt;=1,1,IF(SUM('Actual species'!U407)="X",1,0))</f>
        <v>0</v>
      </c>
      <c r="S407" s="2">
        <f>IF(SUM('Actual species'!V407)&gt;=1,1,IF(SUM('Actual species'!V407)="X",1,0))</f>
        <v>0</v>
      </c>
      <c r="T407" s="2">
        <f>IF(SUM('Actual species'!W407)&gt;=1,1,IF(SUM('Actual species'!W407)="X",1,0))</f>
        <v>0</v>
      </c>
    </row>
    <row r="408" spans="1:20" x14ac:dyDescent="0.3">
      <c r="A408" s="113" t="str">
        <f>'Actual species'!A408</f>
        <v>Cousya sp.</v>
      </c>
      <c r="B408" s="66">
        <f>IF(SUM('Actual species'!B408:E408)&gt;=1,1,IF(SUM('Actual species'!B408:E408)="X",1,0))</f>
        <v>0</v>
      </c>
      <c r="C408" s="2">
        <f>IF(SUM('Actual species'!F408)&gt;=1,1,IF(SUM('Actual species'!F408)="X",1,0))</f>
        <v>0</v>
      </c>
      <c r="D408" s="2">
        <f>IF(SUM('Actual species'!G408)&gt;=1,1,IF(SUM('Actual species'!G408)="X",1,0))</f>
        <v>0</v>
      </c>
      <c r="E408" s="2">
        <f>IF(SUM('Actual species'!H408)&gt;=1,1,IF(SUM('Actual species'!H408)="X",1,0))</f>
        <v>0</v>
      </c>
      <c r="F408" s="2">
        <f>IF(SUM('Actual species'!I408)&gt;=1,1,IF(SUM('Actual species'!I408)="X",1,0))</f>
        <v>0</v>
      </c>
      <c r="G408" s="2">
        <f>IF(SUM('Actual species'!J408)&gt;=1,1,IF(SUM('Actual species'!J408)="X",1,0))</f>
        <v>0</v>
      </c>
      <c r="H408" s="2">
        <f>IF(SUM('Actual species'!K408)&gt;=1,1,IF(SUM('Actual species'!K408)="X",1,0))</f>
        <v>1</v>
      </c>
      <c r="I408" s="2">
        <f>IF(SUM('Actual species'!L408)&gt;=1,1,IF(SUM('Actual species'!L408)="X",1,0))</f>
        <v>0</v>
      </c>
      <c r="J408" s="2">
        <f>IF(SUM('Actual species'!M408)&gt;=1,1,IF(SUM('Actual species'!M408)="X",1,0))</f>
        <v>0</v>
      </c>
      <c r="K408" s="2">
        <f>IF(SUM('Actual species'!N408)&gt;=1,1,IF(SUM('Actual species'!N408)="X",1,0))</f>
        <v>0</v>
      </c>
      <c r="L408" s="2">
        <f>IF(SUM('Actual species'!O408)&gt;=1,1,IF(SUM('Actual species'!O408)="X",1,0))</f>
        <v>0</v>
      </c>
      <c r="M408" s="2">
        <f>IF(SUM('Actual species'!P408)&gt;=1,1,IF(SUM('Actual species'!P408)="X",1,0))</f>
        <v>0</v>
      </c>
      <c r="N408" s="2">
        <f>IF(SUM('Actual species'!Q408)&gt;=1,1,IF(SUM('Actual species'!Q408)="X",1,0))</f>
        <v>1</v>
      </c>
      <c r="O408" s="2">
        <f>IF(SUM('Actual species'!R408)&gt;=1,1,IF(SUM('Actual species'!R408)="X",1,0))</f>
        <v>0</v>
      </c>
      <c r="P408" s="2">
        <f>IF(SUM('Actual species'!S408)&gt;=1,1,IF(SUM('Actual species'!S408)="X",1,0))</f>
        <v>1</v>
      </c>
      <c r="Q408" s="2">
        <f>IF(SUM('Actual species'!T408)&gt;=1,1,IF(SUM('Actual species'!T408)="X",1,0))</f>
        <v>1</v>
      </c>
      <c r="R408" s="2">
        <f>IF(SUM('Actual species'!U408)&gt;=1,1,IF(SUM('Actual species'!U408)="X",1,0))</f>
        <v>1</v>
      </c>
      <c r="S408" s="2">
        <f>IF(SUM('Actual species'!V408)&gt;=1,1,IF(SUM('Actual species'!V408)="X",1,0))</f>
        <v>1</v>
      </c>
      <c r="T408" s="2">
        <f>IF(SUM('Actual species'!W408)&gt;=1,1,IF(SUM('Actual species'!W408)="X",1,0))</f>
        <v>0</v>
      </c>
    </row>
    <row r="409" spans="1:20" x14ac:dyDescent="0.3">
      <c r="A409" s="113" t="str">
        <f>'Actual species'!A409</f>
        <v>Crataraea suturalis</v>
      </c>
      <c r="B409" s="66">
        <f>IF(SUM('Actual species'!B409:E409)&gt;=1,1,IF(SUM('Actual species'!B409:E409)="X",1,0))</f>
        <v>0</v>
      </c>
      <c r="C409" s="2">
        <f>IF(SUM('Actual species'!F409)&gt;=1,1,IF(SUM('Actual species'!F409)="X",1,0))</f>
        <v>0</v>
      </c>
      <c r="D409" s="2">
        <f>IF(SUM('Actual species'!G409)&gt;=1,1,IF(SUM('Actual species'!G409)="X",1,0))</f>
        <v>0</v>
      </c>
      <c r="E409" s="2">
        <f>IF(SUM('Actual species'!H409)&gt;=1,1,IF(SUM('Actual species'!H409)="X",1,0))</f>
        <v>0</v>
      </c>
      <c r="F409" s="2">
        <f>IF(SUM('Actual species'!I409)&gt;=1,1,IF(SUM('Actual species'!I409)="X",1,0))</f>
        <v>0</v>
      </c>
      <c r="G409" s="2">
        <f>IF(SUM('Actual species'!J409)&gt;=1,1,IF(SUM('Actual species'!J409)="X",1,0))</f>
        <v>0</v>
      </c>
      <c r="H409" s="2">
        <f>IF(SUM('Actual species'!K409)&gt;=1,1,IF(SUM('Actual species'!K409)="X",1,0))</f>
        <v>0</v>
      </c>
      <c r="I409" s="2">
        <f>IF(SUM('Actual species'!L409)&gt;=1,1,IF(SUM('Actual species'!L409)="X",1,0))</f>
        <v>0</v>
      </c>
      <c r="J409" s="2">
        <f>IF(SUM('Actual species'!M409)&gt;=1,1,IF(SUM('Actual species'!M409)="X",1,0))</f>
        <v>0</v>
      </c>
      <c r="K409" s="2">
        <f>IF(SUM('Actual species'!N409)&gt;=1,1,IF(SUM('Actual species'!N409)="X",1,0))</f>
        <v>0</v>
      </c>
      <c r="L409" s="2">
        <f>IF(SUM('Actual species'!O409)&gt;=1,1,IF(SUM('Actual species'!O409)="X",1,0))</f>
        <v>0</v>
      </c>
      <c r="M409" s="2">
        <f>IF(SUM('Actual species'!P409)&gt;=1,1,IF(SUM('Actual species'!P409)="X",1,0))</f>
        <v>0</v>
      </c>
      <c r="N409" s="2">
        <f>IF(SUM('Actual species'!Q409)&gt;=1,1,IF(SUM('Actual species'!Q409)="X",1,0))</f>
        <v>0</v>
      </c>
      <c r="O409" s="2">
        <f>IF(SUM('Actual species'!R409)&gt;=1,1,IF(SUM('Actual species'!R409)="X",1,0))</f>
        <v>0</v>
      </c>
      <c r="P409" s="2">
        <f>IF(SUM('Actual species'!S409)&gt;=1,1,IF(SUM('Actual species'!S409)="X",1,0))</f>
        <v>0</v>
      </c>
      <c r="Q409" s="2">
        <f>IF(SUM('Actual species'!T409)&gt;=1,1,IF(SUM('Actual species'!T409)="X",1,0))</f>
        <v>1</v>
      </c>
      <c r="R409" s="2">
        <f>IF(SUM('Actual species'!U409)&gt;=1,1,IF(SUM('Actual species'!U409)="X",1,0))</f>
        <v>0</v>
      </c>
      <c r="S409" s="2">
        <f>IF(SUM('Actual species'!V409)&gt;=1,1,IF(SUM('Actual species'!V409)="X",1,0))</f>
        <v>0</v>
      </c>
      <c r="T409" s="2">
        <f>IF(SUM('Actual species'!W409)&gt;=1,1,IF(SUM('Actual species'!W409)="X",1,0))</f>
        <v>0</v>
      </c>
    </row>
    <row r="410" spans="1:20" x14ac:dyDescent="0.3">
      <c r="A410" s="113" t="str">
        <f>'Actual species'!A410</f>
        <v>Cypha cf. tarsalis</v>
      </c>
      <c r="B410" s="66">
        <f>IF(SUM('Actual species'!B410:E410)&gt;=1,1,IF(SUM('Actual species'!B410:E410)="X",1,0))</f>
        <v>0</v>
      </c>
      <c r="C410" s="2">
        <f>IF(SUM('Actual species'!F410)&gt;=1,1,IF(SUM('Actual species'!F410)="X",1,0))</f>
        <v>0</v>
      </c>
      <c r="D410" s="2">
        <f>IF(SUM('Actual species'!G410)&gt;=1,1,IF(SUM('Actual species'!G410)="X",1,0))</f>
        <v>0</v>
      </c>
      <c r="E410" s="2">
        <f>IF(SUM('Actual species'!H410)&gt;=1,1,IF(SUM('Actual species'!H410)="X",1,0))</f>
        <v>1</v>
      </c>
      <c r="F410" s="2">
        <f>IF(SUM('Actual species'!I410)&gt;=1,1,IF(SUM('Actual species'!I410)="X",1,0))</f>
        <v>0</v>
      </c>
      <c r="G410" s="2">
        <f>IF(SUM('Actual species'!J410)&gt;=1,1,IF(SUM('Actual species'!J410)="X",1,0))</f>
        <v>0</v>
      </c>
      <c r="H410" s="2">
        <f>IF(SUM('Actual species'!K410)&gt;=1,1,IF(SUM('Actual species'!K410)="X",1,0))</f>
        <v>0</v>
      </c>
      <c r="I410" s="2">
        <f>IF(SUM('Actual species'!L410)&gt;=1,1,IF(SUM('Actual species'!L410)="X",1,0))</f>
        <v>0</v>
      </c>
      <c r="J410" s="2">
        <f>IF(SUM('Actual species'!M410)&gt;=1,1,IF(SUM('Actual species'!M410)="X",1,0))</f>
        <v>0</v>
      </c>
      <c r="K410" s="2">
        <f>IF(SUM('Actual species'!N410)&gt;=1,1,IF(SUM('Actual species'!N410)="X",1,0))</f>
        <v>0</v>
      </c>
      <c r="L410" s="2">
        <f>IF(SUM('Actual species'!O410)&gt;=1,1,IF(SUM('Actual species'!O410)="X",1,0))</f>
        <v>0</v>
      </c>
      <c r="M410" s="2">
        <f>IF(SUM('Actual species'!P410)&gt;=1,1,IF(SUM('Actual species'!P410)="X",1,0))</f>
        <v>0</v>
      </c>
      <c r="N410" s="2">
        <f>IF(SUM('Actual species'!Q410)&gt;=1,1,IF(SUM('Actual species'!Q410)="X",1,0))</f>
        <v>0</v>
      </c>
      <c r="O410" s="2">
        <f>IF(SUM('Actual species'!R410)&gt;=1,1,IF(SUM('Actual species'!R410)="X",1,0))</f>
        <v>0</v>
      </c>
      <c r="P410" s="2">
        <f>IF(SUM('Actual species'!S410)&gt;=1,1,IF(SUM('Actual species'!S410)="X",1,0))</f>
        <v>0</v>
      </c>
      <c r="Q410" s="2">
        <f>IF(SUM('Actual species'!T410)&gt;=1,1,IF(SUM('Actual species'!T410)="X",1,0))</f>
        <v>0</v>
      </c>
      <c r="R410" s="2">
        <f>IF(SUM('Actual species'!U410)&gt;=1,1,IF(SUM('Actual species'!U410)="X",1,0))</f>
        <v>0</v>
      </c>
      <c r="S410" s="2">
        <f>IF(SUM('Actual species'!V410)&gt;=1,1,IF(SUM('Actual species'!V410)="X",1,0))</f>
        <v>0</v>
      </c>
      <c r="T410" s="2">
        <f>IF(SUM('Actual species'!W410)&gt;=1,1,IF(SUM('Actual species'!W410)="X",1,0))</f>
        <v>0</v>
      </c>
    </row>
    <row r="411" spans="1:20" x14ac:dyDescent="0.3">
      <c r="A411" s="113" t="str">
        <f>'Actual species'!A411</f>
        <v>Cypha graeca</v>
      </c>
      <c r="B411" s="66">
        <f>IF(SUM('Actual species'!B411:E411)&gt;=1,1,IF(SUM('Actual species'!B411:E411)="X",1,0))</f>
        <v>0</v>
      </c>
      <c r="C411" s="2">
        <f>IF(SUM('Actual species'!F411)&gt;=1,1,IF(SUM('Actual species'!F411)="X",1,0))</f>
        <v>0</v>
      </c>
      <c r="D411" s="2">
        <f>IF(SUM('Actual species'!G411)&gt;=1,1,IF(SUM('Actual species'!G411)="X",1,0))</f>
        <v>0</v>
      </c>
      <c r="E411" s="2">
        <f>IF(SUM('Actual species'!H411)&gt;=1,1,IF(SUM('Actual species'!H411)="X",1,0))</f>
        <v>0</v>
      </c>
      <c r="F411" s="2">
        <f>IF(SUM('Actual species'!I411)&gt;=1,1,IF(SUM('Actual species'!I411)="X",1,0))</f>
        <v>0</v>
      </c>
      <c r="G411" s="2">
        <f>IF(SUM('Actual species'!J411)&gt;=1,1,IF(SUM('Actual species'!J411)="X",1,0))</f>
        <v>1</v>
      </c>
      <c r="H411" s="2">
        <f>IF(SUM('Actual species'!K411)&gt;=1,1,IF(SUM('Actual species'!K411)="X",1,0))</f>
        <v>0</v>
      </c>
      <c r="I411" s="2">
        <f>IF(SUM('Actual species'!L411)&gt;=1,1,IF(SUM('Actual species'!L411)="X",1,0))</f>
        <v>0</v>
      </c>
      <c r="J411" s="2">
        <f>IF(SUM('Actual species'!M411)&gt;=1,1,IF(SUM('Actual species'!M411)="X",1,0))</f>
        <v>1</v>
      </c>
      <c r="K411" s="2">
        <f>IF(SUM('Actual species'!N411)&gt;=1,1,IF(SUM('Actual species'!N411)="X",1,0))</f>
        <v>0</v>
      </c>
      <c r="L411" s="2">
        <f>IF(SUM('Actual species'!O411)&gt;=1,1,IF(SUM('Actual species'!O411)="X",1,0))</f>
        <v>0</v>
      </c>
      <c r="M411" s="2">
        <f>IF(SUM('Actual species'!P411)&gt;=1,1,IF(SUM('Actual species'!P411)="X",1,0))</f>
        <v>1</v>
      </c>
      <c r="N411" s="2">
        <f>IF(SUM('Actual species'!Q411)&gt;=1,1,IF(SUM('Actual species'!Q411)="X",1,0))</f>
        <v>0</v>
      </c>
      <c r="O411" s="2">
        <f>IF(SUM('Actual species'!R411)&gt;=1,1,IF(SUM('Actual species'!R411)="X",1,0))</f>
        <v>0</v>
      </c>
      <c r="P411" s="2">
        <f>IF(SUM('Actual species'!S411)&gt;=1,1,IF(SUM('Actual species'!S411)="X",1,0))</f>
        <v>0</v>
      </c>
      <c r="Q411" s="2">
        <f>IF(SUM('Actual species'!T411)&gt;=1,1,IF(SUM('Actual species'!T411)="X",1,0))</f>
        <v>0</v>
      </c>
      <c r="R411" s="2">
        <f>IF(SUM('Actual species'!U411)&gt;=1,1,IF(SUM('Actual species'!U411)="X",1,0))</f>
        <v>0</v>
      </c>
      <c r="S411" s="2">
        <f>IF(SUM('Actual species'!V411)&gt;=1,1,IF(SUM('Actual species'!V411)="X",1,0))</f>
        <v>0</v>
      </c>
      <c r="T411" s="2">
        <f>IF(SUM('Actual species'!W411)&gt;=1,1,IF(SUM('Actual species'!W411)="X",1,0))</f>
        <v>0</v>
      </c>
    </row>
    <row r="412" spans="1:20" x14ac:dyDescent="0.3">
      <c r="A412" s="113" t="str">
        <f>'Actual species'!A412</f>
        <v>Cypha longicornis</v>
      </c>
      <c r="B412" s="66">
        <f>IF(SUM('Actual species'!B412:E412)&gt;=1,1,IF(SUM('Actual species'!B412:E412)="X",1,0))</f>
        <v>0</v>
      </c>
      <c r="C412" s="2">
        <f>IF(SUM('Actual species'!F412)&gt;=1,1,IF(SUM('Actual species'!F412)="X",1,0))</f>
        <v>0</v>
      </c>
      <c r="D412" s="2">
        <f>IF(SUM('Actual species'!G412)&gt;=1,1,IF(SUM('Actual species'!G412)="X",1,0))</f>
        <v>0</v>
      </c>
      <c r="E412" s="2">
        <f>IF(SUM('Actual species'!H412)&gt;=1,1,IF(SUM('Actual species'!H412)="X",1,0))</f>
        <v>0</v>
      </c>
      <c r="F412" s="2">
        <f>IF(SUM('Actual species'!I412)&gt;=1,1,IF(SUM('Actual species'!I412)="X",1,0))</f>
        <v>1</v>
      </c>
      <c r="G412" s="2">
        <f>IF(SUM('Actual species'!J412)&gt;=1,1,IF(SUM('Actual species'!J412)="X",1,0))</f>
        <v>0</v>
      </c>
      <c r="H412" s="2">
        <f>IF(SUM('Actual species'!K412)&gt;=1,1,IF(SUM('Actual species'!K412)="X",1,0))</f>
        <v>0</v>
      </c>
      <c r="I412" s="2">
        <f>IF(SUM('Actual species'!L412)&gt;=1,1,IF(SUM('Actual species'!L412)="X",1,0))</f>
        <v>0</v>
      </c>
      <c r="J412" s="2">
        <f>IF(SUM('Actual species'!M412)&gt;=1,1,IF(SUM('Actual species'!M412)="X",1,0))</f>
        <v>0</v>
      </c>
      <c r="K412" s="2">
        <f>IF(SUM('Actual species'!N412)&gt;=1,1,IF(SUM('Actual species'!N412)="X",1,0))</f>
        <v>0</v>
      </c>
      <c r="L412" s="2">
        <f>IF(SUM('Actual species'!O412)&gt;=1,1,IF(SUM('Actual species'!O412)="X",1,0))</f>
        <v>0</v>
      </c>
      <c r="M412" s="2">
        <f>IF(SUM('Actual species'!P412)&gt;=1,1,IF(SUM('Actual species'!P412)="X",1,0))</f>
        <v>0</v>
      </c>
      <c r="N412" s="2">
        <f>IF(SUM('Actual species'!Q412)&gt;=1,1,IF(SUM('Actual species'!Q412)="X",1,0))</f>
        <v>0</v>
      </c>
      <c r="O412" s="2">
        <f>IF(SUM('Actual species'!R412)&gt;=1,1,IF(SUM('Actual species'!R412)="X",1,0))</f>
        <v>0</v>
      </c>
      <c r="P412" s="2">
        <f>IF(SUM('Actual species'!S412)&gt;=1,1,IF(SUM('Actual species'!S412)="X",1,0))</f>
        <v>0</v>
      </c>
      <c r="Q412" s="2">
        <f>IF(SUM('Actual species'!T412)&gt;=1,1,IF(SUM('Actual species'!T412)="X",1,0))</f>
        <v>0</v>
      </c>
      <c r="R412" s="2">
        <f>IF(SUM('Actual species'!U412)&gt;=1,1,IF(SUM('Actual species'!U412)="X",1,0))</f>
        <v>0</v>
      </c>
      <c r="S412" s="2">
        <f>IF(SUM('Actual species'!V412)&gt;=1,1,IF(SUM('Actual species'!V412)="X",1,0))</f>
        <v>0</v>
      </c>
      <c r="T412" s="2">
        <f>IF(SUM('Actual species'!W412)&gt;=1,1,IF(SUM('Actual species'!W412)="X",1,0))</f>
        <v>0</v>
      </c>
    </row>
    <row r="413" spans="1:20" x14ac:dyDescent="0.3">
      <c r="A413" s="113" t="str">
        <f>'Actual species'!A413</f>
        <v>Cypha spathulata</v>
      </c>
      <c r="B413" s="66">
        <f>IF(SUM('Actual species'!B413:E413)&gt;=1,1,IF(SUM('Actual species'!B413:E413)="X",1,0))</f>
        <v>0</v>
      </c>
      <c r="C413" s="2">
        <f>IF(SUM('Actual species'!F413)&gt;=1,1,IF(SUM('Actual species'!F413)="X",1,0))</f>
        <v>0</v>
      </c>
      <c r="D413" s="2">
        <f>IF(SUM('Actual species'!G413)&gt;=1,1,IF(SUM('Actual species'!G413)="X",1,0))</f>
        <v>0</v>
      </c>
      <c r="E413" s="2">
        <f>IF(SUM('Actual species'!H413)&gt;=1,1,IF(SUM('Actual species'!H413)="X",1,0))</f>
        <v>1</v>
      </c>
      <c r="F413" s="2">
        <f>IF(SUM('Actual species'!I413)&gt;=1,1,IF(SUM('Actual species'!I413)="X",1,0))</f>
        <v>1</v>
      </c>
      <c r="G413" s="2">
        <f>IF(SUM('Actual species'!J413)&gt;=1,1,IF(SUM('Actual species'!J413)="X",1,0))</f>
        <v>0</v>
      </c>
      <c r="H413" s="2">
        <f>IF(SUM('Actual species'!K413)&gt;=1,1,IF(SUM('Actual species'!K413)="X",1,0))</f>
        <v>0</v>
      </c>
      <c r="I413" s="2">
        <f>IF(SUM('Actual species'!L413)&gt;=1,1,IF(SUM('Actual species'!L413)="X",1,0))</f>
        <v>0</v>
      </c>
      <c r="J413" s="2">
        <f>IF(SUM('Actual species'!M413)&gt;=1,1,IF(SUM('Actual species'!M413)="X",1,0))</f>
        <v>0</v>
      </c>
      <c r="K413" s="2">
        <f>IF(SUM('Actual species'!N413)&gt;=1,1,IF(SUM('Actual species'!N413)="X",1,0))</f>
        <v>0</v>
      </c>
      <c r="L413" s="2">
        <f>IF(SUM('Actual species'!O413)&gt;=1,1,IF(SUM('Actual species'!O413)="X",1,0))</f>
        <v>1</v>
      </c>
      <c r="M413" s="2">
        <f>IF(SUM('Actual species'!P413)&gt;=1,1,IF(SUM('Actual species'!P413)="X",1,0))</f>
        <v>0</v>
      </c>
      <c r="N413" s="2">
        <f>IF(SUM('Actual species'!Q413)&gt;=1,1,IF(SUM('Actual species'!Q413)="X",1,0))</f>
        <v>0</v>
      </c>
      <c r="O413" s="2">
        <f>IF(SUM('Actual species'!R413)&gt;=1,1,IF(SUM('Actual species'!R413)="X",1,0))</f>
        <v>0</v>
      </c>
      <c r="P413" s="2">
        <f>IF(SUM('Actual species'!S413)&gt;=1,1,IF(SUM('Actual species'!S413)="X",1,0))</f>
        <v>0</v>
      </c>
      <c r="Q413" s="2">
        <f>IF(SUM('Actual species'!T413)&gt;=1,1,IF(SUM('Actual species'!T413)="X",1,0))</f>
        <v>0</v>
      </c>
      <c r="R413" s="2">
        <f>IF(SUM('Actual species'!U413)&gt;=1,1,IF(SUM('Actual species'!U413)="X",1,0))</f>
        <v>0</v>
      </c>
      <c r="S413" s="2">
        <f>IF(SUM('Actual species'!V413)&gt;=1,1,IF(SUM('Actual species'!V413)="X",1,0))</f>
        <v>0</v>
      </c>
      <c r="T413" s="2">
        <f>IF(SUM('Actual species'!W413)&gt;=1,1,IF(SUM('Actual species'!W413)="X",1,0))</f>
        <v>0</v>
      </c>
    </row>
    <row r="414" spans="1:20" x14ac:dyDescent="0.3">
      <c r="A414" s="113" t="str">
        <f>'Actual species'!A414</f>
        <v>Cypha sp.</v>
      </c>
      <c r="B414" s="66">
        <f>IF(SUM('Actual species'!B414:E414)&gt;=1,1,IF(SUM('Actual species'!B414:E414)="X",1,0))</f>
        <v>1</v>
      </c>
      <c r="C414" s="2">
        <f>IF(SUM('Actual species'!F414)&gt;=1,1,IF(SUM('Actual species'!F414)="X",1,0))</f>
        <v>0</v>
      </c>
      <c r="D414" s="2">
        <f>IF(SUM('Actual species'!G414)&gt;=1,1,IF(SUM('Actual species'!G414)="X",1,0))</f>
        <v>0</v>
      </c>
      <c r="E414" s="2">
        <f>IF(SUM('Actual species'!H414)&gt;=1,1,IF(SUM('Actual species'!H414)="X",1,0))</f>
        <v>0</v>
      </c>
      <c r="F414" s="2">
        <f>IF(SUM('Actual species'!I414)&gt;=1,1,IF(SUM('Actual species'!I414)="X",1,0))</f>
        <v>0</v>
      </c>
      <c r="G414" s="2">
        <f>IF(SUM('Actual species'!J414)&gt;=1,1,IF(SUM('Actual species'!J414)="X",1,0))</f>
        <v>0</v>
      </c>
      <c r="H414" s="2">
        <f>IF(SUM('Actual species'!K414)&gt;=1,1,IF(SUM('Actual species'!K414)="X",1,0))</f>
        <v>0</v>
      </c>
      <c r="I414" s="2">
        <f>IF(SUM('Actual species'!L414)&gt;=1,1,IF(SUM('Actual species'!L414)="X",1,0))</f>
        <v>0</v>
      </c>
      <c r="J414" s="2">
        <f>IF(SUM('Actual species'!M414)&gt;=1,1,IF(SUM('Actual species'!M414)="X",1,0))</f>
        <v>1</v>
      </c>
      <c r="K414" s="2">
        <f>IF(SUM('Actual species'!N414)&gt;=1,1,IF(SUM('Actual species'!N414)="X",1,0))</f>
        <v>0</v>
      </c>
      <c r="L414" s="2">
        <f>IF(SUM('Actual species'!O414)&gt;=1,1,IF(SUM('Actual species'!O414)="X",1,0))</f>
        <v>0</v>
      </c>
      <c r="M414" s="2">
        <f>IF(SUM('Actual species'!P414)&gt;=1,1,IF(SUM('Actual species'!P414)="X",1,0))</f>
        <v>0</v>
      </c>
      <c r="N414" s="2">
        <f>IF(SUM('Actual species'!Q414)&gt;=1,1,IF(SUM('Actual species'!Q414)="X",1,0))</f>
        <v>0</v>
      </c>
      <c r="O414" s="2">
        <f>IF(SUM('Actual species'!R414)&gt;=1,1,IF(SUM('Actual species'!R414)="X",1,0))</f>
        <v>0</v>
      </c>
      <c r="P414" s="2">
        <f>IF(SUM('Actual species'!S414)&gt;=1,1,IF(SUM('Actual species'!S414)="X",1,0))</f>
        <v>0</v>
      </c>
      <c r="Q414" s="2">
        <f>IF(SUM('Actual species'!T414)&gt;=1,1,IF(SUM('Actual species'!T414)="X",1,0))</f>
        <v>0</v>
      </c>
      <c r="R414" s="2">
        <f>IF(SUM('Actual species'!U414)&gt;=1,1,IF(SUM('Actual species'!U414)="X",1,0))</f>
        <v>0</v>
      </c>
      <c r="S414" s="2">
        <f>IF(SUM('Actual species'!V414)&gt;=1,1,IF(SUM('Actual species'!V414)="X",1,0))</f>
        <v>0</v>
      </c>
      <c r="T414" s="2">
        <f>IF(SUM('Actual species'!W414)&gt;=1,1,IF(SUM('Actual species'!W414)="X",1,0))</f>
        <v>0</v>
      </c>
    </row>
    <row r="415" spans="1:20" x14ac:dyDescent="0.3">
      <c r="A415" s="113" t="str">
        <f>'Actual species'!A415</f>
        <v>Cypha tenebricosa</v>
      </c>
      <c r="B415" s="66">
        <f>IF(SUM('Actual species'!B415:E415)&gt;=1,1,IF(SUM('Actual species'!B415:E415)="X",1,0))</f>
        <v>0</v>
      </c>
      <c r="C415" s="2">
        <f>IF(SUM('Actual species'!F415)&gt;=1,1,IF(SUM('Actual species'!F415)="X",1,0))</f>
        <v>0</v>
      </c>
      <c r="D415" s="2">
        <f>IF(SUM('Actual species'!G415)&gt;=1,1,IF(SUM('Actual species'!G415)="X",1,0))</f>
        <v>0</v>
      </c>
      <c r="E415" s="2">
        <f>IF(SUM('Actual species'!H415)&gt;=1,1,IF(SUM('Actual species'!H415)="X",1,0))</f>
        <v>0</v>
      </c>
      <c r="F415" s="2">
        <f>IF(SUM('Actual species'!I415)&gt;=1,1,IF(SUM('Actual species'!I415)="X",1,0))</f>
        <v>1</v>
      </c>
      <c r="G415" s="2">
        <f>IF(SUM('Actual species'!J415)&gt;=1,1,IF(SUM('Actual species'!J415)="X",1,0))</f>
        <v>0</v>
      </c>
      <c r="H415" s="2">
        <f>IF(SUM('Actual species'!K415)&gt;=1,1,IF(SUM('Actual species'!K415)="X",1,0))</f>
        <v>0</v>
      </c>
      <c r="I415" s="2">
        <f>IF(SUM('Actual species'!L415)&gt;=1,1,IF(SUM('Actual species'!L415)="X",1,0))</f>
        <v>1</v>
      </c>
      <c r="J415" s="2">
        <f>IF(SUM('Actual species'!M415)&gt;=1,1,IF(SUM('Actual species'!M415)="X",1,0))</f>
        <v>0</v>
      </c>
      <c r="K415" s="2">
        <f>IF(SUM('Actual species'!N415)&gt;=1,1,IF(SUM('Actual species'!N415)="X",1,0))</f>
        <v>1</v>
      </c>
      <c r="L415" s="2">
        <f>IF(SUM('Actual species'!O415)&gt;=1,1,IF(SUM('Actual species'!O415)="X",1,0))</f>
        <v>1</v>
      </c>
      <c r="M415" s="2">
        <f>IF(SUM('Actual species'!P415)&gt;=1,1,IF(SUM('Actual species'!P415)="X",1,0))</f>
        <v>0</v>
      </c>
      <c r="N415" s="2">
        <f>IF(SUM('Actual species'!Q415)&gt;=1,1,IF(SUM('Actual species'!Q415)="X",1,0))</f>
        <v>0</v>
      </c>
      <c r="O415" s="2">
        <f>IF(SUM('Actual species'!R415)&gt;=1,1,IF(SUM('Actual species'!R415)="X",1,0))</f>
        <v>0</v>
      </c>
      <c r="P415" s="2">
        <f>IF(SUM('Actual species'!S415)&gt;=1,1,IF(SUM('Actual species'!S415)="X",1,0))</f>
        <v>1</v>
      </c>
      <c r="Q415" s="2">
        <f>IF(SUM('Actual species'!T415)&gt;=1,1,IF(SUM('Actual species'!T415)="X",1,0))</f>
        <v>1</v>
      </c>
      <c r="R415" s="2">
        <f>IF(SUM('Actual species'!U415)&gt;=1,1,IF(SUM('Actual species'!U415)="X",1,0))</f>
        <v>0</v>
      </c>
      <c r="S415" s="2">
        <f>IF(SUM('Actual species'!V415)&gt;=1,1,IF(SUM('Actual species'!V415)="X",1,0))</f>
        <v>0</v>
      </c>
      <c r="T415" s="2">
        <f>IF(SUM('Actual species'!W415)&gt;=1,1,IF(SUM('Actual species'!W415)="X",1,0))</f>
        <v>0</v>
      </c>
    </row>
    <row r="416" spans="1:20" x14ac:dyDescent="0.3">
      <c r="A416" s="113" t="str">
        <f>'Actual species'!A416</f>
        <v>Dalotia coriaria</v>
      </c>
      <c r="B416" s="66">
        <f>IF(SUM('Actual species'!B416:E416)&gt;=1,1,IF(SUM('Actual species'!B416:E416)="X",1,0))</f>
        <v>0</v>
      </c>
      <c r="C416" s="2">
        <f>IF(SUM('Actual species'!F416)&gt;=1,1,IF(SUM('Actual species'!F416)="X",1,0))</f>
        <v>1</v>
      </c>
      <c r="D416" s="2">
        <f>IF(SUM('Actual species'!G416)&gt;=1,1,IF(SUM('Actual species'!G416)="X",1,0))</f>
        <v>0</v>
      </c>
      <c r="E416" s="2">
        <f>IF(SUM('Actual species'!H416)&gt;=1,1,IF(SUM('Actual species'!H416)="X",1,0))</f>
        <v>0</v>
      </c>
      <c r="F416" s="2">
        <f>IF(SUM('Actual species'!I416)&gt;=1,1,IF(SUM('Actual species'!I416)="X",1,0))</f>
        <v>0</v>
      </c>
      <c r="G416" s="2">
        <f>IF(SUM('Actual species'!J416)&gt;=1,1,IF(SUM('Actual species'!J416)="X",1,0))</f>
        <v>0</v>
      </c>
      <c r="H416" s="2">
        <f>IF(SUM('Actual species'!K416)&gt;=1,1,IF(SUM('Actual species'!K416)="X",1,0))</f>
        <v>1</v>
      </c>
      <c r="I416" s="2">
        <f>IF(SUM('Actual species'!L416)&gt;=1,1,IF(SUM('Actual species'!L416)="X",1,0))</f>
        <v>0</v>
      </c>
      <c r="J416" s="2">
        <f>IF(SUM('Actual species'!M416)&gt;=1,1,IF(SUM('Actual species'!M416)="X",1,0))</f>
        <v>1</v>
      </c>
      <c r="K416" s="2">
        <f>IF(SUM('Actual species'!N416)&gt;=1,1,IF(SUM('Actual species'!N416)="X",1,0))</f>
        <v>0</v>
      </c>
      <c r="L416" s="2">
        <f>IF(SUM('Actual species'!O416)&gt;=1,1,IF(SUM('Actual species'!O416)="X",1,0))</f>
        <v>0</v>
      </c>
      <c r="M416" s="2">
        <f>IF(SUM('Actual species'!P416)&gt;=1,1,IF(SUM('Actual species'!P416)="X",1,0))</f>
        <v>0</v>
      </c>
      <c r="N416" s="2">
        <f>IF(SUM('Actual species'!Q416)&gt;=1,1,IF(SUM('Actual species'!Q416)="X",1,0))</f>
        <v>0</v>
      </c>
      <c r="O416" s="2">
        <f>IF(SUM('Actual species'!R416)&gt;=1,1,IF(SUM('Actual species'!R416)="X",1,0))</f>
        <v>0</v>
      </c>
      <c r="P416" s="2">
        <f>IF(SUM('Actual species'!S416)&gt;=1,1,IF(SUM('Actual species'!S416)="X",1,0))</f>
        <v>0</v>
      </c>
      <c r="Q416" s="2">
        <f>IF(SUM('Actual species'!T416)&gt;=1,1,IF(SUM('Actual species'!T416)="X",1,0))</f>
        <v>0</v>
      </c>
      <c r="R416" s="2">
        <f>IF(SUM('Actual species'!U416)&gt;=1,1,IF(SUM('Actual species'!U416)="X",1,0))</f>
        <v>0</v>
      </c>
      <c r="S416" s="2">
        <f>IF(SUM('Actual species'!V416)&gt;=1,1,IF(SUM('Actual species'!V416)="X",1,0))</f>
        <v>0</v>
      </c>
      <c r="T416" s="2">
        <f>IF(SUM('Actual species'!W416)&gt;=1,1,IF(SUM('Actual species'!W416)="X",1,0))</f>
        <v>0</v>
      </c>
    </row>
    <row r="417" spans="1:20" x14ac:dyDescent="0.3">
      <c r="A417" s="113" t="str">
        <f>'Actual species'!A417</f>
        <v>Deinopsis erosa</v>
      </c>
      <c r="B417" s="66">
        <f>IF(SUM('Actual species'!B417:E417)&gt;=1,1,IF(SUM('Actual species'!B417:E417)="X",1,0))</f>
        <v>0</v>
      </c>
      <c r="C417" s="2">
        <f>IF(SUM('Actual species'!F417)&gt;=1,1,IF(SUM('Actual species'!F417)="X",1,0))</f>
        <v>0</v>
      </c>
      <c r="D417" s="2">
        <f>IF(SUM('Actual species'!G417)&gt;=1,1,IF(SUM('Actual species'!G417)="X",1,0))</f>
        <v>0</v>
      </c>
      <c r="E417" s="2">
        <f>IF(SUM('Actual species'!H417)&gt;=1,1,IF(SUM('Actual species'!H417)="X",1,0))</f>
        <v>0</v>
      </c>
      <c r="F417" s="2">
        <f>IF(SUM('Actual species'!I417)&gt;=1,1,IF(SUM('Actual species'!I417)="X",1,0))</f>
        <v>0</v>
      </c>
      <c r="G417" s="2">
        <f>IF(SUM('Actual species'!J417)&gt;=1,1,IF(SUM('Actual species'!J417)="X",1,0))</f>
        <v>0</v>
      </c>
      <c r="H417" s="2">
        <f>IF(SUM('Actual species'!K417)&gt;=1,1,IF(SUM('Actual species'!K417)="X",1,0))</f>
        <v>0</v>
      </c>
      <c r="I417" s="2">
        <f>IF(SUM('Actual species'!L417)&gt;=1,1,IF(SUM('Actual species'!L417)="X",1,0))</f>
        <v>0</v>
      </c>
      <c r="J417" s="2">
        <f>IF(SUM('Actual species'!M417)&gt;=1,1,IF(SUM('Actual species'!M417)="X",1,0))</f>
        <v>0</v>
      </c>
      <c r="K417" s="2">
        <f>IF(SUM('Actual species'!N417)&gt;=1,1,IF(SUM('Actual species'!N417)="X",1,0))</f>
        <v>0</v>
      </c>
      <c r="L417" s="2">
        <f>IF(SUM('Actual species'!O417)&gt;=1,1,IF(SUM('Actual species'!O417)="X",1,0))</f>
        <v>0</v>
      </c>
      <c r="M417" s="2">
        <f>IF(SUM('Actual species'!P417)&gt;=1,1,IF(SUM('Actual species'!P417)="X",1,0))</f>
        <v>0</v>
      </c>
      <c r="N417" s="2">
        <f>IF(SUM('Actual species'!Q417)&gt;=1,1,IF(SUM('Actual species'!Q417)="X",1,0))</f>
        <v>0</v>
      </c>
      <c r="O417" s="2">
        <f>IF(SUM('Actual species'!R417)&gt;=1,1,IF(SUM('Actual species'!R417)="X",1,0))</f>
        <v>1</v>
      </c>
      <c r="P417" s="2">
        <f>IF(SUM('Actual species'!S417)&gt;=1,1,IF(SUM('Actual species'!S417)="X",1,0))</f>
        <v>0</v>
      </c>
      <c r="Q417" s="2">
        <f>IF(SUM('Actual species'!T417)&gt;=1,1,IF(SUM('Actual species'!T417)="X",1,0))</f>
        <v>0</v>
      </c>
      <c r="R417" s="2">
        <f>IF(SUM('Actual species'!U417)&gt;=1,1,IF(SUM('Actual species'!U417)="X",1,0))</f>
        <v>0</v>
      </c>
      <c r="S417" s="2">
        <f>IF(SUM('Actual species'!V417)&gt;=1,1,IF(SUM('Actual species'!V417)="X",1,0))</f>
        <v>0</v>
      </c>
      <c r="T417" s="2">
        <f>IF(SUM('Actual species'!W417)&gt;=1,1,IF(SUM('Actual species'!W417)="X",1,0))</f>
        <v>0</v>
      </c>
    </row>
    <row r="418" spans="1:20" x14ac:dyDescent="0.3">
      <c r="A418" s="113" t="str">
        <f>'Actual species'!A418</f>
        <v>Dexiogyia corticina</v>
      </c>
      <c r="B418" s="66">
        <f>IF(SUM('Actual species'!B418:E418)&gt;=1,1,IF(SUM('Actual species'!B418:E418)="X",1,0))</f>
        <v>0</v>
      </c>
      <c r="C418" s="2">
        <f>IF(SUM('Actual species'!F418)&gt;=1,1,IF(SUM('Actual species'!F418)="X",1,0))</f>
        <v>0</v>
      </c>
      <c r="D418" s="2">
        <f>IF(SUM('Actual species'!G418)&gt;=1,1,IF(SUM('Actual species'!G418)="X",1,0))</f>
        <v>0</v>
      </c>
      <c r="E418" s="2">
        <f>IF(SUM('Actual species'!H418)&gt;=1,1,IF(SUM('Actual species'!H418)="X",1,0))</f>
        <v>0</v>
      </c>
      <c r="F418" s="2">
        <f>IF(SUM('Actual species'!I418)&gt;=1,1,IF(SUM('Actual species'!I418)="X",1,0))</f>
        <v>0</v>
      </c>
      <c r="G418" s="2">
        <f>IF(SUM('Actual species'!J418)&gt;=1,1,IF(SUM('Actual species'!J418)="X",1,0))</f>
        <v>0</v>
      </c>
      <c r="H418" s="2">
        <f>IF(SUM('Actual species'!K418)&gt;=1,1,IF(SUM('Actual species'!K418)="X",1,0))</f>
        <v>0</v>
      </c>
      <c r="I418" s="2">
        <f>IF(SUM('Actual species'!L418)&gt;=1,1,IF(SUM('Actual species'!L418)="X",1,0))</f>
        <v>0</v>
      </c>
      <c r="J418" s="2">
        <f>IF(SUM('Actual species'!M418)&gt;=1,1,IF(SUM('Actual species'!M418)="X",1,0))</f>
        <v>0</v>
      </c>
      <c r="K418" s="2">
        <f>IF(SUM('Actual species'!N418)&gt;=1,1,IF(SUM('Actual species'!N418)="X",1,0))</f>
        <v>0</v>
      </c>
      <c r="L418" s="2">
        <f>IF(SUM('Actual species'!O418)&gt;=1,1,IF(SUM('Actual species'!O418)="X",1,0))</f>
        <v>0</v>
      </c>
      <c r="M418" s="2">
        <f>IF(SUM('Actual species'!P418)&gt;=1,1,IF(SUM('Actual species'!P418)="X",1,0))</f>
        <v>1</v>
      </c>
      <c r="N418" s="2">
        <f>IF(SUM('Actual species'!Q418)&gt;=1,1,IF(SUM('Actual species'!Q418)="X",1,0))</f>
        <v>0</v>
      </c>
      <c r="O418" s="2">
        <f>IF(SUM('Actual species'!R418)&gt;=1,1,IF(SUM('Actual species'!R418)="X",1,0))</f>
        <v>0</v>
      </c>
      <c r="P418" s="2">
        <f>IF(SUM('Actual species'!S418)&gt;=1,1,IF(SUM('Actual species'!S418)="X",1,0))</f>
        <v>0</v>
      </c>
      <c r="Q418" s="2">
        <f>IF(SUM('Actual species'!T418)&gt;=1,1,IF(SUM('Actual species'!T418)="X",1,0))</f>
        <v>0</v>
      </c>
      <c r="R418" s="2">
        <f>IF(SUM('Actual species'!U418)&gt;=1,1,IF(SUM('Actual species'!U418)="X",1,0))</f>
        <v>0</v>
      </c>
      <c r="S418" s="2">
        <f>IF(SUM('Actual species'!V418)&gt;=1,1,IF(SUM('Actual species'!V418)="X",1,0))</f>
        <v>0</v>
      </c>
      <c r="T418" s="2">
        <f>IF(SUM('Actual species'!W418)&gt;=1,1,IF(SUM('Actual species'!W418)="X",1,0))</f>
        <v>0</v>
      </c>
    </row>
    <row r="419" spans="1:20" x14ac:dyDescent="0.3">
      <c r="A419" s="113" t="str">
        <f>'Actual species'!A419</f>
        <v>Diestota guadalupensis</v>
      </c>
      <c r="B419" s="66">
        <f>IF(SUM('Actual species'!B419:E419)&gt;=1,1,IF(SUM('Actual species'!B419:E419)="X",1,0))</f>
        <v>0</v>
      </c>
      <c r="C419" s="2">
        <f>IF(SUM('Actual species'!F419)&gt;=1,1,IF(SUM('Actual species'!F419)="X",1,0))</f>
        <v>0</v>
      </c>
      <c r="D419" s="2">
        <f>IF(SUM('Actual species'!G419)&gt;=1,1,IF(SUM('Actual species'!G419)="X",1,0))</f>
        <v>0</v>
      </c>
      <c r="E419" s="2">
        <f>IF(SUM('Actual species'!H419)&gt;=1,1,IF(SUM('Actual species'!H419)="X",1,0))</f>
        <v>0</v>
      </c>
      <c r="F419" s="2">
        <f>IF(SUM('Actual species'!I419)&gt;=1,1,IF(SUM('Actual species'!I419)="X",1,0))</f>
        <v>0</v>
      </c>
      <c r="G419" s="2">
        <f>IF(SUM('Actual species'!J419)&gt;=1,1,IF(SUM('Actual species'!J419)="X",1,0))</f>
        <v>0</v>
      </c>
      <c r="H419" s="2">
        <f>IF(SUM('Actual species'!K419)&gt;=1,1,IF(SUM('Actual species'!K419)="X",1,0))</f>
        <v>0</v>
      </c>
      <c r="I419" s="2">
        <f>IF(SUM('Actual species'!L419)&gt;=1,1,IF(SUM('Actual species'!L419)="X",1,0))</f>
        <v>0</v>
      </c>
      <c r="J419" s="2">
        <f>IF(SUM('Actual species'!M419)&gt;=1,1,IF(SUM('Actual species'!M419)="X",1,0))</f>
        <v>1</v>
      </c>
      <c r="K419" s="2">
        <f>IF(SUM('Actual species'!N419)&gt;=1,1,IF(SUM('Actual species'!N419)="X",1,0))</f>
        <v>0</v>
      </c>
      <c r="L419" s="2">
        <f>IF(SUM('Actual species'!O419)&gt;=1,1,IF(SUM('Actual species'!O419)="X",1,0))</f>
        <v>0</v>
      </c>
      <c r="M419" s="2">
        <f>IF(SUM('Actual species'!P419)&gt;=1,1,IF(SUM('Actual species'!P419)="X",1,0))</f>
        <v>0</v>
      </c>
      <c r="N419" s="2">
        <f>IF(SUM('Actual species'!Q419)&gt;=1,1,IF(SUM('Actual species'!Q419)="X",1,0))</f>
        <v>0</v>
      </c>
      <c r="O419" s="2">
        <f>IF(SUM('Actual species'!R419)&gt;=1,1,IF(SUM('Actual species'!R419)="X",1,0))</f>
        <v>0</v>
      </c>
      <c r="P419" s="2">
        <f>IF(SUM('Actual species'!S419)&gt;=1,1,IF(SUM('Actual species'!S419)="X",1,0))</f>
        <v>0</v>
      </c>
      <c r="Q419" s="2">
        <f>IF(SUM('Actual species'!T419)&gt;=1,1,IF(SUM('Actual species'!T419)="X",1,0))</f>
        <v>0</v>
      </c>
      <c r="R419" s="2">
        <f>IF(SUM('Actual species'!U419)&gt;=1,1,IF(SUM('Actual species'!U419)="X",1,0))</f>
        <v>0</v>
      </c>
      <c r="S419" s="2">
        <f>IF(SUM('Actual species'!V419)&gt;=1,1,IF(SUM('Actual species'!V419)="X",1,0))</f>
        <v>0</v>
      </c>
      <c r="T419" s="2">
        <f>IF(SUM('Actual species'!W419)&gt;=1,1,IF(SUM('Actual species'!W419)="X",1,0))</f>
        <v>0</v>
      </c>
    </row>
    <row r="420" spans="1:20" x14ac:dyDescent="0.3">
      <c r="A420" s="113" t="str">
        <f>'Actual species'!A420</f>
        <v>Dilacra luteipes</v>
      </c>
      <c r="B420" s="66">
        <f>IF(SUM('Actual species'!B420:E420)&gt;=1,1,IF(SUM('Actual species'!B420:E420)="X",1,0))</f>
        <v>0</v>
      </c>
      <c r="C420" s="2">
        <f>IF(SUM('Actual species'!F420)&gt;=1,1,IF(SUM('Actual species'!F420)="X",1,0))</f>
        <v>0</v>
      </c>
      <c r="D420" s="2">
        <f>IF(SUM('Actual species'!G420)&gt;=1,1,IF(SUM('Actual species'!G420)="X",1,0))</f>
        <v>0</v>
      </c>
      <c r="E420" s="2">
        <f>IF(SUM('Actual species'!H420)&gt;=1,1,IF(SUM('Actual species'!H420)="X",1,0))</f>
        <v>0</v>
      </c>
      <c r="F420" s="2">
        <f>IF(SUM('Actual species'!I420)&gt;=1,1,IF(SUM('Actual species'!I420)="X",1,0))</f>
        <v>0</v>
      </c>
      <c r="G420" s="2">
        <f>IF(SUM('Actual species'!J420)&gt;=1,1,IF(SUM('Actual species'!J420)="X",1,0))</f>
        <v>0</v>
      </c>
      <c r="H420" s="2">
        <f>IF(SUM('Actual species'!K420)&gt;=1,1,IF(SUM('Actual species'!K420)="X",1,0))</f>
        <v>0</v>
      </c>
      <c r="I420" s="2">
        <f>IF(SUM('Actual species'!L420)&gt;=1,1,IF(SUM('Actual species'!L420)="X",1,0))</f>
        <v>0</v>
      </c>
      <c r="J420" s="2">
        <f>IF(SUM('Actual species'!M420)&gt;=1,1,IF(SUM('Actual species'!M420)="X",1,0))</f>
        <v>0</v>
      </c>
      <c r="K420" s="2">
        <f>IF(SUM('Actual species'!N420)&gt;=1,1,IF(SUM('Actual species'!N420)="X",1,0))</f>
        <v>0</v>
      </c>
      <c r="L420" s="2">
        <f>IF(SUM('Actual species'!O420)&gt;=1,1,IF(SUM('Actual species'!O420)="X",1,0))</f>
        <v>0</v>
      </c>
      <c r="M420" s="2">
        <f>IF(SUM('Actual species'!P420)&gt;=1,1,IF(SUM('Actual species'!P420)="X",1,0))</f>
        <v>0</v>
      </c>
      <c r="N420" s="2">
        <f>IF(SUM('Actual species'!Q420)&gt;=1,1,IF(SUM('Actual species'!Q420)="X",1,0))</f>
        <v>0</v>
      </c>
      <c r="O420" s="2">
        <f>IF(SUM('Actual species'!R420)&gt;=1,1,IF(SUM('Actual species'!R420)="X",1,0))</f>
        <v>0</v>
      </c>
      <c r="P420" s="2">
        <f>IF(SUM('Actual species'!S420)&gt;=1,1,IF(SUM('Actual species'!S420)="X",1,0))</f>
        <v>0</v>
      </c>
      <c r="Q420" s="2">
        <f>IF(SUM('Actual species'!T420)&gt;=1,1,IF(SUM('Actual species'!T420)="X",1,0))</f>
        <v>0</v>
      </c>
      <c r="R420" s="2">
        <f>IF(SUM('Actual species'!U420)&gt;=1,1,IF(SUM('Actual species'!U420)="X",1,0))</f>
        <v>0</v>
      </c>
      <c r="S420" s="2">
        <f>IF(SUM('Actual species'!V420)&gt;=1,1,IF(SUM('Actual species'!V420)="X",1,0))</f>
        <v>0</v>
      </c>
      <c r="T420" s="2">
        <f>IF(SUM('Actual species'!W420)&gt;=1,1,IF(SUM('Actual species'!W420)="X",1,0))</f>
        <v>0</v>
      </c>
    </row>
    <row r="421" spans="1:20" x14ac:dyDescent="0.3">
      <c r="A421" s="113" t="str">
        <f>'Actual species'!A421</f>
        <v>Dilacra pruinosa</v>
      </c>
      <c r="B421" s="66">
        <f>IF(SUM('Actual species'!B421:E421)&gt;=1,1,IF(SUM('Actual species'!B421:E421)="X",1,0))</f>
        <v>0</v>
      </c>
      <c r="C421" s="2">
        <f>IF(SUM('Actual species'!F421)&gt;=1,1,IF(SUM('Actual species'!F421)="X",1,0))</f>
        <v>0</v>
      </c>
      <c r="D421" s="2">
        <f>IF(SUM('Actual species'!G421)&gt;=1,1,IF(SUM('Actual species'!G421)="X",1,0))</f>
        <v>0</v>
      </c>
      <c r="E421" s="2">
        <f>IF(SUM('Actual species'!H421)&gt;=1,1,IF(SUM('Actual species'!H421)="X",1,0))</f>
        <v>0</v>
      </c>
      <c r="F421" s="2">
        <f>IF(SUM('Actual species'!I421)&gt;=1,1,IF(SUM('Actual species'!I421)="X",1,0))</f>
        <v>0</v>
      </c>
      <c r="G421" s="2">
        <f>IF(SUM('Actual species'!J421)&gt;=1,1,IF(SUM('Actual species'!J421)="X",1,0))</f>
        <v>0</v>
      </c>
      <c r="H421" s="2">
        <f>IF(SUM('Actual species'!K421)&gt;=1,1,IF(SUM('Actual species'!K421)="X",1,0))</f>
        <v>0</v>
      </c>
      <c r="I421" s="2">
        <f>IF(SUM('Actual species'!L421)&gt;=1,1,IF(SUM('Actual species'!L421)="X",1,0))</f>
        <v>0</v>
      </c>
      <c r="J421" s="2">
        <f>IF(SUM('Actual species'!M421)&gt;=1,1,IF(SUM('Actual species'!M421)="X",1,0))</f>
        <v>1</v>
      </c>
      <c r="K421" s="2">
        <f>IF(SUM('Actual species'!N421)&gt;=1,1,IF(SUM('Actual species'!N421)="X",1,0))</f>
        <v>0</v>
      </c>
      <c r="L421" s="2">
        <f>IF(SUM('Actual species'!O421)&gt;=1,1,IF(SUM('Actual species'!O421)="X",1,0))</f>
        <v>0</v>
      </c>
      <c r="M421" s="2">
        <f>IF(SUM('Actual species'!P421)&gt;=1,1,IF(SUM('Actual species'!P421)="X",1,0))</f>
        <v>0</v>
      </c>
      <c r="N421" s="2">
        <f>IF(SUM('Actual species'!Q421)&gt;=1,1,IF(SUM('Actual species'!Q421)="X",1,0))</f>
        <v>0</v>
      </c>
      <c r="O421" s="2">
        <f>IF(SUM('Actual species'!R421)&gt;=1,1,IF(SUM('Actual species'!R421)="X",1,0))</f>
        <v>0</v>
      </c>
      <c r="P421" s="2">
        <f>IF(SUM('Actual species'!S421)&gt;=1,1,IF(SUM('Actual species'!S421)="X",1,0))</f>
        <v>0</v>
      </c>
      <c r="Q421" s="2">
        <f>IF(SUM('Actual species'!T421)&gt;=1,1,IF(SUM('Actual species'!T421)="X",1,0))</f>
        <v>0</v>
      </c>
      <c r="R421" s="2">
        <f>IF(SUM('Actual species'!U421)&gt;=1,1,IF(SUM('Actual species'!U421)="X",1,0))</f>
        <v>0</v>
      </c>
      <c r="S421" s="2">
        <f>IF(SUM('Actual species'!V421)&gt;=1,1,IF(SUM('Actual species'!V421)="X",1,0))</f>
        <v>0</v>
      </c>
      <c r="T421" s="2">
        <f>IF(SUM('Actual species'!W421)&gt;=1,1,IF(SUM('Actual species'!W421)="X",1,0))</f>
        <v>0</v>
      </c>
    </row>
    <row r="422" spans="1:20" x14ac:dyDescent="0.3">
      <c r="A422" s="113" t="str">
        <f>'Actual species'!A422</f>
        <v>Dinusa cretica</v>
      </c>
      <c r="B422" s="66">
        <f>IF(SUM('Actual species'!B422:E422)&gt;=1,1,IF(SUM('Actual species'!B422:E422)="X",1,0))</f>
        <v>0</v>
      </c>
      <c r="C422" s="2">
        <f>IF(SUM('Actual species'!F422)&gt;=1,1,IF(SUM('Actual species'!F422)="X",1,0))</f>
        <v>0</v>
      </c>
      <c r="D422" s="2">
        <f>IF(SUM('Actual species'!G422)&gt;=1,1,IF(SUM('Actual species'!G422)="X",1,0))</f>
        <v>0</v>
      </c>
      <c r="E422" s="2">
        <f>IF(SUM('Actual species'!H422)&gt;=1,1,IF(SUM('Actual species'!H422)="X",1,0))</f>
        <v>1</v>
      </c>
      <c r="F422" s="2">
        <f>IF(SUM('Actual species'!I422)&gt;=1,1,IF(SUM('Actual species'!I422)="X",1,0))</f>
        <v>0</v>
      </c>
      <c r="G422" s="2">
        <f>IF(SUM('Actual species'!J422)&gt;=1,1,IF(SUM('Actual species'!J422)="X",1,0))</f>
        <v>1</v>
      </c>
      <c r="H422" s="2">
        <f>IF(SUM('Actual species'!K422)&gt;=1,1,IF(SUM('Actual species'!K422)="X",1,0))</f>
        <v>0</v>
      </c>
      <c r="I422" s="2">
        <f>IF(SUM('Actual species'!L422)&gt;=1,1,IF(SUM('Actual species'!L422)="X",1,0))</f>
        <v>0</v>
      </c>
      <c r="J422" s="2">
        <f>IF(SUM('Actual species'!M422)&gt;=1,1,IF(SUM('Actual species'!M422)="X",1,0))</f>
        <v>0</v>
      </c>
      <c r="K422" s="2">
        <f>IF(SUM('Actual species'!N422)&gt;=1,1,IF(SUM('Actual species'!N422)="X",1,0))</f>
        <v>0</v>
      </c>
      <c r="L422" s="2">
        <f>IF(SUM('Actual species'!O422)&gt;=1,1,IF(SUM('Actual species'!O422)="X",1,0))</f>
        <v>1</v>
      </c>
      <c r="M422" s="2">
        <f>IF(SUM('Actual species'!P422)&gt;=1,1,IF(SUM('Actual species'!P422)="X",1,0))</f>
        <v>0</v>
      </c>
      <c r="N422" s="2">
        <f>IF(SUM('Actual species'!Q422)&gt;=1,1,IF(SUM('Actual species'!Q422)="X",1,0))</f>
        <v>0</v>
      </c>
      <c r="O422" s="2">
        <f>IF(SUM('Actual species'!R422)&gt;=1,1,IF(SUM('Actual species'!R422)="X",1,0))</f>
        <v>0</v>
      </c>
      <c r="P422" s="2">
        <f>IF(SUM('Actual species'!S422)&gt;=1,1,IF(SUM('Actual species'!S422)="X",1,0))</f>
        <v>0</v>
      </c>
      <c r="Q422" s="2">
        <f>IF(SUM('Actual species'!T422)&gt;=1,1,IF(SUM('Actual species'!T422)="X",1,0))</f>
        <v>0</v>
      </c>
      <c r="R422" s="2">
        <f>IF(SUM('Actual species'!U422)&gt;=1,1,IF(SUM('Actual species'!U422)="X",1,0))</f>
        <v>0</v>
      </c>
      <c r="S422" s="2">
        <f>IF(SUM('Actual species'!V422)&gt;=1,1,IF(SUM('Actual species'!V422)="X",1,0))</f>
        <v>0</v>
      </c>
      <c r="T422" s="2">
        <f>IF(SUM('Actual species'!W422)&gt;=1,1,IF(SUM('Actual species'!W422)="X",1,0))</f>
        <v>0</v>
      </c>
    </row>
    <row r="423" spans="1:20" x14ac:dyDescent="0.3">
      <c r="A423" s="113" t="str">
        <f>'Actual species'!A423</f>
        <v>Dinusa smyrnensis</v>
      </c>
      <c r="B423" s="66">
        <f>IF(SUM('Actual species'!B423:E423)&gt;=1,1,IF(SUM('Actual species'!B423:E423)="X",1,0))</f>
        <v>0</v>
      </c>
      <c r="C423" s="2">
        <f>IF(SUM('Actual species'!F423)&gt;=1,1,IF(SUM('Actual species'!F423)="X",1,0))</f>
        <v>0</v>
      </c>
      <c r="D423" s="2">
        <f>IF(SUM('Actual species'!G423)&gt;=1,1,IF(SUM('Actual species'!G423)="X",1,0))</f>
        <v>0</v>
      </c>
      <c r="E423" s="2">
        <f>IF(SUM('Actual species'!H423)&gt;=1,1,IF(SUM('Actual species'!H423)="X",1,0))</f>
        <v>0</v>
      </c>
      <c r="F423" s="2">
        <f>IF(SUM('Actual species'!I423)&gt;=1,1,IF(SUM('Actual species'!I423)="X",1,0))</f>
        <v>1</v>
      </c>
      <c r="G423" s="2">
        <f>IF(SUM('Actual species'!J423)&gt;=1,1,IF(SUM('Actual species'!J423)="X",1,0))</f>
        <v>0</v>
      </c>
      <c r="H423" s="2">
        <f>IF(SUM('Actual species'!K423)&gt;=1,1,IF(SUM('Actual species'!K423)="X",1,0))</f>
        <v>0</v>
      </c>
      <c r="I423" s="2">
        <f>IF(SUM('Actual species'!L423)&gt;=1,1,IF(SUM('Actual species'!L423)="X",1,0))</f>
        <v>0</v>
      </c>
      <c r="J423" s="2">
        <f>IF(SUM('Actual species'!M423)&gt;=1,1,IF(SUM('Actual species'!M423)="X",1,0))</f>
        <v>0</v>
      </c>
      <c r="K423" s="2">
        <f>IF(SUM('Actual species'!N423)&gt;=1,1,IF(SUM('Actual species'!N423)="X",1,0))</f>
        <v>0</v>
      </c>
      <c r="L423" s="2">
        <f>IF(SUM('Actual species'!O423)&gt;=1,1,IF(SUM('Actual species'!O423)="X",1,0))</f>
        <v>0</v>
      </c>
      <c r="M423" s="2">
        <f>IF(SUM('Actual species'!P423)&gt;=1,1,IF(SUM('Actual species'!P423)="X",1,0))</f>
        <v>0</v>
      </c>
      <c r="N423" s="2">
        <f>IF(SUM('Actual species'!Q423)&gt;=1,1,IF(SUM('Actual species'!Q423)="X",1,0))</f>
        <v>0</v>
      </c>
      <c r="O423" s="2">
        <f>IF(SUM('Actual species'!R423)&gt;=1,1,IF(SUM('Actual species'!R423)="X",1,0))</f>
        <v>0</v>
      </c>
      <c r="P423" s="2">
        <f>IF(SUM('Actual species'!S423)&gt;=1,1,IF(SUM('Actual species'!S423)="X",1,0))</f>
        <v>0</v>
      </c>
      <c r="Q423" s="2">
        <f>IF(SUM('Actual species'!T423)&gt;=1,1,IF(SUM('Actual species'!T423)="X",1,0))</f>
        <v>0</v>
      </c>
      <c r="R423" s="2">
        <f>IF(SUM('Actual species'!U423)&gt;=1,1,IF(SUM('Actual species'!U423)="X",1,0))</f>
        <v>0</v>
      </c>
      <c r="S423" s="2">
        <f>IF(SUM('Actual species'!V423)&gt;=1,1,IF(SUM('Actual species'!V423)="X",1,0))</f>
        <v>0</v>
      </c>
      <c r="T423" s="2">
        <f>IF(SUM('Actual species'!W423)&gt;=1,1,IF(SUM('Actual species'!W423)="X",1,0))</f>
        <v>0</v>
      </c>
    </row>
    <row r="424" spans="1:20" x14ac:dyDescent="0.3">
      <c r="A424" s="113" t="str">
        <f>'Actual species'!A424</f>
        <v>Dinusa sp. (female)</v>
      </c>
      <c r="B424" s="66">
        <f>IF(SUM('Actual species'!B424:E424)&gt;=1,1,IF(SUM('Actual species'!B424:E424)="X",1,0))</f>
        <v>0</v>
      </c>
      <c r="C424" s="2">
        <f>IF(SUM('Actual species'!F424)&gt;=1,1,IF(SUM('Actual species'!F424)="X",1,0))</f>
        <v>0</v>
      </c>
      <c r="D424" s="2">
        <f>IF(SUM('Actual species'!G424)&gt;=1,1,IF(SUM('Actual species'!G424)="X",1,0))</f>
        <v>0</v>
      </c>
      <c r="E424" s="2">
        <f>IF(SUM('Actual species'!H424)&gt;=1,1,IF(SUM('Actual species'!H424)="X",1,0))</f>
        <v>0</v>
      </c>
      <c r="F424" s="2">
        <f>IF(SUM('Actual species'!I424)&gt;=1,1,IF(SUM('Actual species'!I424)="X",1,0))</f>
        <v>0</v>
      </c>
      <c r="G424" s="2">
        <f>IF(SUM('Actual species'!J424)&gt;=1,1,IF(SUM('Actual species'!J424)="X",1,0))</f>
        <v>0</v>
      </c>
      <c r="H424" s="2">
        <f>IF(SUM('Actual species'!K424)&gt;=1,1,IF(SUM('Actual species'!K424)="X",1,0))</f>
        <v>1</v>
      </c>
      <c r="I424" s="2">
        <f>IF(SUM('Actual species'!L424)&gt;=1,1,IF(SUM('Actual species'!L424)="X",1,0))</f>
        <v>0</v>
      </c>
      <c r="J424" s="2">
        <f>IF(SUM('Actual species'!M424)&gt;=1,1,IF(SUM('Actual species'!M424)="X",1,0))</f>
        <v>0</v>
      </c>
      <c r="K424" s="2">
        <f>IF(SUM('Actual species'!N424)&gt;=1,1,IF(SUM('Actual species'!N424)="X",1,0))</f>
        <v>0</v>
      </c>
      <c r="L424" s="2">
        <f>IF(SUM('Actual species'!O424)&gt;=1,1,IF(SUM('Actual species'!O424)="X",1,0))</f>
        <v>0</v>
      </c>
      <c r="M424" s="2">
        <f>IF(SUM('Actual species'!P424)&gt;=1,1,IF(SUM('Actual species'!P424)="X",1,0))</f>
        <v>0</v>
      </c>
      <c r="N424" s="2">
        <f>IF(SUM('Actual species'!Q424)&gt;=1,1,IF(SUM('Actual species'!Q424)="X",1,0))</f>
        <v>0</v>
      </c>
      <c r="O424" s="2">
        <f>IF(SUM('Actual species'!R424)&gt;=1,1,IF(SUM('Actual species'!R424)="X",1,0))</f>
        <v>0</v>
      </c>
      <c r="P424" s="2">
        <f>IF(SUM('Actual species'!S424)&gt;=1,1,IF(SUM('Actual species'!S424)="X",1,0))</f>
        <v>0</v>
      </c>
      <c r="Q424" s="2">
        <f>IF(SUM('Actual species'!T424)&gt;=1,1,IF(SUM('Actual species'!T424)="X",1,0))</f>
        <v>0</v>
      </c>
      <c r="R424" s="2">
        <f>IF(SUM('Actual species'!U424)&gt;=1,1,IF(SUM('Actual species'!U424)="X",1,0))</f>
        <v>0</v>
      </c>
      <c r="S424" s="2">
        <f>IF(SUM('Actual species'!V424)&gt;=1,1,IF(SUM('Actual species'!V424)="X",1,0))</f>
        <v>0</v>
      </c>
      <c r="T424" s="2">
        <f>IF(SUM('Actual species'!W424)&gt;=1,1,IF(SUM('Actual species'!W424)="X",1,0))</f>
        <v>0</v>
      </c>
    </row>
    <row r="425" spans="1:20" x14ac:dyDescent="0.3">
      <c r="A425" s="113" t="str">
        <f>'Actual species'!A425</f>
        <v>Drusilla canaliculata</v>
      </c>
      <c r="B425" s="66">
        <f>IF(SUM('Actual species'!B425:E425)&gt;=1,1,IF(SUM('Actual species'!B425:E425)="X",1,0))</f>
        <v>0</v>
      </c>
      <c r="C425" s="2">
        <f>IF(SUM('Actual species'!F425)&gt;=1,1,IF(SUM('Actual species'!F425)="X",1,0))</f>
        <v>0</v>
      </c>
      <c r="D425" s="2">
        <f>IF(SUM('Actual species'!G425)&gt;=1,1,IF(SUM('Actual species'!G425)="X",1,0))</f>
        <v>0</v>
      </c>
      <c r="E425" s="2">
        <f>IF(SUM('Actual species'!H425)&gt;=1,1,IF(SUM('Actual species'!H425)="X",1,0))</f>
        <v>0</v>
      </c>
      <c r="F425" s="2">
        <f>IF(SUM('Actual species'!I425)&gt;=1,1,IF(SUM('Actual species'!I425)="X",1,0))</f>
        <v>0</v>
      </c>
      <c r="G425" s="2">
        <f>IF(SUM('Actual species'!J425)&gt;=1,1,IF(SUM('Actual species'!J425)="X",1,0))</f>
        <v>0</v>
      </c>
      <c r="H425" s="2">
        <f>IF(SUM('Actual species'!K425)&gt;=1,1,IF(SUM('Actual species'!K425)="X",1,0))</f>
        <v>0</v>
      </c>
      <c r="I425" s="2">
        <f>IF(SUM('Actual species'!L425)&gt;=1,1,IF(SUM('Actual species'!L425)="X",1,0))</f>
        <v>0</v>
      </c>
      <c r="J425" s="2">
        <f>IF(SUM('Actual species'!M425)&gt;=1,1,IF(SUM('Actual species'!M425)="X",1,0))</f>
        <v>0</v>
      </c>
      <c r="K425" s="2">
        <f>IF(SUM('Actual species'!N425)&gt;=1,1,IF(SUM('Actual species'!N425)="X",1,0))</f>
        <v>0</v>
      </c>
      <c r="L425" s="2">
        <f>IF(SUM('Actual species'!O425)&gt;=1,1,IF(SUM('Actual species'!O425)="X",1,0))</f>
        <v>0</v>
      </c>
      <c r="M425" s="2">
        <f>IF(SUM('Actual species'!P425)&gt;=1,1,IF(SUM('Actual species'!P425)="X",1,0))</f>
        <v>0</v>
      </c>
      <c r="N425" s="2">
        <f>IF(SUM('Actual species'!Q425)&gt;=1,1,IF(SUM('Actual species'!Q425)="X",1,0))</f>
        <v>0</v>
      </c>
      <c r="O425" s="2">
        <f>IF(SUM('Actual species'!R425)&gt;=1,1,IF(SUM('Actual species'!R425)="X",1,0))</f>
        <v>0</v>
      </c>
      <c r="P425" s="2">
        <f>IF(SUM('Actual species'!S425)&gt;=1,1,IF(SUM('Actual species'!S425)="X",1,0))</f>
        <v>0</v>
      </c>
      <c r="Q425" s="2">
        <f>IF(SUM('Actual species'!T425)&gt;=1,1,IF(SUM('Actual species'!T425)="X",1,0))</f>
        <v>0</v>
      </c>
      <c r="R425" s="2">
        <f>IF(SUM('Actual species'!U425)&gt;=1,1,IF(SUM('Actual species'!U425)="X",1,0))</f>
        <v>0</v>
      </c>
      <c r="S425" s="2">
        <f>IF(SUM('Actual species'!V425)&gt;=1,1,IF(SUM('Actual species'!V425)="X",1,0))</f>
        <v>0</v>
      </c>
      <c r="T425" s="2">
        <f>IF(SUM('Actual species'!W425)&gt;=1,1,IF(SUM('Actual species'!W425)="X",1,0))</f>
        <v>0</v>
      </c>
    </row>
    <row r="426" spans="1:20" x14ac:dyDescent="0.3">
      <c r="A426" s="113" t="str">
        <f>'Actual species'!A426</f>
        <v xml:space="preserve">Drusilla cretica (E) </v>
      </c>
      <c r="B426" s="66">
        <f>IF(SUM('Actual species'!B426:E426)&gt;=1,1,IF(SUM('Actual species'!B426:E426)="X",1,0))</f>
        <v>0</v>
      </c>
      <c r="C426" s="2">
        <f>IF(SUM('Actual species'!F426)&gt;=1,1,IF(SUM('Actual species'!F426)="X",1,0))</f>
        <v>0</v>
      </c>
      <c r="D426" s="2">
        <f>IF(SUM('Actual species'!G426)&gt;=1,1,IF(SUM('Actual species'!G426)="X",1,0))</f>
        <v>0</v>
      </c>
      <c r="E426" s="2">
        <f>IF(SUM('Actual species'!H426)&gt;=1,1,IF(SUM('Actual species'!H426)="X",1,0))</f>
        <v>0</v>
      </c>
      <c r="F426" s="2">
        <f>IF(SUM('Actual species'!I426)&gt;=1,1,IF(SUM('Actual species'!I426)="X",1,0))</f>
        <v>0</v>
      </c>
      <c r="G426" s="2">
        <f>IF(SUM('Actual species'!J426)&gt;=1,1,IF(SUM('Actual species'!J426)="X",1,0))</f>
        <v>1</v>
      </c>
      <c r="H426" s="2">
        <f>IF(SUM('Actual species'!K426)&gt;=1,1,IF(SUM('Actual species'!K426)="X",1,0))</f>
        <v>0</v>
      </c>
      <c r="I426" s="2">
        <f>IF(SUM('Actual species'!L426)&gt;=1,1,IF(SUM('Actual species'!L426)="X",1,0))</f>
        <v>0</v>
      </c>
      <c r="J426" s="2">
        <f>IF(SUM('Actual species'!M426)&gt;=1,1,IF(SUM('Actual species'!M426)="X",1,0))</f>
        <v>0</v>
      </c>
      <c r="K426" s="2">
        <f>IF(SUM('Actual species'!N426)&gt;=1,1,IF(SUM('Actual species'!N426)="X",1,0))</f>
        <v>0</v>
      </c>
      <c r="L426" s="2">
        <f>IF(SUM('Actual species'!O426)&gt;=1,1,IF(SUM('Actual species'!O426)="X",1,0))</f>
        <v>0</v>
      </c>
      <c r="M426" s="2">
        <f>IF(SUM('Actual species'!P426)&gt;=1,1,IF(SUM('Actual species'!P426)="X",1,0))</f>
        <v>0</v>
      </c>
      <c r="N426" s="2">
        <f>IF(SUM('Actual species'!Q426)&gt;=1,1,IF(SUM('Actual species'!Q426)="X",1,0))</f>
        <v>0</v>
      </c>
      <c r="O426" s="2">
        <f>IF(SUM('Actual species'!R426)&gt;=1,1,IF(SUM('Actual species'!R426)="X",1,0))</f>
        <v>0</v>
      </c>
      <c r="P426" s="2">
        <f>IF(SUM('Actual species'!S426)&gt;=1,1,IF(SUM('Actual species'!S426)="X",1,0))</f>
        <v>0</v>
      </c>
      <c r="Q426" s="2">
        <f>IF(SUM('Actual species'!T426)&gt;=1,1,IF(SUM('Actual species'!T426)="X",1,0))</f>
        <v>0</v>
      </c>
      <c r="R426" s="2">
        <f>IF(SUM('Actual species'!U426)&gt;=1,1,IF(SUM('Actual species'!U426)="X",1,0))</f>
        <v>0</v>
      </c>
      <c r="S426" s="2">
        <f>IF(SUM('Actual species'!V426)&gt;=1,1,IF(SUM('Actual species'!V426)="X",1,0))</f>
        <v>0</v>
      </c>
      <c r="T426" s="2">
        <f>IF(SUM('Actual species'!W426)&gt;=1,1,IF(SUM('Actual species'!W426)="X",1,0))</f>
        <v>0</v>
      </c>
    </row>
    <row r="427" spans="1:20" x14ac:dyDescent="0.3">
      <c r="A427" s="113" t="str">
        <f>'Actual species'!A427</f>
        <v>Emmeostiba? Sp.</v>
      </c>
      <c r="B427" s="66">
        <f>IF(SUM('Actual species'!B427:E427)&gt;=1,1,IF(SUM('Actual species'!B427:E427)="X",1,0))</f>
        <v>0</v>
      </c>
      <c r="C427" s="2">
        <f>IF(SUM('Actual species'!F427)&gt;=1,1,IF(SUM('Actual species'!F427)="X",1,0))</f>
        <v>0</v>
      </c>
      <c r="D427" s="2">
        <f>IF(SUM('Actual species'!G427)&gt;=1,1,IF(SUM('Actual species'!G427)="X",1,0))</f>
        <v>0</v>
      </c>
      <c r="E427" s="2">
        <f>IF(SUM('Actual species'!H427)&gt;=1,1,IF(SUM('Actual species'!H427)="X",1,0))</f>
        <v>0</v>
      </c>
      <c r="F427" s="2">
        <f>IF(SUM('Actual species'!I427)&gt;=1,1,IF(SUM('Actual species'!I427)="X",1,0))</f>
        <v>0</v>
      </c>
      <c r="G427" s="2">
        <f>IF(SUM('Actual species'!J427)&gt;=1,1,IF(SUM('Actual species'!J427)="X",1,0))</f>
        <v>0</v>
      </c>
      <c r="H427" s="2">
        <f>IF(SUM('Actual species'!K427)&gt;=1,1,IF(SUM('Actual species'!K427)="X",1,0))</f>
        <v>0</v>
      </c>
      <c r="I427" s="2">
        <f>IF(SUM('Actual species'!L427)&gt;=1,1,IF(SUM('Actual species'!L427)="X",1,0))</f>
        <v>0</v>
      </c>
      <c r="J427" s="2">
        <f>IF(SUM('Actual species'!M427)&gt;=1,1,IF(SUM('Actual species'!M427)="X",1,0))</f>
        <v>0</v>
      </c>
      <c r="K427" s="2">
        <f>IF(SUM('Actual species'!N427)&gt;=1,1,IF(SUM('Actual species'!N427)="X",1,0))</f>
        <v>0</v>
      </c>
      <c r="L427" s="2">
        <f>IF(SUM('Actual species'!O427)&gt;=1,1,IF(SUM('Actual species'!O427)="X",1,0))</f>
        <v>0</v>
      </c>
      <c r="M427" s="2">
        <f>IF(SUM('Actual species'!P427)&gt;=1,1,IF(SUM('Actual species'!P427)="X",1,0))</f>
        <v>0</v>
      </c>
      <c r="N427" s="2">
        <f>IF(SUM('Actual species'!Q427)&gt;=1,1,IF(SUM('Actual species'!Q427)="X",1,0))</f>
        <v>0</v>
      </c>
      <c r="O427" s="2">
        <f>IF(SUM('Actual species'!R427)&gt;=1,1,IF(SUM('Actual species'!R427)="X",1,0))</f>
        <v>1</v>
      </c>
      <c r="P427" s="2">
        <f>IF(SUM('Actual species'!S427)&gt;=1,1,IF(SUM('Actual species'!S427)="X",1,0))</f>
        <v>0</v>
      </c>
      <c r="Q427" s="2">
        <f>IF(SUM('Actual species'!T427)&gt;=1,1,IF(SUM('Actual species'!T427)="X",1,0))</f>
        <v>0</v>
      </c>
      <c r="R427" s="2">
        <f>IF(SUM('Actual species'!U427)&gt;=1,1,IF(SUM('Actual species'!U427)="X",1,0))</f>
        <v>0</v>
      </c>
      <c r="S427" s="2">
        <f>IF(SUM('Actual species'!V427)&gt;=1,1,IF(SUM('Actual species'!V427)="X",1,0))</f>
        <v>0</v>
      </c>
      <c r="T427" s="2">
        <f>IF(SUM('Actual species'!W427)&gt;=1,1,IF(SUM('Actual species'!W427)="X",1,0))</f>
        <v>0</v>
      </c>
    </row>
    <row r="428" spans="1:20" x14ac:dyDescent="0.3">
      <c r="A428" s="113" t="str">
        <f>'Actual species'!A428</f>
        <v>Enalodroma hepatica</v>
      </c>
      <c r="B428" s="66">
        <f>IF(SUM('Actual species'!B428:E428)&gt;=1,1,IF(SUM('Actual species'!B428:E428)="X",1,0))</f>
        <v>0</v>
      </c>
      <c r="C428" s="2">
        <f>IF(SUM('Actual species'!F428)&gt;=1,1,IF(SUM('Actual species'!F428)="X",1,0))</f>
        <v>0</v>
      </c>
      <c r="D428" s="2">
        <f>IF(SUM('Actual species'!G428)&gt;=1,1,IF(SUM('Actual species'!G428)="X",1,0))</f>
        <v>1</v>
      </c>
      <c r="E428" s="2">
        <f>IF(SUM('Actual species'!H428)&gt;=1,1,IF(SUM('Actual species'!H428)="X",1,0))</f>
        <v>0</v>
      </c>
      <c r="F428" s="2">
        <f>IF(SUM('Actual species'!I428)&gt;=1,1,IF(SUM('Actual species'!I428)="X",1,0))</f>
        <v>1</v>
      </c>
      <c r="G428" s="2">
        <f>IF(SUM('Actual species'!J428)&gt;=1,1,IF(SUM('Actual species'!J428)="X",1,0))</f>
        <v>0</v>
      </c>
      <c r="H428" s="2">
        <f>IF(SUM('Actual species'!K428)&gt;=1,1,IF(SUM('Actual species'!K428)="X",1,0))</f>
        <v>0</v>
      </c>
      <c r="I428" s="2">
        <f>IF(SUM('Actual species'!L428)&gt;=1,1,IF(SUM('Actual species'!L428)="X",1,0))</f>
        <v>0</v>
      </c>
      <c r="J428" s="2">
        <f>IF(SUM('Actual species'!M428)&gt;=1,1,IF(SUM('Actual species'!M428)="X",1,0))</f>
        <v>0</v>
      </c>
      <c r="K428" s="2">
        <f>IF(SUM('Actual species'!N428)&gt;=1,1,IF(SUM('Actual species'!N428)="X",1,0))</f>
        <v>0</v>
      </c>
      <c r="L428" s="2">
        <f>IF(SUM('Actual species'!O428)&gt;=1,1,IF(SUM('Actual species'!O428)="X",1,0))</f>
        <v>0</v>
      </c>
      <c r="M428" s="2">
        <f>IF(SUM('Actual species'!P428)&gt;=1,1,IF(SUM('Actual species'!P428)="X",1,0))</f>
        <v>0</v>
      </c>
      <c r="N428" s="2">
        <f>IF(SUM('Actual species'!Q428)&gt;=1,1,IF(SUM('Actual species'!Q428)="X",1,0))</f>
        <v>0</v>
      </c>
      <c r="O428" s="2">
        <f>IF(SUM('Actual species'!R428)&gt;=1,1,IF(SUM('Actual species'!R428)="X",1,0))</f>
        <v>0</v>
      </c>
      <c r="P428" s="2">
        <f>IF(SUM('Actual species'!S428)&gt;=1,1,IF(SUM('Actual species'!S428)="X",1,0))</f>
        <v>0</v>
      </c>
      <c r="Q428" s="2">
        <f>IF(SUM('Actual species'!T428)&gt;=1,1,IF(SUM('Actual species'!T428)="X",1,0))</f>
        <v>0</v>
      </c>
      <c r="R428" s="2">
        <f>IF(SUM('Actual species'!U428)&gt;=1,1,IF(SUM('Actual species'!U428)="X",1,0))</f>
        <v>0</v>
      </c>
      <c r="S428" s="2">
        <f>IF(SUM('Actual species'!V428)&gt;=1,1,IF(SUM('Actual species'!V428)="X",1,0))</f>
        <v>0</v>
      </c>
      <c r="T428" s="2">
        <f>IF(SUM('Actual species'!W428)&gt;=1,1,IF(SUM('Actual species'!W428)="X",1,0))</f>
        <v>0</v>
      </c>
    </row>
    <row r="429" spans="1:20" x14ac:dyDescent="0.3">
      <c r="A429" s="113" t="str">
        <f>'Actual species'!A429</f>
        <v>Eurodotina inquinula</v>
      </c>
      <c r="B429" s="66">
        <f>IF(SUM('Actual species'!B429:E429)&gt;=1,1,IF(SUM('Actual species'!B429:E429)="X",1,0))</f>
        <v>0</v>
      </c>
      <c r="C429" s="2">
        <f>IF(SUM('Actual species'!F429)&gt;=1,1,IF(SUM('Actual species'!F429)="X",1,0))</f>
        <v>0</v>
      </c>
      <c r="D429" s="2">
        <f>IF(SUM('Actual species'!G429)&gt;=1,1,IF(SUM('Actual species'!G429)="X",1,0))</f>
        <v>0</v>
      </c>
      <c r="E429" s="2">
        <f>IF(SUM('Actual species'!H429)&gt;=1,1,IF(SUM('Actual species'!H429)="X",1,0))</f>
        <v>0</v>
      </c>
      <c r="F429" s="2">
        <f>IF(SUM('Actual species'!I429)&gt;=1,1,IF(SUM('Actual species'!I429)="X",1,0))</f>
        <v>0</v>
      </c>
      <c r="G429" s="2">
        <f>IF(SUM('Actual species'!J429)&gt;=1,1,IF(SUM('Actual species'!J429)="X",1,0))</f>
        <v>0</v>
      </c>
      <c r="H429" s="2">
        <f>IF(SUM('Actual species'!K429)&gt;=1,1,IF(SUM('Actual species'!K429)="X",1,0))</f>
        <v>0</v>
      </c>
      <c r="I429" s="2">
        <f>IF(SUM('Actual species'!L429)&gt;=1,1,IF(SUM('Actual species'!L429)="X",1,0))</f>
        <v>0</v>
      </c>
      <c r="J429" s="2">
        <f>IF(SUM('Actual species'!M429)&gt;=1,1,IF(SUM('Actual species'!M429)="X",1,0))</f>
        <v>1</v>
      </c>
      <c r="K429" s="2">
        <f>IF(SUM('Actual species'!N429)&gt;=1,1,IF(SUM('Actual species'!N429)="X",1,0))</f>
        <v>0</v>
      </c>
      <c r="L429" s="2">
        <f>IF(SUM('Actual species'!O429)&gt;=1,1,IF(SUM('Actual species'!O429)="X",1,0))</f>
        <v>0</v>
      </c>
      <c r="M429" s="2">
        <f>IF(SUM('Actual species'!P429)&gt;=1,1,IF(SUM('Actual species'!P429)="X",1,0))</f>
        <v>0</v>
      </c>
      <c r="N429" s="2">
        <f>IF(SUM('Actual species'!Q429)&gt;=1,1,IF(SUM('Actual species'!Q429)="X",1,0))</f>
        <v>0</v>
      </c>
      <c r="O429" s="2">
        <f>IF(SUM('Actual species'!R429)&gt;=1,1,IF(SUM('Actual species'!R429)="X",1,0))</f>
        <v>0</v>
      </c>
      <c r="P429" s="2">
        <f>IF(SUM('Actual species'!S429)&gt;=1,1,IF(SUM('Actual species'!S429)="X",1,0))</f>
        <v>0</v>
      </c>
      <c r="Q429" s="2">
        <f>IF(SUM('Actual species'!T429)&gt;=1,1,IF(SUM('Actual species'!T429)="X",1,0))</f>
        <v>0</v>
      </c>
      <c r="R429" s="2">
        <f>IF(SUM('Actual species'!U429)&gt;=1,1,IF(SUM('Actual species'!U429)="X",1,0))</f>
        <v>0</v>
      </c>
      <c r="S429" s="2">
        <f>IF(SUM('Actual species'!V429)&gt;=1,1,IF(SUM('Actual species'!V429)="X",1,0))</f>
        <v>0</v>
      </c>
      <c r="T429" s="2">
        <f>IF(SUM('Actual species'!W429)&gt;=1,1,IF(SUM('Actual species'!W429)="X",1,0))</f>
        <v>0</v>
      </c>
    </row>
    <row r="430" spans="1:20" x14ac:dyDescent="0.3">
      <c r="A430" s="113" t="str">
        <f>'Actual species'!A430</f>
        <v xml:space="preserve">*Euryalea picipennis (E) </v>
      </c>
      <c r="B430" s="66">
        <f>IF(SUM('Actual species'!B430:E430)&gt;=1,1,IF(SUM('Actual species'!B430:E430)="X",1,0))</f>
        <v>1</v>
      </c>
      <c r="C430" s="2">
        <f>IF(SUM('Actual species'!F430)&gt;=1,1,IF(SUM('Actual species'!F430)="X",1,0))</f>
        <v>0</v>
      </c>
      <c r="D430" s="2">
        <f>IF(SUM('Actual species'!G430)&gt;=1,1,IF(SUM('Actual species'!G430)="X",1,0))</f>
        <v>0</v>
      </c>
      <c r="E430" s="2">
        <f>IF(SUM('Actual species'!H430)&gt;=1,1,IF(SUM('Actual species'!H430)="X",1,0))</f>
        <v>0</v>
      </c>
      <c r="F430" s="2">
        <f>IF(SUM('Actual species'!I430)&gt;=1,1,IF(SUM('Actual species'!I430)="X",1,0))</f>
        <v>0</v>
      </c>
      <c r="G430" s="2">
        <f>IF(SUM('Actual species'!J430)&gt;=1,1,IF(SUM('Actual species'!J430)="X",1,0))</f>
        <v>0</v>
      </c>
      <c r="H430" s="2">
        <f>IF(SUM('Actual species'!K430)&gt;=1,1,IF(SUM('Actual species'!K430)="X",1,0))</f>
        <v>0</v>
      </c>
      <c r="I430" s="2">
        <f>IF(SUM('Actual species'!L430)&gt;=1,1,IF(SUM('Actual species'!L430)="X",1,0))</f>
        <v>0</v>
      </c>
      <c r="J430" s="2">
        <f>IF(SUM('Actual species'!M430)&gt;=1,1,IF(SUM('Actual species'!M430)="X",1,0))</f>
        <v>0</v>
      </c>
      <c r="K430" s="2">
        <f>IF(SUM('Actual species'!N430)&gt;=1,1,IF(SUM('Actual species'!N430)="X",1,0))</f>
        <v>0</v>
      </c>
      <c r="L430" s="2">
        <f>IF(SUM('Actual species'!O430)&gt;=1,1,IF(SUM('Actual species'!O430)="X",1,0))</f>
        <v>0</v>
      </c>
      <c r="M430" s="2">
        <f>IF(SUM('Actual species'!P430)&gt;=1,1,IF(SUM('Actual species'!P430)="X",1,0))</f>
        <v>0</v>
      </c>
      <c r="N430" s="2">
        <f>IF(SUM('Actual species'!Q430)&gt;=1,1,IF(SUM('Actual species'!Q430)="X",1,0))</f>
        <v>0</v>
      </c>
      <c r="O430" s="2">
        <f>IF(SUM('Actual species'!R430)&gt;=1,1,IF(SUM('Actual species'!R430)="X",1,0))</f>
        <v>0</v>
      </c>
      <c r="P430" s="2">
        <f>IF(SUM('Actual species'!S430)&gt;=1,1,IF(SUM('Actual species'!S430)="X",1,0))</f>
        <v>0</v>
      </c>
      <c r="Q430" s="2">
        <f>IF(SUM('Actual species'!T430)&gt;=1,1,IF(SUM('Actual species'!T430)="X",1,0))</f>
        <v>0</v>
      </c>
      <c r="R430" s="2">
        <f>IF(SUM('Actual species'!U430)&gt;=1,1,IF(SUM('Actual species'!U430)="X",1,0))</f>
        <v>0</v>
      </c>
      <c r="S430" s="2">
        <f>IF(SUM('Actual species'!V430)&gt;=1,1,IF(SUM('Actual species'!V430)="X",1,0))</f>
        <v>0</v>
      </c>
      <c r="T430" s="2">
        <f>IF(SUM('Actual species'!W430)&gt;=1,1,IF(SUM('Actual species'!W430)="X",1,0))</f>
        <v>0</v>
      </c>
    </row>
    <row r="431" spans="1:20" x14ac:dyDescent="0.3">
      <c r="A431" s="113" t="str">
        <f>'Actual species'!A431</f>
        <v>Falagria caesa</v>
      </c>
      <c r="B431" s="66">
        <f>IF(SUM('Actual species'!B431:E431)&gt;=1,1,IF(SUM('Actual species'!B431:E431)="X",1,0))</f>
        <v>0</v>
      </c>
      <c r="C431" s="2">
        <f>IF(SUM('Actual species'!F431)&gt;=1,1,IF(SUM('Actual species'!F431)="X",1,0))</f>
        <v>0</v>
      </c>
      <c r="D431" s="2">
        <f>IF(SUM('Actual species'!G431)&gt;=1,1,IF(SUM('Actual species'!G431)="X",1,0))</f>
        <v>0</v>
      </c>
      <c r="E431" s="2">
        <f>IF(SUM('Actual species'!H431)&gt;=1,1,IF(SUM('Actual species'!H431)="X",1,0))</f>
        <v>0</v>
      </c>
      <c r="F431" s="2">
        <f>IF(SUM('Actual species'!I431)&gt;=1,1,IF(SUM('Actual species'!I431)="X",1,0))</f>
        <v>0</v>
      </c>
      <c r="G431" s="2">
        <f>IF(SUM('Actual species'!J431)&gt;=1,1,IF(SUM('Actual species'!J431)="X",1,0))</f>
        <v>0</v>
      </c>
      <c r="H431" s="2">
        <f>IF(SUM('Actual species'!K431)&gt;=1,1,IF(SUM('Actual species'!K431)="X",1,0))</f>
        <v>0</v>
      </c>
      <c r="I431" s="2">
        <f>IF(SUM('Actual species'!L431)&gt;=1,1,IF(SUM('Actual species'!L431)="X",1,0))</f>
        <v>0</v>
      </c>
      <c r="J431" s="2">
        <f>IF(SUM('Actual species'!M431)&gt;=1,1,IF(SUM('Actual species'!M431)="X",1,0))</f>
        <v>1</v>
      </c>
      <c r="K431" s="2">
        <f>IF(SUM('Actual species'!N431)&gt;=1,1,IF(SUM('Actual species'!N431)="X",1,0))</f>
        <v>0</v>
      </c>
      <c r="L431" s="2">
        <f>IF(SUM('Actual species'!O431)&gt;=1,1,IF(SUM('Actual species'!O431)="X",1,0))</f>
        <v>0</v>
      </c>
      <c r="M431" s="2">
        <f>IF(SUM('Actual species'!P431)&gt;=1,1,IF(SUM('Actual species'!P431)="X",1,0))</f>
        <v>0</v>
      </c>
      <c r="N431" s="2">
        <f>IF(SUM('Actual species'!Q431)&gt;=1,1,IF(SUM('Actual species'!Q431)="X",1,0))</f>
        <v>0</v>
      </c>
      <c r="O431" s="2">
        <f>IF(SUM('Actual species'!R431)&gt;=1,1,IF(SUM('Actual species'!R431)="X",1,0))</f>
        <v>0</v>
      </c>
      <c r="P431" s="2">
        <f>IF(SUM('Actual species'!S431)&gt;=1,1,IF(SUM('Actual species'!S431)="X",1,0))</f>
        <v>0</v>
      </c>
      <c r="Q431" s="2">
        <f>IF(SUM('Actual species'!T431)&gt;=1,1,IF(SUM('Actual species'!T431)="X",1,0))</f>
        <v>0</v>
      </c>
      <c r="R431" s="2">
        <f>IF(SUM('Actual species'!U431)&gt;=1,1,IF(SUM('Actual species'!U431)="X",1,0))</f>
        <v>0</v>
      </c>
      <c r="S431" s="2">
        <f>IF(SUM('Actual species'!V431)&gt;=1,1,IF(SUM('Actual species'!V431)="X",1,0))</f>
        <v>0</v>
      </c>
      <c r="T431" s="2">
        <f>IF(SUM('Actual species'!W431)&gt;=1,1,IF(SUM('Actual species'!W431)="X",1,0))</f>
        <v>0</v>
      </c>
    </row>
    <row r="432" spans="1:20" x14ac:dyDescent="0.3">
      <c r="A432" s="113" t="str">
        <f>'Actual species'!A432</f>
        <v>Falagria sulcatula</v>
      </c>
      <c r="B432" s="66">
        <f>IF(SUM('Actual species'!B432:E432)&gt;=1,1,IF(SUM('Actual species'!B432:E432)="X",1,0))</f>
        <v>0</v>
      </c>
      <c r="C432" s="2">
        <f>IF(SUM('Actual species'!F432)&gt;=1,1,IF(SUM('Actual species'!F432)="X",1,0))</f>
        <v>0</v>
      </c>
      <c r="D432" s="2">
        <f>IF(SUM('Actual species'!G432)&gt;=1,1,IF(SUM('Actual species'!G432)="X",1,0))</f>
        <v>0</v>
      </c>
      <c r="E432" s="2">
        <f>IF(SUM('Actual species'!H432)&gt;=1,1,IF(SUM('Actual species'!H432)="X",1,0))</f>
        <v>0</v>
      </c>
      <c r="F432" s="2">
        <f>IF(SUM('Actual species'!I432)&gt;=1,1,IF(SUM('Actual species'!I432)="X",1,0))</f>
        <v>1</v>
      </c>
      <c r="G432" s="2">
        <f>IF(SUM('Actual species'!J432)&gt;=1,1,IF(SUM('Actual species'!J432)="X",1,0))</f>
        <v>0</v>
      </c>
      <c r="H432" s="2">
        <f>IF(SUM('Actual species'!K432)&gt;=1,1,IF(SUM('Actual species'!K432)="X",1,0))</f>
        <v>0</v>
      </c>
      <c r="I432" s="2">
        <f>IF(SUM('Actual species'!L432)&gt;=1,1,IF(SUM('Actual species'!L432)="X",1,0))</f>
        <v>0</v>
      </c>
      <c r="J432" s="2">
        <f>IF(SUM('Actual species'!M432)&gt;=1,1,IF(SUM('Actual species'!M432)="X",1,0))</f>
        <v>0</v>
      </c>
      <c r="K432" s="2">
        <f>IF(SUM('Actual species'!N432)&gt;=1,1,IF(SUM('Actual species'!N432)="X",1,0))</f>
        <v>0</v>
      </c>
      <c r="L432" s="2">
        <f>IF(SUM('Actual species'!O432)&gt;=1,1,IF(SUM('Actual species'!O432)="X",1,0))</f>
        <v>1</v>
      </c>
      <c r="M432" s="2">
        <f>IF(SUM('Actual species'!P432)&gt;=1,1,IF(SUM('Actual species'!P432)="X",1,0))</f>
        <v>0</v>
      </c>
      <c r="N432" s="2">
        <f>IF(SUM('Actual species'!Q432)&gt;=1,1,IF(SUM('Actual species'!Q432)="X",1,0))</f>
        <v>0</v>
      </c>
      <c r="O432" s="2">
        <f>IF(SUM('Actual species'!R432)&gt;=1,1,IF(SUM('Actual species'!R432)="X",1,0))</f>
        <v>0</v>
      </c>
      <c r="P432" s="2">
        <f>IF(SUM('Actual species'!S432)&gt;=1,1,IF(SUM('Actual species'!S432)="X",1,0))</f>
        <v>0</v>
      </c>
      <c r="Q432" s="2">
        <f>IF(SUM('Actual species'!T432)&gt;=1,1,IF(SUM('Actual species'!T432)="X",1,0))</f>
        <v>0</v>
      </c>
      <c r="R432" s="2">
        <f>IF(SUM('Actual species'!U432)&gt;=1,1,IF(SUM('Actual species'!U432)="X",1,0))</f>
        <v>0</v>
      </c>
      <c r="S432" s="2">
        <f>IF(SUM('Actual species'!V432)&gt;=1,1,IF(SUM('Actual species'!V432)="X",1,0))</f>
        <v>0</v>
      </c>
      <c r="T432" s="2">
        <f>IF(SUM('Actual species'!W432)&gt;=1,1,IF(SUM('Actual species'!W432)="X",1,0))</f>
        <v>0</v>
      </c>
    </row>
    <row r="433" spans="1:20" x14ac:dyDescent="0.3">
      <c r="A433" s="113" t="str">
        <f>'Actual species'!A433</f>
        <v>Falagrioma thoracica</v>
      </c>
      <c r="B433" s="66">
        <f>IF(SUM('Actual species'!B433:E433)&gt;=1,1,IF(SUM('Actual species'!B433:E433)="X",1,0))</f>
        <v>0</v>
      </c>
      <c r="C433" s="2">
        <f>IF(SUM('Actual species'!F433)&gt;=1,1,IF(SUM('Actual species'!F433)="X",1,0))</f>
        <v>0</v>
      </c>
      <c r="D433" s="2">
        <f>IF(SUM('Actual species'!G433)&gt;=1,1,IF(SUM('Actual species'!G433)="X",1,0))</f>
        <v>1</v>
      </c>
      <c r="E433" s="2">
        <f>IF(SUM('Actual species'!H433)&gt;=1,1,IF(SUM('Actual species'!H433)="X",1,0))</f>
        <v>0</v>
      </c>
      <c r="F433" s="2">
        <f>IF(SUM('Actual species'!I433)&gt;=1,1,IF(SUM('Actual species'!I433)="X",1,0))</f>
        <v>0</v>
      </c>
      <c r="G433" s="2">
        <f>IF(SUM('Actual species'!J433)&gt;=1,1,IF(SUM('Actual species'!J433)="X",1,0))</f>
        <v>0</v>
      </c>
      <c r="H433" s="2">
        <f>IF(SUM('Actual species'!K433)&gt;=1,1,IF(SUM('Actual species'!K433)="X",1,0))</f>
        <v>0</v>
      </c>
      <c r="I433" s="2">
        <f>IF(SUM('Actual species'!L433)&gt;=1,1,IF(SUM('Actual species'!L433)="X",1,0))</f>
        <v>0</v>
      </c>
      <c r="J433" s="2">
        <f>IF(SUM('Actual species'!M433)&gt;=1,1,IF(SUM('Actual species'!M433)="X",1,0))</f>
        <v>1</v>
      </c>
      <c r="K433" s="2">
        <f>IF(SUM('Actual species'!N433)&gt;=1,1,IF(SUM('Actual species'!N433)="X",1,0))</f>
        <v>0</v>
      </c>
      <c r="L433" s="2">
        <f>IF(SUM('Actual species'!O433)&gt;=1,1,IF(SUM('Actual species'!O433)="X",1,0))</f>
        <v>0</v>
      </c>
      <c r="M433" s="2">
        <f>IF(SUM('Actual species'!P433)&gt;=1,1,IF(SUM('Actual species'!P433)="X",1,0))</f>
        <v>0</v>
      </c>
      <c r="N433" s="2">
        <f>IF(SUM('Actual species'!Q433)&gt;=1,1,IF(SUM('Actual species'!Q433)="X",1,0))</f>
        <v>0</v>
      </c>
      <c r="O433" s="2">
        <f>IF(SUM('Actual species'!R433)&gt;=1,1,IF(SUM('Actual species'!R433)="X",1,0))</f>
        <v>0</v>
      </c>
      <c r="P433" s="2">
        <f>IF(SUM('Actual species'!S433)&gt;=1,1,IF(SUM('Actual species'!S433)="X",1,0))</f>
        <v>0</v>
      </c>
      <c r="Q433" s="2">
        <f>IF(SUM('Actual species'!T433)&gt;=1,1,IF(SUM('Actual species'!T433)="X",1,0))</f>
        <v>0</v>
      </c>
      <c r="R433" s="2">
        <f>IF(SUM('Actual species'!U433)&gt;=1,1,IF(SUM('Actual species'!U433)="X",1,0))</f>
        <v>0</v>
      </c>
      <c r="S433" s="2">
        <f>IF(SUM('Actual species'!V433)&gt;=1,1,IF(SUM('Actual species'!V433)="X",1,0))</f>
        <v>0</v>
      </c>
      <c r="T433" s="2">
        <f>IF(SUM('Actual species'!W433)&gt;=1,1,IF(SUM('Actual species'!W433)="X",1,0))</f>
        <v>0</v>
      </c>
    </row>
    <row r="434" spans="1:20" x14ac:dyDescent="0.3">
      <c r="A434" s="113" t="str">
        <f>'Actual species'!A434</f>
        <v xml:space="preserve">Geostiba albimontis (E) </v>
      </c>
      <c r="B434" s="66">
        <f>IF(SUM('Actual species'!B434:E434)&gt;=1,1,IF(SUM('Actual species'!B434:E434)="X",1,0))</f>
        <v>0</v>
      </c>
      <c r="C434" s="2">
        <f>IF(SUM('Actual species'!F434)&gt;=1,1,IF(SUM('Actual species'!F434)="X",1,0))</f>
        <v>0</v>
      </c>
      <c r="D434" s="2">
        <f>IF(SUM('Actual species'!G434)&gt;=1,1,IF(SUM('Actual species'!G434)="X",1,0))</f>
        <v>0</v>
      </c>
      <c r="E434" s="2">
        <f>IF(SUM('Actual species'!H434)&gt;=1,1,IF(SUM('Actual species'!H434)="X",1,0))</f>
        <v>0</v>
      </c>
      <c r="F434" s="2">
        <f>IF(SUM('Actual species'!I434)&gt;=1,1,IF(SUM('Actual species'!I434)="X",1,0))</f>
        <v>0</v>
      </c>
      <c r="G434" s="2">
        <f>IF(SUM('Actual species'!J434)&gt;=1,1,IF(SUM('Actual species'!J434)="X",1,0))</f>
        <v>0</v>
      </c>
      <c r="H434" s="2">
        <f>IF(SUM('Actual species'!K434)&gt;=1,1,IF(SUM('Actual species'!K434)="X",1,0))</f>
        <v>0</v>
      </c>
      <c r="I434" s="2">
        <f>IF(SUM('Actual species'!L434)&gt;=1,1,IF(SUM('Actual species'!L434)="X",1,0))</f>
        <v>0</v>
      </c>
      <c r="J434" s="2">
        <f>IF(SUM('Actual species'!M434)&gt;=1,1,IF(SUM('Actual species'!M434)="X",1,0))</f>
        <v>0</v>
      </c>
      <c r="K434" s="2">
        <f>IF(SUM('Actual species'!N434)&gt;=1,1,IF(SUM('Actual species'!N434)="X",1,0))</f>
        <v>0</v>
      </c>
      <c r="L434" s="2">
        <f>IF(SUM('Actual species'!O434)&gt;=1,1,IF(SUM('Actual species'!O434)="X",1,0))</f>
        <v>0</v>
      </c>
      <c r="M434" s="2">
        <f>IF(SUM('Actual species'!P434)&gt;=1,1,IF(SUM('Actual species'!P434)="X",1,0))</f>
        <v>0</v>
      </c>
      <c r="N434" s="2">
        <f>IF(SUM('Actual species'!Q434)&gt;=1,1,IF(SUM('Actual species'!Q434)="X",1,0))</f>
        <v>0</v>
      </c>
      <c r="O434" s="2">
        <f>IF(SUM('Actual species'!R434)&gt;=1,1,IF(SUM('Actual species'!R434)="X",1,0))</f>
        <v>0</v>
      </c>
      <c r="P434" s="2">
        <f>IF(SUM('Actual species'!S434)&gt;=1,1,IF(SUM('Actual species'!S434)="X",1,0))</f>
        <v>0</v>
      </c>
      <c r="Q434" s="2">
        <f>IF(SUM('Actual species'!T434)&gt;=1,1,IF(SUM('Actual species'!T434)="X",1,0))</f>
        <v>0</v>
      </c>
      <c r="R434" s="2">
        <f>IF(SUM('Actual species'!U434)&gt;=1,1,IF(SUM('Actual species'!U434)="X",1,0))</f>
        <v>0</v>
      </c>
      <c r="S434" s="2">
        <f>IF(SUM('Actual species'!V434)&gt;=1,1,IF(SUM('Actual species'!V434)="X",1,0))</f>
        <v>0</v>
      </c>
      <c r="T434" s="2">
        <f>IF(SUM('Actual species'!W434)&gt;=1,1,IF(SUM('Actual species'!W434)="X",1,0))</f>
        <v>0</v>
      </c>
    </row>
    <row r="435" spans="1:20" x14ac:dyDescent="0.3">
      <c r="A435" s="113" t="str">
        <f>'Actual species'!A435</f>
        <v>Geostiba armata</v>
      </c>
      <c r="B435" s="66">
        <f>IF(SUM('Actual species'!B435:E435)&gt;=1,1,IF(SUM('Actual species'!B435:E435)="X",1,0))</f>
        <v>0</v>
      </c>
      <c r="C435" s="2">
        <f>IF(SUM('Actual species'!F435)&gt;=1,1,IF(SUM('Actual species'!F435)="X",1,0))</f>
        <v>0</v>
      </c>
      <c r="D435" s="2">
        <f>IF(SUM('Actual species'!G435)&gt;=1,1,IF(SUM('Actual species'!G435)="X",1,0))</f>
        <v>0</v>
      </c>
      <c r="E435" s="2">
        <f>IF(SUM('Actual species'!H435)&gt;=1,1,IF(SUM('Actual species'!H435)="X",1,0))</f>
        <v>0</v>
      </c>
      <c r="F435" s="2">
        <f>IF(SUM('Actual species'!I435)&gt;=1,1,IF(SUM('Actual species'!I435)="X",1,0))</f>
        <v>0</v>
      </c>
      <c r="G435" s="2">
        <f>IF(SUM('Actual species'!J435)&gt;=1,1,IF(SUM('Actual species'!J435)="X",1,0))</f>
        <v>0</v>
      </c>
      <c r="H435" s="2">
        <f>IF(SUM('Actual species'!K435)&gt;=1,1,IF(SUM('Actual species'!K435)="X",1,0))</f>
        <v>0</v>
      </c>
      <c r="I435" s="2">
        <f>IF(SUM('Actual species'!L435)&gt;=1,1,IF(SUM('Actual species'!L435)="X",1,0))</f>
        <v>0</v>
      </c>
      <c r="J435" s="2">
        <f>IF(SUM('Actual species'!M435)&gt;=1,1,IF(SUM('Actual species'!M435)="X",1,0))</f>
        <v>0</v>
      </c>
      <c r="K435" s="2">
        <f>IF(SUM('Actual species'!N435)&gt;=1,1,IF(SUM('Actual species'!N435)="X",1,0))</f>
        <v>0</v>
      </c>
      <c r="L435" s="2">
        <f>IF(SUM('Actual species'!O435)&gt;=1,1,IF(SUM('Actual species'!O435)="X",1,0))</f>
        <v>0</v>
      </c>
      <c r="M435" s="2">
        <f>IF(SUM('Actual species'!P435)&gt;=1,1,IF(SUM('Actual species'!P435)="X",1,0))</f>
        <v>0</v>
      </c>
      <c r="N435" s="2">
        <f>IF(SUM('Actual species'!Q435)&gt;=1,1,IF(SUM('Actual species'!Q435)="X",1,0))</f>
        <v>0</v>
      </c>
      <c r="O435" s="2">
        <f>IF(SUM('Actual species'!R435)&gt;=1,1,IF(SUM('Actual species'!R435)="X",1,0))</f>
        <v>0</v>
      </c>
      <c r="P435" s="2">
        <f>IF(SUM('Actual species'!S435)&gt;=1,1,IF(SUM('Actual species'!S435)="X",1,0))</f>
        <v>0</v>
      </c>
      <c r="Q435" s="2">
        <f>IF(SUM('Actual species'!T435)&gt;=1,1,IF(SUM('Actual species'!T435)="X",1,0))</f>
        <v>0</v>
      </c>
      <c r="R435" s="2">
        <f>IF(SUM('Actual species'!U435)&gt;=1,1,IF(SUM('Actual species'!U435)="X",1,0))</f>
        <v>0</v>
      </c>
      <c r="S435" s="2">
        <f>IF(SUM('Actual species'!V435)&gt;=1,1,IF(SUM('Actual species'!V435)="X",1,0))</f>
        <v>1</v>
      </c>
      <c r="T435" s="2">
        <f>IF(SUM('Actual species'!W435)&gt;=1,1,IF(SUM('Actual species'!W435)="X",1,0))</f>
        <v>0</v>
      </c>
    </row>
    <row r="436" spans="1:20" x14ac:dyDescent="0.3">
      <c r="A436" s="113" t="str">
        <f>'Actual species'!A436</f>
        <v>Geostiba breviuter</v>
      </c>
      <c r="B436" s="66">
        <f>IF(SUM('Actual species'!B436:E436)&gt;=1,1,IF(SUM('Actual species'!B436:E436)="X",1,0))</f>
        <v>0</v>
      </c>
      <c r="C436" s="2">
        <f>IF(SUM('Actual species'!F436)&gt;=1,1,IF(SUM('Actual species'!F436)="X",1,0))</f>
        <v>0</v>
      </c>
      <c r="D436" s="2">
        <f>IF(SUM('Actual species'!G436)&gt;=1,1,IF(SUM('Actual species'!G436)="X",1,0))</f>
        <v>0</v>
      </c>
      <c r="E436" s="2">
        <f>IF(SUM('Actual species'!H436)&gt;=1,1,IF(SUM('Actual species'!H436)="X",1,0))</f>
        <v>0</v>
      </c>
      <c r="F436" s="2">
        <f>IF(SUM('Actual species'!I436)&gt;=1,1,IF(SUM('Actual species'!I436)="X",1,0))</f>
        <v>0</v>
      </c>
      <c r="G436" s="2">
        <f>IF(SUM('Actual species'!J436)&gt;=1,1,IF(SUM('Actual species'!J436)="X",1,0))</f>
        <v>0</v>
      </c>
      <c r="H436" s="2">
        <f>IF(SUM('Actual species'!K436)&gt;=1,1,IF(SUM('Actual species'!K436)="X",1,0))</f>
        <v>0</v>
      </c>
      <c r="I436" s="2">
        <f>IF(SUM('Actual species'!L436)&gt;=1,1,IF(SUM('Actual species'!L436)="X",1,0))</f>
        <v>0</v>
      </c>
      <c r="J436" s="2">
        <f>IF(SUM('Actual species'!M436)&gt;=1,1,IF(SUM('Actual species'!M436)="X",1,0))</f>
        <v>0</v>
      </c>
      <c r="K436" s="2">
        <f>IF(SUM('Actual species'!N436)&gt;=1,1,IF(SUM('Actual species'!N436)="X",1,0))</f>
        <v>0</v>
      </c>
      <c r="L436" s="2">
        <f>IF(SUM('Actual species'!O436)&gt;=1,1,IF(SUM('Actual species'!O436)="X",1,0))</f>
        <v>0</v>
      </c>
      <c r="M436" s="2">
        <f>IF(SUM('Actual species'!P436)&gt;=1,1,IF(SUM('Actual species'!P436)="X",1,0))</f>
        <v>0</v>
      </c>
      <c r="N436" s="2">
        <f>IF(SUM('Actual species'!Q436)&gt;=1,1,IF(SUM('Actual species'!Q436)="X",1,0))</f>
        <v>0</v>
      </c>
      <c r="O436" s="2">
        <f>IF(SUM('Actual species'!R436)&gt;=1,1,IF(SUM('Actual species'!R436)="X",1,0))</f>
        <v>0</v>
      </c>
      <c r="P436" s="2">
        <f>IF(SUM('Actual species'!S436)&gt;=1,1,IF(SUM('Actual species'!S436)="X",1,0))</f>
        <v>0</v>
      </c>
      <c r="Q436" s="2">
        <f>IF(SUM('Actual species'!T436)&gt;=1,1,IF(SUM('Actual species'!T436)="X",1,0))</f>
        <v>1</v>
      </c>
      <c r="R436" s="2">
        <f>IF(SUM('Actual species'!U436)&gt;=1,1,IF(SUM('Actual species'!U436)="X",1,0))</f>
        <v>0</v>
      </c>
      <c r="S436" s="2">
        <f>IF(SUM('Actual species'!V436)&gt;=1,1,IF(SUM('Actual species'!V436)="X",1,0))</f>
        <v>0</v>
      </c>
      <c r="T436" s="2">
        <f>IF(SUM('Actual species'!W436)&gt;=1,1,IF(SUM('Actual species'!W436)="X",1,0))</f>
        <v>0</v>
      </c>
    </row>
    <row r="437" spans="1:20" x14ac:dyDescent="0.3">
      <c r="A437" s="113" t="str">
        <f>'Actual species'!A437</f>
        <v xml:space="preserve">*Geostiba cyprensis (E) </v>
      </c>
      <c r="B437" s="66">
        <f>IF(SUM('Actual species'!B437:E437)&gt;=1,1,IF(SUM('Actual species'!B437:E437)="X",1,0))</f>
        <v>1</v>
      </c>
      <c r="C437" s="2">
        <f>IF(SUM('Actual species'!F437)&gt;=1,1,IF(SUM('Actual species'!F437)="X",1,0))</f>
        <v>0</v>
      </c>
      <c r="D437" s="2">
        <f>IF(SUM('Actual species'!G437)&gt;=1,1,IF(SUM('Actual species'!G437)="X",1,0))</f>
        <v>0</v>
      </c>
      <c r="E437" s="2">
        <f>IF(SUM('Actual species'!H437)&gt;=1,1,IF(SUM('Actual species'!H437)="X",1,0))</f>
        <v>0</v>
      </c>
      <c r="F437" s="2">
        <f>IF(SUM('Actual species'!I437)&gt;=1,1,IF(SUM('Actual species'!I437)="X",1,0))</f>
        <v>0</v>
      </c>
      <c r="G437" s="2">
        <f>IF(SUM('Actual species'!J437)&gt;=1,1,IF(SUM('Actual species'!J437)="X",1,0))</f>
        <v>0</v>
      </c>
      <c r="H437" s="2">
        <f>IF(SUM('Actual species'!K437)&gt;=1,1,IF(SUM('Actual species'!K437)="X",1,0))</f>
        <v>0</v>
      </c>
      <c r="I437" s="2">
        <f>IF(SUM('Actual species'!L437)&gt;=1,1,IF(SUM('Actual species'!L437)="X",1,0))</f>
        <v>0</v>
      </c>
      <c r="J437" s="2">
        <f>IF(SUM('Actual species'!M437)&gt;=1,1,IF(SUM('Actual species'!M437)="X",1,0))</f>
        <v>0</v>
      </c>
      <c r="K437" s="2">
        <f>IF(SUM('Actual species'!N437)&gt;=1,1,IF(SUM('Actual species'!N437)="X",1,0))</f>
        <v>0</v>
      </c>
      <c r="L437" s="2">
        <f>IF(SUM('Actual species'!O437)&gt;=1,1,IF(SUM('Actual species'!O437)="X",1,0))</f>
        <v>0</v>
      </c>
      <c r="M437" s="2">
        <f>IF(SUM('Actual species'!P437)&gt;=1,1,IF(SUM('Actual species'!P437)="X",1,0))</f>
        <v>0</v>
      </c>
      <c r="N437" s="2">
        <f>IF(SUM('Actual species'!Q437)&gt;=1,1,IF(SUM('Actual species'!Q437)="X",1,0))</f>
        <v>0</v>
      </c>
      <c r="O437" s="2">
        <f>IF(SUM('Actual species'!R437)&gt;=1,1,IF(SUM('Actual species'!R437)="X",1,0))</f>
        <v>0</v>
      </c>
      <c r="P437" s="2">
        <f>IF(SUM('Actual species'!S437)&gt;=1,1,IF(SUM('Actual species'!S437)="X",1,0))</f>
        <v>0</v>
      </c>
      <c r="Q437" s="2">
        <f>IF(SUM('Actual species'!T437)&gt;=1,1,IF(SUM('Actual species'!T437)="X",1,0))</f>
        <v>0</v>
      </c>
      <c r="R437" s="2">
        <f>IF(SUM('Actual species'!U437)&gt;=1,1,IF(SUM('Actual species'!U437)="X",1,0))</f>
        <v>0</v>
      </c>
      <c r="S437" s="2">
        <f>IF(SUM('Actual species'!V437)&gt;=1,1,IF(SUM('Actual species'!V437)="X",1,0))</f>
        <v>0</v>
      </c>
      <c r="T437" s="2">
        <f>IF(SUM('Actual species'!W437)&gt;=1,1,IF(SUM('Actual species'!W437)="X",1,0))</f>
        <v>0</v>
      </c>
    </row>
    <row r="438" spans="1:20" x14ac:dyDescent="0.3">
      <c r="A438" s="113" t="str">
        <f>'Actual species'!A438</f>
        <v xml:space="preserve">Geostiba diktiana (E) </v>
      </c>
      <c r="B438" s="66">
        <f>IF(SUM('Actual species'!B438:E438)&gt;=1,1,IF(SUM('Actual species'!B438:E438)="X",1,0))</f>
        <v>0</v>
      </c>
      <c r="C438" s="2">
        <f>IF(SUM('Actual species'!F438)&gt;=1,1,IF(SUM('Actual species'!F438)="X",1,0))</f>
        <v>0</v>
      </c>
      <c r="D438" s="2">
        <f>IF(SUM('Actual species'!G438)&gt;=1,1,IF(SUM('Actual species'!G438)="X",1,0))</f>
        <v>0</v>
      </c>
      <c r="E438" s="2">
        <f>IF(SUM('Actual species'!H438)&gt;=1,1,IF(SUM('Actual species'!H438)="X",1,0))</f>
        <v>0</v>
      </c>
      <c r="F438" s="2">
        <f>IF(SUM('Actual species'!I438)&gt;=1,1,IF(SUM('Actual species'!I438)="X",1,0))</f>
        <v>0</v>
      </c>
      <c r="G438" s="2">
        <f>IF(SUM('Actual species'!J438)&gt;=1,1,IF(SUM('Actual species'!J438)="X",1,0))</f>
        <v>1</v>
      </c>
      <c r="H438" s="2">
        <f>IF(SUM('Actual species'!K438)&gt;=1,1,IF(SUM('Actual species'!K438)="X",1,0))</f>
        <v>0</v>
      </c>
      <c r="I438" s="2">
        <f>IF(SUM('Actual species'!L438)&gt;=1,1,IF(SUM('Actual species'!L438)="X",1,0))</f>
        <v>0</v>
      </c>
      <c r="J438" s="2">
        <f>IF(SUM('Actual species'!M438)&gt;=1,1,IF(SUM('Actual species'!M438)="X",1,0))</f>
        <v>0</v>
      </c>
      <c r="K438" s="2">
        <f>IF(SUM('Actual species'!N438)&gt;=1,1,IF(SUM('Actual species'!N438)="X",1,0))</f>
        <v>0</v>
      </c>
      <c r="L438" s="2">
        <f>IF(SUM('Actual species'!O438)&gt;=1,1,IF(SUM('Actual species'!O438)="X",1,0))</f>
        <v>0</v>
      </c>
      <c r="M438" s="2">
        <f>IF(SUM('Actual species'!P438)&gt;=1,1,IF(SUM('Actual species'!P438)="X",1,0))</f>
        <v>0</v>
      </c>
      <c r="N438" s="2">
        <f>IF(SUM('Actual species'!Q438)&gt;=1,1,IF(SUM('Actual species'!Q438)="X",1,0))</f>
        <v>0</v>
      </c>
      <c r="O438" s="2">
        <f>IF(SUM('Actual species'!R438)&gt;=1,1,IF(SUM('Actual species'!R438)="X",1,0))</f>
        <v>0</v>
      </c>
      <c r="P438" s="2">
        <f>IF(SUM('Actual species'!S438)&gt;=1,1,IF(SUM('Actual species'!S438)="X",1,0))</f>
        <v>0</v>
      </c>
      <c r="Q438" s="2">
        <f>IF(SUM('Actual species'!T438)&gt;=1,1,IF(SUM('Actual species'!T438)="X",1,0))</f>
        <v>0</v>
      </c>
      <c r="R438" s="2">
        <f>IF(SUM('Actual species'!U438)&gt;=1,1,IF(SUM('Actual species'!U438)="X",1,0))</f>
        <v>0</v>
      </c>
      <c r="S438" s="2">
        <f>IF(SUM('Actual species'!V438)&gt;=1,1,IF(SUM('Actual species'!V438)="X",1,0))</f>
        <v>0</v>
      </c>
      <c r="T438" s="2">
        <f>IF(SUM('Actual species'!W438)&gt;=1,1,IF(SUM('Actual species'!W438)="X",1,0))</f>
        <v>0</v>
      </c>
    </row>
    <row r="439" spans="1:20" x14ac:dyDescent="0.3">
      <c r="A439" s="113" t="str">
        <f>'Actual species'!A439</f>
        <v>Geostiba euboica</v>
      </c>
      <c r="B439" s="66">
        <f>IF(SUM('Actual species'!B439:E439)&gt;=1,1,IF(SUM('Actual species'!B439:E439)="X",1,0))</f>
        <v>0</v>
      </c>
      <c r="C439" s="2">
        <f>IF(SUM('Actual species'!F439)&gt;=1,1,IF(SUM('Actual species'!F439)="X",1,0))</f>
        <v>0</v>
      </c>
      <c r="D439" s="2">
        <f>IF(SUM('Actual species'!G439)&gt;=1,1,IF(SUM('Actual species'!G439)="X",1,0))</f>
        <v>0</v>
      </c>
      <c r="E439" s="2">
        <f>IF(SUM('Actual species'!H439)&gt;=1,1,IF(SUM('Actual species'!H439)="X",1,0))</f>
        <v>0</v>
      </c>
      <c r="F439" s="2">
        <f>IF(SUM('Actual species'!I439)&gt;=1,1,IF(SUM('Actual species'!I439)="X",1,0))</f>
        <v>0</v>
      </c>
      <c r="G439" s="2">
        <f>IF(SUM('Actual species'!J439)&gt;=1,1,IF(SUM('Actual species'!J439)="X",1,0))</f>
        <v>0</v>
      </c>
      <c r="H439" s="2">
        <f>IF(SUM('Actual species'!K439)&gt;=1,1,IF(SUM('Actual species'!K439)="X",1,0))</f>
        <v>0</v>
      </c>
      <c r="I439" s="2">
        <f>IF(SUM('Actual species'!L439)&gt;=1,1,IF(SUM('Actual species'!L439)="X",1,0))</f>
        <v>0</v>
      </c>
      <c r="J439" s="2">
        <f>IF(SUM('Actual species'!M439)&gt;=1,1,IF(SUM('Actual species'!M439)="X",1,0))</f>
        <v>0</v>
      </c>
      <c r="K439" s="2">
        <f>IF(SUM('Actual species'!N439)&gt;=1,1,IF(SUM('Actual species'!N439)="X",1,0))</f>
        <v>0</v>
      </c>
      <c r="L439" s="2">
        <f>IF(SUM('Actual species'!O439)&gt;=1,1,IF(SUM('Actual species'!O439)="X",1,0))</f>
        <v>0</v>
      </c>
      <c r="M439" s="2">
        <f>IF(SUM('Actual species'!P439)&gt;=1,1,IF(SUM('Actual species'!P439)="X",1,0))</f>
        <v>0</v>
      </c>
      <c r="N439" s="2">
        <f>IF(SUM('Actual species'!Q439)&gt;=1,1,IF(SUM('Actual species'!Q439)="X",1,0))</f>
        <v>0</v>
      </c>
      <c r="O439" s="2">
        <f>IF(SUM('Actual species'!R439)&gt;=1,1,IF(SUM('Actual species'!R439)="X",1,0))</f>
        <v>0</v>
      </c>
      <c r="P439" s="2">
        <f>IF(SUM('Actual species'!S439)&gt;=1,1,IF(SUM('Actual species'!S439)="X",1,0))</f>
        <v>0</v>
      </c>
      <c r="Q439" s="2">
        <f>IF(SUM('Actual species'!T439)&gt;=1,1,IF(SUM('Actual species'!T439)="X",1,0))</f>
        <v>1</v>
      </c>
      <c r="R439" s="2">
        <f>IF(SUM('Actual species'!U439)&gt;=1,1,IF(SUM('Actual species'!U439)="X",1,0))</f>
        <v>0</v>
      </c>
      <c r="S439" s="2">
        <f>IF(SUM('Actual species'!V439)&gt;=1,1,IF(SUM('Actual species'!V439)="X",1,0))</f>
        <v>0</v>
      </c>
      <c r="T439" s="2">
        <f>IF(SUM('Actual species'!W439)&gt;=1,1,IF(SUM('Actual species'!W439)="X",1,0))</f>
        <v>0</v>
      </c>
    </row>
    <row r="440" spans="1:20" x14ac:dyDescent="0.3">
      <c r="A440" s="113" t="str">
        <f>'Actual species'!A440</f>
        <v xml:space="preserve">Geostiba exsecta (E) </v>
      </c>
      <c r="B440" s="66">
        <f>IF(SUM('Actual species'!B440:E440)&gt;=1,1,IF(SUM('Actual species'!B440:E440)="X",1,0))</f>
        <v>0</v>
      </c>
      <c r="C440" s="2">
        <f>IF(SUM('Actual species'!F440)&gt;=1,1,IF(SUM('Actual species'!F440)="X",1,0))</f>
        <v>0</v>
      </c>
      <c r="D440" s="2">
        <f>IF(SUM('Actual species'!G440)&gt;=1,1,IF(SUM('Actual species'!G440)="X",1,0))</f>
        <v>0</v>
      </c>
      <c r="E440" s="2">
        <f>IF(SUM('Actual species'!H440)&gt;=1,1,IF(SUM('Actual species'!H440)="X",1,0))</f>
        <v>0</v>
      </c>
      <c r="F440" s="2">
        <f>IF(SUM('Actual species'!I440)&gt;=1,1,IF(SUM('Actual species'!I440)="X",1,0))</f>
        <v>0</v>
      </c>
      <c r="G440" s="2">
        <f>IF(SUM('Actual species'!J440)&gt;=1,1,IF(SUM('Actual species'!J440)="X",1,0))</f>
        <v>1</v>
      </c>
      <c r="H440" s="2">
        <f>IF(SUM('Actual species'!K440)&gt;=1,1,IF(SUM('Actual species'!K440)="X",1,0))</f>
        <v>0</v>
      </c>
      <c r="I440" s="2">
        <f>IF(SUM('Actual species'!L440)&gt;=1,1,IF(SUM('Actual species'!L440)="X",1,0))</f>
        <v>0</v>
      </c>
      <c r="J440" s="2">
        <f>IF(SUM('Actual species'!M440)&gt;=1,1,IF(SUM('Actual species'!M440)="X",1,0))</f>
        <v>0</v>
      </c>
      <c r="K440" s="2">
        <f>IF(SUM('Actual species'!N440)&gt;=1,1,IF(SUM('Actual species'!N440)="X",1,0))</f>
        <v>0</v>
      </c>
      <c r="L440" s="2">
        <f>IF(SUM('Actual species'!O440)&gt;=1,1,IF(SUM('Actual species'!O440)="X",1,0))</f>
        <v>0</v>
      </c>
      <c r="M440" s="2">
        <f>IF(SUM('Actual species'!P440)&gt;=1,1,IF(SUM('Actual species'!P440)="X",1,0))</f>
        <v>0</v>
      </c>
      <c r="N440" s="2">
        <f>IF(SUM('Actual species'!Q440)&gt;=1,1,IF(SUM('Actual species'!Q440)="X",1,0))</f>
        <v>0</v>
      </c>
      <c r="O440" s="2">
        <f>IF(SUM('Actual species'!R440)&gt;=1,1,IF(SUM('Actual species'!R440)="X",1,0))</f>
        <v>0</v>
      </c>
      <c r="P440" s="2">
        <f>IF(SUM('Actual species'!S440)&gt;=1,1,IF(SUM('Actual species'!S440)="X",1,0))</f>
        <v>0</v>
      </c>
      <c r="Q440" s="2">
        <f>IF(SUM('Actual species'!T440)&gt;=1,1,IF(SUM('Actual species'!T440)="X",1,0))</f>
        <v>0</v>
      </c>
      <c r="R440" s="2">
        <f>IF(SUM('Actual species'!U440)&gt;=1,1,IF(SUM('Actual species'!U440)="X",1,0))</f>
        <v>0</v>
      </c>
      <c r="S440" s="2">
        <f>IF(SUM('Actual species'!V440)&gt;=1,1,IF(SUM('Actual species'!V440)="X",1,0))</f>
        <v>0</v>
      </c>
      <c r="T440" s="2">
        <f>IF(SUM('Actual species'!W440)&gt;=1,1,IF(SUM('Actual species'!W440)="X",1,0))</f>
        <v>0</v>
      </c>
    </row>
    <row r="441" spans="1:20" x14ac:dyDescent="0.3">
      <c r="A441" s="113" t="str">
        <f>'Actual species'!A441</f>
        <v>Geostiba fthiotisensis</v>
      </c>
      <c r="B441" s="66">
        <f>IF(SUM('Actual species'!B441:E441)&gt;=1,1,IF(SUM('Actual species'!B441:E441)="X",1,0))</f>
        <v>0</v>
      </c>
      <c r="C441" s="2">
        <f>IF(SUM('Actual species'!F441)&gt;=1,1,IF(SUM('Actual species'!F441)="X",1,0))</f>
        <v>0</v>
      </c>
      <c r="D441" s="2">
        <f>IF(SUM('Actual species'!G441)&gt;=1,1,IF(SUM('Actual species'!G441)="X",1,0))</f>
        <v>0</v>
      </c>
      <c r="E441" s="2">
        <f>IF(SUM('Actual species'!H441)&gt;=1,1,IF(SUM('Actual species'!H441)="X",1,0))</f>
        <v>0</v>
      </c>
      <c r="F441" s="2">
        <f>IF(SUM('Actual species'!I441)&gt;=1,1,IF(SUM('Actual species'!I441)="X",1,0))</f>
        <v>0</v>
      </c>
      <c r="G441" s="2">
        <f>IF(SUM('Actual species'!J441)&gt;=1,1,IF(SUM('Actual species'!J441)="X",1,0))</f>
        <v>0</v>
      </c>
      <c r="H441" s="2">
        <f>IF(SUM('Actual species'!K441)&gt;=1,1,IF(SUM('Actual species'!K441)="X",1,0))</f>
        <v>0</v>
      </c>
      <c r="I441" s="2">
        <f>IF(SUM('Actual species'!L441)&gt;=1,1,IF(SUM('Actual species'!L441)="X",1,0))</f>
        <v>0</v>
      </c>
      <c r="J441" s="2">
        <f>IF(SUM('Actual species'!M441)&gt;=1,1,IF(SUM('Actual species'!M441)="X",1,0))</f>
        <v>0</v>
      </c>
      <c r="K441" s="2">
        <f>IF(SUM('Actual species'!N441)&gt;=1,1,IF(SUM('Actual species'!N441)="X",1,0))</f>
        <v>0</v>
      </c>
      <c r="L441" s="2">
        <f>IF(SUM('Actual species'!O441)&gt;=1,1,IF(SUM('Actual species'!O441)="X",1,0))</f>
        <v>0</v>
      </c>
      <c r="M441" s="2">
        <f>IF(SUM('Actual species'!P441)&gt;=1,1,IF(SUM('Actual species'!P441)="X",1,0))</f>
        <v>0</v>
      </c>
      <c r="N441" s="2">
        <f>IF(SUM('Actual species'!Q441)&gt;=1,1,IF(SUM('Actual species'!Q441)="X",1,0))</f>
        <v>1</v>
      </c>
      <c r="O441" s="2">
        <f>IF(SUM('Actual species'!R441)&gt;=1,1,IF(SUM('Actual species'!R441)="X",1,0))</f>
        <v>0</v>
      </c>
      <c r="P441" s="2">
        <f>IF(SUM('Actual species'!S441)&gt;=1,1,IF(SUM('Actual species'!S441)="X",1,0))</f>
        <v>1</v>
      </c>
      <c r="Q441" s="2">
        <f>IF(SUM('Actual species'!T441)&gt;=1,1,IF(SUM('Actual species'!T441)="X",1,0))</f>
        <v>0</v>
      </c>
      <c r="R441" s="2">
        <f>IF(SUM('Actual species'!U441)&gt;=1,1,IF(SUM('Actual species'!U441)="X",1,0))</f>
        <v>0</v>
      </c>
      <c r="S441" s="2">
        <f>IF(SUM('Actual species'!V441)&gt;=1,1,IF(SUM('Actual species'!V441)="X",1,0))</f>
        <v>0</v>
      </c>
      <c r="T441" s="2">
        <f>IF(SUM('Actual species'!W441)&gt;=1,1,IF(SUM('Actual species'!W441)="X",1,0))</f>
        <v>0</v>
      </c>
    </row>
    <row r="442" spans="1:20" x14ac:dyDescent="0.3">
      <c r="A442" s="113" t="str">
        <f>'Actual species'!A442</f>
        <v xml:space="preserve">Geostiba icaria (E) </v>
      </c>
      <c r="B442" s="66">
        <f>IF(SUM('Actual species'!B442:E442)&gt;=1,1,IF(SUM('Actual species'!B442:E442)="X",1,0))</f>
        <v>0</v>
      </c>
      <c r="C442" s="2">
        <f>IF(SUM('Actual species'!F442)&gt;=1,1,IF(SUM('Actual species'!F442)="X",1,0))</f>
        <v>0</v>
      </c>
      <c r="D442" s="2">
        <f>IF(SUM('Actual species'!G442)&gt;=1,1,IF(SUM('Actual species'!G442)="X",1,0))</f>
        <v>0</v>
      </c>
      <c r="E442" s="2">
        <f>IF(SUM('Actual species'!H442)&gt;=1,1,IF(SUM('Actual species'!H442)="X",1,0))</f>
        <v>0</v>
      </c>
      <c r="F442" s="2">
        <f>IF(SUM('Actual species'!I442)&gt;=1,1,IF(SUM('Actual species'!I442)="X",1,0))</f>
        <v>0</v>
      </c>
      <c r="G442" s="2">
        <f>IF(SUM('Actual species'!J442)&gt;=1,1,IF(SUM('Actual species'!J442)="X",1,0))</f>
        <v>0</v>
      </c>
      <c r="H442" s="2">
        <f>IF(SUM('Actual species'!K442)&gt;=1,1,IF(SUM('Actual species'!K442)="X",1,0))</f>
        <v>0</v>
      </c>
      <c r="I442" s="2">
        <f>IF(SUM('Actual species'!L442)&gt;=1,1,IF(SUM('Actual species'!L442)="X",1,0))</f>
        <v>0</v>
      </c>
      <c r="J442" s="2">
        <f>IF(SUM('Actual species'!M442)&gt;=1,1,IF(SUM('Actual species'!M442)="X",1,0))</f>
        <v>0</v>
      </c>
      <c r="K442" s="2">
        <f>IF(SUM('Actual species'!N442)&gt;=1,1,IF(SUM('Actual species'!N442)="X",1,0))</f>
        <v>0</v>
      </c>
      <c r="L442" s="2">
        <f>IF(SUM('Actual species'!O442)&gt;=1,1,IF(SUM('Actual species'!O442)="X",1,0))</f>
        <v>0</v>
      </c>
      <c r="M442" s="2">
        <f>IF(SUM('Actual species'!P442)&gt;=1,1,IF(SUM('Actual species'!P442)="X",1,0))</f>
        <v>0</v>
      </c>
      <c r="N442" s="2">
        <f>IF(SUM('Actual species'!Q442)&gt;=1,1,IF(SUM('Actual species'!Q442)="X",1,0))</f>
        <v>0</v>
      </c>
      <c r="O442" s="2">
        <f>IF(SUM('Actual species'!R442)&gt;=1,1,IF(SUM('Actual species'!R442)="X",1,0))</f>
        <v>0</v>
      </c>
      <c r="P442" s="2">
        <f>IF(SUM('Actual species'!S442)&gt;=1,1,IF(SUM('Actual species'!S442)="X",1,0))</f>
        <v>0</v>
      </c>
      <c r="Q442" s="2">
        <f>IF(SUM('Actual species'!T442)&gt;=1,1,IF(SUM('Actual species'!T442)="X",1,0))</f>
        <v>0</v>
      </c>
      <c r="R442" s="2">
        <f>IF(SUM('Actual species'!U442)&gt;=1,1,IF(SUM('Actual species'!U442)="X",1,0))</f>
        <v>0</v>
      </c>
      <c r="S442" s="2">
        <f>IF(SUM('Actual species'!V442)&gt;=1,1,IF(SUM('Actual species'!V442)="X",1,0))</f>
        <v>0</v>
      </c>
      <c r="T442" s="2">
        <f>IF(SUM('Actual species'!W442)&gt;=1,1,IF(SUM('Actual species'!W442)="X",1,0))</f>
        <v>0</v>
      </c>
    </row>
    <row r="443" spans="1:20" x14ac:dyDescent="0.3">
      <c r="A443" s="113" t="str">
        <f>'Actual species'!A443</f>
        <v xml:space="preserve">Geostiba idaea (E) </v>
      </c>
      <c r="B443" s="66">
        <f>IF(SUM('Actual species'!B443:E443)&gt;=1,1,IF(SUM('Actual species'!B443:E443)="X",1,0))</f>
        <v>0</v>
      </c>
      <c r="C443" s="2">
        <f>IF(SUM('Actual species'!F443)&gt;=1,1,IF(SUM('Actual species'!F443)="X",1,0))</f>
        <v>0</v>
      </c>
      <c r="D443" s="2">
        <f>IF(SUM('Actual species'!G443)&gt;=1,1,IF(SUM('Actual species'!G443)="X",1,0))</f>
        <v>0</v>
      </c>
      <c r="E443" s="2">
        <f>IF(SUM('Actual species'!H443)&gt;=1,1,IF(SUM('Actual species'!H443)="X",1,0))</f>
        <v>0</v>
      </c>
      <c r="F443" s="2">
        <f>IF(SUM('Actual species'!I443)&gt;=1,1,IF(SUM('Actual species'!I443)="X",1,0))</f>
        <v>0</v>
      </c>
      <c r="G443" s="2">
        <f>IF(SUM('Actual species'!J443)&gt;=1,1,IF(SUM('Actual species'!J443)="X",1,0))</f>
        <v>1</v>
      </c>
      <c r="H443" s="2">
        <f>IF(SUM('Actual species'!K443)&gt;=1,1,IF(SUM('Actual species'!K443)="X",1,0))</f>
        <v>0</v>
      </c>
      <c r="I443" s="2">
        <f>IF(SUM('Actual species'!L443)&gt;=1,1,IF(SUM('Actual species'!L443)="X",1,0))</f>
        <v>0</v>
      </c>
      <c r="J443" s="2">
        <f>IF(SUM('Actual species'!M443)&gt;=1,1,IF(SUM('Actual species'!M443)="X",1,0))</f>
        <v>0</v>
      </c>
      <c r="K443" s="2">
        <f>IF(SUM('Actual species'!N443)&gt;=1,1,IF(SUM('Actual species'!N443)="X",1,0))</f>
        <v>0</v>
      </c>
      <c r="L443" s="2">
        <f>IF(SUM('Actual species'!O443)&gt;=1,1,IF(SUM('Actual species'!O443)="X",1,0))</f>
        <v>0</v>
      </c>
      <c r="M443" s="2">
        <f>IF(SUM('Actual species'!P443)&gt;=1,1,IF(SUM('Actual species'!P443)="X",1,0))</f>
        <v>0</v>
      </c>
      <c r="N443" s="2">
        <f>IF(SUM('Actual species'!Q443)&gt;=1,1,IF(SUM('Actual species'!Q443)="X",1,0))</f>
        <v>0</v>
      </c>
      <c r="O443" s="2">
        <f>IF(SUM('Actual species'!R443)&gt;=1,1,IF(SUM('Actual species'!R443)="X",1,0))</f>
        <v>0</v>
      </c>
      <c r="P443" s="2">
        <f>IF(SUM('Actual species'!S443)&gt;=1,1,IF(SUM('Actual species'!S443)="X",1,0))</f>
        <v>0</v>
      </c>
      <c r="Q443" s="2">
        <f>IF(SUM('Actual species'!T443)&gt;=1,1,IF(SUM('Actual species'!T443)="X",1,0))</f>
        <v>0</v>
      </c>
      <c r="R443" s="2">
        <f>IF(SUM('Actual species'!U443)&gt;=1,1,IF(SUM('Actual species'!U443)="X",1,0))</f>
        <v>0</v>
      </c>
      <c r="S443" s="2">
        <f>IF(SUM('Actual species'!V443)&gt;=1,1,IF(SUM('Actual species'!V443)="X",1,0))</f>
        <v>0</v>
      </c>
      <c r="T443" s="2">
        <f>IF(SUM('Actual species'!W443)&gt;=1,1,IF(SUM('Actual species'!W443)="X",1,0))</f>
        <v>0</v>
      </c>
    </row>
    <row r="444" spans="1:20" x14ac:dyDescent="0.3">
      <c r="A444" s="113" t="str">
        <f>'Actual species'!A444</f>
        <v>Geostiba lucens</v>
      </c>
      <c r="B444" s="66">
        <f>IF(SUM('Actual species'!B444:E444)&gt;=1,1,IF(SUM('Actual species'!B444:E444)="X",1,0))</f>
        <v>0</v>
      </c>
      <c r="C444" s="2">
        <f>IF(SUM('Actual species'!F444)&gt;=1,1,IF(SUM('Actual species'!F444)="X",1,0))</f>
        <v>0</v>
      </c>
      <c r="D444" s="2">
        <f>IF(SUM('Actual species'!G444)&gt;=1,1,IF(SUM('Actual species'!G444)="X",1,0))</f>
        <v>0</v>
      </c>
      <c r="E444" s="2">
        <f>IF(SUM('Actual species'!H444)&gt;=1,1,IF(SUM('Actual species'!H444)="X",1,0))</f>
        <v>0</v>
      </c>
      <c r="F444" s="2">
        <f>IF(SUM('Actual species'!I444)&gt;=1,1,IF(SUM('Actual species'!I444)="X",1,0))</f>
        <v>0</v>
      </c>
      <c r="G444" s="2">
        <f>IF(SUM('Actual species'!J444)&gt;=1,1,IF(SUM('Actual species'!J444)="X",1,0))</f>
        <v>0</v>
      </c>
      <c r="H444" s="2">
        <f>IF(SUM('Actual species'!K444)&gt;=1,1,IF(SUM('Actual species'!K444)="X",1,0))</f>
        <v>1</v>
      </c>
      <c r="I444" s="2">
        <f>IF(SUM('Actual species'!L444)&gt;=1,1,IF(SUM('Actual species'!L444)="X",1,0))</f>
        <v>1</v>
      </c>
      <c r="J444" s="2">
        <f>IF(SUM('Actual species'!M444)&gt;=1,1,IF(SUM('Actual species'!M444)="X",1,0))</f>
        <v>0</v>
      </c>
      <c r="K444" s="2">
        <f>IF(SUM('Actual species'!N444)&gt;=1,1,IF(SUM('Actual species'!N444)="X",1,0))</f>
        <v>0</v>
      </c>
      <c r="L444" s="2">
        <f>IF(SUM('Actual species'!O444)&gt;=1,1,IF(SUM('Actual species'!O444)="X",1,0))</f>
        <v>0</v>
      </c>
      <c r="M444" s="2">
        <f>IF(SUM('Actual species'!P444)&gt;=1,1,IF(SUM('Actual species'!P444)="X",1,0))</f>
        <v>0</v>
      </c>
      <c r="N444" s="2">
        <f>IF(SUM('Actual species'!Q444)&gt;=1,1,IF(SUM('Actual species'!Q444)="X",1,0))</f>
        <v>0</v>
      </c>
      <c r="O444" s="2">
        <f>IF(SUM('Actual species'!R444)&gt;=1,1,IF(SUM('Actual species'!R444)="X",1,0))</f>
        <v>0</v>
      </c>
      <c r="P444" s="2">
        <f>IF(SUM('Actual species'!S444)&gt;=1,1,IF(SUM('Actual species'!S444)="X",1,0))</f>
        <v>0</v>
      </c>
      <c r="Q444" s="2">
        <f>IF(SUM('Actual species'!T444)&gt;=1,1,IF(SUM('Actual species'!T444)="X",1,0))</f>
        <v>0</v>
      </c>
      <c r="R444" s="2">
        <f>IF(SUM('Actual species'!U444)&gt;=1,1,IF(SUM('Actual species'!U444)="X",1,0))</f>
        <v>0</v>
      </c>
      <c r="S444" s="2">
        <f>IF(SUM('Actual species'!V444)&gt;=1,1,IF(SUM('Actual species'!V444)="X",1,0))</f>
        <v>0</v>
      </c>
      <c r="T444" s="2">
        <f>IF(SUM('Actual species'!W444)&gt;=1,1,IF(SUM('Actual species'!W444)="X",1,0))</f>
        <v>0</v>
      </c>
    </row>
    <row r="445" spans="1:20" x14ac:dyDescent="0.3">
      <c r="A445" s="113" t="str">
        <f>'Actual species'!A445</f>
        <v>Geostiba maxiana</v>
      </c>
      <c r="B445" s="66">
        <f>IF(SUM('Actual species'!B445:E445)&gt;=1,1,IF(SUM('Actual species'!B445:E445)="X",1,0))</f>
        <v>0</v>
      </c>
      <c r="C445" s="2">
        <f>IF(SUM('Actual species'!F445)&gt;=1,1,IF(SUM('Actual species'!F445)="X",1,0))</f>
        <v>0</v>
      </c>
      <c r="D445" s="2">
        <f>IF(SUM('Actual species'!G445)&gt;=1,1,IF(SUM('Actual species'!G445)="X",1,0))</f>
        <v>1</v>
      </c>
      <c r="E445" s="2">
        <f>IF(SUM('Actual species'!H445)&gt;=1,1,IF(SUM('Actual species'!H445)="X",1,0))</f>
        <v>1</v>
      </c>
      <c r="F445" s="2">
        <f>IF(SUM('Actual species'!I445)&gt;=1,1,IF(SUM('Actual species'!I445)="X",1,0))</f>
        <v>1</v>
      </c>
      <c r="G445" s="2">
        <f>IF(SUM('Actual species'!J445)&gt;=1,1,IF(SUM('Actual species'!J445)="X",1,0))</f>
        <v>0</v>
      </c>
      <c r="H445" s="2">
        <f>IF(SUM('Actual species'!K445)&gt;=1,1,IF(SUM('Actual species'!K445)="X",1,0))</f>
        <v>0</v>
      </c>
      <c r="I445" s="2">
        <f>IF(SUM('Actual species'!L445)&gt;=1,1,IF(SUM('Actual species'!L445)="X",1,0))</f>
        <v>1</v>
      </c>
      <c r="J445" s="2">
        <f>IF(SUM('Actual species'!M445)&gt;=1,1,IF(SUM('Actual species'!M445)="X",1,0))</f>
        <v>0</v>
      </c>
      <c r="K445" s="2">
        <f>IF(SUM('Actual species'!N445)&gt;=1,1,IF(SUM('Actual species'!N445)="X",1,0))</f>
        <v>1</v>
      </c>
      <c r="L445" s="2">
        <f>IF(SUM('Actual species'!O445)&gt;=1,1,IF(SUM('Actual species'!O445)="X",1,0))</f>
        <v>1</v>
      </c>
      <c r="M445" s="2">
        <f>IF(SUM('Actual species'!P445)&gt;=1,1,IF(SUM('Actual species'!P445)="X",1,0))</f>
        <v>0</v>
      </c>
      <c r="N445" s="2">
        <f>IF(SUM('Actual species'!Q445)&gt;=1,1,IF(SUM('Actual species'!Q445)="X",1,0))</f>
        <v>0</v>
      </c>
      <c r="O445" s="2">
        <f>IF(SUM('Actual species'!R445)&gt;=1,1,IF(SUM('Actual species'!R445)="X",1,0))</f>
        <v>0</v>
      </c>
      <c r="P445" s="2">
        <f>IF(SUM('Actual species'!S445)&gt;=1,1,IF(SUM('Actual species'!S445)="X",1,0))</f>
        <v>0</v>
      </c>
      <c r="Q445" s="2">
        <f>IF(SUM('Actual species'!T445)&gt;=1,1,IF(SUM('Actual species'!T445)="X",1,0))</f>
        <v>0</v>
      </c>
      <c r="R445" s="2">
        <f>IF(SUM('Actual species'!U445)&gt;=1,1,IF(SUM('Actual species'!U445)="X",1,0))</f>
        <v>0</v>
      </c>
      <c r="S445" s="2">
        <f>IF(SUM('Actual species'!V445)&gt;=1,1,IF(SUM('Actual species'!V445)="X",1,0))</f>
        <v>0</v>
      </c>
      <c r="T445" s="2">
        <f>IF(SUM('Actual species'!W445)&gt;=1,1,IF(SUM('Actual species'!W445)="X",1,0))</f>
        <v>0</v>
      </c>
    </row>
    <row r="446" spans="1:20" x14ac:dyDescent="0.3">
      <c r="A446" s="113" t="str">
        <f>'Actual species'!A446</f>
        <v xml:space="preserve">Geostiba meybohmi (E) </v>
      </c>
      <c r="B446" s="66">
        <f>IF(SUM('Actual species'!B446:E446)&gt;=1,1,IF(SUM('Actual species'!B446:E446)="X",1,0))</f>
        <v>0</v>
      </c>
      <c r="C446" s="2">
        <f>IF(SUM('Actual species'!F446)&gt;=1,1,IF(SUM('Actual species'!F446)="X",1,0))</f>
        <v>0</v>
      </c>
      <c r="D446" s="2">
        <f>IF(SUM('Actual species'!G446)&gt;=1,1,IF(SUM('Actual species'!G446)="X",1,0))</f>
        <v>0</v>
      </c>
      <c r="E446" s="2">
        <f>IF(SUM('Actual species'!H446)&gt;=1,1,IF(SUM('Actual species'!H446)="X",1,0))</f>
        <v>0</v>
      </c>
      <c r="F446" s="2">
        <f>IF(SUM('Actual species'!I446)&gt;=1,1,IF(SUM('Actual species'!I446)="X",1,0))</f>
        <v>0</v>
      </c>
      <c r="G446" s="2">
        <f>IF(SUM('Actual species'!J446)&gt;=1,1,IF(SUM('Actual species'!J446)="X",1,0))</f>
        <v>1</v>
      </c>
      <c r="H446" s="2">
        <f>IF(SUM('Actual species'!K446)&gt;=1,1,IF(SUM('Actual species'!K446)="X",1,0))</f>
        <v>0</v>
      </c>
      <c r="I446" s="2">
        <f>IF(SUM('Actual species'!L446)&gt;=1,1,IF(SUM('Actual species'!L446)="X",1,0))</f>
        <v>0</v>
      </c>
      <c r="J446" s="2">
        <f>IF(SUM('Actual species'!M446)&gt;=1,1,IF(SUM('Actual species'!M446)="X",1,0))</f>
        <v>0</v>
      </c>
      <c r="K446" s="2">
        <f>IF(SUM('Actual species'!N446)&gt;=1,1,IF(SUM('Actual species'!N446)="X",1,0))</f>
        <v>0</v>
      </c>
      <c r="L446" s="2">
        <f>IF(SUM('Actual species'!O446)&gt;=1,1,IF(SUM('Actual species'!O446)="X",1,0))</f>
        <v>0</v>
      </c>
      <c r="M446" s="2">
        <f>IF(SUM('Actual species'!P446)&gt;=1,1,IF(SUM('Actual species'!P446)="X",1,0))</f>
        <v>0</v>
      </c>
      <c r="N446" s="2">
        <f>IF(SUM('Actual species'!Q446)&gt;=1,1,IF(SUM('Actual species'!Q446)="X",1,0))</f>
        <v>0</v>
      </c>
      <c r="O446" s="2">
        <f>IF(SUM('Actual species'!R446)&gt;=1,1,IF(SUM('Actual species'!R446)="X",1,0))</f>
        <v>0</v>
      </c>
      <c r="P446" s="2">
        <f>IF(SUM('Actual species'!S446)&gt;=1,1,IF(SUM('Actual species'!S446)="X",1,0))</f>
        <v>0</v>
      </c>
      <c r="Q446" s="2">
        <f>IF(SUM('Actual species'!T446)&gt;=1,1,IF(SUM('Actual species'!T446)="X",1,0))</f>
        <v>0</v>
      </c>
      <c r="R446" s="2">
        <f>IF(SUM('Actual species'!U446)&gt;=1,1,IF(SUM('Actual species'!U446)="X",1,0))</f>
        <v>0</v>
      </c>
      <c r="S446" s="2">
        <f>IF(SUM('Actual species'!V446)&gt;=1,1,IF(SUM('Actual species'!V446)="X",1,0))</f>
        <v>0</v>
      </c>
      <c r="T446" s="2">
        <f>IF(SUM('Actual species'!W446)&gt;=1,1,IF(SUM('Actual species'!W446)="X",1,0))</f>
        <v>0</v>
      </c>
    </row>
    <row r="447" spans="1:20" x14ac:dyDescent="0.3">
      <c r="A447" s="113" t="str">
        <f>'Actual species'!A447</f>
        <v>Geostiba obtusangula</v>
      </c>
      <c r="B447" s="66">
        <f>IF(SUM('Actual species'!B447:E447)&gt;=1,1,IF(SUM('Actual species'!B447:E447)="X",1,0))</f>
        <v>0</v>
      </c>
      <c r="C447" s="2">
        <f>IF(SUM('Actual species'!F447)&gt;=1,1,IF(SUM('Actual species'!F447)="X",1,0))</f>
        <v>0</v>
      </c>
      <c r="D447" s="2">
        <f>IF(SUM('Actual species'!G447)&gt;=1,1,IF(SUM('Actual species'!G447)="X",1,0))</f>
        <v>0</v>
      </c>
      <c r="E447" s="2">
        <f>IF(SUM('Actual species'!H447)&gt;=1,1,IF(SUM('Actual species'!H447)="X",1,0))</f>
        <v>0</v>
      </c>
      <c r="F447" s="2">
        <f>IF(SUM('Actual species'!I447)&gt;=1,1,IF(SUM('Actual species'!I447)="X",1,0))</f>
        <v>0</v>
      </c>
      <c r="G447" s="2">
        <f>IF(SUM('Actual species'!J447)&gt;=1,1,IF(SUM('Actual species'!J447)="X",1,0))</f>
        <v>0</v>
      </c>
      <c r="H447" s="2">
        <f>IF(SUM('Actual species'!K447)&gt;=1,1,IF(SUM('Actual species'!K447)="X",1,0))</f>
        <v>0</v>
      </c>
      <c r="I447" s="2">
        <f>IF(SUM('Actual species'!L447)&gt;=1,1,IF(SUM('Actual species'!L447)="X",1,0))</f>
        <v>0</v>
      </c>
      <c r="J447" s="2">
        <f>IF(SUM('Actual species'!M447)&gt;=1,1,IF(SUM('Actual species'!M447)="X",1,0))</f>
        <v>0</v>
      </c>
      <c r="K447" s="2">
        <f>IF(SUM('Actual species'!N447)&gt;=1,1,IF(SUM('Actual species'!N447)="X",1,0))</f>
        <v>0</v>
      </c>
      <c r="L447" s="2">
        <f>IF(SUM('Actual species'!O447)&gt;=1,1,IF(SUM('Actual species'!O447)="X",1,0))</f>
        <v>0</v>
      </c>
      <c r="M447" s="2">
        <f>IF(SUM('Actual species'!P447)&gt;=1,1,IF(SUM('Actual species'!P447)="X",1,0))</f>
        <v>0</v>
      </c>
      <c r="N447" s="2">
        <f>IF(SUM('Actual species'!Q447)&gt;=1,1,IF(SUM('Actual species'!Q447)="X",1,0))</f>
        <v>1</v>
      </c>
      <c r="O447" s="2">
        <f>IF(SUM('Actual species'!R447)&gt;=1,1,IF(SUM('Actual species'!R447)="X",1,0))</f>
        <v>1</v>
      </c>
      <c r="P447" s="2">
        <f>IF(SUM('Actual species'!S447)&gt;=1,1,IF(SUM('Actual species'!S447)="X",1,0))</f>
        <v>0</v>
      </c>
      <c r="Q447" s="2">
        <f>IF(SUM('Actual species'!T447)&gt;=1,1,IF(SUM('Actual species'!T447)="X",1,0))</f>
        <v>0</v>
      </c>
      <c r="R447" s="2">
        <f>IF(SUM('Actual species'!U447)&gt;=1,1,IF(SUM('Actual species'!U447)="X",1,0))</f>
        <v>0</v>
      </c>
      <c r="S447" s="2">
        <f>IF(SUM('Actual species'!V447)&gt;=1,1,IF(SUM('Actual species'!V447)="X",1,0))</f>
        <v>0</v>
      </c>
      <c r="T447" s="2">
        <f>IF(SUM('Actual species'!W447)&gt;=1,1,IF(SUM('Actual species'!W447)="X",1,0))</f>
        <v>0</v>
      </c>
    </row>
    <row r="448" spans="1:20" x14ac:dyDescent="0.3">
      <c r="A448" s="113" t="str">
        <f>'Actual species'!A448</f>
        <v>Geostiba oertzeni</v>
      </c>
      <c r="B448" s="66">
        <f>IF(SUM('Actual species'!B448:E448)&gt;=1,1,IF(SUM('Actual species'!B448:E448)="X",1,0))</f>
        <v>0</v>
      </c>
      <c r="C448" s="2">
        <f>IF(SUM('Actual species'!F448)&gt;=1,1,IF(SUM('Actual species'!F448)="X",1,0))</f>
        <v>1</v>
      </c>
      <c r="D448" s="2">
        <f>IF(SUM('Actual species'!G448)&gt;=1,1,IF(SUM('Actual species'!G448)="X",1,0))</f>
        <v>0</v>
      </c>
      <c r="E448" s="2">
        <f>IF(SUM('Actual species'!H448)&gt;=1,1,IF(SUM('Actual species'!H448)="X",1,0))</f>
        <v>1</v>
      </c>
      <c r="F448" s="2">
        <f>IF(SUM('Actual species'!I448)&gt;=1,1,IF(SUM('Actual species'!I448)="X",1,0))</f>
        <v>1</v>
      </c>
      <c r="G448" s="2">
        <f>IF(SUM('Actual species'!J448)&gt;=1,1,IF(SUM('Actual species'!J448)="X",1,0))</f>
        <v>1</v>
      </c>
      <c r="H448" s="2">
        <f>IF(SUM('Actual species'!K448)&gt;=1,1,IF(SUM('Actual species'!K448)="X",1,0))</f>
        <v>1</v>
      </c>
      <c r="I448" s="2">
        <f>IF(SUM('Actual species'!L448)&gt;=1,1,IF(SUM('Actual species'!L448)="X",1,0))</f>
        <v>0</v>
      </c>
      <c r="J448" s="2">
        <f>IF(SUM('Actual species'!M448)&gt;=1,1,IF(SUM('Actual species'!M448)="X",1,0))</f>
        <v>0</v>
      </c>
      <c r="K448" s="2">
        <f>IF(SUM('Actual species'!N448)&gt;=1,1,IF(SUM('Actual species'!N448)="X",1,0))</f>
        <v>1</v>
      </c>
      <c r="L448" s="2">
        <f>IF(SUM('Actual species'!O448)&gt;=1,1,IF(SUM('Actual species'!O448)="X",1,0))</f>
        <v>0</v>
      </c>
      <c r="M448" s="2">
        <f>IF(SUM('Actual species'!P448)&gt;=1,1,IF(SUM('Actual species'!P448)="X",1,0))</f>
        <v>0</v>
      </c>
      <c r="N448" s="2">
        <f>IF(SUM('Actual species'!Q448)&gt;=1,1,IF(SUM('Actual species'!Q448)="X",1,0))</f>
        <v>0</v>
      </c>
      <c r="O448" s="2">
        <f>IF(SUM('Actual species'!R448)&gt;=1,1,IF(SUM('Actual species'!R448)="X",1,0))</f>
        <v>1</v>
      </c>
      <c r="P448" s="2">
        <f>IF(SUM('Actual species'!S448)&gt;=1,1,IF(SUM('Actual species'!S448)="X",1,0))</f>
        <v>1</v>
      </c>
      <c r="Q448" s="2">
        <f>IF(SUM('Actual species'!T448)&gt;=1,1,IF(SUM('Actual species'!T448)="X",1,0))</f>
        <v>0</v>
      </c>
      <c r="R448" s="2">
        <f>IF(SUM('Actual species'!U448)&gt;=1,1,IF(SUM('Actual species'!U448)="X",1,0))</f>
        <v>0</v>
      </c>
      <c r="S448" s="2">
        <f>IF(SUM('Actual species'!V448)&gt;=1,1,IF(SUM('Actual species'!V448)="X",1,0))</f>
        <v>0</v>
      </c>
      <c r="T448" s="2">
        <f>IF(SUM('Actual species'!W448)&gt;=1,1,IF(SUM('Actual species'!W448)="X",1,0))</f>
        <v>0</v>
      </c>
    </row>
    <row r="449" spans="1:20" x14ac:dyDescent="0.3">
      <c r="A449" s="113" t="str">
        <f>'Actual species'!A449</f>
        <v xml:space="preserve">Geostiba paulexsecta (E) </v>
      </c>
      <c r="B449" s="66">
        <f>IF(SUM('Actual species'!B449:E449)&gt;=1,1,IF(SUM('Actual species'!B449:E449)="X",1,0))</f>
        <v>0</v>
      </c>
      <c r="C449" s="2">
        <f>IF(SUM('Actual species'!F449)&gt;=1,1,IF(SUM('Actual species'!F449)="X",1,0))</f>
        <v>0</v>
      </c>
      <c r="D449" s="2">
        <f>IF(SUM('Actual species'!G449)&gt;=1,1,IF(SUM('Actual species'!G449)="X",1,0))</f>
        <v>0</v>
      </c>
      <c r="E449" s="2">
        <f>IF(SUM('Actual species'!H449)&gt;=1,1,IF(SUM('Actual species'!H449)="X",1,0))</f>
        <v>0</v>
      </c>
      <c r="F449" s="2">
        <f>IF(SUM('Actual species'!I449)&gt;=1,1,IF(SUM('Actual species'!I449)="X",1,0))</f>
        <v>0</v>
      </c>
      <c r="G449" s="2">
        <f>IF(SUM('Actual species'!J449)&gt;=1,1,IF(SUM('Actual species'!J449)="X",1,0))</f>
        <v>1</v>
      </c>
      <c r="H449" s="2">
        <f>IF(SUM('Actual species'!K449)&gt;=1,1,IF(SUM('Actual species'!K449)="X",1,0))</f>
        <v>0</v>
      </c>
      <c r="I449" s="2">
        <f>IF(SUM('Actual species'!L449)&gt;=1,1,IF(SUM('Actual species'!L449)="X",1,0))</f>
        <v>0</v>
      </c>
      <c r="J449" s="2">
        <f>IF(SUM('Actual species'!M449)&gt;=1,1,IF(SUM('Actual species'!M449)="X",1,0))</f>
        <v>0</v>
      </c>
      <c r="K449" s="2">
        <f>IF(SUM('Actual species'!N449)&gt;=1,1,IF(SUM('Actual species'!N449)="X",1,0))</f>
        <v>0</v>
      </c>
      <c r="L449" s="2">
        <f>IF(SUM('Actual species'!O449)&gt;=1,1,IF(SUM('Actual species'!O449)="X",1,0))</f>
        <v>0</v>
      </c>
      <c r="M449" s="2">
        <f>IF(SUM('Actual species'!P449)&gt;=1,1,IF(SUM('Actual species'!P449)="X",1,0))</f>
        <v>0</v>
      </c>
      <c r="N449" s="2">
        <f>IF(SUM('Actual species'!Q449)&gt;=1,1,IF(SUM('Actual species'!Q449)="X",1,0))</f>
        <v>0</v>
      </c>
      <c r="O449" s="2">
        <f>IF(SUM('Actual species'!R449)&gt;=1,1,IF(SUM('Actual species'!R449)="X",1,0))</f>
        <v>0</v>
      </c>
      <c r="P449" s="2">
        <f>IF(SUM('Actual species'!S449)&gt;=1,1,IF(SUM('Actual species'!S449)="X",1,0))</f>
        <v>0</v>
      </c>
      <c r="Q449" s="2">
        <f>IF(SUM('Actual species'!T449)&gt;=1,1,IF(SUM('Actual species'!T449)="X",1,0))</f>
        <v>0</v>
      </c>
      <c r="R449" s="2">
        <f>IF(SUM('Actual species'!U449)&gt;=1,1,IF(SUM('Actual species'!U449)="X",1,0))</f>
        <v>0</v>
      </c>
      <c r="S449" s="2">
        <f>IF(SUM('Actual species'!V449)&gt;=1,1,IF(SUM('Actual species'!V449)="X",1,0))</f>
        <v>0</v>
      </c>
      <c r="T449" s="2">
        <f>IF(SUM('Actual species'!W449)&gt;=1,1,IF(SUM('Actual species'!W449)="X",1,0))</f>
        <v>0</v>
      </c>
    </row>
    <row r="450" spans="1:20" x14ac:dyDescent="0.3">
      <c r="A450" s="113" t="str">
        <f>'Actual species'!A450</f>
        <v xml:space="preserve">*Geostiba perdita (E) </v>
      </c>
      <c r="B450" s="66">
        <f>IF(SUM('Actual species'!B450:E450)&gt;=1,1,IF(SUM('Actual species'!B450:E450)="X",1,0))</f>
        <v>0</v>
      </c>
      <c r="C450" s="2">
        <f>IF(SUM('Actual species'!F450)&gt;=1,1,IF(SUM('Actual species'!F450)="X",1,0))</f>
        <v>0</v>
      </c>
      <c r="D450" s="2">
        <f>IF(SUM('Actual species'!G450)&gt;=1,1,IF(SUM('Actual species'!G450)="X",1,0))</f>
        <v>1</v>
      </c>
      <c r="E450" s="2">
        <f>IF(SUM('Actual species'!H450)&gt;=1,1,IF(SUM('Actual species'!H450)="X",1,0))</f>
        <v>0</v>
      </c>
      <c r="F450" s="2">
        <f>IF(SUM('Actual species'!I450)&gt;=1,1,IF(SUM('Actual species'!I450)="X",1,0))</f>
        <v>0</v>
      </c>
      <c r="G450" s="2">
        <f>IF(SUM('Actual species'!J450)&gt;=1,1,IF(SUM('Actual species'!J450)="X",1,0))</f>
        <v>0</v>
      </c>
      <c r="H450" s="2">
        <f>IF(SUM('Actual species'!K450)&gt;=1,1,IF(SUM('Actual species'!K450)="X",1,0))</f>
        <v>0</v>
      </c>
      <c r="I450" s="2">
        <f>IF(SUM('Actual species'!L450)&gt;=1,1,IF(SUM('Actual species'!L450)="X",1,0))</f>
        <v>0</v>
      </c>
      <c r="J450" s="2">
        <f>IF(SUM('Actual species'!M450)&gt;=1,1,IF(SUM('Actual species'!M450)="X",1,0))</f>
        <v>0</v>
      </c>
      <c r="K450" s="2">
        <f>IF(SUM('Actual species'!N450)&gt;=1,1,IF(SUM('Actual species'!N450)="X",1,0))</f>
        <v>0</v>
      </c>
      <c r="L450" s="2">
        <f>IF(SUM('Actual species'!O450)&gt;=1,1,IF(SUM('Actual species'!O450)="X",1,0))</f>
        <v>0</v>
      </c>
      <c r="M450" s="2">
        <f>IF(SUM('Actual species'!P450)&gt;=1,1,IF(SUM('Actual species'!P450)="X",1,0))</f>
        <v>0</v>
      </c>
      <c r="N450" s="2">
        <f>IF(SUM('Actual species'!Q450)&gt;=1,1,IF(SUM('Actual species'!Q450)="X",1,0))</f>
        <v>0</v>
      </c>
      <c r="O450" s="2">
        <f>IF(SUM('Actual species'!R450)&gt;=1,1,IF(SUM('Actual species'!R450)="X",1,0))</f>
        <v>0</v>
      </c>
      <c r="P450" s="2">
        <f>IF(SUM('Actual species'!S450)&gt;=1,1,IF(SUM('Actual species'!S450)="X",1,0))</f>
        <v>0</v>
      </c>
      <c r="Q450" s="2">
        <f>IF(SUM('Actual species'!T450)&gt;=1,1,IF(SUM('Actual species'!T450)="X",1,0))</f>
        <v>0</v>
      </c>
      <c r="R450" s="2">
        <f>IF(SUM('Actual species'!U450)&gt;=1,1,IF(SUM('Actual species'!U450)="X",1,0))</f>
        <v>0</v>
      </c>
      <c r="S450" s="2">
        <f>IF(SUM('Actual species'!V450)&gt;=1,1,IF(SUM('Actual species'!V450)="X",1,0))</f>
        <v>0</v>
      </c>
      <c r="T450" s="2">
        <f>IF(SUM('Actual species'!W450)&gt;=1,1,IF(SUM('Actual species'!W450)="X",1,0))</f>
        <v>0</v>
      </c>
    </row>
    <row r="451" spans="1:20" x14ac:dyDescent="0.3">
      <c r="A451" s="113" t="str">
        <f>'Actual species'!A451</f>
        <v xml:space="preserve">*Geostiba plicipennis (E) </v>
      </c>
      <c r="B451" s="66">
        <f>IF(SUM('Actual species'!B451:E451)&gt;=1,1,IF(SUM('Actual species'!B451:E451)="X",1,0))</f>
        <v>0</v>
      </c>
      <c r="C451" s="2">
        <f>IF(SUM('Actual species'!F451)&gt;=1,1,IF(SUM('Actual species'!F451)="X",1,0))</f>
        <v>0</v>
      </c>
      <c r="D451" s="2">
        <f>IF(SUM('Actual species'!G451)&gt;=1,1,IF(SUM('Actual species'!G451)="X",1,0))</f>
        <v>0</v>
      </c>
      <c r="E451" s="2">
        <f>IF(SUM('Actual species'!H451)&gt;=1,1,IF(SUM('Actual species'!H451)="X",1,0))</f>
        <v>1</v>
      </c>
      <c r="F451" s="2">
        <f>IF(SUM('Actual species'!I451)&gt;=1,1,IF(SUM('Actual species'!I451)="X",1,0))</f>
        <v>0</v>
      </c>
      <c r="G451" s="2">
        <f>IF(SUM('Actual species'!J451)&gt;=1,1,IF(SUM('Actual species'!J451)="X",1,0))</f>
        <v>0</v>
      </c>
      <c r="H451" s="2">
        <f>IF(SUM('Actual species'!K451)&gt;=1,1,IF(SUM('Actual species'!K451)="X",1,0))</f>
        <v>0</v>
      </c>
      <c r="I451" s="2">
        <f>IF(SUM('Actual species'!L451)&gt;=1,1,IF(SUM('Actual species'!L451)="X",1,0))</f>
        <v>0</v>
      </c>
      <c r="J451" s="2">
        <f>IF(SUM('Actual species'!M451)&gt;=1,1,IF(SUM('Actual species'!M451)="X",1,0))</f>
        <v>0</v>
      </c>
      <c r="K451" s="2">
        <f>IF(SUM('Actual species'!N451)&gt;=1,1,IF(SUM('Actual species'!N451)="X",1,0))</f>
        <v>0</v>
      </c>
      <c r="L451" s="2">
        <f>IF(SUM('Actual species'!O451)&gt;=1,1,IF(SUM('Actual species'!O451)="X",1,0))</f>
        <v>0</v>
      </c>
      <c r="M451" s="2">
        <f>IF(SUM('Actual species'!P451)&gt;=1,1,IF(SUM('Actual species'!P451)="X",1,0))</f>
        <v>0</v>
      </c>
      <c r="N451" s="2">
        <f>IF(SUM('Actual species'!Q451)&gt;=1,1,IF(SUM('Actual species'!Q451)="X",1,0))</f>
        <v>0</v>
      </c>
      <c r="O451" s="2">
        <f>IF(SUM('Actual species'!R451)&gt;=1,1,IF(SUM('Actual species'!R451)="X",1,0))</f>
        <v>0</v>
      </c>
      <c r="P451" s="2">
        <f>IF(SUM('Actual species'!S451)&gt;=1,1,IF(SUM('Actual species'!S451)="X",1,0))</f>
        <v>0</v>
      </c>
      <c r="Q451" s="2">
        <f>IF(SUM('Actual species'!T451)&gt;=1,1,IF(SUM('Actual species'!T451)="X",1,0))</f>
        <v>0</v>
      </c>
      <c r="R451" s="2">
        <f>IF(SUM('Actual species'!U451)&gt;=1,1,IF(SUM('Actual species'!U451)="X",1,0))</f>
        <v>0</v>
      </c>
      <c r="S451" s="2">
        <f>IF(SUM('Actual species'!V451)&gt;=1,1,IF(SUM('Actual species'!V451)="X",1,0))</f>
        <v>0</v>
      </c>
      <c r="T451" s="2">
        <f>IF(SUM('Actual species'!W451)&gt;=1,1,IF(SUM('Actual species'!W451)="X",1,0))</f>
        <v>0</v>
      </c>
    </row>
    <row r="452" spans="1:20" x14ac:dyDescent="0.3">
      <c r="A452" s="113" t="str">
        <f>'Actual species'!A452</f>
        <v>Geostiba rhodiensis</v>
      </c>
      <c r="B452" s="66">
        <f>IF(SUM('Actual species'!B452:E452)&gt;=1,1,IF(SUM('Actual species'!B452:E452)="X",1,0))</f>
        <v>0</v>
      </c>
      <c r="C452" s="2">
        <f>IF(SUM('Actual species'!F452)&gt;=1,1,IF(SUM('Actual species'!F452)="X",1,0))</f>
        <v>0</v>
      </c>
      <c r="D452" s="2">
        <f>IF(SUM('Actual species'!G452)&gt;=1,1,IF(SUM('Actual species'!G452)="X",1,0))</f>
        <v>0</v>
      </c>
      <c r="E452" s="2">
        <f>IF(SUM('Actual species'!H452)&gt;=1,1,IF(SUM('Actual species'!H452)="X",1,0))</f>
        <v>0</v>
      </c>
      <c r="F452" s="2">
        <f>IF(SUM('Actual species'!I452)&gt;=1,1,IF(SUM('Actual species'!I452)="X",1,0))</f>
        <v>0</v>
      </c>
      <c r="G452" s="2">
        <f>IF(SUM('Actual species'!J452)&gt;=1,1,IF(SUM('Actual species'!J452)="X",1,0))</f>
        <v>0</v>
      </c>
      <c r="H452" s="2">
        <f>IF(SUM('Actual species'!K452)&gt;=1,1,IF(SUM('Actual species'!K452)="X",1,0))</f>
        <v>1</v>
      </c>
      <c r="I452" s="2">
        <f>IF(SUM('Actual species'!L452)&gt;=1,1,IF(SUM('Actual species'!L452)="X",1,0))</f>
        <v>0</v>
      </c>
      <c r="J452" s="2">
        <f>IF(SUM('Actual species'!M452)&gt;=1,1,IF(SUM('Actual species'!M452)="X",1,0))</f>
        <v>0</v>
      </c>
      <c r="K452" s="2">
        <f>IF(SUM('Actual species'!N452)&gt;=1,1,IF(SUM('Actual species'!N452)="X",1,0))</f>
        <v>0</v>
      </c>
      <c r="L452" s="2">
        <f>IF(SUM('Actual species'!O452)&gt;=1,1,IF(SUM('Actual species'!O452)="X",1,0))</f>
        <v>0</v>
      </c>
      <c r="M452" s="2">
        <f>IF(SUM('Actual species'!P452)&gt;=1,1,IF(SUM('Actual species'!P452)="X",1,0))</f>
        <v>0</v>
      </c>
      <c r="N452" s="2">
        <f>IF(SUM('Actual species'!Q452)&gt;=1,1,IF(SUM('Actual species'!Q452)="X",1,0))</f>
        <v>0</v>
      </c>
      <c r="O452" s="2">
        <f>IF(SUM('Actual species'!R452)&gt;=1,1,IF(SUM('Actual species'!R452)="X",1,0))</f>
        <v>0</v>
      </c>
      <c r="P452" s="2">
        <f>IF(SUM('Actual species'!S452)&gt;=1,1,IF(SUM('Actual species'!S452)="X",1,0))</f>
        <v>0</v>
      </c>
      <c r="Q452" s="2">
        <f>IF(SUM('Actual species'!T452)&gt;=1,1,IF(SUM('Actual species'!T452)="X",1,0))</f>
        <v>0</v>
      </c>
      <c r="R452" s="2">
        <f>IF(SUM('Actual species'!U452)&gt;=1,1,IF(SUM('Actual species'!U452)="X",1,0))</f>
        <v>0</v>
      </c>
      <c r="S452" s="2">
        <f>IF(SUM('Actual species'!V452)&gt;=1,1,IF(SUM('Actual species'!V452)="X",1,0))</f>
        <v>0</v>
      </c>
      <c r="T452" s="2">
        <f>IF(SUM('Actual species'!W452)&gt;=1,1,IF(SUM('Actual species'!W452)="X",1,0))</f>
        <v>0</v>
      </c>
    </row>
    <row r="453" spans="1:20" x14ac:dyDescent="0.3">
      <c r="A453" s="113" t="str">
        <f>'Actual species'!A453</f>
        <v xml:space="preserve">Geostiba thryptisensis (E) </v>
      </c>
      <c r="B453" s="66">
        <f>IF(SUM('Actual species'!B453:E453)&gt;=1,1,IF(SUM('Actual species'!B453:E453)="X",1,0))</f>
        <v>0</v>
      </c>
      <c r="C453" s="2">
        <f>IF(SUM('Actual species'!F453)&gt;=1,1,IF(SUM('Actual species'!F453)="X",1,0))</f>
        <v>0</v>
      </c>
      <c r="D453" s="2">
        <f>IF(SUM('Actual species'!G453)&gt;=1,1,IF(SUM('Actual species'!G453)="X",1,0))</f>
        <v>0</v>
      </c>
      <c r="E453" s="2">
        <f>IF(SUM('Actual species'!H453)&gt;=1,1,IF(SUM('Actual species'!H453)="X",1,0))</f>
        <v>0</v>
      </c>
      <c r="F453" s="2">
        <f>IF(SUM('Actual species'!I453)&gt;=1,1,IF(SUM('Actual species'!I453)="X",1,0))</f>
        <v>0</v>
      </c>
      <c r="G453" s="2">
        <f>IF(SUM('Actual species'!J453)&gt;=1,1,IF(SUM('Actual species'!J453)="X",1,0))</f>
        <v>1</v>
      </c>
      <c r="H453" s="2">
        <f>IF(SUM('Actual species'!K453)&gt;=1,1,IF(SUM('Actual species'!K453)="X",1,0))</f>
        <v>0</v>
      </c>
      <c r="I453" s="2">
        <f>IF(SUM('Actual species'!L453)&gt;=1,1,IF(SUM('Actual species'!L453)="X",1,0))</f>
        <v>0</v>
      </c>
      <c r="J453" s="2">
        <f>IF(SUM('Actual species'!M453)&gt;=1,1,IF(SUM('Actual species'!M453)="X",1,0))</f>
        <v>0</v>
      </c>
      <c r="K453" s="2">
        <f>IF(SUM('Actual species'!N453)&gt;=1,1,IF(SUM('Actual species'!N453)="X",1,0))</f>
        <v>0</v>
      </c>
      <c r="L453" s="2">
        <f>IF(SUM('Actual species'!O453)&gt;=1,1,IF(SUM('Actual species'!O453)="X",1,0))</f>
        <v>0</v>
      </c>
      <c r="M453" s="2">
        <f>IF(SUM('Actual species'!P453)&gt;=1,1,IF(SUM('Actual species'!P453)="X",1,0))</f>
        <v>0</v>
      </c>
      <c r="N453" s="2">
        <f>IF(SUM('Actual species'!Q453)&gt;=1,1,IF(SUM('Actual species'!Q453)="X",1,0))</f>
        <v>0</v>
      </c>
      <c r="O453" s="2">
        <f>IF(SUM('Actual species'!R453)&gt;=1,1,IF(SUM('Actual species'!R453)="X",1,0))</f>
        <v>0</v>
      </c>
      <c r="P453" s="2">
        <f>IF(SUM('Actual species'!S453)&gt;=1,1,IF(SUM('Actual species'!S453)="X",1,0))</f>
        <v>0</v>
      </c>
      <c r="Q453" s="2">
        <f>IF(SUM('Actual species'!T453)&gt;=1,1,IF(SUM('Actual species'!T453)="X",1,0))</f>
        <v>0</v>
      </c>
      <c r="R453" s="2">
        <f>IF(SUM('Actual species'!U453)&gt;=1,1,IF(SUM('Actual species'!U453)="X",1,0))</f>
        <v>0</v>
      </c>
      <c r="S453" s="2">
        <f>IF(SUM('Actual species'!V453)&gt;=1,1,IF(SUM('Actual species'!V453)="X",1,0))</f>
        <v>0</v>
      </c>
      <c r="T453" s="2">
        <f>IF(SUM('Actual species'!W453)&gt;=1,1,IF(SUM('Actual species'!W453)="X",1,0))</f>
        <v>0</v>
      </c>
    </row>
    <row r="454" spans="1:20" x14ac:dyDescent="0.3">
      <c r="A454" s="113" t="str">
        <f>'Actual species'!A454</f>
        <v>Geostiba torisuturalis</v>
      </c>
      <c r="B454" s="66">
        <f>IF(SUM('Actual species'!B454:E454)&gt;=1,1,IF(SUM('Actual species'!B454:E454)="X",1,0))</f>
        <v>0</v>
      </c>
      <c r="C454" s="2">
        <f>IF(SUM('Actual species'!F454)&gt;=1,1,IF(SUM('Actual species'!F454)="X",1,0))</f>
        <v>0</v>
      </c>
      <c r="D454" s="2">
        <f>IF(SUM('Actual species'!G454)&gt;=1,1,IF(SUM('Actual species'!G454)="X",1,0))</f>
        <v>0</v>
      </c>
      <c r="E454" s="2">
        <f>IF(SUM('Actual species'!H454)&gt;=1,1,IF(SUM('Actual species'!H454)="X",1,0))</f>
        <v>0</v>
      </c>
      <c r="F454" s="2">
        <f>IF(SUM('Actual species'!I454)&gt;=1,1,IF(SUM('Actual species'!I454)="X",1,0))</f>
        <v>0</v>
      </c>
      <c r="G454" s="2">
        <f>IF(SUM('Actual species'!J454)&gt;=1,1,IF(SUM('Actual species'!J454)="X",1,0))</f>
        <v>0</v>
      </c>
      <c r="H454" s="2">
        <f>IF(SUM('Actual species'!K454)&gt;=1,1,IF(SUM('Actual species'!K454)="X",1,0))</f>
        <v>0</v>
      </c>
      <c r="I454" s="2">
        <f>IF(SUM('Actual species'!L454)&gt;=1,1,IF(SUM('Actual species'!L454)="X",1,0))</f>
        <v>0</v>
      </c>
      <c r="J454" s="2">
        <f>IF(SUM('Actual species'!M454)&gt;=1,1,IF(SUM('Actual species'!M454)="X",1,0))</f>
        <v>0</v>
      </c>
      <c r="K454" s="2">
        <f>IF(SUM('Actual species'!N454)&gt;=1,1,IF(SUM('Actual species'!N454)="X",1,0))</f>
        <v>0</v>
      </c>
      <c r="L454" s="2">
        <f>IF(SUM('Actual species'!O454)&gt;=1,1,IF(SUM('Actual species'!O454)="X",1,0))</f>
        <v>0</v>
      </c>
      <c r="M454" s="2">
        <f>IF(SUM('Actual species'!P454)&gt;=1,1,IF(SUM('Actual species'!P454)="X",1,0))</f>
        <v>0</v>
      </c>
      <c r="N454" s="2">
        <f>IF(SUM('Actual species'!Q454)&gt;=1,1,IF(SUM('Actual species'!Q454)="X",1,0))</f>
        <v>0</v>
      </c>
      <c r="O454" s="2">
        <f>IF(SUM('Actual species'!R454)&gt;=1,1,IF(SUM('Actual species'!R454)="X",1,0))</f>
        <v>0</v>
      </c>
      <c r="P454" s="2">
        <f>IF(SUM('Actual species'!S454)&gt;=1,1,IF(SUM('Actual species'!S454)="X",1,0))</f>
        <v>0</v>
      </c>
      <c r="Q454" s="2">
        <f>IF(SUM('Actual species'!T454)&gt;=1,1,IF(SUM('Actual species'!T454)="X",1,0))</f>
        <v>1</v>
      </c>
      <c r="R454" s="2">
        <f>IF(SUM('Actual species'!U454)&gt;=1,1,IF(SUM('Actual species'!U454)="X",1,0))</f>
        <v>0</v>
      </c>
      <c r="S454" s="2">
        <f>IF(SUM('Actual species'!V454)&gt;=1,1,IF(SUM('Actual species'!V454)="X",1,0))</f>
        <v>0</v>
      </c>
      <c r="T454" s="2">
        <f>IF(SUM('Actual species'!W454)&gt;=1,1,IF(SUM('Actual species'!W454)="X",1,0))</f>
        <v>0</v>
      </c>
    </row>
    <row r="455" spans="1:20" x14ac:dyDescent="0.3">
      <c r="A455" s="113" t="str">
        <f>'Actual species'!A455</f>
        <v>Geostiba varnousica</v>
      </c>
      <c r="B455" s="66">
        <f>IF(SUM('Actual species'!B455:E455)&gt;=1,1,IF(SUM('Actual species'!B455:E455)="X",1,0))</f>
        <v>0</v>
      </c>
      <c r="C455" s="2">
        <f>IF(SUM('Actual species'!F455)&gt;=1,1,IF(SUM('Actual species'!F455)="X",1,0))</f>
        <v>0</v>
      </c>
      <c r="D455" s="2">
        <f>IF(SUM('Actual species'!G455)&gt;=1,1,IF(SUM('Actual species'!G455)="X",1,0))</f>
        <v>0</v>
      </c>
      <c r="E455" s="2">
        <f>IF(SUM('Actual species'!H455)&gt;=1,1,IF(SUM('Actual species'!H455)="X",1,0))</f>
        <v>0</v>
      </c>
      <c r="F455" s="2">
        <f>IF(SUM('Actual species'!I455)&gt;=1,1,IF(SUM('Actual species'!I455)="X",1,0))</f>
        <v>0</v>
      </c>
      <c r="G455" s="2">
        <f>IF(SUM('Actual species'!J455)&gt;=1,1,IF(SUM('Actual species'!J455)="X",1,0))</f>
        <v>0</v>
      </c>
      <c r="H455" s="2">
        <f>IF(SUM('Actual species'!K455)&gt;=1,1,IF(SUM('Actual species'!K455)="X",1,0))</f>
        <v>0</v>
      </c>
      <c r="I455" s="2">
        <f>IF(SUM('Actual species'!L455)&gt;=1,1,IF(SUM('Actual species'!L455)="X",1,0))</f>
        <v>0</v>
      </c>
      <c r="J455" s="2">
        <f>IF(SUM('Actual species'!M455)&gt;=1,1,IF(SUM('Actual species'!M455)="X",1,0))</f>
        <v>0</v>
      </c>
      <c r="K455" s="2">
        <f>IF(SUM('Actual species'!N455)&gt;=1,1,IF(SUM('Actual species'!N455)="X",1,0))</f>
        <v>0</v>
      </c>
      <c r="L455" s="2">
        <f>IF(SUM('Actual species'!O455)&gt;=1,1,IF(SUM('Actual species'!O455)="X",1,0))</f>
        <v>0</v>
      </c>
      <c r="M455" s="2">
        <f>IF(SUM('Actual species'!P455)&gt;=1,1,IF(SUM('Actual species'!P455)="X",1,0))</f>
        <v>0</v>
      </c>
      <c r="N455" s="2">
        <f>IF(SUM('Actual species'!Q455)&gt;=1,1,IF(SUM('Actual species'!Q455)="X",1,0))</f>
        <v>0</v>
      </c>
      <c r="O455" s="2">
        <f>IF(SUM('Actual species'!R455)&gt;=1,1,IF(SUM('Actual species'!R455)="X",1,0))</f>
        <v>0</v>
      </c>
      <c r="P455" s="2">
        <f>IF(SUM('Actual species'!S455)&gt;=1,1,IF(SUM('Actual species'!S455)="X",1,0))</f>
        <v>0</v>
      </c>
      <c r="Q455" s="2">
        <f>IF(SUM('Actual species'!T455)&gt;=1,1,IF(SUM('Actual species'!T455)="X",1,0))</f>
        <v>1</v>
      </c>
      <c r="R455" s="2">
        <f>IF(SUM('Actual species'!U455)&gt;=1,1,IF(SUM('Actual species'!U455)="X",1,0))</f>
        <v>0</v>
      </c>
      <c r="S455" s="2">
        <f>IF(SUM('Actual species'!V455)&gt;=1,1,IF(SUM('Actual species'!V455)="X",1,0))</f>
        <v>0</v>
      </c>
      <c r="T455" s="2">
        <f>IF(SUM('Actual species'!W455)&gt;=1,1,IF(SUM('Actual species'!W455)="X",1,0))</f>
        <v>0</v>
      </c>
    </row>
    <row r="456" spans="1:20" x14ac:dyDescent="0.3">
      <c r="A456" s="113" t="str">
        <f>'Actual species'!A456</f>
        <v>Gnypeta carbonaria</v>
      </c>
      <c r="B456" s="66">
        <f>IF(SUM('Actual species'!B456:E456)&gt;=1,1,IF(SUM('Actual species'!B456:E456)="X",1,0))</f>
        <v>0</v>
      </c>
      <c r="C456" s="2">
        <f>IF(SUM('Actual species'!F456)&gt;=1,1,IF(SUM('Actual species'!F456)="X",1,0))</f>
        <v>0</v>
      </c>
      <c r="D456" s="2">
        <f>IF(SUM('Actual species'!G456)&gt;=1,1,IF(SUM('Actual species'!G456)="X",1,0))</f>
        <v>0</v>
      </c>
      <c r="E456" s="2">
        <f>IF(SUM('Actual species'!H456)&gt;=1,1,IF(SUM('Actual species'!H456)="X",1,0))</f>
        <v>0</v>
      </c>
      <c r="F456" s="2">
        <f>IF(SUM('Actual species'!I456)&gt;=1,1,IF(SUM('Actual species'!I456)="X",1,0))</f>
        <v>1</v>
      </c>
      <c r="G456" s="2">
        <f>IF(SUM('Actual species'!J456)&gt;=1,1,IF(SUM('Actual species'!J456)="X",1,0))</f>
        <v>0</v>
      </c>
      <c r="H456" s="2">
        <f>IF(SUM('Actual species'!K456)&gt;=1,1,IF(SUM('Actual species'!K456)="X",1,0))</f>
        <v>0</v>
      </c>
      <c r="I456" s="2">
        <f>IF(SUM('Actual species'!L456)&gt;=1,1,IF(SUM('Actual species'!L456)="X",1,0))</f>
        <v>0</v>
      </c>
      <c r="J456" s="2">
        <f>IF(SUM('Actual species'!M456)&gt;=1,1,IF(SUM('Actual species'!M456)="X",1,0))</f>
        <v>0</v>
      </c>
      <c r="K456" s="2">
        <f>IF(SUM('Actual species'!N456)&gt;=1,1,IF(SUM('Actual species'!N456)="X",1,0))</f>
        <v>0</v>
      </c>
      <c r="L456" s="2">
        <f>IF(SUM('Actual species'!O456)&gt;=1,1,IF(SUM('Actual species'!O456)="X",1,0))</f>
        <v>0</v>
      </c>
      <c r="M456" s="2">
        <f>IF(SUM('Actual species'!P456)&gt;=1,1,IF(SUM('Actual species'!P456)="X",1,0))</f>
        <v>0</v>
      </c>
      <c r="N456" s="2">
        <f>IF(SUM('Actual species'!Q456)&gt;=1,1,IF(SUM('Actual species'!Q456)="X",1,0))</f>
        <v>0</v>
      </c>
      <c r="O456" s="2">
        <f>IF(SUM('Actual species'!R456)&gt;=1,1,IF(SUM('Actual species'!R456)="X",1,0))</f>
        <v>0</v>
      </c>
      <c r="P456" s="2">
        <f>IF(SUM('Actual species'!S456)&gt;=1,1,IF(SUM('Actual species'!S456)="X",1,0))</f>
        <v>0</v>
      </c>
      <c r="Q456" s="2">
        <f>IF(SUM('Actual species'!T456)&gt;=1,1,IF(SUM('Actual species'!T456)="X",1,0))</f>
        <v>0</v>
      </c>
      <c r="R456" s="2">
        <f>IF(SUM('Actual species'!U456)&gt;=1,1,IF(SUM('Actual species'!U456)="X",1,0))</f>
        <v>0</v>
      </c>
      <c r="S456" s="2">
        <f>IF(SUM('Actual species'!V456)&gt;=1,1,IF(SUM('Actual species'!V456)="X",1,0))</f>
        <v>0</v>
      </c>
      <c r="T456" s="2">
        <f>IF(SUM('Actual species'!W456)&gt;=1,1,IF(SUM('Actual species'!W456)="X",1,0))</f>
        <v>0</v>
      </c>
    </row>
    <row r="457" spans="1:20" x14ac:dyDescent="0.3">
      <c r="A457" s="113" t="str">
        <f>'Actual species'!A457</f>
        <v>Gyrophaena affinis</v>
      </c>
      <c r="B457" s="66">
        <f>IF(SUM('Actual species'!B457:E457)&gt;=1,1,IF(SUM('Actual species'!B457:E457)="X",1,0))</f>
        <v>0</v>
      </c>
      <c r="C457" s="2">
        <f>IF(SUM('Actual species'!F457)&gt;=1,1,IF(SUM('Actual species'!F457)="X",1,0))</f>
        <v>0</v>
      </c>
      <c r="D457" s="2">
        <f>IF(SUM('Actual species'!G457)&gt;=1,1,IF(SUM('Actual species'!G457)="X",1,0))</f>
        <v>0</v>
      </c>
      <c r="E457" s="2">
        <f>IF(SUM('Actual species'!H457)&gt;=1,1,IF(SUM('Actual species'!H457)="X",1,0))</f>
        <v>0</v>
      </c>
      <c r="F457" s="2">
        <f>IF(SUM('Actual species'!I457)&gt;=1,1,IF(SUM('Actual species'!I457)="X",1,0))</f>
        <v>0</v>
      </c>
      <c r="G457" s="2">
        <f>IF(SUM('Actual species'!J457)&gt;=1,1,IF(SUM('Actual species'!J457)="X",1,0))</f>
        <v>0</v>
      </c>
      <c r="H457" s="2">
        <f>IF(SUM('Actual species'!K457)&gt;=1,1,IF(SUM('Actual species'!K457)="X",1,0))</f>
        <v>0</v>
      </c>
      <c r="I457" s="2">
        <f>IF(SUM('Actual species'!L457)&gt;=1,1,IF(SUM('Actual species'!L457)="X",1,0))</f>
        <v>0</v>
      </c>
      <c r="J457" s="2">
        <f>IF(SUM('Actual species'!M457)&gt;=1,1,IF(SUM('Actual species'!M457)="X",1,0))</f>
        <v>1</v>
      </c>
      <c r="K457" s="2">
        <f>IF(SUM('Actual species'!N457)&gt;=1,1,IF(SUM('Actual species'!N457)="X",1,0))</f>
        <v>0</v>
      </c>
      <c r="L457" s="2">
        <f>IF(SUM('Actual species'!O457)&gt;=1,1,IF(SUM('Actual species'!O457)="X",1,0))</f>
        <v>0</v>
      </c>
      <c r="M457" s="2">
        <f>IF(SUM('Actual species'!P457)&gt;=1,1,IF(SUM('Actual species'!P457)="X",1,0))</f>
        <v>0</v>
      </c>
      <c r="N457" s="2">
        <f>IF(SUM('Actual species'!Q457)&gt;=1,1,IF(SUM('Actual species'!Q457)="X",1,0))</f>
        <v>0</v>
      </c>
      <c r="O457" s="2">
        <f>IF(SUM('Actual species'!R457)&gt;=1,1,IF(SUM('Actual species'!R457)="X",1,0))</f>
        <v>0</v>
      </c>
      <c r="P457" s="2">
        <f>IF(SUM('Actual species'!S457)&gt;=1,1,IF(SUM('Actual species'!S457)="X",1,0))</f>
        <v>0</v>
      </c>
      <c r="Q457" s="2">
        <f>IF(SUM('Actual species'!T457)&gt;=1,1,IF(SUM('Actual species'!T457)="X",1,0))</f>
        <v>0</v>
      </c>
      <c r="R457" s="2">
        <f>IF(SUM('Actual species'!U457)&gt;=1,1,IF(SUM('Actual species'!U457)="X",1,0))</f>
        <v>0</v>
      </c>
      <c r="S457" s="2">
        <f>IF(SUM('Actual species'!V457)&gt;=1,1,IF(SUM('Actual species'!V457)="X",1,0))</f>
        <v>0</v>
      </c>
      <c r="T457" s="2">
        <f>IF(SUM('Actual species'!W457)&gt;=1,1,IF(SUM('Actual species'!W457)="X",1,0))</f>
        <v>0</v>
      </c>
    </row>
    <row r="458" spans="1:20" x14ac:dyDescent="0.3">
      <c r="A458" s="113" t="str">
        <f>'Actual species'!A458</f>
        <v>Gyrophaena joyi</v>
      </c>
      <c r="B458" s="66">
        <f>IF(SUM('Actual species'!B458:E458)&gt;=1,1,IF(SUM('Actual species'!B458:E458)="X",1,0))</f>
        <v>0</v>
      </c>
      <c r="C458" s="2">
        <f>IF(SUM('Actual species'!F458)&gt;=1,1,IF(SUM('Actual species'!F458)="X",1,0))</f>
        <v>0</v>
      </c>
      <c r="D458" s="2">
        <f>IF(SUM('Actual species'!G458)&gt;=1,1,IF(SUM('Actual species'!G458)="X",1,0))</f>
        <v>0</v>
      </c>
      <c r="E458" s="2">
        <f>IF(SUM('Actual species'!H458)&gt;=1,1,IF(SUM('Actual species'!H458)="X",1,0))</f>
        <v>0</v>
      </c>
      <c r="F458" s="2">
        <f>IF(SUM('Actual species'!I458)&gt;=1,1,IF(SUM('Actual species'!I458)="X",1,0))</f>
        <v>0</v>
      </c>
      <c r="G458" s="2">
        <f>IF(SUM('Actual species'!J458)&gt;=1,1,IF(SUM('Actual species'!J458)="X",1,0))</f>
        <v>0</v>
      </c>
      <c r="H458" s="2">
        <f>IF(SUM('Actual species'!K458)&gt;=1,1,IF(SUM('Actual species'!K458)="X",1,0))</f>
        <v>0</v>
      </c>
      <c r="I458" s="2">
        <f>IF(SUM('Actual species'!L458)&gt;=1,1,IF(SUM('Actual species'!L458)="X",1,0))</f>
        <v>0</v>
      </c>
      <c r="J458" s="2">
        <f>IF(SUM('Actual species'!M458)&gt;=1,1,IF(SUM('Actual species'!M458)="X",1,0))</f>
        <v>1</v>
      </c>
      <c r="K458" s="2">
        <f>IF(SUM('Actual species'!N458)&gt;=1,1,IF(SUM('Actual species'!N458)="X",1,0))</f>
        <v>0</v>
      </c>
      <c r="L458" s="2">
        <f>IF(SUM('Actual species'!O458)&gt;=1,1,IF(SUM('Actual species'!O458)="X",1,0))</f>
        <v>0</v>
      </c>
      <c r="M458" s="2">
        <f>IF(SUM('Actual species'!P458)&gt;=1,1,IF(SUM('Actual species'!P458)="X",1,0))</f>
        <v>0</v>
      </c>
      <c r="N458" s="2">
        <f>IF(SUM('Actual species'!Q458)&gt;=1,1,IF(SUM('Actual species'!Q458)="X",1,0))</f>
        <v>0</v>
      </c>
      <c r="O458" s="2">
        <f>IF(SUM('Actual species'!R458)&gt;=1,1,IF(SUM('Actual species'!R458)="X",1,0))</f>
        <v>0</v>
      </c>
      <c r="P458" s="2">
        <f>IF(SUM('Actual species'!S458)&gt;=1,1,IF(SUM('Actual species'!S458)="X",1,0))</f>
        <v>0</v>
      </c>
      <c r="Q458" s="2">
        <f>IF(SUM('Actual species'!T458)&gt;=1,1,IF(SUM('Actual species'!T458)="X",1,0))</f>
        <v>0</v>
      </c>
      <c r="R458" s="2">
        <f>IF(SUM('Actual species'!U458)&gt;=1,1,IF(SUM('Actual species'!U458)="X",1,0))</f>
        <v>0</v>
      </c>
      <c r="S458" s="2">
        <f>IF(SUM('Actual species'!V458)&gt;=1,1,IF(SUM('Actual species'!V458)="X",1,0))</f>
        <v>0</v>
      </c>
      <c r="T458" s="2">
        <f>IF(SUM('Actual species'!W458)&gt;=1,1,IF(SUM('Actual species'!W458)="X",1,0))</f>
        <v>0</v>
      </c>
    </row>
    <row r="459" spans="1:20" x14ac:dyDescent="0.3">
      <c r="A459" s="113" t="str">
        <f>'Actual species'!A459</f>
        <v>Gyrophaena lucidula</v>
      </c>
      <c r="B459" s="66">
        <f>IF(SUM('Actual species'!B459:E459)&gt;=1,1,IF(SUM('Actual species'!B459:E459)="X",1,0))</f>
        <v>0</v>
      </c>
      <c r="C459" s="2">
        <f>IF(SUM('Actual species'!F459)&gt;=1,1,IF(SUM('Actual species'!F459)="X",1,0))</f>
        <v>0</v>
      </c>
      <c r="D459" s="2">
        <f>IF(SUM('Actual species'!G459)&gt;=1,1,IF(SUM('Actual species'!G459)="X",1,0))</f>
        <v>0</v>
      </c>
      <c r="E459" s="2">
        <f>IF(SUM('Actual species'!H459)&gt;=1,1,IF(SUM('Actual species'!H459)="X",1,0))</f>
        <v>0</v>
      </c>
      <c r="F459" s="2">
        <f>IF(SUM('Actual species'!I459)&gt;=1,1,IF(SUM('Actual species'!I459)="X",1,0))</f>
        <v>0</v>
      </c>
      <c r="G459" s="2">
        <f>IF(SUM('Actual species'!J459)&gt;=1,1,IF(SUM('Actual species'!J459)="X",1,0))</f>
        <v>0</v>
      </c>
      <c r="H459" s="2">
        <f>IF(SUM('Actual species'!K459)&gt;=1,1,IF(SUM('Actual species'!K459)="X",1,0))</f>
        <v>0</v>
      </c>
      <c r="I459" s="2">
        <f>IF(SUM('Actual species'!L459)&gt;=1,1,IF(SUM('Actual species'!L459)="X",1,0))</f>
        <v>0</v>
      </c>
      <c r="J459" s="2">
        <f>IF(SUM('Actual species'!M459)&gt;=1,1,IF(SUM('Actual species'!M459)="X",1,0))</f>
        <v>1</v>
      </c>
      <c r="K459" s="2">
        <f>IF(SUM('Actual species'!N459)&gt;=1,1,IF(SUM('Actual species'!N459)="X",1,0))</f>
        <v>0</v>
      </c>
      <c r="L459" s="2">
        <f>IF(SUM('Actual species'!O459)&gt;=1,1,IF(SUM('Actual species'!O459)="X",1,0))</f>
        <v>0</v>
      </c>
      <c r="M459" s="2">
        <f>IF(SUM('Actual species'!P459)&gt;=1,1,IF(SUM('Actual species'!P459)="X",1,0))</f>
        <v>0</v>
      </c>
      <c r="N459" s="2">
        <f>IF(SUM('Actual species'!Q459)&gt;=1,1,IF(SUM('Actual species'!Q459)="X",1,0))</f>
        <v>0</v>
      </c>
      <c r="O459" s="2">
        <f>IF(SUM('Actual species'!R459)&gt;=1,1,IF(SUM('Actual species'!R459)="X",1,0))</f>
        <v>0</v>
      </c>
      <c r="P459" s="2">
        <f>IF(SUM('Actual species'!S459)&gt;=1,1,IF(SUM('Actual species'!S459)="X",1,0))</f>
        <v>0</v>
      </c>
      <c r="Q459" s="2">
        <f>IF(SUM('Actual species'!T459)&gt;=1,1,IF(SUM('Actual species'!T459)="X",1,0))</f>
        <v>0</v>
      </c>
      <c r="R459" s="2">
        <f>IF(SUM('Actual species'!U459)&gt;=1,1,IF(SUM('Actual species'!U459)="X",1,0))</f>
        <v>0</v>
      </c>
      <c r="S459" s="2">
        <f>IF(SUM('Actual species'!V459)&gt;=1,1,IF(SUM('Actual species'!V459)="X",1,0))</f>
        <v>0</v>
      </c>
      <c r="T459" s="2">
        <f>IF(SUM('Actual species'!W459)&gt;=1,1,IF(SUM('Actual species'!W459)="X",1,0))</f>
        <v>0</v>
      </c>
    </row>
    <row r="460" spans="1:20" x14ac:dyDescent="0.3">
      <c r="A460" s="113" t="str">
        <f>'Actual species'!A460</f>
        <v>Gyrophaena sp. (female)</v>
      </c>
      <c r="B460" s="66">
        <f>IF(SUM('Actual species'!B460:E460)&gt;=1,1,IF(SUM('Actual species'!B460:E460)="X",1,0))</f>
        <v>0</v>
      </c>
      <c r="C460" s="2">
        <f>IF(SUM('Actual species'!F460)&gt;=1,1,IF(SUM('Actual species'!F460)="X",1,0))</f>
        <v>0</v>
      </c>
      <c r="D460" s="2">
        <f>IF(SUM('Actual species'!G460)&gt;=1,1,IF(SUM('Actual species'!G460)="X",1,0))</f>
        <v>0</v>
      </c>
      <c r="E460" s="2">
        <f>IF(SUM('Actual species'!H460)&gt;=1,1,IF(SUM('Actual species'!H460)="X",1,0))</f>
        <v>0</v>
      </c>
      <c r="F460" s="2">
        <f>IF(SUM('Actual species'!I460)&gt;=1,1,IF(SUM('Actual species'!I460)="X",1,0))</f>
        <v>0</v>
      </c>
      <c r="G460" s="2">
        <f>IF(SUM('Actual species'!J460)&gt;=1,1,IF(SUM('Actual species'!J460)="X",1,0))</f>
        <v>0</v>
      </c>
      <c r="H460" s="2">
        <f>IF(SUM('Actual species'!K460)&gt;=1,1,IF(SUM('Actual species'!K460)="X",1,0))</f>
        <v>0</v>
      </c>
      <c r="I460" s="2">
        <f>IF(SUM('Actual species'!L460)&gt;=1,1,IF(SUM('Actual species'!L460)="X",1,0))</f>
        <v>0</v>
      </c>
      <c r="J460" s="2">
        <f>IF(SUM('Actual species'!M460)&gt;=1,1,IF(SUM('Actual species'!M460)="X",1,0))</f>
        <v>0</v>
      </c>
      <c r="K460" s="2">
        <f>IF(SUM('Actual species'!N460)&gt;=1,1,IF(SUM('Actual species'!N460)="X",1,0))</f>
        <v>0</v>
      </c>
      <c r="L460" s="2">
        <f>IF(SUM('Actual species'!O460)&gt;=1,1,IF(SUM('Actual species'!O460)="X",1,0))</f>
        <v>0</v>
      </c>
      <c r="M460" s="2">
        <f>IF(SUM('Actual species'!P460)&gt;=1,1,IF(SUM('Actual species'!P460)="X",1,0))</f>
        <v>0</v>
      </c>
      <c r="N460" s="2">
        <f>IF(SUM('Actual species'!Q460)&gt;=1,1,IF(SUM('Actual species'!Q460)="X",1,0))</f>
        <v>0</v>
      </c>
      <c r="O460" s="2">
        <f>IF(SUM('Actual species'!R460)&gt;=1,1,IF(SUM('Actual species'!R460)="X",1,0))</f>
        <v>1</v>
      </c>
      <c r="P460" s="2">
        <f>IF(SUM('Actual species'!S460)&gt;=1,1,IF(SUM('Actual species'!S460)="X",1,0))</f>
        <v>0</v>
      </c>
      <c r="Q460" s="2">
        <f>IF(SUM('Actual species'!T460)&gt;=1,1,IF(SUM('Actual species'!T460)="X",1,0))</f>
        <v>0</v>
      </c>
      <c r="R460" s="2">
        <f>IF(SUM('Actual species'!U460)&gt;=1,1,IF(SUM('Actual species'!U460)="X",1,0))</f>
        <v>0</v>
      </c>
      <c r="S460" s="2">
        <f>IF(SUM('Actual species'!V460)&gt;=1,1,IF(SUM('Actual species'!V460)="X",1,0))</f>
        <v>0</v>
      </c>
      <c r="T460" s="2">
        <f>IF(SUM('Actual species'!W460)&gt;=1,1,IF(SUM('Actual species'!W460)="X",1,0))</f>
        <v>0</v>
      </c>
    </row>
    <row r="461" spans="1:20" x14ac:dyDescent="0.3">
      <c r="A461" s="113" t="str">
        <f>'Actual species'!A461</f>
        <v>Halobrecta algae</v>
      </c>
      <c r="B461" s="66">
        <f>IF(SUM('Actual species'!B461:E461)&gt;=1,1,IF(SUM('Actual species'!B461:E461)="X",1,0))</f>
        <v>0</v>
      </c>
      <c r="C461" s="2">
        <f>IF(SUM('Actual species'!F461)&gt;=1,1,IF(SUM('Actual species'!F461)="X",1,0))</f>
        <v>0</v>
      </c>
      <c r="D461" s="2">
        <f>IF(SUM('Actual species'!G461)&gt;=1,1,IF(SUM('Actual species'!G461)="X",1,0))</f>
        <v>0</v>
      </c>
      <c r="E461" s="2">
        <f>IF(SUM('Actual species'!H461)&gt;=1,1,IF(SUM('Actual species'!H461)="X",1,0))</f>
        <v>0</v>
      </c>
      <c r="F461" s="2">
        <f>IF(SUM('Actual species'!I461)&gt;=1,1,IF(SUM('Actual species'!I461)="X",1,0))</f>
        <v>1</v>
      </c>
      <c r="G461" s="2">
        <f>IF(SUM('Actual species'!J461)&gt;=1,1,IF(SUM('Actual species'!J461)="X",1,0))</f>
        <v>0</v>
      </c>
      <c r="H461" s="2">
        <f>IF(SUM('Actual species'!K461)&gt;=1,1,IF(SUM('Actual species'!K461)="X",1,0))</f>
        <v>0</v>
      </c>
      <c r="I461" s="2">
        <f>IF(SUM('Actual species'!L461)&gt;=1,1,IF(SUM('Actual species'!L461)="X",1,0))</f>
        <v>0</v>
      </c>
      <c r="J461" s="2">
        <f>IF(SUM('Actual species'!M461)&gt;=1,1,IF(SUM('Actual species'!M461)="X",1,0))</f>
        <v>0</v>
      </c>
      <c r="K461" s="2">
        <f>IF(SUM('Actual species'!N461)&gt;=1,1,IF(SUM('Actual species'!N461)="X",1,0))</f>
        <v>0</v>
      </c>
      <c r="L461" s="2">
        <f>IF(SUM('Actual species'!O461)&gt;=1,1,IF(SUM('Actual species'!O461)="X",1,0))</f>
        <v>0</v>
      </c>
      <c r="M461" s="2">
        <f>IF(SUM('Actual species'!P461)&gt;=1,1,IF(SUM('Actual species'!P461)="X",1,0))</f>
        <v>1</v>
      </c>
      <c r="N461" s="2">
        <f>IF(SUM('Actual species'!Q461)&gt;=1,1,IF(SUM('Actual species'!Q461)="X",1,0))</f>
        <v>0</v>
      </c>
      <c r="O461" s="2">
        <f>IF(SUM('Actual species'!R461)&gt;=1,1,IF(SUM('Actual species'!R461)="X",1,0))</f>
        <v>0</v>
      </c>
      <c r="P461" s="2">
        <f>IF(SUM('Actual species'!S461)&gt;=1,1,IF(SUM('Actual species'!S461)="X",1,0))</f>
        <v>0</v>
      </c>
      <c r="Q461" s="2">
        <f>IF(SUM('Actual species'!T461)&gt;=1,1,IF(SUM('Actual species'!T461)="X",1,0))</f>
        <v>0</v>
      </c>
      <c r="R461" s="2">
        <f>IF(SUM('Actual species'!U461)&gt;=1,1,IF(SUM('Actual species'!U461)="X",1,0))</f>
        <v>0</v>
      </c>
      <c r="S461" s="2">
        <f>IF(SUM('Actual species'!V461)&gt;=1,1,IF(SUM('Actual species'!V461)="X",1,0))</f>
        <v>0</v>
      </c>
      <c r="T461" s="2">
        <f>IF(SUM('Actual species'!W461)&gt;=1,1,IF(SUM('Actual species'!W461)="X",1,0))</f>
        <v>0</v>
      </c>
    </row>
    <row r="462" spans="1:20" x14ac:dyDescent="0.3">
      <c r="A462" s="113" t="str">
        <f>'Actual species'!A462</f>
        <v>Halobrecta cf. Puncticeps</v>
      </c>
      <c r="B462" s="66">
        <f>IF(SUM('Actual species'!B462:E462)&gt;=1,1,IF(SUM('Actual species'!B462:E462)="X",1,0))</f>
        <v>1</v>
      </c>
      <c r="C462" s="2">
        <f>IF(SUM('Actual species'!F462)&gt;=1,1,IF(SUM('Actual species'!F462)="X",1,0))</f>
        <v>0</v>
      </c>
      <c r="D462" s="2">
        <f>IF(SUM('Actual species'!G462)&gt;=1,1,IF(SUM('Actual species'!G462)="X",1,0))</f>
        <v>0</v>
      </c>
      <c r="E462" s="2">
        <f>IF(SUM('Actual species'!H462)&gt;=1,1,IF(SUM('Actual species'!H462)="X",1,0))</f>
        <v>0</v>
      </c>
      <c r="F462" s="2">
        <f>IF(SUM('Actual species'!I462)&gt;=1,1,IF(SUM('Actual species'!I462)="X",1,0))</f>
        <v>0</v>
      </c>
      <c r="G462" s="2">
        <f>IF(SUM('Actual species'!J462)&gt;=1,1,IF(SUM('Actual species'!J462)="X",1,0))</f>
        <v>0</v>
      </c>
      <c r="H462" s="2">
        <f>IF(SUM('Actual species'!K462)&gt;=1,1,IF(SUM('Actual species'!K462)="X",1,0))</f>
        <v>0</v>
      </c>
      <c r="I462" s="2">
        <f>IF(SUM('Actual species'!L462)&gt;=1,1,IF(SUM('Actual species'!L462)="X",1,0))</f>
        <v>0</v>
      </c>
      <c r="J462" s="2">
        <f>IF(SUM('Actual species'!M462)&gt;=1,1,IF(SUM('Actual species'!M462)="X",1,0))</f>
        <v>0</v>
      </c>
      <c r="K462" s="2">
        <f>IF(SUM('Actual species'!N462)&gt;=1,1,IF(SUM('Actual species'!N462)="X",1,0))</f>
        <v>0</v>
      </c>
      <c r="L462" s="2">
        <f>IF(SUM('Actual species'!O462)&gt;=1,1,IF(SUM('Actual species'!O462)="X",1,0))</f>
        <v>0</v>
      </c>
      <c r="M462" s="2">
        <f>IF(SUM('Actual species'!P462)&gt;=1,1,IF(SUM('Actual species'!P462)="X",1,0))</f>
        <v>0</v>
      </c>
      <c r="N462" s="2">
        <f>IF(SUM('Actual species'!Q462)&gt;=1,1,IF(SUM('Actual species'!Q462)="X",1,0))</f>
        <v>0</v>
      </c>
      <c r="O462" s="2">
        <f>IF(SUM('Actual species'!R462)&gt;=1,1,IF(SUM('Actual species'!R462)="X",1,0))</f>
        <v>0</v>
      </c>
      <c r="P462" s="2">
        <f>IF(SUM('Actual species'!S462)&gt;=1,1,IF(SUM('Actual species'!S462)="X",1,0))</f>
        <v>0</v>
      </c>
      <c r="Q462" s="2">
        <f>IF(SUM('Actual species'!T462)&gt;=1,1,IF(SUM('Actual species'!T462)="X",1,0))</f>
        <v>0</v>
      </c>
      <c r="R462" s="2">
        <f>IF(SUM('Actual species'!U462)&gt;=1,1,IF(SUM('Actual species'!U462)="X",1,0))</f>
        <v>0</v>
      </c>
      <c r="S462" s="2">
        <f>IF(SUM('Actual species'!V462)&gt;=1,1,IF(SUM('Actual species'!V462)="X",1,0))</f>
        <v>0</v>
      </c>
      <c r="T462" s="2">
        <f>IF(SUM('Actual species'!W462)&gt;=1,1,IF(SUM('Actual species'!W462)="X",1,0))</f>
        <v>0</v>
      </c>
    </row>
    <row r="463" spans="1:20" x14ac:dyDescent="0.3">
      <c r="A463" s="113" t="str">
        <f>'Actual species'!A463</f>
        <v>Halobrecta flavipes</v>
      </c>
      <c r="B463" s="66">
        <f>IF(SUM('Actual species'!B463:E463)&gt;=1,1,IF(SUM('Actual species'!B463:E463)="X",1,0))</f>
        <v>0</v>
      </c>
      <c r="C463" s="2">
        <f>IF(SUM('Actual species'!F463)&gt;=1,1,IF(SUM('Actual species'!F463)="X",1,0))</f>
        <v>0</v>
      </c>
      <c r="D463" s="2">
        <f>IF(SUM('Actual species'!G463)&gt;=1,1,IF(SUM('Actual species'!G463)="X",1,0))</f>
        <v>0</v>
      </c>
      <c r="E463" s="2">
        <f>IF(SUM('Actual species'!H463)&gt;=1,1,IF(SUM('Actual species'!H463)="X",1,0))</f>
        <v>0</v>
      </c>
      <c r="F463" s="2">
        <f>IF(SUM('Actual species'!I463)&gt;=1,1,IF(SUM('Actual species'!I463)="X",1,0))</f>
        <v>1</v>
      </c>
      <c r="G463" s="2">
        <f>IF(SUM('Actual species'!J463)&gt;=1,1,IF(SUM('Actual species'!J463)="X",1,0))</f>
        <v>0</v>
      </c>
      <c r="H463" s="2">
        <f>IF(SUM('Actual species'!K463)&gt;=1,1,IF(SUM('Actual species'!K463)="X",1,0))</f>
        <v>0</v>
      </c>
      <c r="I463" s="2">
        <f>IF(SUM('Actual species'!L463)&gt;=1,1,IF(SUM('Actual species'!L463)="X",1,0))</f>
        <v>0</v>
      </c>
      <c r="J463" s="2">
        <f>IF(SUM('Actual species'!M463)&gt;=1,1,IF(SUM('Actual species'!M463)="X",1,0))</f>
        <v>0</v>
      </c>
      <c r="K463" s="2">
        <f>IF(SUM('Actual species'!N463)&gt;=1,1,IF(SUM('Actual species'!N463)="X",1,0))</f>
        <v>0</v>
      </c>
      <c r="L463" s="2">
        <f>IF(SUM('Actual species'!O463)&gt;=1,1,IF(SUM('Actual species'!O463)="X",1,0))</f>
        <v>0</v>
      </c>
      <c r="M463" s="2">
        <f>IF(SUM('Actual species'!P463)&gt;=1,1,IF(SUM('Actual species'!P463)="X",1,0))</f>
        <v>0</v>
      </c>
      <c r="N463" s="2">
        <f>IF(SUM('Actual species'!Q463)&gt;=1,1,IF(SUM('Actual species'!Q463)="X",1,0))</f>
        <v>0</v>
      </c>
      <c r="O463" s="2">
        <f>IF(SUM('Actual species'!R463)&gt;=1,1,IF(SUM('Actual species'!R463)="X",1,0))</f>
        <v>0</v>
      </c>
      <c r="P463" s="2">
        <f>IF(SUM('Actual species'!S463)&gt;=1,1,IF(SUM('Actual species'!S463)="X",1,0))</f>
        <v>0</v>
      </c>
      <c r="Q463" s="2">
        <f>IF(SUM('Actual species'!T463)&gt;=1,1,IF(SUM('Actual species'!T463)="X",1,0))</f>
        <v>0</v>
      </c>
      <c r="R463" s="2">
        <f>IF(SUM('Actual species'!U463)&gt;=1,1,IF(SUM('Actual species'!U463)="X",1,0))</f>
        <v>0</v>
      </c>
      <c r="S463" s="2">
        <f>IF(SUM('Actual species'!V463)&gt;=1,1,IF(SUM('Actual species'!V463)="X",1,0))</f>
        <v>0</v>
      </c>
      <c r="T463" s="2">
        <f>IF(SUM('Actual species'!W463)&gt;=1,1,IF(SUM('Actual species'!W463)="X",1,0))</f>
        <v>0</v>
      </c>
    </row>
    <row r="464" spans="1:20" x14ac:dyDescent="0.3">
      <c r="A464" s="113" t="str">
        <f>'Actual species'!A464</f>
        <v>Haploglossa villosula</v>
      </c>
      <c r="B464" s="66">
        <f>IF(SUM('Actual species'!B464:E464)&gt;=1,1,IF(SUM('Actual species'!B464:E464)="X",1,0))</f>
        <v>0</v>
      </c>
      <c r="C464" s="2">
        <f>IF(SUM('Actual species'!F464)&gt;=1,1,IF(SUM('Actual species'!F464)="X",1,0))</f>
        <v>0</v>
      </c>
      <c r="D464" s="2">
        <f>IF(SUM('Actual species'!G464)&gt;=1,1,IF(SUM('Actual species'!G464)="X",1,0))</f>
        <v>0</v>
      </c>
      <c r="E464" s="2">
        <f>IF(SUM('Actual species'!H464)&gt;=1,1,IF(SUM('Actual species'!H464)="X",1,0))</f>
        <v>0</v>
      </c>
      <c r="F464" s="2">
        <f>IF(SUM('Actual species'!I464)&gt;=1,1,IF(SUM('Actual species'!I464)="X",1,0))</f>
        <v>1</v>
      </c>
      <c r="G464" s="2">
        <f>IF(SUM('Actual species'!J464)&gt;=1,1,IF(SUM('Actual species'!J464)="X",1,0))</f>
        <v>0</v>
      </c>
      <c r="H464" s="2">
        <f>IF(SUM('Actual species'!K464)&gt;=1,1,IF(SUM('Actual species'!K464)="X",1,0))</f>
        <v>0</v>
      </c>
      <c r="I464" s="2">
        <f>IF(SUM('Actual species'!L464)&gt;=1,1,IF(SUM('Actual species'!L464)="X",1,0))</f>
        <v>0</v>
      </c>
      <c r="J464" s="2">
        <f>IF(SUM('Actual species'!M464)&gt;=1,1,IF(SUM('Actual species'!M464)="X",1,0))</f>
        <v>1</v>
      </c>
      <c r="K464" s="2">
        <f>IF(SUM('Actual species'!N464)&gt;=1,1,IF(SUM('Actual species'!N464)="X",1,0))</f>
        <v>0</v>
      </c>
      <c r="L464" s="2">
        <f>IF(SUM('Actual species'!O464)&gt;=1,1,IF(SUM('Actual species'!O464)="X",1,0))</f>
        <v>0</v>
      </c>
      <c r="M464" s="2">
        <f>IF(SUM('Actual species'!P464)&gt;=1,1,IF(SUM('Actual species'!P464)="X",1,0))</f>
        <v>0</v>
      </c>
      <c r="N464" s="2">
        <f>IF(SUM('Actual species'!Q464)&gt;=1,1,IF(SUM('Actual species'!Q464)="X",1,0))</f>
        <v>0</v>
      </c>
      <c r="O464" s="2">
        <f>IF(SUM('Actual species'!R464)&gt;=1,1,IF(SUM('Actual species'!R464)="X",1,0))</f>
        <v>1</v>
      </c>
      <c r="P464" s="2">
        <f>IF(SUM('Actual species'!S464)&gt;=1,1,IF(SUM('Actual species'!S464)="X",1,0))</f>
        <v>0</v>
      </c>
      <c r="Q464" s="2">
        <f>IF(SUM('Actual species'!T464)&gt;=1,1,IF(SUM('Actual species'!T464)="X",1,0))</f>
        <v>0</v>
      </c>
      <c r="R464" s="2">
        <f>IF(SUM('Actual species'!U464)&gt;=1,1,IF(SUM('Actual species'!U464)="X",1,0))</f>
        <v>0</v>
      </c>
      <c r="S464" s="2">
        <f>IF(SUM('Actual species'!V464)&gt;=1,1,IF(SUM('Actual species'!V464)="X",1,0))</f>
        <v>0</v>
      </c>
      <c r="T464" s="2">
        <f>IF(SUM('Actual species'!W464)&gt;=1,1,IF(SUM('Actual species'!W464)="X",1,0))</f>
        <v>0</v>
      </c>
    </row>
    <row r="465" spans="1:20" x14ac:dyDescent="0.3">
      <c r="A465" s="113" t="str">
        <f>'Actual species'!A465</f>
        <v>Heterota plumbea</v>
      </c>
      <c r="B465" s="66">
        <f>IF(SUM('Actual species'!B465:E465)&gt;=1,1,IF(SUM('Actual species'!B465:E465)="X",1,0))</f>
        <v>1</v>
      </c>
      <c r="C465" s="2">
        <f>IF(SUM('Actual species'!F465)&gt;=1,1,IF(SUM('Actual species'!F465)="X",1,0))</f>
        <v>0</v>
      </c>
      <c r="D465" s="2">
        <f>IF(SUM('Actual species'!G465)&gt;=1,1,IF(SUM('Actual species'!G465)="X",1,0))</f>
        <v>0</v>
      </c>
      <c r="E465" s="2">
        <f>IF(SUM('Actual species'!H465)&gt;=1,1,IF(SUM('Actual species'!H465)="X",1,0))</f>
        <v>0</v>
      </c>
      <c r="F465" s="2">
        <f>IF(SUM('Actual species'!I465)&gt;=1,1,IF(SUM('Actual species'!I465)="X",1,0))</f>
        <v>0</v>
      </c>
      <c r="G465" s="2">
        <f>IF(SUM('Actual species'!J465)&gt;=1,1,IF(SUM('Actual species'!J465)="X",1,0))</f>
        <v>0</v>
      </c>
      <c r="H465" s="2">
        <f>IF(SUM('Actual species'!K465)&gt;=1,1,IF(SUM('Actual species'!K465)="X",1,0))</f>
        <v>0</v>
      </c>
      <c r="I465" s="2">
        <f>IF(SUM('Actual species'!L465)&gt;=1,1,IF(SUM('Actual species'!L465)="X",1,0))</f>
        <v>0</v>
      </c>
      <c r="J465" s="2">
        <f>IF(SUM('Actual species'!M465)&gt;=1,1,IF(SUM('Actual species'!M465)="X",1,0))</f>
        <v>0</v>
      </c>
      <c r="K465" s="2">
        <f>IF(SUM('Actual species'!N465)&gt;=1,1,IF(SUM('Actual species'!N465)="X",1,0))</f>
        <v>0</v>
      </c>
      <c r="L465" s="2">
        <f>IF(SUM('Actual species'!O465)&gt;=1,1,IF(SUM('Actual species'!O465)="X",1,0))</f>
        <v>0</v>
      </c>
      <c r="M465" s="2">
        <f>IF(SUM('Actual species'!P465)&gt;=1,1,IF(SUM('Actual species'!P465)="X",1,0))</f>
        <v>0</v>
      </c>
      <c r="N465" s="2">
        <f>IF(SUM('Actual species'!Q465)&gt;=1,1,IF(SUM('Actual species'!Q465)="X",1,0))</f>
        <v>0</v>
      </c>
      <c r="O465" s="2">
        <f>IF(SUM('Actual species'!R465)&gt;=1,1,IF(SUM('Actual species'!R465)="X",1,0))</f>
        <v>0</v>
      </c>
      <c r="P465" s="2">
        <f>IF(SUM('Actual species'!S465)&gt;=1,1,IF(SUM('Actual species'!S465)="X",1,0))</f>
        <v>0</v>
      </c>
      <c r="Q465" s="2">
        <f>IF(SUM('Actual species'!T465)&gt;=1,1,IF(SUM('Actual species'!T465)="X",1,0))</f>
        <v>0</v>
      </c>
      <c r="R465" s="2">
        <f>IF(SUM('Actual species'!U465)&gt;=1,1,IF(SUM('Actual species'!U465)="X",1,0))</f>
        <v>0</v>
      </c>
      <c r="S465" s="2">
        <f>IF(SUM('Actual species'!V465)&gt;=1,1,IF(SUM('Actual species'!V465)="X",1,0))</f>
        <v>0</v>
      </c>
      <c r="T465" s="2">
        <f>IF(SUM('Actual species'!W465)&gt;=1,1,IF(SUM('Actual species'!W465)="X",1,0))</f>
        <v>0</v>
      </c>
    </row>
    <row r="466" spans="1:20" x14ac:dyDescent="0.3">
      <c r="A466" s="113" t="str">
        <f>'Actual species'!A466</f>
        <v>Holobus flavicornis</v>
      </c>
      <c r="B466" s="66">
        <f>IF(SUM('Actual species'!B466:E466)&gt;=1,1,IF(SUM('Actual species'!B466:E466)="X",1,0))</f>
        <v>0</v>
      </c>
      <c r="C466" s="2">
        <f>IF(SUM('Actual species'!F466)&gt;=1,1,IF(SUM('Actual species'!F466)="X",1,0))</f>
        <v>0</v>
      </c>
      <c r="D466" s="2">
        <f>IF(SUM('Actual species'!G466)&gt;=1,1,IF(SUM('Actual species'!G466)="X",1,0))</f>
        <v>0</v>
      </c>
      <c r="E466" s="2">
        <f>IF(SUM('Actual species'!H466)&gt;=1,1,IF(SUM('Actual species'!H466)="X",1,0))</f>
        <v>0</v>
      </c>
      <c r="F466" s="2">
        <f>IF(SUM('Actual species'!I466)&gt;=1,1,IF(SUM('Actual species'!I466)="X",1,0))</f>
        <v>0</v>
      </c>
      <c r="G466" s="2">
        <f>IF(SUM('Actual species'!J466)&gt;=1,1,IF(SUM('Actual species'!J466)="X",1,0))</f>
        <v>0</v>
      </c>
      <c r="H466" s="2">
        <f>IF(SUM('Actual species'!K466)&gt;=1,1,IF(SUM('Actual species'!K466)="X",1,0))</f>
        <v>0</v>
      </c>
      <c r="I466" s="2">
        <f>IF(SUM('Actual species'!L466)&gt;=1,1,IF(SUM('Actual species'!L466)="X",1,0))</f>
        <v>0</v>
      </c>
      <c r="J466" s="2">
        <f>IF(SUM('Actual species'!M466)&gt;=1,1,IF(SUM('Actual species'!M466)="X",1,0))</f>
        <v>1</v>
      </c>
      <c r="K466" s="2">
        <f>IF(SUM('Actual species'!N466)&gt;=1,1,IF(SUM('Actual species'!N466)="X",1,0))</f>
        <v>0</v>
      </c>
      <c r="L466" s="2">
        <f>IF(SUM('Actual species'!O466)&gt;=1,1,IF(SUM('Actual species'!O466)="X",1,0))</f>
        <v>0</v>
      </c>
      <c r="M466" s="2">
        <f>IF(SUM('Actual species'!P466)&gt;=1,1,IF(SUM('Actual species'!P466)="X",1,0))</f>
        <v>0</v>
      </c>
      <c r="N466" s="2">
        <f>IF(SUM('Actual species'!Q466)&gt;=1,1,IF(SUM('Actual species'!Q466)="X",1,0))</f>
        <v>0</v>
      </c>
      <c r="O466" s="2">
        <f>IF(SUM('Actual species'!R466)&gt;=1,1,IF(SUM('Actual species'!R466)="X",1,0))</f>
        <v>0</v>
      </c>
      <c r="P466" s="2">
        <f>IF(SUM('Actual species'!S466)&gt;=1,1,IF(SUM('Actual species'!S466)="X",1,0))</f>
        <v>1</v>
      </c>
      <c r="Q466" s="2">
        <f>IF(SUM('Actual species'!T466)&gt;=1,1,IF(SUM('Actual species'!T466)="X",1,0))</f>
        <v>0</v>
      </c>
      <c r="R466" s="2">
        <f>IF(SUM('Actual species'!U466)&gt;=1,1,IF(SUM('Actual species'!U466)="X",1,0))</f>
        <v>0</v>
      </c>
      <c r="S466" s="2">
        <f>IF(SUM('Actual species'!V466)&gt;=1,1,IF(SUM('Actual species'!V466)="X",1,0))</f>
        <v>1</v>
      </c>
      <c r="T466" s="2">
        <f>IF(SUM('Actual species'!W466)&gt;=1,1,IF(SUM('Actual species'!W466)="X",1,0))</f>
        <v>0</v>
      </c>
    </row>
    <row r="467" spans="1:20" x14ac:dyDescent="0.3">
      <c r="A467" s="113" t="str">
        <f>'Actual species'!A467</f>
        <v>Homoeusa acuminata</v>
      </c>
      <c r="B467" s="66">
        <f>IF(SUM('Actual species'!B467:E467)&gt;=1,1,IF(SUM('Actual species'!B467:E467)="X",1,0))</f>
        <v>0</v>
      </c>
      <c r="C467" s="2">
        <f>IF(SUM('Actual species'!F467)&gt;=1,1,IF(SUM('Actual species'!F467)="X",1,0))</f>
        <v>0</v>
      </c>
      <c r="D467" s="2">
        <f>IF(SUM('Actual species'!G467)&gt;=1,1,IF(SUM('Actual species'!G467)="X",1,0))</f>
        <v>0</v>
      </c>
      <c r="E467" s="2">
        <f>IF(SUM('Actual species'!H467)&gt;=1,1,IF(SUM('Actual species'!H467)="X",1,0))</f>
        <v>0</v>
      </c>
      <c r="F467" s="2">
        <f>IF(SUM('Actual species'!I467)&gt;=1,1,IF(SUM('Actual species'!I467)="X",1,0))</f>
        <v>0</v>
      </c>
      <c r="G467" s="2">
        <f>IF(SUM('Actual species'!J467)&gt;=1,1,IF(SUM('Actual species'!J467)="X",1,0))</f>
        <v>0</v>
      </c>
      <c r="H467" s="2">
        <f>IF(SUM('Actual species'!K467)&gt;=1,1,IF(SUM('Actual species'!K467)="X",1,0))</f>
        <v>0</v>
      </c>
      <c r="I467" s="2">
        <f>IF(SUM('Actual species'!L467)&gt;=1,1,IF(SUM('Actual species'!L467)="X",1,0))</f>
        <v>0</v>
      </c>
      <c r="J467" s="2">
        <f>IF(SUM('Actual species'!M467)&gt;=1,1,IF(SUM('Actual species'!M467)="X",1,0))</f>
        <v>0</v>
      </c>
      <c r="K467" s="2">
        <f>IF(SUM('Actual species'!N467)&gt;=1,1,IF(SUM('Actual species'!N467)="X",1,0))</f>
        <v>0</v>
      </c>
      <c r="L467" s="2">
        <f>IF(SUM('Actual species'!O467)&gt;=1,1,IF(SUM('Actual species'!O467)="X",1,0))</f>
        <v>0</v>
      </c>
      <c r="M467" s="2">
        <f>IF(SUM('Actual species'!P467)&gt;=1,1,IF(SUM('Actual species'!P467)="X",1,0))</f>
        <v>0</v>
      </c>
      <c r="N467" s="2">
        <f>IF(SUM('Actual species'!Q467)&gt;=1,1,IF(SUM('Actual species'!Q467)="X",1,0))</f>
        <v>0</v>
      </c>
      <c r="O467" s="2">
        <f>IF(SUM('Actual species'!R467)&gt;=1,1,IF(SUM('Actual species'!R467)="X",1,0))</f>
        <v>1</v>
      </c>
      <c r="P467" s="2">
        <f>IF(SUM('Actual species'!S467)&gt;=1,1,IF(SUM('Actual species'!S467)="X",1,0))</f>
        <v>0</v>
      </c>
      <c r="Q467" s="2">
        <f>IF(SUM('Actual species'!T467)&gt;=1,1,IF(SUM('Actual species'!T467)="X",1,0))</f>
        <v>0</v>
      </c>
      <c r="R467" s="2">
        <f>IF(SUM('Actual species'!U467)&gt;=1,1,IF(SUM('Actual species'!U467)="X",1,0))</f>
        <v>0</v>
      </c>
      <c r="S467" s="2">
        <f>IF(SUM('Actual species'!V467)&gt;=1,1,IF(SUM('Actual species'!V467)="X",1,0))</f>
        <v>0</v>
      </c>
      <c r="T467" s="2">
        <f>IF(SUM('Actual species'!W467)&gt;=1,1,IF(SUM('Actual species'!W467)="X",1,0))</f>
        <v>0</v>
      </c>
    </row>
    <row r="468" spans="1:20" x14ac:dyDescent="0.3">
      <c r="A468" s="113" t="str">
        <f>'Actual species'!A468</f>
        <v>Homoeusa spec.</v>
      </c>
      <c r="B468" s="66">
        <f>IF(SUM('Actual species'!B468:E468)&gt;=1,1,IF(SUM('Actual species'!B468:E468)="X",1,0))</f>
        <v>0</v>
      </c>
      <c r="C468" s="2">
        <f>IF(SUM('Actual species'!F468)&gt;=1,1,IF(SUM('Actual species'!F468)="X",1,0))</f>
        <v>0</v>
      </c>
      <c r="D468" s="2">
        <f>IF(SUM('Actual species'!G468)&gt;=1,1,IF(SUM('Actual species'!G468)="X",1,0))</f>
        <v>1</v>
      </c>
      <c r="E468" s="2">
        <f>IF(SUM('Actual species'!H468)&gt;=1,1,IF(SUM('Actual species'!H468)="X",1,0))</f>
        <v>0</v>
      </c>
      <c r="F468" s="2">
        <f>IF(SUM('Actual species'!I468)&gt;=1,1,IF(SUM('Actual species'!I468)="X",1,0))</f>
        <v>0</v>
      </c>
      <c r="G468" s="2">
        <f>IF(SUM('Actual species'!J468)&gt;=1,1,IF(SUM('Actual species'!J468)="X",1,0))</f>
        <v>0</v>
      </c>
      <c r="H468" s="2">
        <f>IF(SUM('Actual species'!K468)&gt;=1,1,IF(SUM('Actual species'!K468)="X",1,0))</f>
        <v>0</v>
      </c>
      <c r="I468" s="2">
        <f>IF(SUM('Actual species'!L468)&gt;=1,1,IF(SUM('Actual species'!L468)="X",1,0))</f>
        <v>0</v>
      </c>
      <c r="J468" s="2">
        <f>IF(SUM('Actual species'!M468)&gt;=1,1,IF(SUM('Actual species'!M468)="X",1,0))</f>
        <v>1</v>
      </c>
      <c r="K468" s="2">
        <f>IF(SUM('Actual species'!N468)&gt;=1,1,IF(SUM('Actual species'!N468)="X",1,0))</f>
        <v>0</v>
      </c>
      <c r="L468" s="2">
        <f>IF(SUM('Actual species'!O468)&gt;=1,1,IF(SUM('Actual species'!O468)="X",1,0))</f>
        <v>0</v>
      </c>
      <c r="M468" s="2">
        <f>IF(SUM('Actual species'!P468)&gt;=1,1,IF(SUM('Actual species'!P468)="X",1,0))</f>
        <v>0</v>
      </c>
      <c r="N468" s="2">
        <f>IF(SUM('Actual species'!Q468)&gt;=1,1,IF(SUM('Actual species'!Q468)="X",1,0))</f>
        <v>0</v>
      </c>
      <c r="O468" s="2">
        <f>IF(SUM('Actual species'!R468)&gt;=1,1,IF(SUM('Actual species'!R468)="X",1,0))</f>
        <v>0</v>
      </c>
      <c r="P468" s="2">
        <f>IF(SUM('Actual species'!S468)&gt;=1,1,IF(SUM('Actual species'!S468)="X",1,0))</f>
        <v>0</v>
      </c>
      <c r="Q468" s="2">
        <f>IF(SUM('Actual species'!T468)&gt;=1,1,IF(SUM('Actual species'!T468)="X",1,0))</f>
        <v>0</v>
      </c>
      <c r="R468" s="2">
        <f>IF(SUM('Actual species'!U468)&gt;=1,1,IF(SUM('Actual species'!U468)="X",1,0))</f>
        <v>1</v>
      </c>
      <c r="S468" s="2">
        <f>IF(SUM('Actual species'!V468)&gt;=1,1,IF(SUM('Actual species'!V468)="X",1,0))</f>
        <v>0</v>
      </c>
      <c r="T468" s="2">
        <f>IF(SUM('Actual species'!W468)&gt;=1,1,IF(SUM('Actual species'!W468)="X",1,0))</f>
        <v>0</v>
      </c>
    </row>
    <row r="469" spans="1:20" x14ac:dyDescent="0.3">
      <c r="A469" s="113" t="str">
        <f>'Actual species'!A469</f>
        <v>Hydrosmecta fluviatilis</v>
      </c>
      <c r="B469" s="66">
        <f>IF(SUM('Actual species'!B469:E469)&gt;=1,1,IF(SUM('Actual species'!B469:E469)="X",1,0))</f>
        <v>0</v>
      </c>
      <c r="C469" s="2">
        <f>IF(SUM('Actual species'!F469)&gt;=1,1,IF(SUM('Actual species'!F469)="X",1,0))</f>
        <v>0</v>
      </c>
      <c r="D469" s="2">
        <f>IF(SUM('Actual species'!G469)&gt;=1,1,IF(SUM('Actual species'!G469)="X",1,0))</f>
        <v>0</v>
      </c>
      <c r="E469" s="2">
        <f>IF(SUM('Actual species'!H469)&gt;=1,1,IF(SUM('Actual species'!H469)="X",1,0))</f>
        <v>0</v>
      </c>
      <c r="F469" s="2">
        <f>IF(SUM('Actual species'!I469)&gt;=1,1,IF(SUM('Actual species'!I469)="X",1,0))</f>
        <v>0</v>
      </c>
      <c r="G469" s="2">
        <f>IF(SUM('Actual species'!J469)&gt;=1,1,IF(SUM('Actual species'!J469)="X",1,0))</f>
        <v>0</v>
      </c>
      <c r="H469" s="2">
        <f>IF(SUM('Actual species'!K469)&gt;=1,1,IF(SUM('Actual species'!K469)="X",1,0))</f>
        <v>0</v>
      </c>
      <c r="I469" s="2">
        <f>IF(SUM('Actual species'!L469)&gt;=1,1,IF(SUM('Actual species'!L469)="X",1,0))</f>
        <v>0</v>
      </c>
      <c r="J469" s="2">
        <f>IF(SUM('Actual species'!M469)&gt;=1,1,IF(SUM('Actual species'!M469)="X",1,0))</f>
        <v>0</v>
      </c>
      <c r="K469" s="2">
        <f>IF(SUM('Actual species'!N469)&gt;=1,1,IF(SUM('Actual species'!N469)="X",1,0))</f>
        <v>0</v>
      </c>
      <c r="L469" s="2">
        <f>IF(SUM('Actual species'!O469)&gt;=1,1,IF(SUM('Actual species'!O469)="X",1,0))</f>
        <v>0</v>
      </c>
      <c r="M469" s="2">
        <f>IF(SUM('Actual species'!P469)&gt;=1,1,IF(SUM('Actual species'!P469)="X",1,0))</f>
        <v>1</v>
      </c>
      <c r="N469" s="2">
        <f>IF(SUM('Actual species'!Q469)&gt;=1,1,IF(SUM('Actual species'!Q469)="X",1,0))</f>
        <v>0</v>
      </c>
      <c r="O469" s="2">
        <f>IF(SUM('Actual species'!R469)&gt;=1,1,IF(SUM('Actual species'!R469)="X",1,0))</f>
        <v>0</v>
      </c>
      <c r="P469" s="2">
        <f>IF(SUM('Actual species'!S469)&gt;=1,1,IF(SUM('Actual species'!S469)="X",1,0))</f>
        <v>0</v>
      </c>
      <c r="Q469" s="2">
        <f>IF(SUM('Actual species'!T469)&gt;=1,1,IF(SUM('Actual species'!T469)="X",1,0))</f>
        <v>0</v>
      </c>
      <c r="R469" s="2">
        <f>IF(SUM('Actual species'!U469)&gt;=1,1,IF(SUM('Actual species'!U469)="X",1,0))</f>
        <v>0</v>
      </c>
      <c r="S469" s="2">
        <f>IF(SUM('Actual species'!V469)&gt;=1,1,IF(SUM('Actual species'!V469)="X",1,0))</f>
        <v>0</v>
      </c>
      <c r="T469" s="2">
        <f>IF(SUM('Actual species'!W469)&gt;=1,1,IF(SUM('Actual species'!W469)="X",1,0))</f>
        <v>0</v>
      </c>
    </row>
    <row r="470" spans="1:20" x14ac:dyDescent="0.3">
      <c r="A470" s="113" t="str">
        <f>'Actual species'!A470</f>
        <v>Hydrosmecta fragilis</v>
      </c>
      <c r="B470" s="66">
        <f>IF(SUM('Actual species'!B470:E470)&gt;=1,1,IF(SUM('Actual species'!B470:E470)="X",1,0))</f>
        <v>0</v>
      </c>
      <c r="C470" s="2">
        <f>IF(SUM('Actual species'!F470)&gt;=1,1,IF(SUM('Actual species'!F470)="X",1,0))</f>
        <v>0</v>
      </c>
      <c r="D470" s="2">
        <f>IF(SUM('Actual species'!G470)&gt;=1,1,IF(SUM('Actual species'!G470)="X",1,0))</f>
        <v>0</v>
      </c>
      <c r="E470" s="2">
        <f>IF(SUM('Actual species'!H470)&gt;=1,1,IF(SUM('Actual species'!H470)="X",1,0))</f>
        <v>0</v>
      </c>
      <c r="F470" s="2">
        <f>IF(SUM('Actual species'!I470)&gt;=1,1,IF(SUM('Actual species'!I470)="X",1,0))</f>
        <v>0</v>
      </c>
      <c r="G470" s="2">
        <f>IF(SUM('Actual species'!J470)&gt;=1,1,IF(SUM('Actual species'!J470)="X",1,0))</f>
        <v>0</v>
      </c>
      <c r="H470" s="2">
        <f>IF(SUM('Actual species'!K470)&gt;=1,1,IF(SUM('Actual species'!K470)="X",1,0))</f>
        <v>0</v>
      </c>
      <c r="I470" s="2">
        <f>IF(SUM('Actual species'!L470)&gt;=1,1,IF(SUM('Actual species'!L470)="X",1,0))</f>
        <v>0</v>
      </c>
      <c r="J470" s="2">
        <f>IF(SUM('Actual species'!M470)&gt;=1,1,IF(SUM('Actual species'!M470)="X",1,0))</f>
        <v>1</v>
      </c>
      <c r="K470" s="2">
        <f>IF(SUM('Actual species'!N470)&gt;=1,1,IF(SUM('Actual species'!N470)="X",1,0))</f>
        <v>0</v>
      </c>
      <c r="L470" s="2">
        <f>IF(SUM('Actual species'!O470)&gt;=1,1,IF(SUM('Actual species'!O470)="X",1,0))</f>
        <v>0</v>
      </c>
      <c r="M470" s="2">
        <f>IF(SUM('Actual species'!P470)&gt;=1,1,IF(SUM('Actual species'!P470)="X",1,0))</f>
        <v>1</v>
      </c>
      <c r="N470" s="2">
        <f>IF(SUM('Actual species'!Q470)&gt;=1,1,IF(SUM('Actual species'!Q470)="X",1,0))</f>
        <v>0</v>
      </c>
      <c r="O470" s="2">
        <f>IF(SUM('Actual species'!R470)&gt;=1,1,IF(SUM('Actual species'!R470)="X",1,0))</f>
        <v>0</v>
      </c>
      <c r="P470" s="2">
        <f>IF(SUM('Actual species'!S470)&gt;=1,1,IF(SUM('Actual species'!S470)="X",1,0))</f>
        <v>0</v>
      </c>
      <c r="Q470" s="2">
        <f>IF(SUM('Actual species'!T470)&gt;=1,1,IF(SUM('Actual species'!T470)="X",1,0))</f>
        <v>0</v>
      </c>
      <c r="R470" s="2">
        <f>IF(SUM('Actual species'!U470)&gt;=1,1,IF(SUM('Actual species'!U470)="X",1,0))</f>
        <v>0</v>
      </c>
      <c r="S470" s="2">
        <f>IF(SUM('Actual species'!V470)&gt;=1,1,IF(SUM('Actual species'!V470)="X",1,0))</f>
        <v>0</v>
      </c>
      <c r="T470" s="2">
        <f>IF(SUM('Actual species'!W470)&gt;=1,1,IF(SUM('Actual species'!W470)="X",1,0))</f>
        <v>0</v>
      </c>
    </row>
    <row r="471" spans="1:20" x14ac:dyDescent="0.3">
      <c r="A471" s="113" t="str">
        <f>'Actual species'!A471</f>
        <v>Hydrosmecta insularum</v>
      </c>
      <c r="B471" s="66">
        <f>IF(SUM('Actual species'!B471:E471)&gt;=1,1,IF(SUM('Actual species'!B471:E471)="X",1,0))</f>
        <v>0</v>
      </c>
      <c r="C471" s="2">
        <f>IF(SUM('Actual species'!F471)&gt;=1,1,IF(SUM('Actual species'!F471)="X",1,0))</f>
        <v>0</v>
      </c>
      <c r="D471" s="2">
        <f>IF(SUM('Actual species'!G471)&gt;=1,1,IF(SUM('Actual species'!G471)="X",1,0))</f>
        <v>0</v>
      </c>
      <c r="E471" s="2">
        <f>IF(SUM('Actual species'!H471)&gt;=1,1,IF(SUM('Actual species'!H471)="X",1,0))</f>
        <v>0</v>
      </c>
      <c r="F471" s="2">
        <f>IF(SUM('Actual species'!I471)&gt;=1,1,IF(SUM('Actual species'!I471)="X",1,0))</f>
        <v>0</v>
      </c>
      <c r="G471" s="2">
        <f>IF(SUM('Actual species'!J471)&gt;=1,1,IF(SUM('Actual species'!J471)="X",1,0))</f>
        <v>0</v>
      </c>
      <c r="H471" s="2">
        <f>IF(SUM('Actual species'!K471)&gt;=1,1,IF(SUM('Actual species'!K471)="X",1,0))</f>
        <v>0</v>
      </c>
      <c r="I471" s="2">
        <f>IF(SUM('Actual species'!L471)&gt;=1,1,IF(SUM('Actual species'!L471)="X",1,0))</f>
        <v>0</v>
      </c>
      <c r="J471" s="2">
        <f>IF(SUM('Actual species'!M471)&gt;=1,1,IF(SUM('Actual species'!M471)="X",1,0))</f>
        <v>0</v>
      </c>
      <c r="K471" s="2">
        <f>IF(SUM('Actual species'!N471)&gt;=1,1,IF(SUM('Actual species'!N471)="X",1,0))</f>
        <v>0</v>
      </c>
      <c r="L471" s="2">
        <f>IF(SUM('Actual species'!O471)&gt;=1,1,IF(SUM('Actual species'!O471)="X",1,0))</f>
        <v>0</v>
      </c>
      <c r="M471" s="2">
        <f>IF(SUM('Actual species'!P471)&gt;=1,1,IF(SUM('Actual species'!P471)="X",1,0))</f>
        <v>1</v>
      </c>
      <c r="N471" s="2">
        <f>IF(SUM('Actual species'!Q471)&gt;=1,1,IF(SUM('Actual species'!Q471)="X",1,0))</f>
        <v>0</v>
      </c>
      <c r="O471" s="2">
        <f>IF(SUM('Actual species'!R471)&gt;=1,1,IF(SUM('Actual species'!R471)="X",1,0))</f>
        <v>0</v>
      </c>
      <c r="P471" s="2">
        <f>IF(SUM('Actual species'!S471)&gt;=1,1,IF(SUM('Actual species'!S471)="X",1,0))</f>
        <v>0</v>
      </c>
      <c r="Q471" s="2">
        <f>IF(SUM('Actual species'!T471)&gt;=1,1,IF(SUM('Actual species'!T471)="X",1,0))</f>
        <v>0</v>
      </c>
      <c r="R471" s="2">
        <f>IF(SUM('Actual species'!U471)&gt;=1,1,IF(SUM('Actual species'!U471)="X",1,0))</f>
        <v>0</v>
      </c>
      <c r="S471" s="2">
        <f>IF(SUM('Actual species'!V471)&gt;=1,1,IF(SUM('Actual species'!V471)="X",1,0))</f>
        <v>0</v>
      </c>
      <c r="T471" s="2">
        <f>IF(SUM('Actual species'!W471)&gt;=1,1,IF(SUM('Actual species'!W471)="X",1,0))</f>
        <v>0</v>
      </c>
    </row>
    <row r="472" spans="1:20" x14ac:dyDescent="0.3">
      <c r="A472" s="113" t="str">
        <f>'Actual species'!A472</f>
        <v>Hydrosmecta sp.</v>
      </c>
      <c r="B472" s="66">
        <f>IF(SUM('Actual species'!B472:E472)&gt;=1,1,IF(SUM('Actual species'!B472:E472)="X",1,0))</f>
        <v>0</v>
      </c>
      <c r="C472" s="2">
        <f>IF(SUM('Actual species'!F472)&gt;=1,1,IF(SUM('Actual species'!F472)="X",1,0))</f>
        <v>0</v>
      </c>
      <c r="D472" s="2">
        <f>IF(SUM('Actual species'!G472)&gt;=1,1,IF(SUM('Actual species'!G472)="X",1,0))</f>
        <v>1</v>
      </c>
      <c r="E472" s="2">
        <f>IF(SUM('Actual species'!H472)&gt;=1,1,IF(SUM('Actual species'!H472)="X",1,0))</f>
        <v>0</v>
      </c>
      <c r="F472" s="2">
        <f>IF(SUM('Actual species'!I472)&gt;=1,1,IF(SUM('Actual species'!I472)="X",1,0))</f>
        <v>0</v>
      </c>
      <c r="G472" s="2">
        <f>IF(SUM('Actual species'!J472)&gt;=1,1,IF(SUM('Actual species'!J472)="X",1,0))</f>
        <v>0</v>
      </c>
      <c r="H472" s="2">
        <f>IF(SUM('Actual species'!K472)&gt;=1,1,IF(SUM('Actual species'!K472)="X",1,0))</f>
        <v>0</v>
      </c>
      <c r="I472" s="2">
        <f>IF(SUM('Actual species'!L472)&gt;=1,1,IF(SUM('Actual species'!L472)="X",1,0))</f>
        <v>0</v>
      </c>
      <c r="J472" s="2">
        <f>IF(SUM('Actual species'!M472)&gt;=1,1,IF(SUM('Actual species'!M472)="X",1,0))</f>
        <v>0</v>
      </c>
      <c r="K472" s="2">
        <f>IF(SUM('Actual species'!N472)&gt;=1,1,IF(SUM('Actual species'!N472)="X",1,0))</f>
        <v>0</v>
      </c>
      <c r="L472" s="2">
        <f>IF(SUM('Actual species'!O472)&gt;=1,1,IF(SUM('Actual species'!O472)="X",1,0))</f>
        <v>0</v>
      </c>
      <c r="M472" s="2">
        <f>IF(SUM('Actual species'!P472)&gt;=1,1,IF(SUM('Actual species'!P472)="X",1,0))</f>
        <v>0</v>
      </c>
      <c r="N472" s="2">
        <f>IF(SUM('Actual species'!Q472)&gt;=1,1,IF(SUM('Actual species'!Q472)="X",1,0))</f>
        <v>0</v>
      </c>
      <c r="O472" s="2">
        <f>IF(SUM('Actual species'!R472)&gt;=1,1,IF(SUM('Actual species'!R472)="X",1,0))</f>
        <v>0</v>
      </c>
      <c r="P472" s="2">
        <f>IF(SUM('Actual species'!S472)&gt;=1,1,IF(SUM('Actual species'!S472)="X",1,0))</f>
        <v>1</v>
      </c>
      <c r="Q472" s="2">
        <f>IF(SUM('Actual species'!T472)&gt;=1,1,IF(SUM('Actual species'!T472)="X",1,0))</f>
        <v>0</v>
      </c>
      <c r="R472" s="2">
        <f>IF(SUM('Actual species'!U472)&gt;=1,1,IF(SUM('Actual species'!U472)="X",1,0))</f>
        <v>0</v>
      </c>
      <c r="S472" s="2">
        <f>IF(SUM('Actual species'!V472)&gt;=1,1,IF(SUM('Actual species'!V472)="X",1,0))</f>
        <v>0</v>
      </c>
      <c r="T472" s="2">
        <f>IF(SUM('Actual species'!W472)&gt;=1,1,IF(SUM('Actual species'!W472)="X",1,0))</f>
        <v>0</v>
      </c>
    </row>
    <row r="473" spans="1:20" x14ac:dyDescent="0.3">
      <c r="A473" s="113" t="str">
        <f>'Actual species'!A473</f>
        <v>Hydrosmecta sp. 1</v>
      </c>
      <c r="B473" s="66">
        <f>IF(SUM('Actual species'!B473:E473)&gt;=1,1,IF(SUM('Actual species'!B473:E473)="X",1,0))</f>
        <v>0</v>
      </c>
      <c r="C473" s="2">
        <f>IF(SUM('Actual species'!F473)&gt;=1,1,IF(SUM('Actual species'!F473)="X",1,0))</f>
        <v>0</v>
      </c>
      <c r="D473" s="2">
        <f>IF(SUM('Actual species'!G473)&gt;=1,1,IF(SUM('Actual species'!G473)="X",1,0))</f>
        <v>0</v>
      </c>
      <c r="E473" s="2">
        <f>IF(SUM('Actual species'!H473)&gt;=1,1,IF(SUM('Actual species'!H473)="X",1,0))</f>
        <v>0</v>
      </c>
      <c r="F473" s="2">
        <f>IF(SUM('Actual species'!I473)&gt;=1,1,IF(SUM('Actual species'!I473)="X",1,0))</f>
        <v>1</v>
      </c>
      <c r="G473" s="2">
        <f>IF(SUM('Actual species'!J473)&gt;=1,1,IF(SUM('Actual species'!J473)="X",1,0))</f>
        <v>1</v>
      </c>
      <c r="H473" s="2">
        <f>IF(SUM('Actual species'!K473)&gt;=1,1,IF(SUM('Actual species'!K473)="X",1,0))</f>
        <v>0</v>
      </c>
      <c r="I473" s="2">
        <f>IF(SUM('Actual species'!L473)&gt;=1,1,IF(SUM('Actual species'!L473)="X",1,0))</f>
        <v>0</v>
      </c>
      <c r="J473" s="2">
        <f>IF(SUM('Actual species'!M473)&gt;=1,1,IF(SUM('Actual species'!M473)="X",1,0))</f>
        <v>0</v>
      </c>
      <c r="K473" s="2">
        <f>IF(SUM('Actual species'!N473)&gt;=1,1,IF(SUM('Actual species'!N473)="X",1,0))</f>
        <v>0</v>
      </c>
      <c r="L473" s="2">
        <f>IF(SUM('Actual species'!O473)&gt;=1,1,IF(SUM('Actual species'!O473)="X",1,0))</f>
        <v>0</v>
      </c>
      <c r="M473" s="2">
        <f>IF(SUM('Actual species'!P473)&gt;=1,1,IF(SUM('Actual species'!P473)="X",1,0))</f>
        <v>1</v>
      </c>
      <c r="N473" s="2">
        <f>IF(SUM('Actual species'!Q473)&gt;=1,1,IF(SUM('Actual species'!Q473)="X",1,0))</f>
        <v>0</v>
      </c>
      <c r="O473" s="2">
        <f>IF(SUM('Actual species'!R473)&gt;=1,1,IF(SUM('Actual species'!R473)="X",1,0))</f>
        <v>0</v>
      </c>
      <c r="P473" s="2">
        <f>IF(SUM('Actual species'!S473)&gt;=1,1,IF(SUM('Actual species'!S473)="X",1,0))</f>
        <v>0</v>
      </c>
      <c r="Q473" s="2">
        <f>IF(SUM('Actual species'!T473)&gt;=1,1,IF(SUM('Actual species'!T473)="X",1,0))</f>
        <v>0</v>
      </c>
      <c r="R473" s="2">
        <f>IF(SUM('Actual species'!U473)&gt;=1,1,IF(SUM('Actual species'!U473)="X",1,0))</f>
        <v>0</v>
      </c>
      <c r="S473" s="2">
        <f>IF(SUM('Actual species'!V473)&gt;=1,1,IF(SUM('Actual species'!V473)="X",1,0))</f>
        <v>0</v>
      </c>
      <c r="T473" s="2">
        <f>IF(SUM('Actual species'!W473)&gt;=1,1,IF(SUM('Actual species'!W473)="X",1,0))</f>
        <v>0</v>
      </c>
    </row>
    <row r="474" spans="1:20" x14ac:dyDescent="0.3">
      <c r="A474" s="113" t="str">
        <f>'Actual species'!A474</f>
        <v>Hydrosmecta sp. 2</v>
      </c>
      <c r="B474" s="66">
        <f>IF(SUM('Actual species'!B474:E474)&gt;=1,1,IF(SUM('Actual species'!B474:E474)="X",1,0))</f>
        <v>0</v>
      </c>
      <c r="C474" s="2">
        <f>IF(SUM('Actual species'!F474)&gt;=1,1,IF(SUM('Actual species'!F474)="X",1,0))</f>
        <v>0</v>
      </c>
      <c r="D474" s="2">
        <f>IF(SUM('Actual species'!G474)&gt;=1,1,IF(SUM('Actual species'!G474)="X",1,0))</f>
        <v>0</v>
      </c>
      <c r="E474" s="2">
        <f>IF(SUM('Actual species'!H474)&gt;=1,1,IF(SUM('Actual species'!H474)="X",1,0))</f>
        <v>0</v>
      </c>
      <c r="F474" s="2">
        <f>IF(SUM('Actual species'!I474)&gt;=1,1,IF(SUM('Actual species'!I474)="X",1,0))</f>
        <v>1</v>
      </c>
      <c r="G474" s="2">
        <f>IF(SUM('Actual species'!J474)&gt;=1,1,IF(SUM('Actual species'!J474)="X",1,0))</f>
        <v>1</v>
      </c>
      <c r="H474" s="2">
        <f>IF(SUM('Actual species'!K474)&gt;=1,1,IF(SUM('Actual species'!K474)="X",1,0))</f>
        <v>0</v>
      </c>
      <c r="I474" s="2">
        <f>IF(SUM('Actual species'!L474)&gt;=1,1,IF(SUM('Actual species'!L474)="X",1,0))</f>
        <v>0</v>
      </c>
      <c r="J474" s="2">
        <f>IF(SUM('Actual species'!M474)&gt;=1,1,IF(SUM('Actual species'!M474)="X",1,0))</f>
        <v>0</v>
      </c>
      <c r="K474" s="2">
        <f>IF(SUM('Actual species'!N474)&gt;=1,1,IF(SUM('Actual species'!N474)="X",1,0))</f>
        <v>0</v>
      </c>
      <c r="L474" s="2">
        <f>IF(SUM('Actual species'!O474)&gt;=1,1,IF(SUM('Actual species'!O474)="X",1,0))</f>
        <v>0</v>
      </c>
      <c r="M474" s="2">
        <f>IF(SUM('Actual species'!P474)&gt;=1,1,IF(SUM('Actual species'!P474)="X",1,0))</f>
        <v>1</v>
      </c>
      <c r="N474" s="2">
        <f>IF(SUM('Actual species'!Q474)&gt;=1,1,IF(SUM('Actual species'!Q474)="X",1,0))</f>
        <v>0</v>
      </c>
      <c r="O474" s="2">
        <f>IF(SUM('Actual species'!R474)&gt;=1,1,IF(SUM('Actual species'!R474)="X",1,0))</f>
        <v>0</v>
      </c>
      <c r="P474" s="2">
        <f>IF(SUM('Actual species'!S474)&gt;=1,1,IF(SUM('Actual species'!S474)="X",1,0))</f>
        <v>0</v>
      </c>
      <c r="Q474" s="2">
        <f>IF(SUM('Actual species'!T474)&gt;=1,1,IF(SUM('Actual species'!T474)="X",1,0))</f>
        <v>0</v>
      </c>
      <c r="R474" s="2">
        <f>IF(SUM('Actual species'!U474)&gt;=1,1,IF(SUM('Actual species'!U474)="X",1,0))</f>
        <v>0</v>
      </c>
      <c r="S474" s="2">
        <f>IF(SUM('Actual species'!V474)&gt;=1,1,IF(SUM('Actual species'!V474)="X",1,0))</f>
        <v>0</v>
      </c>
      <c r="T474" s="2">
        <f>IF(SUM('Actual species'!W474)&gt;=1,1,IF(SUM('Actual species'!W474)="X",1,0))</f>
        <v>0</v>
      </c>
    </row>
    <row r="475" spans="1:20" x14ac:dyDescent="0.3">
      <c r="A475" s="113" t="str">
        <f>'Actual species'!A475</f>
        <v>Hydrosmecta sp. 3</v>
      </c>
      <c r="B475" s="66">
        <f>IF(SUM('Actual species'!B475:E475)&gt;=1,1,IF(SUM('Actual species'!B475:E475)="X",1,0))</f>
        <v>0</v>
      </c>
      <c r="C475" s="2">
        <f>IF(SUM('Actual species'!F475)&gt;=1,1,IF(SUM('Actual species'!F475)="X",1,0))</f>
        <v>0</v>
      </c>
      <c r="D475" s="2">
        <f>IF(SUM('Actual species'!G475)&gt;=1,1,IF(SUM('Actual species'!G475)="X",1,0))</f>
        <v>0</v>
      </c>
      <c r="E475" s="2">
        <f>IF(SUM('Actual species'!H475)&gt;=1,1,IF(SUM('Actual species'!H475)="X",1,0))</f>
        <v>0</v>
      </c>
      <c r="F475" s="2">
        <f>IF(SUM('Actual species'!I475)&gt;=1,1,IF(SUM('Actual species'!I475)="X",1,0))</f>
        <v>1</v>
      </c>
      <c r="G475" s="2">
        <f>IF(SUM('Actual species'!J475)&gt;=1,1,IF(SUM('Actual species'!J475)="X",1,0))</f>
        <v>1</v>
      </c>
      <c r="H475" s="2">
        <f>IF(SUM('Actual species'!K475)&gt;=1,1,IF(SUM('Actual species'!K475)="X",1,0))</f>
        <v>0</v>
      </c>
      <c r="I475" s="2">
        <f>IF(SUM('Actual species'!L475)&gt;=1,1,IF(SUM('Actual species'!L475)="X",1,0))</f>
        <v>0</v>
      </c>
      <c r="J475" s="2">
        <f>IF(SUM('Actual species'!M475)&gt;=1,1,IF(SUM('Actual species'!M475)="X",1,0))</f>
        <v>0</v>
      </c>
      <c r="K475" s="2">
        <f>IF(SUM('Actual species'!N475)&gt;=1,1,IF(SUM('Actual species'!N475)="X",1,0))</f>
        <v>0</v>
      </c>
      <c r="L475" s="2">
        <f>IF(SUM('Actual species'!O475)&gt;=1,1,IF(SUM('Actual species'!O475)="X",1,0))</f>
        <v>0</v>
      </c>
      <c r="M475" s="2">
        <f>IF(SUM('Actual species'!P475)&gt;=1,1,IF(SUM('Actual species'!P475)="X",1,0))</f>
        <v>0</v>
      </c>
      <c r="N475" s="2">
        <f>IF(SUM('Actual species'!Q475)&gt;=1,1,IF(SUM('Actual species'!Q475)="X",1,0))</f>
        <v>0</v>
      </c>
      <c r="O475" s="2">
        <f>IF(SUM('Actual species'!R475)&gt;=1,1,IF(SUM('Actual species'!R475)="X",1,0))</f>
        <v>0</v>
      </c>
      <c r="P475" s="2">
        <f>IF(SUM('Actual species'!S475)&gt;=1,1,IF(SUM('Actual species'!S475)="X",1,0))</f>
        <v>0</v>
      </c>
      <c r="Q475" s="2">
        <f>IF(SUM('Actual species'!T475)&gt;=1,1,IF(SUM('Actual species'!T475)="X",1,0))</f>
        <v>0</v>
      </c>
      <c r="R475" s="2">
        <f>IF(SUM('Actual species'!U475)&gt;=1,1,IF(SUM('Actual species'!U475)="X",1,0))</f>
        <v>0</v>
      </c>
      <c r="S475" s="2">
        <f>IF(SUM('Actual species'!V475)&gt;=1,1,IF(SUM('Actual species'!V475)="X",1,0))</f>
        <v>0</v>
      </c>
      <c r="T475" s="2">
        <f>IF(SUM('Actual species'!W475)&gt;=1,1,IF(SUM('Actual species'!W475)="X",1,0))</f>
        <v>0</v>
      </c>
    </row>
    <row r="476" spans="1:20" x14ac:dyDescent="0.3">
      <c r="A476" s="113" t="str">
        <f>'Actual species'!A476</f>
        <v>Hydrosmecta sp. (aff. perpusilla)</v>
      </c>
      <c r="B476" s="66">
        <f>IF(SUM('Actual species'!B476:E476)&gt;=1,1,IF(SUM('Actual species'!B476:E476)="X",1,0))</f>
        <v>0</v>
      </c>
      <c r="C476" s="2">
        <f>IF(SUM('Actual species'!F476)&gt;=1,1,IF(SUM('Actual species'!F476)="X",1,0))</f>
        <v>0</v>
      </c>
      <c r="D476" s="2">
        <f>IF(SUM('Actual species'!G476)&gt;=1,1,IF(SUM('Actual species'!G476)="X",1,0))</f>
        <v>0</v>
      </c>
      <c r="E476" s="2">
        <f>IF(SUM('Actual species'!H476)&gt;=1,1,IF(SUM('Actual species'!H476)="X",1,0))</f>
        <v>0</v>
      </c>
      <c r="F476" s="2">
        <f>IF(SUM('Actual species'!I476)&gt;=1,1,IF(SUM('Actual species'!I476)="X",1,0))</f>
        <v>0</v>
      </c>
      <c r="G476" s="2">
        <f>IF(SUM('Actual species'!J476)&gt;=1,1,IF(SUM('Actual species'!J476)="X",1,0))</f>
        <v>0</v>
      </c>
      <c r="H476" s="2">
        <f>IF(SUM('Actual species'!K476)&gt;=1,1,IF(SUM('Actual species'!K476)="X",1,0))</f>
        <v>0</v>
      </c>
      <c r="I476" s="2">
        <f>IF(SUM('Actual species'!L476)&gt;=1,1,IF(SUM('Actual species'!L476)="X",1,0))</f>
        <v>0</v>
      </c>
      <c r="J476" s="2">
        <f>IF(SUM('Actual species'!M476)&gt;=1,1,IF(SUM('Actual species'!M476)="X",1,0))</f>
        <v>0</v>
      </c>
      <c r="K476" s="2">
        <f>IF(SUM('Actual species'!N476)&gt;=1,1,IF(SUM('Actual species'!N476)="X",1,0))</f>
        <v>0</v>
      </c>
      <c r="L476" s="2">
        <f>IF(SUM('Actual species'!O476)&gt;=1,1,IF(SUM('Actual species'!O476)="X",1,0))</f>
        <v>0</v>
      </c>
      <c r="M476" s="2">
        <f>IF(SUM('Actual species'!P476)&gt;=1,1,IF(SUM('Actual species'!P476)="X",1,0))</f>
        <v>1</v>
      </c>
      <c r="N476" s="2">
        <f>IF(SUM('Actual species'!Q476)&gt;=1,1,IF(SUM('Actual species'!Q476)="X",1,0))</f>
        <v>0</v>
      </c>
      <c r="O476" s="2">
        <f>IF(SUM('Actual species'!R476)&gt;=1,1,IF(SUM('Actual species'!R476)="X",1,0))</f>
        <v>0</v>
      </c>
      <c r="P476" s="2">
        <f>IF(SUM('Actual species'!S476)&gt;=1,1,IF(SUM('Actual species'!S476)="X",1,0))</f>
        <v>0</v>
      </c>
      <c r="Q476" s="2">
        <f>IF(SUM('Actual species'!T476)&gt;=1,1,IF(SUM('Actual species'!T476)="X",1,0))</f>
        <v>0</v>
      </c>
      <c r="R476" s="2">
        <f>IF(SUM('Actual species'!U476)&gt;=1,1,IF(SUM('Actual species'!U476)="X",1,0))</f>
        <v>0</v>
      </c>
      <c r="S476" s="2">
        <f>IF(SUM('Actual species'!V476)&gt;=1,1,IF(SUM('Actual species'!V476)="X",1,0))</f>
        <v>0</v>
      </c>
      <c r="T476" s="2">
        <f>IF(SUM('Actual species'!W476)&gt;=1,1,IF(SUM('Actual species'!W476)="X",1,0))</f>
        <v>0</v>
      </c>
    </row>
    <row r="477" spans="1:20" x14ac:dyDescent="0.3">
      <c r="A477" s="113" t="str">
        <f>'Actual species'!A477</f>
        <v>Ischnoglossa proxila</v>
      </c>
      <c r="B477" s="66">
        <f>IF(SUM('Actual species'!B477:E477)&gt;=1,1,IF(SUM('Actual species'!B477:E477)="X",1,0))</f>
        <v>0</v>
      </c>
      <c r="C477" s="2">
        <f>IF(SUM('Actual species'!F477)&gt;=1,1,IF(SUM('Actual species'!F477)="X",1,0))</f>
        <v>0</v>
      </c>
      <c r="D477" s="2">
        <f>IF(SUM('Actual species'!G477)&gt;=1,1,IF(SUM('Actual species'!G477)="X",1,0))</f>
        <v>0</v>
      </c>
      <c r="E477" s="2">
        <f>IF(SUM('Actual species'!H477)&gt;=1,1,IF(SUM('Actual species'!H477)="X",1,0))</f>
        <v>0</v>
      </c>
      <c r="F477" s="2">
        <f>IF(SUM('Actual species'!I477)&gt;=1,1,IF(SUM('Actual species'!I477)="X",1,0))</f>
        <v>0</v>
      </c>
      <c r="G477" s="2">
        <f>IF(SUM('Actual species'!J477)&gt;=1,1,IF(SUM('Actual species'!J477)="X",1,0))</f>
        <v>0</v>
      </c>
      <c r="H477" s="2">
        <f>IF(SUM('Actual species'!K477)&gt;=1,1,IF(SUM('Actual species'!K477)="X",1,0))</f>
        <v>0</v>
      </c>
      <c r="I477" s="2">
        <f>IF(SUM('Actual species'!L477)&gt;=1,1,IF(SUM('Actual species'!L477)="X",1,0))</f>
        <v>0</v>
      </c>
      <c r="J477" s="2">
        <f>IF(SUM('Actual species'!M477)&gt;=1,1,IF(SUM('Actual species'!M477)="X",1,0))</f>
        <v>0</v>
      </c>
      <c r="K477" s="2">
        <f>IF(SUM('Actual species'!N477)&gt;=1,1,IF(SUM('Actual species'!N477)="X",1,0))</f>
        <v>0</v>
      </c>
      <c r="L477" s="2">
        <f>IF(SUM('Actual species'!O477)&gt;=1,1,IF(SUM('Actual species'!O477)="X",1,0))</f>
        <v>0</v>
      </c>
      <c r="M477" s="2">
        <f>IF(SUM('Actual species'!P477)&gt;=1,1,IF(SUM('Actual species'!P477)="X",1,0))</f>
        <v>0</v>
      </c>
      <c r="N477" s="2">
        <f>IF(SUM('Actual species'!Q477)&gt;=1,1,IF(SUM('Actual species'!Q477)="X",1,0))</f>
        <v>0</v>
      </c>
      <c r="O477" s="2">
        <f>IF(SUM('Actual species'!R477)&gt;=1,1,IF(SUM('Actual species'!R477)="X",1,0))</f>
        <v>1</v>
      </c>
      <c r="P477" s="2">
        <f>IF(SUM('Actual species'!S477)&gt;=1,1,IF(SUM('Actual species'!S477)="X",1,0))</f>
        <v>0</v>
      </c>
      <c r="Q477" s="2">
        <f>IF(SUM('Actual species'!T477)&gt;=1,1,IF(SUM('Actual species'!T477)="X",1,0))</f>
        <v>0</v>
      </c>
      <c r="R477" s="2">
        <f>IF(SUM('Actual species'!U477)&gt;=1,1,IF(SUM('Actual species'!U477)="X",1,0))</f>
        <v>0</v>
      </c>
      <c r="S477" s="2">
        <f>IF(SUM('Actual species'!V477)&gt;=1,1,IF(SUM('Actual species'!V477)="X",1,0))</f>
        <v>0</v>
      </c>
      <c r="T477" s="2">
        <f>IF(SUM('Actual species'!W477)&gt;=1,1,IF(SUM('Actual species'!W477)="X",1,0))</f>
        <v>0</v>
      </c>
    </row>
    <row r="478" spans="1:20" x14ac:dyDescent="0.3">
      <c r="A478" s="113" t="str">
        <f>'Actual species'!A478</f>
        <v>Ischnoglossa turcica</v>
      </c>
      <c r="B478" s="66">
        <f>IF(SUM('Actual species'!B478:E478)&gt;=1,1,IF(SUM('Actual species'!B478:E478)="X",1,0))</f>
        <v>1</v>
      </c>
      <c r="C478" s="2">
        <f>IF(SUM('Actual species'!F478)&gt;=1,1,IF(SUM('Actual species'!F478)="X",1,0))</f>
        <v>0</v>
      </c>
      <c r="D478" s="2">
        <f>IF(SUM('Actual species'!G478)&gt;=1,1,IF(SUM('Actual species'!G478)="X",1,0))</f>
        <v>0</v>
      </c>
      <c r="E478" s="2">
        <f>IF(SUM('Actual species'!H478)&gt;=1,1,IF(SUM('Actual species'!H478)="X",1,0))</f>
        <v>1</v>
      </c>
      <c r="F478" s="2">
        <f>IF(SUM('Actual species'!I478)&gt;=1,1,IF(SUM('Actual species'!I478)="X",1,0))</f>
        <v>0</v>
      </c>
      <c r="G478" s="2">
        <f>IF(SUM('Actual species'!J478)&gt;=1,1,IF(SUM('Actual species'!J478)="X",1,0))</f>
        <v>0</v>
      </c>
      <c r="H478" s="2">
        <f>IF(SUM('Actual species'!K478)&gt;=1,1,IF(SUM('Actual species'!K478)="X",1,0))</f>
        <v>0</v>
      </c>
      <c r="I478" s="2">
        <f>IF(SUM('Actual species'!L478)&gt;=1,1,IF(SUM('Actual species'!L478)="X",1,0))</f>
        <v>0</v>
      </c>
      <c r="J478" s="2">
        <f>IF(SUM('Actual species'!M478)&gt;=1,1,IF(SUM('Actual species'!M478)="X",1,0))</f>
        <v>0</v>
      </c>
      <c r="K478" s="2">
        <f>IF(SUM('Actual species'!N478)&gt;=1,1,IF(SUM('Actual species'!N478)="X",1,0))</f>
        <v>0</v>
      </c>
      <c r="L478" s="2">
        <f>IF(SUM('Actual species'!O478)&gt;=1,1,IF(SUM('Actual species'!O478)="X",1,0))</f>
        <v>0</v>
      </c>
      <c r="M478" s="2">
        <f>IF(SUM('Actual species'!P478)&gt;=1,1,IF(SUM('Actual species'!P478)="X",1,0))</f>
        <v>0</v>
      </c>
      <c r="N478" s="2">
        <f>IF(SUM('Actual species'!Q478)&gt;=1,1,IF(SUM('Actual species'!Q478)="X",1,0))</f>
        <v>0</v>
      </c>
      <c r="O478" s="2">
        <f>IF(SUM('Actual species'!R478)&gt;=1,1,IF(SUM('Actual species'!R478)="X",1,0))</f>
        <v>0</v>
      </c>
      <c r="P478" s="2">
        <f>IF(SUM('Actual species'!S478)&gt;=1,1,IF(SUM('Actual species'!S478)="X",1,0))</f>
        <v>0</v>
      </c>
      <c r="Q478" s="2">
        <f>IF(SUM('Actual species'!T478)&gt;=1,1,IF(SUM('Actual species'!T478)="X",1,0))</f>
        <v>0</v>
      </c>
      <c r="R478" s="2">
        <f>IF(SUM('Actual species'!U478)&gt;=1,1,IF(SUM('Actual species'!U478)="X",1,0))</f>
        <v>0</v>
      </c>
      <c r="S478" s="2">
        <f>IF(SUM('Actual species'!V478)&gt;=1,1,IF(SUM('Actual species'!V478)="X",1,0))</f>
        <v>0</v>
      </c>
      <c r="T478" s="2">
        <f>IF(SUM('Actual species'!W478)&gt;=1,1,IF(SUM('Actual species'!W478)="X",1,0))</f>
        <v>0</v>
      </c>
    </row>
    <row r="479" spans="1:20" x14ac:dyDescent="0.3">
      <c r="A479" s="113" t="str">
        <f>'Actual species'!A479</f>
        <v>Ischnopoda umbratica</v>
      </c>
      <c r="B479" s="66">
        <f>IF(SUM('Actual species'!B479:E479)&gt;=1,1,IF(SUM('Actual species'!B479:E479)="X",1,0))</f>
        <v>0</v>
      </c>
      <c r="C479" s="2">
        <f>IF(SUM('Actual species'!F479)&gt;=1,1,IF(SUM('Actual species'!F479)="X",1,0))</f>
        <v>1</v>
      </c>
      <c r="D479" s="2">
        <f>IF(SUM('Actual species'!G479)&gt;=1,1,IF(SUM('Actual species'!G479)="X",1,0))</f>
        <v>0</v>
      </c>
      <c r="E479" s="2">
        <f>IF(SUM('Actual species'!H479)&gt;=1,1,IF(SUM('Actual species'!H479)="X",1,0))</f>
        <v>0</v>
      </c>
      <c r="F479" s="2">
        <f>IF(SUM('Actual species'!I479)&gt;=1,1,IF(SUM('Actual species'!I479)="X",1,0))</f>
        <v>0</v>
      </c>
      <c r="G479" s="2">
        <f>IF(SUM('Actual species'!J479)&gt;=1,1,IF(SUM('Actual species'!J479)="X",1,0))</f>
        <v>0</v>
      </c>
      <c r="H479" s="2">
        <f>IF(SUM('Actual species'!K479)&gt;=1,1,IF(SUM('Actual species'!K479)="X",1,0))</f>
        <v>0</v>
      </c>
      <c r="I479" s="2">
        <f>IF(SUM('Actual species'!L479)&gt;=1,1,IF(SUM('Actual species'!L479)="X",1,0))</f>
        <v>0</v>
      </c>
      <c r="J479" s="2">
        <f>IF(SUM('Actual species'!M479)&gt;=1,1,IF(SUM('Actual species'!M479)="X",1,0))</f>
        <v>0</v>
      </c>
      <c r="K479" s="2">
        <f>IF(SUM('Actual species'!N479)&gt;=1,1,IF(SUM('Actual species'!N479)="X",1,0))</f>
        <v>0</v>
      </c>
      <c r="L479" s="2">
        <f>IF(SUM('Actual species'!O479)&gt;=1,1,IF(SUM('Actual species'!O479)="X",1,0))</f>
        <v>0</v>
      </c>
      <c r="M479" s="2">
        <f>IF(SUM('Actual species'!P479)&gt;=1,1,IF(SUM('Actual species'!P479)="X",1,0))</f>
        <v>0</v>
      </c>
      <c r="N479" s="2">
        <f>IF(SUM('Actual species'!Q479)&gt;=1,1,IF(SUM('Actual species'!Q479)="X",1,0))</f>
        <v>0</v>
      </c>
      <c r="O479" s="2">
        <f>IF(SUM('Actual species'!R479)&gt;=1,1,IF(SUM('Actual species'!R479)="X",1,0))</f>
        <v>1</v>
      </c>
      <c r="P479" s="2">
        <f>IF(SUM('Actual species'!S479)&gt;=1,1,IF(SUM('Actual species'!S479)="X",1,0))</f>
        <v>0</v>
      </c>
      <c r="Q479" s="2">
        <f>IF(SUM('Actual species'!T479)&gt;=1,1,IF(SUM('Actual species'!T479)="X",1,0))</f>
        <v>0</v>
      </c>
      <c r="R479" s="2">
        <f>IF(SUM('Actual species'!U479)&gt;=1,1,IF(SUM('Actual species'!U479)="X",1,0))</f>
        <v>0</v>
      </c>
      <c r="S479" s="2">
        <f>IF(SUM('Actual species'!V479)&gt;=1,1,IF(SUM('Actual species'!V479)="X",1,0))</f>
        <v>0</v>
      </c>
      <c r="T479" s="2">
        <f>IF(SUM('Actual species'!W479)&gt;=1,1,IF(SUM('Actual species'!W479)="X",1,0))</f>
        <v>0</v>
      </c>
    </row>
    <row r="480" spans="1:20" x14ac:dyDescent="0.3">
      <c r="A480" s="113" t="str">
        <f>'Actual species'!A480</f>
        <v>Leptusa asperata</v>
      </c>
      <c r="B480" s="66">
        <f>IF(SUM('Actual species'!B480:E480)&gt;=1,1,IF(SUM('Actual species'!B480:E480)="X",1,0))</f>
        <v>0</v>
      </c>
      <c r="C480" s="2">
        <f>IF(SUM('Actual species'!F480)&gt;=1,1,IF(SUM('Actual species'!F480)="X",1,0))</f>
        <v>0</v>
      </c>
      <c r="D480" s="2">
        <f>IF(SUM('Actual species'!G480)&gt;=1,1,IF(SUM('Actual species'!G480)="X",1,0))</f>
        <v>0</v>
      </c>
      <c r="E480" s="2">
        <f>IF(SUM('Actual species'!H480)&gt;=1,1,IF(SUM('Actual species'!H480)="X",1,0))</f>
        <v>0</v>
      </c>
      <c r="F480" s="2">
        <f>IF(SUM('Actual species'!I480)&gt;=1,1,IF(SUM('Actual species'!I480)="X",1,0))</f>
        <v>0</v>
      </c>
      <c r="G480" s="2">
        <f>IF(SUM('Actual species'!J480)&gt;=1,1,IF(SUM('Actual species'!J480)="X",1,0))</f>
        <v>0</v>
      </c>
      <c r="H480" s="2">
        <f>IF(SUM('Actual species'!K480)&gt;=1,1,IF(SUM('Actual species'!K480)="X",1,0))</f>
        <v>0</v>
      </c>
      <c r="I480" s="2">
        <f>IF(SUM('Actual species'!L480)&gt;=1,1,IF(SUM('Actual species'!L480)="X",1,0))</f>
        <v>0</v>
      </c>
      <c r="J480" s="2">
        <f>IF(SUM('Actual species'!M480)&gt;=1,1,IF(SUM('Actual species'!M480)="X",1,0))</f>
        <v>0</v>
      </c>
      <c r="K480" s="2">
        <f>IF(SUM('Actual species'!N480)&gt;=1,1,IF(SUM('Actual species'!N480)="X",1,0))</f>
        <v>0</v>
      </c>
      <c r="L480" s="2">
        <f>IF(SUM('Actual species'!O480)&gt;=1,1,IF(SUM('Actual species'!O480)="X",1,0))</f>
        <v>0</v>
      </c>
      <c r="M480" s="2">
        <f>IF(SUM('Actual species'!P480)&gt;=1,1,IF(SUM('Actual species'!P480)="X",1,0))</f>
        <v>0</v>
      </c>
      <c r="N480" s="2">
        <f>IF(SUM('Actual species'!Q480)&gt;=1,1,IF(SUM('Actual species'!Q480)="X",1,0))</f>
        <v>1</v>
      </c>
      <c r="O480" s="2">
        <f>IF(SUM('Actual species'!R480)&gt;=1,1,IF(SUM('Actual species'!R480)="X",1,0))</f>
        <v>1</v>
      </c>
      <c r="P480" s="2">
        <f>IF(SUM('Actual species'!S480)&gt;=1,1,IF(SUM('Actual species'!S480)="X",1,0))</f>
        <v>1</v>
      </c>
      <c r="Q480" s="2">
        <f>IF(SUM('Actual species'!T480)&gt;=1,1,IF(SUM('Actual species'!T480)="X",1,0))</f>
        <v>1</v>
      </c>
      <c r="R480" s="2">
        <f>IF(SUM('Actual species'!U480)&gt;=1,1,IF(SUM('Actual species'!U480)="X",1,0))</f>
        <v>1</v>
      </c>
      <c r="S480" s="2">
        <f>IF(SUM('Actual species'!V480)&gt;=1,1,IF(SUM('Actual species'!V480)="X",1,0))</f>
        <v>1</v>
      </c>
      <c r="T480" s="2">
        <f>IF(SUM('Actual species'!W480)&gt;=1,1,IF(SUM('Actual species'!W480)="X",1,0))</f>
        <v>0</v>
      </c>
    </row>
    <row r="481" spans="1:20" x14ac:dyDescent="0.3">
      <c r="A481" s="113" t="str">
        <f>'Actual species'!A481</f>
        <v xml:space="preserve">*Leptusa cerrutii (E) </v>
      </c>
      <c r="B481" s="66">
        <f>IF(SUM('Actual species'!B481:E481)&gt;=1,1,IF(SUM('Actual species'!B481:E481)="X",1,0))</f>
        <v>1</v>
      </c>
      <c r="C481" s="2">
        <f>IF(SUM('Actual species'!F481)&gt;=1,1,IF(SUM('Actual species'!F481)="X",1,0))</f>
        <v>0</v>
      </c>
      <c r="D481" s="2">
        <f>IF(SUM('Actual species'!G481)&gt;=1,1,IF(SUM('Actual species'!G481)="X",1,0))</f>
        <v>0</v>
      </c>
      <c r="E481" s="2">
        <f>IF(SUM('Actual species'!H481)&gt;=1,1,IF(SUM('Actual species'!H481)="X",1,0))</f>
        <v>0</v>
      </c>
      <c r="F481" s="2">
        <f>IF(SUM('Actual species'!I481)&gt;=1,1,IF(SUM('Actual species'!I481)="X",1,0))</f>
        <v>0</v>
      </c>
      <c r="G481" s="2">
        <f>IF(SUM('Actual species'!J481)&gt;=1,1,IF(SUM('Actual species'!J481)="X",1,0))</f>
        <v>0</v>
      </c>
      <c r="H481" s="2">
        <f>IF(SUM('Actual species'!K481)&gt;=1,1,IF(SUM('Actual species'!K481)="X",1,0))</f>
        <v>0</v>
      </c>
      <c r="I481" s="2">
        <f>IF(SUM('Actual species'!L481)&gt;=1,1,IF(SUM('Actual species'!L481)="X",1,0))</f>
        <v>0</v>
      </c>
      <c r="J481" s="2">
        <f>IF(SUM('Actual species'!M481)&gt;=1,1,IF(SUM('Actual species'!M481)="X",1,0))</f>
        <v>0</v>
      </c>
      <c r="K481" s="2">
        <f>IF(SUM('Actual species'!N481)&gt;=1,1,IF(SUM('Actual species'!N481)="X",1,0))</f>
        <v>0</v>
      </c>
      <c r="L481" s="2">
        <f>IF(SUM('Actual species'!O481)&gt;=1,1,IF(SUM('Actual species'!O481)="X",1,0))</f>
        <v>0</v>
      </c>
      <c r="M481" s="2">
        <f>IF(SUM('Actual species'!P481)&gt;=1,1,IF(SUM('Actual species'!P481)="X",1,0))</f>
        <v>0</v>
      </c>
      <c r="N481" s="2">
        <f>IF(SUM('Actual species'!Q481)&gt;=1,1,IF(SUM('Actual species'!Q481)="X",1,0))</f>
        <v>0</v>
      </c>
      <c r="O481" s="2">
        <f>IF(SUM('Actual species'!R481)&gt;=1,1,IF(SUM('Actual species'!R481)="X",1,0))</f>
        <v>0</v>
      </c>
      <c r="P481" s="2">
        <f>IF(SUM('Actual species'!S481)&gt;=1,1,IF(SUM('Actual species'!S481)="X",1,0))</f>
        <v>0</v>
      </c>
      <c r="Q481" s="2">
        <f>IF(SUM('Actual species'!T481)&gt;=1,1,IF(SUM('Actual species'!T481)="X",1,0))</f>
        <v>0</v>
      </c>
      <c r="R481" s="2">
        <f>IF(SUM('Actual species'!U481)&gt;=1,1,IF(SUM('Actual species'!U481)="X",1,0))</f>
        <v>0</v>
      </c>
      <c r="S481" s="2">
        <f>IF(SUM('Actual species'!V481)&gt;=1,1,IF(SUM('Actual species'!V481)="X",1,0))</f>
        <v>0</v>
      </c>
      <c r="T481" s="2">
        <f>IF(SUM('Actual species'!W481)&gt;=1,1,IF(SUM('Actual species'!W481)="X",1,0))</f>
        <v>0</v>
      </c>
    </row>
    <row r="482" spans="1:20" x14ac:dyDescent="0.3">
      <c r="A482" s="113" t="str">
        <f>'Actual species'!A482</f>
        <v xml:space="preserve">*Leptusa cypria (E) </v>
      </c>
      <c r="B482" s="66">
        <f>IF(SUM('Actual species'!B482:E482)&gt;=1,1,IF(SUM('Actual species'!B482:E482)="X",1,0))</f>
        <v>1</v>
      </c>
      <c r="C482" s="2">
        <f>IF(SUM('Actual species'!F482)&gt;=1,1,IF(SUM('Actual species'!F482)="X",1,0))</f>
        <v>0</v>
      </c>
      <c r="D482" s="2">
        <f>IF(SUM('Actual species'!G482)&gt;=1,1,IF(SUM('Actual species'!G482)="X",1,0))</f>
        <v>0</v>
      </c>
      <c r="E482" s="2">
        <f>IF(SUM('Actual species'!H482)&gt;=1,1,IF(SUM('Actual species'!H482)="X",1,0))</f>
        <v>0</v>
      </c>
      <c r="F482" s="2">
        <f>IF(SUM('Actual species'!I482)&gt;=1,1,IF(SUM('Actual species'!I482)="X",1,0))</f>
        <v>0</v>
      </c>
      <c r="G482" s="2">
        <f>IF(SUM('Actual species'!J482)&gt;=1,1,IF(SUM('Actual species'!J482)="X",1,0))</f>
        <v>0</v>
      </c>
      <c r="H482" s="2">
        <f>IF(SUM('Actual species'!K482)&gt;=1,1,IF(SUM('Actual species'!K482)="X",1,0))</f>
        <v>0</v>
      </c>
      <c r="I482" s="2">
        <f>IF(SUM('Actual species'!L482)&gt;=1,1,IF(SUM('Actual species'!L482)="X",1,0))</f>
        <v>0</v>
      </c>
      <c r="J482" s="2">
        <f>IF(SUM('Actual species'!M482)&gt;=1,1,IF(SUM('Actual species'!M482)="X",1,0))</f>
        <v>0</v>
      </c>
      <c r="K482" s="2">
        <f>IF(SUM('Actual species'!N482)&gt;=1,1,IF(SUM('Actual species'!N482)="X",1,0))</f>
        <v>0</v>
      </c>
      <c r="L482" s="2">
        <f>IF(SUM('Actual species'!O482)&gt;=1,1,IF(SUM('Actual species'!O482)="X",1,0))</f>
        <v>0</v>
      </c>
      <c r="M482" s="2">
        <f>IF(SUM('Actual species'!P482)&gt;=1,1,IF(SUM('Actual species'!P482)="X",1,0))</f>
        <v>0</v>
      </c>
      <c r="N482" s="2">
        <f>IF(SUM('Actual species'!Q482)&gt;=1,1,IF(SUM('Actual species'!Q482)="X",1,0))</f>
        <v>0</v>
      </c>
      <c r="O482" s="2">
        <f>IF(SUM('Actual species'!R482)&gt;=1,1,IF(SUM('Actual species'!R482)="X",1,0))</f>
        <v>0</v>
      </c>
      <c r="P482" s="2">
        <f>IF(SUM('Actual species'!S482)&gt;=1,1,IF(SUM('Actual species'!S482)="X",1,0))</f>
        <v>0</v>
      </c>
      <c r="Q482" s="2">
        <f>IF(SUM('Actual species'!T482)&gt;=1,1,IF(SUM('Actual species'!T482)="X",1,0))</f>
        <v>0</v>
      </c>
      <c r="R482" s="2">
        <f>IF(SUM('Actual species'!U482)&gt;=1,1,IF(SUM('Actual species'!U482)="X",1,0))</f>
        <v>0</v>
      </c>
      <c r="S482" s="2">
        <f>IF(SUM('Actual species'!V482)&gt;=1,1,IF(SUM('Actual species'!V482)="X",1,0))</f>
        <v>0</v>
      </c>
      <c r="T482" s="2">
        <f>IF(SUM('Actual species'!W482)&gt;=1,1,IF(SUM('Actual species'!W482)="X",1,0))</f>
        <v>0</v>
      </c>
    </row>
    <row r="483" spans="1:20" x14ac:dyDescent="0.3">
      <c r="A483" s="113" t="str">
        <f>'Actual species'!A483</f>
        <v>Leptusa jelineki</v>
      </c>
      <c r="B483" s="66">
        <f>IF(SUM('Actual species'!B483:E483)&gt;=1,1,IF(SUM('Actual species'!B483:E483)="X",1,0))</f>
        <v>0</v>
      </c>
      <c r="C483" s="2">
        <f>IF(SUM('Actual species'!F483)&gt;=1,1,IF(SUM('Actual species'!F483)="X",1,0))</f>
        <v>0</v>
      </c>
      <c r="D483" s="2">
        <f>IF(SUM('Actual species'!G483)&gt;=1,1,IF(SUM('Actual species'!G483)="X",1,0))</f>
        <v>0</v>
      </c>
      <c r="E483" s="2">
        <f>IF(SUM('Actual species'!H483)&gt;=1,1,IF(SUM('Actual species'!H483)="X",1,0))</f>
        <v>0</v>
      </c>
      <c r="F483" s="2">
        <f>IF(SUM('Actual species'!I483)&gt;=1,1,IF(SUM('Actual species'!I483)="X",1,0))</f>
        <v>0</v>
      </c>
      <c r="G483" s="2">
        <f>IF(SUM('Actual species'!J483)&gt;=1,1,IF(SUM('Actual species'!J483)="X",1,0))</f>
        <v>0</v>
      </c>
      <c r="H483" s="2">
        <f>IF(SUM('Actual species'!K483)&gt;=1,1,IF(SUM('Actual species'!K483)="X",1,0))</f>
        <v>0</v>
      </c>
      <c r="I483" s="2">
        <f>IF(SUM('Actual species'!L483)&gt;=1,1,IF(SUM('Actual species'!L483)="X",1,0))</f>
        <v>0</v>
      </c>
      <c r="J483" s="2">
        <f>IF(SUM('Actual species'!M483)&gt;=1,1,IF(SUM('Actual species'!M483)="X",1,0))</f>
        <v>0</v>
      </c>
      <c r="K483" s="2">
        <f>IF(SUM('Actual species'!N483)&gt;=1,1,IF(SUM('Actual species'!N483)="X",1,0))</f>
        <v>0</v>
      </c>
      <c r="L483" s="2">
        <f>IF(SUM('Actual species'!O483)&gt;=1,1,IF(SUM('Actual species'!O483)="X",1,0))</f>
        <v>0</v>
      </c>
      <c r="M483" s="2">
        <f>IF(SUM('Actual species'!P483)&gt;=1,1,IF(SUM('Actual species'!P483)="X",1,0))</f>
        <v>0</v>
      </c>
      <c r="N483" s="2">
        <f>IF(SUM('Actual species'!Q483)&gt;=1,1,IF(SUM('Actual species'!Q483)="X",1,0))</f>
        <v>0</v>
      </c>
      <c r="O483" s="2">
        <f>IF(SUM('Actual species'!R483)&gt;=1,1,IF(SUM('Actual species'!R483)="X",1,0))</f>
        <v>0</v>
      </c>
      <c r="P483" s="2">
        <f>IF(SUM('Actual species'!S483)&gt;=1,1,IF(SUM('Actual species'!S483)="X",1,0))</f>
        <v>0</v>
      </c>
      <c r="Q483" s="2">
        <f>IF(SUM('Actual species'!T483)&gt;=1,1,IF(SUM('Actual species'!T483)="X",1,0))</f>
        <v>1</v>
      </c>
      <c r="R483" s="2">
        <f>IF(SUM('Actual species'!U483)&gt;=1,1,IF(SUM('Actual species'!U483)="X",1,0))</f>
        <v>0</v>
      </c>
      <c r="S483" s="2">
        <f>IF(SUM('Actual species'!V483)&gt;=1,1,IF(SUM('Actual species'!V483)="X",1,0))</f>
        <v>1</v>
      </c>
      <c r="T483" s="2">
        <f>IF(SUM('Actual species'!W483)&gt;=1,1,IF(SUM('Actual species'!W483)="X",1,0))</f>
        <v>0</v>
      </c>
    </row>
    <row r="484" spans="1:20" x14ac:dyDescent="0.3">
      <c r="A484" s="113" t="str">
        <f>'Actual species'!A484</f>
        <v>Leptusa meschniggi</v>
      </c>
      <c r="B484" s="66">
        <f>IF(SUM('Actual species'!B484:E484)&gt;=1,1,IF(SUM('Actual species'!B484:E484)="X",1,0))</f>
        <v>0</v>
      </c>
      <c r="C484" s="2">
        <f>IF(SUM('Actual species'!F484)&gt;=1,1,IF(SUM('Actual species'!F484)="X",1,0))</f>
        <v>0</v>
      </c>
      <c r="D484" s="2">
        <f>IF(SUM('Actual species'!G484)&gt;=1,1,IF(SUM('Actual species'!G484)="X",1,0))</f>
        <v>0</v>
      </c>
      <c r="E484" s="2">
        <f>IF(SUM('Actual species'!H484)&gt;=1,1,IF(SUM('Actual species'!H484)="X",1,0))</f>
        <v>0</v>
      </c>
      <c r="F484" s="2">
        <f>IF(SUM('Actual species'!I484)&gt;=1,1,IF(SUM('Actual species'!I484)="X",1,0))</f>
        <v>0</v>
      </c>
      <c r="G484" s="2">
        <f>IF(SUM('Actual species'!J484)&gt;=1,1,IF(SUM('Actual species'!J484)="X",1,0))</f>
        <v>0</v>
      </c>
      <c r="H484" s="2">
        <f>IF(SUM('Actual species'!K484)&gt;=1,1,IF(SUM('Actual species'!K484)="X",1,0))</f>
        <v>0</v>
      </c>
      <c r="I484" s="2">
        <f>IF(SUM('Actual species'!L484)&gt;=1,1,IF(SUM('Actual species'!L484)="X",1,0))</f>
        <v>0</v>
      </c>
      <c r="J484" s="2">
        <f>IF(SUM('Actual species'!M484)&gt;=1,1,IF(SUM('Actual species'!M484)="X",1,0))</f>
        <v>0</v>
      </c>
      <c r="K484" s="2">
        <f>IF(SUM('Actual species'!N484)&gt;=1,1,IF(SUM('Actual species'!N484)="X",1,0))</f>
        <v>0</v>
      </c>
      <c r="L484" s="2">
        <f>IF(SUM('Actual species'!O484)&gt;=1,1,IF(SUM('Actual species'!O484)="X",1,0))</f>
        <v>0</v>
      </c>
      <c r="M484" s="2">
        <f>IF(SUM('Actual species'!P484)&gt;=1,1,IF(SUM('Actual species'!P484)="X",1,0))</f>
        <v>0</v>
      </c>
      <c r="N484" s="2">
        <f>IF(SUM('Actual species'!Q484)&gt;=1,1,IF(SUM('Actual species'!Q484)="X",1,0))</f>
        <v>0</v>
      </c>
      <c r="O484" s="2">
        <f>IF(SUM('Actual species'!R484)&gt;=1,1,IF(SUM('Actual species'!R484)="X",1,0))</f>
        <v>0</v>
      </c>
      <c r="P484" s="2">
        <f>IF(SUM('Actual species'!S484)&gt;=1,1,IF(SUM('Actual species'!S484)="X",1,0))</f>
        <v>0</v>
      </c>
      <c r="Q484" s="2">
        <f>IF(SUM('Actual species'!T484)&gt;=1,1,IF(SUM('Actual species'!T484)="X",1,0))</f>
        <v>1</v>
      </c>
      <c r="R484" s="2">
        <f>IF(SUM('Actual species'!U484)&gt;=1,1,IF(SUM('Actual species'!U484)="X",1,0))</f>
        <v>0</v>
      </c>
      <c r="S484" s="2">
        <f>IF(SUM('Actual species'!V484)&gt;=1,1,IF(SUM('Actual species'!V484)="X",1,0))</f>
        <v>0</v>
      </c>
      <c r="T484" s="2">
        <f>IF(SUM('Actual species'!W484)&gt;=1,1,IF(SUM('Actual species'!W484)="X",1,0))</f>
        <v>0</v>
      </c>
    </row>
    <row r="485" spans="1:20" x14ac:dyDescent="0.3">
      <c r="A485" s="113" t="str">
        <f>'Actual species'!A485</f>
        <v>Leptusa peristerica</v>
      </c>
      <c r="B485" s="66">
        <f>IF(SUM('Actual species'!B485:E485)&gt;=1,1,IF(SUM('Actual species'!B485:E485)="X",1,0))</f>
        <v>0</v>
      </c>
      <c r="C485" s="2">
        <f>IF(SUM('Actual species'!F485)&gt;=1,1,IF(SUM('Actual species'!F485)="X",1,0))</f>
        <v>0</v>
      </c>
      <c r="D485" s="2">
        <f>IF(SUM('Actual species'!G485)&gt;=1,1,IF(SUM('Actual species'!G485)="X",1,0))</f>
        <v>0</v>
      </c>
      <c r="E485" s="2">
        <f>IF(SUM('Actual species'!H485)&gt;=1,1,IF(SUM('Actual species'!H485)="X",1,0))</f>
        <v>0</v>
      </c>
      <c r="F485" s="2">
        <f>IF(SUM('Actual species'!I485)&gt;=1,1,IF(SUM('Actual species'!I485)="X",1,0))</f>
        <v>0</v>
      </c>
      <c r="G485" s="2">
        <f>IF(SUM('Actual species'!J485)&gt;=1,1,IF(SUM('Actual species'!J485)="X",1,0))</f>
        <v>0</v>
      </c>
      <c r="H485" s="2">
        <f>IF(SUM('Actual species'!K485)&gt;=1,1,IF(SUM('Actual species'!K485)="X",1,0))</f>
        <v>0</v>
      </c>
      <c r="I485" s="2">
        <f>IF(SUM('Actual species'!L485)&gt;=1,1,IF(SUM('Actual species'!L485)="X",1,0))</f>
        <v>0</v>
      </c>
      <c r="J485" s="2">
        <f>IF(SUM('Actual species'!M485)&gt;=1,1,IF(SUM('Actual species'!M485)="X",1,0))</f>
        <v>0</v>
      </c>
      <c r="K485" s="2">
        <f>IF(SUM('Actual species'!N485)&gt;=1,1,IF(SUM('Actual species'!N485)="X",1,0))</f>
        <v>0</v>
      </c>
      <c r="L485" s="2">
        <f>IF(SUM('Actual species'!O485)&gt;=1,1,IF(SUM('Actual species'!O485)="X",1,0))</f>
        <v>0</v>
      </c>
      <c r="M485" s="2">
        <f>IF(SUM('Actual species'!P485)&gt;=1,1,IF(SUM('Actual species'!P485)="X",1,0))</f>
        <v>0</v>
      </c>
      <c r="N485" s="2">
        <f>IF(SUM('Actual species'!Q485)&gt;=1,1,IF(SUM('Actual species'!Q485)="X",1,0))</f>
        <v>0</v>
      </c>
      <c r="O485" s="2">
        <f>IF(SUM('Actual species'!R485)&gt;=1,1,IF(SUM('Actual species'!R485)="X",1,0))</f>
        <v>0</v>
      </c>
      <c r="P485" s="2">
        <f>IF(SUM('Actual species'!S485)&gt;=1,1,IF(SUM('Actual species'!S485)="X",1,0))</f>
        <v>0</v>
      </c>
      <c r="Q485" s="2">
        <f>IF(SUM('Actual species'!T485)&gt;=1,1,IF(SUM('Actual species'!T485)="X",1,0))</f>
        <v>1</v>
      </c>
      <c r="R485" s="2">
        <f>IF(SUM('Actual species'!U485)&gt;=1,1,IF(SUM('Actual species'!U485)="X",1,0))</f>
        <v>0</v>
      </c>
      <c r="S485" s="2">
        <f>IF(SUM('Actual species'!V485)&gt;=1,1,IF(SUM('Actual species'!V485)="X",1,0))</f>
        <v>0</v>
      </c>
      <c r="T485" s="2">
        <f>IF(SUM('Actual species'!W485)&gt;=1,1,IF(SUM('Actual species'!W485)="X",1,0))</f>
        <v>0</v>
      </c>
    </row>
    <row r="486" spans="1:20" x14ac:dyDescent="0.3">
      <c r="A486" s="113" t="str">
        <f>'Actual species'!A486</f>
        <v>Leptusa reitteri</v>
      </c>
      <c r="B486" s="66">
        <f>IF(SUM('Actual species'!B486:E486)&gt;=1,1,IF(SUM('Actual species'!B486:E486)="X",1,0))</f>
        <v>0</v>
      </c>
      <c r="C486" s="2">
        <f>IF(SUM('Actual species'!F486)&gt;=1,1,IF(SUM('Actual species'!F486)="X",1,0))</f>
        <v>0</v>
      </c>
      <c r="D486" s="2">
        <f>IF(SUM('Actual species'!G486)&gt;=1,1,IF(SUM('Actual species'!G486)="X",1,0))</f>
        <v>0</v>
      </c>
      <c r="E486" s="2">
        <f>IF(SUM('Actual species'!H486)&gt;=1,1,IF(SUM('Actual species'!H486)="X",1,0))</f>
        <v>0</v>
      </c>
      <c r="F486" s="2">
        <f>IF(SUM('Actual species'!I486)&gt;=1,1,IF(SUM('Actual species'!I486)="X",1,0))</f>
        <v>0</v>
      </c>
      <c r="G486" s="2">
        <f>IF(SUM('Actual species'!J486)&gt;=1,1,IF(SUM('Actual species'!J486)="X",1,0))</f>
        <v>0</v>
      </c>
      <c r="H486" s="2">
        <f>IF(SUM('Actual species'!K486)&gt;=1,1,IF(SUM('Actual species'!K486)="X",1,0))</f>
        <v>0</v>
      </c>
      <c r="I486" s="2">
        <f>IF(SUM('Actual species'!L486)&gt;=1,1,IF(SUM('Actual species'!L486)="X",1,0))</f>
        <v>0</v>
      </c>
      <c r="J486" s="2">
        <f>IF(SUM('Actual species'!M486)&gt;=1,1,IF(SUM('Actual species'!M486)="X",1,0))</f>
        <v>0</v>
      </c>
      <c r="K486" s="2">
        <f>IF(SUM('Actual species'!N486)&gt;=1,1,IF(SUM('Actual species'!N486)="X",1,0))</f>
        <v>0</v>
      </c>
      <c r="L486" s="2">
        <f>IF(SUM('Actual species'!O486)&gt;=1,1,IF(SUM('Actual species'!O486)="X",1,0))</f>
        <v>0</v>
      </c>
      <c r="M486" s="2">
        <f>IF(SUM('Actual species'!P486)&gt;=1,1,IF(SUM('Actual species'!P486)="X",1,0))</f>
        <v>0</v>
      </c>
      <c r="N486" s="2">
        <f>IF(SUM('Actual species'!Q486)&gt;=1,1,IF(SUM('Actual species'!Q486)="X",1,0))</f>
        <v>0</v>
      </c>
      <c r="O486" s="2">
        <f>IF(SUM('Actual species'!R486)&gt;=1,1,IF(SUM('Actual species'!R486)="X",1,0))</f>
        <v>0</v>
      </c>
      <c r="P486" s="2">
        <f>IF(SUM('Actual species'!S486)&gt;=1,1,IF(SUM('Actual species'!S486)="X",1,0))</f>
        <v>0</v>
      </c>
      <c r="Q486" s="2">
        <f>IF(SUM('Actual species'!T486)&gt;=1,1,IF(SUM('Actual species'!T486)="X",1,0))</f>
        <v>0</v>
      </c>
      <c r="R486" s="2">
        <f>IF(SUM('Actual species'!U486)&gt;=1,1,IF(SUM('Actual species'!U486)="X",1,0))</f>
        <v>0</v>
      </c>
      <c r="S486" s="2">
        <f>IF(SUM('Actual species'!V486)&gt;=1,1,IF(SUM('Actual species'!V486)="X",1,0))</f>
        <v>0</v>
      </c>
      <c r="T486" s="2">
        <f>IF(SUM('Actual species'!W486)&gt;=1,1,IF(SUM('Actual species'!W486)="X",1,0))</f>
        <v>0</v>
      </c>
    </row>
    <row r="487" spans="1:20" x14ac:dyDescent="0.3">
      <c r="A487" s="113" t="str">
        <f>'Actual species'!A487</f>
        <v>Leptusa ruficollis</v>
      </c>
      <c r="B487" s="66">
        <f>IF(SUM('Actual species'!B487:E487)&gt;=1,1,IF(SUM('Actual species'!B487:E487)="X",1,0))</f>
        <v>0</v>
      </c>
      <c r="C487" s="2">
        <f>IF(SUM('Actual species'!F487)&gt;=1,1,IF(SUM('Actual species'!F487)="X",1,0))</f>
        <v>0</v>
      </c>
      <c r="D487" s="2">
        <f>IF(SUM('Actual species'!G487)&gt;=1,1,IF(SUM('Actual species'!G487)="X",1,0))</f>
        <v>0</v>
      </c>
      <c r="E487" s="2">
        <f>IF(SUM('Actual species'!H487)&gt;=1,1,IF(SUM('Actual species'!H487)="X",1,0))</f>
        <v>0</v>
      </c>
      <c r="F487" s="2">
        <f>IF(SUM('Actual species'!I487)&gt;=1,1,IF(SUM('Actual species'!I487)="X",1,0))</f>
        <v>0</v>
      </c>
      <c r="G487" s="2">
        <f>IF(SUM('Actual species'!J487)&gt;=1,1,IF(SUM('Actual species'!J487)="X",1,0))</f>
        <v>0</v>
      </c>
      <c r="H487" s="2">
        <f>IF(SUM('Actual species'!K487)&gt;=1,1,IF(SUM('Actual species'!K487)="X",1,0))</f>
        <v>0</v>
      </c>
      <c r="I487" s="2">
        <f>IF(SUM('Actual species'!L487)&gt;=1,1,IF(SUM('Actual species'!L487)="X",1,0))</f>
        <v>0</v>
      </c>
      <c r="J487" s="2">
        <f>IF(SUM('Actual species'!M487)&gt;=1,1,IF(SUM('Actual species'!M487)="X",1,0))</f>
        <v>1</v>
      </c>
      <c r="K487" s="2">
        <f>IF(SUM('Actual species'!N487)&gt;=1,1,IF(SUM('Actual species'!N487)="X",1,0))</f>
        <v>0</v>
      </c>
      <c r="L487" s="2">
        <f>IF(SUM('Actual species'!O487)&gt;=1,1,IF(SUM('Actual species'!O487)="X",1,0))</f>
        <v>0</v>
      </c>
      <c r="M487" s="2">
        <f>IF(SUM('Actual species'!P487)&gt;=1,1,IF(SUM('Actual species'!P487)="X",1,0))</f>
        <v>0</v>
      </c>
      <c r="N487" s="2">
        <f>IF(SUM('Actual species'!Q487)&gt;=1,1,IF(SUM('Actual species'!Q487)="X",1,0))</f>
        <v>0</v>
      </c>
      <c r="O487" s="2">
        <f>IF(SUM('Actual species'!R487)&gt;=1,1,IF(SUM('Actual species'!R487)="X",1,0))</f>
        <v>1</v>
      </c>
      <c r="P487" s="2">
        <f>IF(SUM('Actual species'!S487)&gt;=1,1,IF(SUM('Actual species'!S487)="X",1,0))</f>
        <v>0</v>
      </c>
      <c r="Q487" s="2">
        <f>IF(SUM('Actual species'!T487)&gt;=1,1,IF(SUM('Actual species'!T487)="X",1,0))</f>
        <v>0</v>
      </c>
      <c r="R487" s="2">
        <f>IF(SUM('Actual species'!U487)&gt;=1,1,IF(SUM('Actual species'!U487)="X",1,0))</f>
        <v>1</v>
      </c>
      <c r="S487" s="2">
        <f>IF(SUM('Actual species'!V487)&gt;=1,1,IF(SUM('Actual species'!V487)="X",1,0))</f>
        <v>1</v>
      </c>
      <c r="T487" s="2">
        <f>IF(SUM('Actual species'!W487)&gt;=1,1,IF(SUM('Actual species'!W487)="X",1,0))</f>
        <v>0</v>
      </c>
    </row>
    <row r="488" spans="1:20" x14ac:dyDescent="0.3">
      <c r="A488" s="113" t="str">
        <f>'Actual species'!A488</f>
        <v>Leptusa samia</v>
      </c>
      <c r="B488" s="66">
        <f>IF(SUM('Actual species'!B488:E488)&gt;=1,1,IF(SUM('Actual species'!B488:E488)="X",1,0))</f>
        <v>0</v>
      </c>
      <c r="C488" s="2">
        <f>IF(SUM('Actual species'!F488)&gt;=1,1,IF(SUM('Actual species'!F488)="X",1,0))</f>
        <v>0</v>
      </c>
      <c r="D488" s="2">
        <f>IF(SUM('Actual species'!G488)&gt;=1,1,IF(SUM('Actual species'!G488)="X",1,0))</f>
        <v>0</v>
      </c>
      <c r="E488" s="2">
        <f>IF(SUM('Actual species'!H488)&gt;=1,1,IF(SUM('Actual species'!H488)="X",1,0))</f>
        <v>1</v>
      </c>
      <c r="F488" s="2">
        <f>IF(SUM('Actual species'!I488)&gt;=1,1,IF(SUM('Actual species'!I488)="X",1,0))</f>
        <v>1</v>
      </c>
      <c r="G488" s="2">
        <f>IF(SUM('Actual species'!J488)&gt;=1,1,IF(SUM('Actual species'!J488)="X",1,0))</f>
        <v>0</v>
      </c>
      <c r="H488" s="2">
        <f>IF(SUM('Actual species'!K488)&gt;=1,1,IF(SUM('Actual species'!K488)="X",1,0))</f>
        <v>0</v>
      </c>
      <c r="I488" s="2">
        <f>IF(SUM('Actual species'!L488)&gt;=1,1,IF(SUM('Actual species'!L488)="X",1,0))</f>
        <v>0</v>
      </c>
      <c r="J488" s="2">
        <f>IF(SUM('Actual species'!M488)&gt;=1,1,IF(SUM('Actual species'!M488)="X",1,0))</f>
        <v>0</v>
      </c>
      <c r="K488" s="2">
        <f>IF(SUM('Actual species'!N488)&gt;=1,1,IF(SUM('Actual species'!N488)="X",1,0))</f>
        <v>0</v>
      </c>
      <c r="L488" s="2">
        <f>IF(SUM('Actual species'!O488)&gt;=1,1,IF(SUM('Actual species'!O488)="X",1,0))</f>
        <v>0</v>
      </c>
      <c r="M488" s="2">
        <f>IF(SUM('Actual species'!P488)&gt;=1,1,IF(SUM('Actual species'!P488)="X",1,0))</f>
        <v>0</v>
      </c>
      <c r="N488" s="2">
        <f>IF(SUM('Actual species'!Q488)&gt;=1,1,IF(SUM('Actual species'!Q488)="X",1,0))</f>
        <v>0</v>
      </c>
      <c r="O488" s="2">
        <f>IF(SUM('Actual species'!R488)&gt;=1,1,IF(SUM('Actual species'!R488)="X",1,0))</f>
        <v>0</v>
      </c>
      <c r="P488" s="2">
        <f>IF(SUM('Actual species'!S488)&gt;=1,1,IF(SUM('Actual species'!S488)="X",1,0))</f>
        <v>0</v>
      </c>
      <c r="Q488" s="2">
        <f>IF(SUM('Actual species'!T488)&gt;=1,1,IF(SUM('Actual species'!T488)="X",1,0))</f>
        <v>0</v>
      </c>
      <c r="R488" s="2">
        <f>IF(SUM('Actual species'!U488)&gt;=1,1,IF(SUM('Actual species'!U488)="X",1,0))</f>
        <v>0</v>
      </c>
      <c r="S488" s="2">
        <f>IF(SUM('Actual species'!V488)&gt;=1,1,IF(SUM('Actual species'!V488)="X",1,0))</f>
        <v>0</v>
      </c>
      <c r="T488" s="2">
        <f>IF(SUM('Actual species'!W488)&gt;=1,1,IF(SUM('Actual species'!W488)="X",1,0))</f>
        <v>0</v>
      </c>
    </row>
    <row r="489" spans="1:20" x14ac:dyDescent="0.3">
      <c r="A489" s="113" t="str">
        <f>'Actual species'!A489</f>
        <v>Leptusa sororella</v>
      </c>
      <c r="B489" s="66">
        <f>IF(SUM('Actual species'!B489:E489)&gt;=1,1,IF(SUM('Actual species'!B489:E489)="X",1,0))</f>
        <v>0</v>
      </c>
      <c r="C489" s="2">
        <f>IF(SUM('Actual species'!F489)&gt;=1,1,IF(SUM('Actual species'!F489)="X",1,0))</f>
        <v>0</v>
      </c>
      <c r="D489" s="2">
        <f>IF(SUM('Actual species'!G489)&gt;=1,1,IF(SUM('Actual species'!G489)="X",1,0))</f>
        <v>0</v>
      </c>
      <c r="E489" s="2">
        <f>IF(SUM('Actual species'!H489)&gt;=1,1,IF(SUM('Actual species'!H489)="X",1,0))</f>
        <v>0</v>
      </c>
      <c r="F489" s="2">
        <f>IF(SUM('Actual species'!I489)&gt;=1,1,IF(SUM('Actual species'!I489)="X",1,0))</f>
        <v>0</v>
      </c>
      <c r="G489" s="2">
        <f>IF(SUM('Actual species'!J489)&gt;=1,1,IF(SUM('Actual species'!J489)="X",1,0))</f>
        <v>0</v>
      </c>
      <c r="H489" s="2">
        <f>IF(SUM('Actual species'!K489)&gt;=1,1,IF(SUM('Actual species'!K489)="X",1,0))</f>
        <v>0</v>
      </c>
      <c r="I489" s="2">
        <f>IF(SUM('Actual species'!L489)&gt;=1,1,IF(SUM('Actual species'!L489)="X",1,0))</f>
        <v>0</v>
      </c>
      <c r="J489" s="2">
        <f>IF(SUM('Actual species'!M489)&gt;=1,1,IF(SUM('Actual species'!M489)="X",1,0))</f>
        <v>0</v>
      </c>
      <c r="K489" s="2">
        <f>IF(SUM('Actual species'!N489)&gt;=1,1,IF(SUM('Actual species'!N489)="X",1,0))</f>
        <v>0</v>
      </c>
      <c r="L489" s="2">
        <f>IF(SUM('Actual species'!O489)&gt;=1,1,IF(SUM('Actual species'!O489)="X",1,0))</f>
        <v>0</v>
      </c>
      <c r="M489" s="2">
        <f>IF(SUM('Actual species'!P489)&gt;=1,1,IF(SUM('Actual species'!P489)="X",1,0))</f>
        <v>0</v>
      </c>
      <c r="N489" s="2">
        <f>IF(SUM('Actual species'!Q489)&gt;=1,1,IF(SUM('Actual species'!Q489)="X",1,0))</f>
        <v>0</v>
      </c>
      <c r="O489" s="2">
        <f>IF(SUM('Actual species'!R489)&gt;=1,1,IF(SUM('Actual species'!R489)="X",1,0))</f>
        <v>0</v>
      </c>
      <c r="P489" s="2">
        <f>IF(SUM('Actual species'!S489)&gt;=1,1,IF(SUM('Actual species'!S489)="X",1,0))</f>
        <v>0</v>
      </c>
      <c r="Q489" s="2">
        <f>IF(SUM('Actual species'!T489)&gt;=1,1,IF(SUM('Actual species'!T489)="X",1,0))</f>
        <v>1</v>
      </c>
      <c r="R489" s="2">
        <f>IF(SUM('Actual species'!U489)&gt;=1,1,IF(SUM('Actual species'!U489)="X",1,0))</f>
        <v>0</v>
      </c>
      <c r="S489" s="2">
        <f>IF(SUM('Actual species'!V489)&gt;=1,1,IF(SUM('Actual species'!V489)="X",1,0))</f>
        <v>0</v>
      </c>
      <c r="T489" s="2">
        <f>IF(SUM('Actual species'!W489)&gt;=1,1,IF(SUM('Actual species'!W489)="X",1,0))</f>
        <v>0</v>
      </c>
    </row>
    <row r="490" spans="1:20" x14ac:dyDescent="0.3">
      <c r="A490" s="113" t="str">
        <f>'Actual species'!A490</f>
        <v xml:space="preserve">Leptusa sp. </v>
      </c>
      <c r="B490" s="66">
        <f>IF(SUM('Actual species'!B490:E490)&gt;=1,1,IF(SUM('Actual species'!B490:E490)="X",1,0))</f>
        <v>0</v>
      </c>
      <c r="C490" s="2">
        <f>IF(SUM('Actual species'!F490)&gt;=1,1,IF(SUM('Actual species'!F490)="X",1,0))</f>
        <v>1</v>
      </c>
      <c r="D490" s="2">
        <f>IF(SUM('Actual species'!G490)&gt;=1,1,IF(SUM('Actual species'!G490)="X",1,0))</f>
        <v>0</v>
      </c>
      <c r="E490" s="2">
        <f>IF(SUM('Actual species'!H490)&gt;=1,1,IF(SUM('Actual species'!H490)="X",1,0))</f>
        <v>0</v>
      </c>
      <c r="F490" s="2">
        <f>IF(SUM('Actual species'!I490)&gt;=1,1,IF(SUM('Actual species'!I490)="X",1,0))</f>
        <v>0</v>
      </c>
      <c r="G490" s="2">
        <f>IF(SUM('Actual species'!J490)&gt;=1,1,IF(SUM('Actual species'!J490)="X",1,0))</f>
        <v>0</v>
      </c>
      <c r="H490" s="2">
        <f>IF(SUM('Actual species'!K490)&gt;=1,1,IF(SUM('Actual species'!K490)="X",1,0))</f>
        <v>0</v>
      </c>
      <c r="I490" s="2">
        <f>IF(SUM('Actual species'!L490)&gt;=1,1,IF(SUM('Actual species'!L490)="X",1,0))</f>
        <v>0</v>
      </c>
      <c r="J490" s="2">
        <f>IF(SUM('Actual species'!M490)&gt;=1,1,IF(SUM('Actual species'!M490)="X",1,0))</f>
        <v>0</v>
      </c>
      <c r="K490" s="2">
        <f>IF(SUM('Actual species'!N490)&gt;=1,1,IF(SUM('Actual species'!N490)="X",1,0))</f>
        <v>0</v>
      </c>
      <c r="L490" s="2">
        <f>IF(SUM('Actual species'!O490)&gt;=1,1,IF(SUM('Actual species'!O490)="X",1,0))</f>
        <v>0</v>
      </c>
      <c r="M490" s="2">
        <f>IF(SUM('Actual species'!P490)&gt;=1,1,IF(SUM('Actual species'!P490)="X",1,0))</f>
        <v>0</v>
      </c>
      <c r="N490" s="2">
        <f>IF(SUM('Actual species'!Q490)&gt;=1,1,IF(SUM('Actual species'!Q490)="X",1,0))</f>
        <v>0</v>
      </c>
      <c r="O490" s="2">
        <f>IF(SUM('Actual species'!R490)&gt;=1,1,IF(SUM('Actual species'!R490)="X",1,0))</f>
        <v>0</v>
      </c>
      <c r="P490" s="2">
        <f>IF(SUM('Actual species'!S490)&gt;=1,1,IF(SUM('Actual species'!S490)="X",1,0))</f>
        <v>0</v>
      </c>
      <c r="Q490" s="2">
        <f>IF(SUM('Actual species'!T490)&gt;=1,1,IF(SUM('Actual species'!T490)="X",1,0))</f>
        <v>0</v>
      </c>
      <c r="R490" s="2">
        <f>IF(SUM('Actual species'!U490)&gt;=1,1,IF(SUM('Actual species'!U490)="X",1,0))</f>
        <v>0</v>
      </c>
      <c r="S490" s="2">
        <f>IF(SUM('Actual species'!V490)&gt;=1,1,IF(SUM('Actual species'!V490)="X",1,0))</f>
        <v>0</v>
      </c>
      <c r="T490" s="2">
        <f>IF(SUM('Actual species'!W490)&gt;=1,1,IF(SUM('Actual species'!W490)="X",1,0))</f>
        <v>0</v>
      </c>
    </row>
    <row r="491" spans="1:20" x14ac:dyDescent="0.3">
      <c r="A491" s="113" t="str">
        <f>'Actual species'!A491</f>
        <v>Leptusa winneguthiana</v>
      </c>
      <c r="B491" s="66">
        <f>IF(SUM('Actual species'!B491:E491)&gt;=1,1,IF(SUM('Actual species'!B491:E491)="X",1,0))</f>
        <v>0</v>
      </c>
      <c r="C491" s="2">
        <f>IF(SUM('Actual species'!F491)&gt;=1,1,IF(SUM('Actual species'!F491)="X",1,0))</f>
        <v>0</v>
      </c>
      <c r="D491" s="2">
        <f>IF(SUM('Actual species'!G491)&gt;=1,1,IF(SUM('Actual species'!G491)="X",1,0))</f>
        <v>0</v>
      </c>
      <c r="E491" s="2">
        <f>IF(SUM('Actual species'!H491)&gt;=1,1,IF(SUM('Actual species'!H491)="X",1,0))</f>
        <v>0</v>
      </c>
      <c r="F491" s="2">
        <f>IF(SUM('Actual species'!I491)&gt;=1,1,IF(SUM('Actual species'!I491)="X",1,0))</f>
        <v>0</v>
      </c>
      <c r="G491" s="2">
        <f>IF(SUM('Actual species'!J491)&gt;=1,1,IF(SUM('Actual species'!J491)="X",1,0))</f>
        <v>0</v>
      </c>
      <c r="H491" s="2">
        <f>IF(SUM('Actual species'!K491)&gt;=1,1,IF(SUM('Actual species'!K491)="X",1,0))</f>
        <v>0</v>
      </c>
      <c r="I491" s="2">
        <f>IF(SUM('Actual species'!L491)&gt;=1,1,IF(SUM('Actual species'!L491)="X",1,0))</f>
        <v>0</v>
      </c>
      <c r="J491" s="2">
        <f>IF(SUM('Actual species'!M491)&gt;=1,1,IF(SUM('Actual species'!M491)="X",1,0))</f>
        <v>0</v>
      </c>
      <c r="K491" s="2">
        <f>IF(SUM('Actual species'!N491)&gt;=1,1,IF(SUM('Actual species'!N491)="X",1,0))</f>
        <v>0</v>
      </c>
      <c r="L491" s="2">
        <f>IF(SUM('Actual species'!O491)&gt;=1,1,IF(SUM('Actual species'!O491)="X",1,0))</f>
        <v>0</v>
      </c>
      <c r="M491" s="2">
        <f>IF(SUM('Actual species'!P491)&gt;=1,1,IF(SUM('Actual species'!P491)="X",1,0))</f>
        <v>0</v>
      </c>
      <c r="N491" s="2">
        <f>IF(SUM('Actual species'!Q491)&gt;=1,1,IF(SUM('Actual species'!Q491)="X",1,0))</f>
        <v>0</v>
      </c>
      <c r="O491" s="2">
        <f>IF(SUM('Actual species'!R491)&gt;=1,1,IF(SUM('Actual species'!R491)="X",1,0))</f>
        <v>0</v>
      </c>
      <c r="P491" s="2">
        <f>IF(SUM('Actual species'!S491)&gt;=1,1,IF(SUM('Actual species'!S491)="X",1,0))</f>
        <v>0</v>
      </c>
      <c r="Q491" s="2">
        <f>IF(SUM('Actual species'!T491)&gt;=1,1,IF(SUM('Actual species'!T491)="X",1,0))</f>
        <v>1</v>
      </c>
      <c r="R491" s="2">
        <f>IF(SUM('Actual species'!U491)&gt;=1,1,IF(SUM('Actual species'!U491)="X",1,0))</f>
        <v>0</v>
      </c>
      <c r="S491" s="2">
        <f>IF(SUM('Actual species'!V491)&gt;=1,1,IF(SUM('Actual species'!V491)="X",1,0))</f>
        <v>0</v>
      </c>
      <c r="T491" s="2">
        <f>IF(SUM('Actual species'!W491)&gt;=1,1,IF(SUM('Actual species'!W491)="X",1,0))</f>
        <v>0</v>
      </c>
    </row>
    <row r="492" spans="1:20" x14ac:dyDescent="0.3">
      <c r="A492" s="113" t="str">
        <f>'Actual species'!A492</f>
        <v>Liogluta alpestris</v>
      </c>
      <c r="B492" s="66">
        <f>IF(SUM('Actual species'!B492:E492)&gt;=1,1,IF(SUM('Actual species'!B492:E492)="X",1,0))</f>
        <v>0</v>
      </c>
      <c r="C492" s="2">
        <f>IF(SUM('Actual species'!F492)&gt;=1,1,IF(SUM('Actual species'!F492)="X",1,0))</f>
        <v>0</v>
      </c>
      <c r="D492" s="2">
        <f>IF(SUM('Actual species'!G492)&gt;=1,1,IF(SUM('Actual species'!G492)="X",1,0))</f>
        <v>0</v>
      </c>
      <c r="E492" s="2">
        <f>IF(SUM('Actual species'!H492)&gt;=1,1,IF(SUM('Actual species'!H492)="X",1,0))</f>
        <v>0</v>
      </c>
      <c r="F492" s="2">
        <f>IF(SUM('Actual species'!I492)&gt;=1,1,IF(SUM('Actual species'!I492)="X",1,0))</f>
        <v>0</v>
      </c>
      <c r="G492" s="2">
        <f>IF(SUM('Actual species'!J492)&gt;=1,1,IF(SUM('Actual species'!J492)="X",1,0))</f>
        <v>0</v>
      </c>
      <c r="H492" s="2">
        <f>IF(SUM('Actual species'!K492)&gt;=1,1,IF(SUM('Actual species'!K492)="X",1,0))</f>
        <v>0</v>
      </c>
      <c r="I492" s="2">
        <f>IF(SUM('Actual species'!L492)&gt;=1,1,IF(SUM('Actual species'!L492)="X",1,0))</f>
        <v>0</v>
      </c>
      <c r="J492" s="2">
        <f>IF(SUM('Actual species'!M492)&gt;=1,1,IF(SUM('Actual species'!M492)="X",1,0))</f>
        <v>0</v>
      </c>
      <c r="K492" s="2">
        <f>IF(SUM('Actual species'!N492)&gt;=1,1,IF(SUM('Actual species'!N492)="X",1,0))</f>
        <v>0</v>
      </c>
      <c r="L492" s="2">
        <f>IF(SUM('Actual species'!O492)&gt;=1,1,IF(SUM('Actual species'!O492)="X",1,0))</f>
        <v>0</v>
      </c>
      <c r="M492" s="2">
        <f>IF(SUM('Actual species'!P492)&gt;=1,1,IF(SUM('Actual species'!P492)="X",1,0))</f>
        <v>0</v>
      </c>
      <c r="N492" s="2">
        <f>IF(SUM('Actual species'!Q492)&gt;=1,1,IF(SUM('Actual species'!Q492)="X",1,0))</f>
        <v>0</v>
      </c>
      <c r="O492" s="2">
        <f>IF(SUM('Actual species'!R492)&gt;=1,1,IF(SUM('Actual species'!R492)="X",1,0))</f>
        <v>0</v>
      </c>
      <c r="P492" s="2">
        <f>IF(SUM('Actual species'!S492)&gt;=1,1,IF(SUM('Actual species'!S492)="X",1,0))</f>
        <v>0</v>
      </c>
      <c r="Q492" s="2">
        <f>IF(SUM('Actual species'!T492)&gt;=1,1,IF(SUM('Actual species'!T492)="X",1,0))</f>
        <v>1</v>
      </c>
      <c r="R492" s="2">
        <f>IF(SUM('Actual species'!U492)&gt;=1,1,IF(SUM('Actual species'!U492)="X",1,0))</f>
        <v>0</v>
      </c>
      <c r="S492" s="2">
        <f>IF(SUM('Actual species'!V492)&gt;=1,1,IF(SUM('Actual species'!V492)="X",1,0))</f>
        <v>1</v>
      </c>
      <c r="T492" s="2">
        <f>IF(SUM('Actual species'!W492)&gt;=1,1,IF(SUM('Actual species'!W492)="X",1,0))</f>
        <v>0</v>
      </c>
    </row>
    <row r="493" spans="1:20" x14ac:dyDescent="0.3">
      <c r="A493" s="113" t="str">
        <f>'Actual species'!A493</f>
        <v>Liogluta longiuscula</v>
      </c>
      <c r="B493" s="66">
        <f>IF(SUM('Actual species'!B493:E493)&gt;=1,1,IF(SUM('Actual species'!B493:E493)="X",1,0))</f>
        <v>1</v>
      </c>
      <c r="C493" s="2">
        <f>IF(SUM('Actual species'!F493)&gt;=1,1,IF(SUM('Actual species'!F493)="X",1,0))</f>
        <v>0</v>
      </c>
      <c r="D493" s="2">
        <f>IF(SUM('Actual species'!G493)&gt;=1,1,IF(SUM('Actual species'!G493)="X",1,0))</f>
        <v>1</v>
      </c>
      <c r="E493" s="2">
        <f>IF(SUM('Actual species'!H493)&gt;=1,1,IF(SUM('Actual species'!H493)="X",1,0))</f>
        <v>1</v>
      </c>
      <c r="F493" s="2">
        <f>IF(SUM('Actual species'!I493)&gt;=1,1,IF(SUM('Actual species'!I493)="X",1,0))</f>
        <v>1</v>
      </c>
      <c r="G493" s="2">
        <f>IF(SUM('Actual species'!J493)&gt;=1,1,IF(SUM('Actual species'!J493)="X",1,0))</f>
        <v>1</v>
      </c>
      <c r="H493" s="2">
        <f>IF(SUM('Actual species'!K493)&gt;=1,1,IF(SUM('Actual species'!K493)="X",1,0))</f>
        <v>1</v>
      </c>
      <c r="I493" s="2">
        <f>IF(SUM('Actual species'!L493)&gt;=1,1,IF(SUM('Actual species'!L493)="X",1,0))</f>
        <v>1</v>
      </c>
      <c r="J493" s="2">
        <f>IF(SUM('Actual species'!M493)&gt;=1,1,IF(SUM('Actual species'!M493)="X",1,0))</f>
        <v>0</v>
      </c>
      <c r="K493" s="2">
        <f>IF(SUM('Actual species'!N493)&gt;=1,1,IF(SUM('Actual species'!N493)="X",1,0))</f>
        <v>1</v>
      </c>
      <c r="L493" s="2">
        <f>IF(SUM('Actual species'!O493)&gt;=1,1,IF(SUM('Actual species'!O493)="X",1,0))</f>
        <v>0</v>
      </c>
      <c r="M493" s="2">
        <f>IF(SUM('Actual species'!P493)&gt;=1,1,IF(SUM('Actual species'!P493)="X",1,0))</f>
        <v>1</v>
      </c>
      <c r="N493" s="2">
        <f>IF(SUM('Actual species'!Q493)&gt;=1,1,IF(SUM('Actual species'!Q493)="X",1,0))</f>
        <v>0</v>
      </c>
      <c r="O493" s="2">
        <f>IF(SUM('Actual species'!R493)&gt;=1,1,IF(SUM('Actual species'!R493)="X",1,0))</f>
        <v>1</v>
      </c>
      <c r="P493" s="2">
        <f>IF(SUM('Actual species'!S493)&gt;=1,1,IF(SUM('Actual species'!S493)="X",1,0))</f>
        <v>1</v>
      </c>
      <c r="Q493" s="2">
        <f>IF(SUM('Actual species'!T493)&gt;=1,1,IF(SUM('Actual species'!T493)="X",1,0))</f>
        <v>1</v>
      </c>
      <c r="R493" s="2">
        <f>IF(SUM('Actual species'!U493)&gt;=1,1,IF(SUM('Actual species'!U493)="X",1,0))</f>
        <v>0</v>
      </c>
      <c r="S493" s="2">
        <f>IF(SUM('Actual species'!V493)&gt;=1,1,IF(SUM('Actual species'!V493)="X",1,0))</f>
        <v>1</v>
      </c>
      <c r="T493" s="2">
        <f>IF(SUM('Actual species'!W493)&gt;=1,1,IF(SUM('Actual species'!W493)="X",1,0))</f>
        <v>0</v>
      </c>
    </row>
    <row r="494" spans="1:20" x14ac:dyDescent="0.3">
      <c r="A494" s="113" t="str">
        <f>'Actual species'!A494</f>
        <v>Liogluta microptera</v>
      </c>
      <c r="B494" s="66">
        <f>IF(SUM('Actual species'!B494:E494)&gt;=1,1,IF(SUM('Actual species'!B494:E494)="X",1,0))</f>
        <v>0</v>
      </c>
      <c r="C494" s="2">
        <f>IF(SUM('Actual species'!F494)&gt;=1,1,IF(SUM('Actual species'!F494)="X",1,0))</f>
        <v>1</v>
      </c>
      <c r="D494" s="2">
        <f>IF(SUM('Actual species'!G494)&gt;=1,1,IF(SUM('Actual species'!G494)="X",1,0))</f>
        <v>0</v>
      </c>
      <c r="E494" s="2">
        <f>IF(SUM('Actual species'!H494)&gt;=1,1,IF(SUM('Actual species'!H494)="X",1,0))</f>
        <v>0</v>
      </c>
      <c r="F494" s="2">
        <f>IF(SUM('Actual species'!I494)&gt;=1,1,IF(SUM('Actual species'!I494)="X",1,0))</f>
        <v>0</v>
      </c>
      <c r="G494" s="2">
        <f>IF(SUM('Actual species'!J494)&gt;=1,1,IF(SUM('Actual species'!J494)="X",1,0))</f>
        <v>0</v>
      </c>
      <c r="H494" s="2">
        <f>IF(SUM('Actual species'!K494)&gt;=1,1,IF(SUM('Actual species'!K494)="X",1,0))</f>
        <v>0</v>
      </c>
      <c r="I494" s="2">
        <f>IF(SUM('Actual species'!L494)&gt;=1,1,IF(SUM('Actual species'!L494)="X",1,0))</f>
        <v>0</v>
      </c>
      <c r="J494" s="2">
        <f>IF(SUM('Actual species'!M494)&gt;=1,1,IF(SUM('Actual species'!M494)="X",1,0))</f>
        <v>0</v>
      </c>
      <c r="K494" s="2">
        <f>IF(SUM('Actual species'!N494)&gt;=1,1,IF(SUM('Actual species'!N494)="X",1,0))</f>
        <v>0</v>
      </c>
      <c r="L494" s="2">
        <f>IF(SUM('Actual species'!O494)&gt;=1,1,IF(SUM('Actual species'!O494)="X",1,0))</f>
        <v>0</v>
      </c>
      <c r="M494" s="2">
        <f>IF(SUM('Actual species'!P494)&gt;=1,1,IF(SUM('Actual species'!P494)="X",1,0))</f>
        <v>0</v>
      </c>
      <c r="N494" s="2">
        <f>IF(SUM('Actual species'!Q494)&gt;=1,1,IF(SUM('Actual species'!Q494)="X",1,0))</f>
        <v>0</v>
      </c>
      <c r="O494" s="2">
        <f>IF(SUM('Actual species'!R494)&gt;=1,1,IF(SUM('Actual species'!R494)="X",1,0))</f>
        <v>0</v>
      </c>
      <c r="P494" s="2">
        <f>IF(SUM('Actual species'!S494)&gt;=1,1,IF(SUM('Actual species'!S494)="X",1,0))</f>
        <v>0</v>
      </c>
      <c r="Q494" s="2">
        <f>IF(SUM('Actual species'!T494)&gt;=1,1,IF(SUM('Actual species'!T494)="X",1,0))</f>
        <v>0</v>
      </c>
      <c r="R494" s="2">
        <f>IF(SUM('Actual species'!U494)&gt;=1,1,IF(SUM('Actual species'!U494)="X",1,0))</f>
        <v>0</v>
      </c>
      <c r="S494" s="2">
        <f>IF(SUM('Actual species'!V494)&gt;=1,1,IF(SUM('Actual species'!V494)="X",1,0))</f>
        <v>0</v>
      </c>
      <c r="T494" s="2">
        <f>IF(SUM('Actual species'!W494)&gt;=1,1,IF(SUM('Actual species'!W494)="X",1,0))</f>
        <v>0</v>
      </c>
    </row>
    <row r="495" spans="1:20" x14ac:dyDescent="0.3">
      <c r="A495" s="113" t="str">
        <f>'Actual species'!A495</f>
        <v>Lyprocorrhe anceps</v>
      </c>
      <c r="B495" s="66">
        <f>IF(SUM('Actual species'!B495:E495)&gt;=1,1,IF(SUM('Actual species'!B495:E495)="X",1,0))</f>
        <v>0</v>
      </c>
      <c r="C495" s="2">
        <f>IF(SUM('Actual species'!F495)&gt;=1,1,IF(SUM('Actual species'!F495)="X",1,0))</f>
        <v>0</v>
      </c>
      <c r="D495" s="2">
        <f>IF(SUM('Actual species'!G495)&gt;=1,1,IF(SUM('Actual species'!G495)="X",1,0))</f>
        <v>0</v>
      </c>
      <c r="E495" s="2">
        <f>IF(SUM('Actual species'!H495)&gt;=1,1,IF(SUM('Actual species'!H495)="X",1,0))</f>
        <v>0</v>
      </c>
      <c r="F495" s="2">
        <f>IF(SUM('Actual species'!I495)&gt;=1,1,IF(SUM('Actual species'!I495)="X",1,0))</f>
        <v>0</v>
      </c>
      <c r="G495" s="2">
        <f>IF(SUM('Actual species'!J495)&gt;=1,1,IF(SUM('Actual species'!J495)="X",1,0))</f>
        <v>0</v>
      </c>
      <c r="H495" s="2">
        <f>IF(SUM('Actual species'!K495)&gt;=1,1,IF(SUM('Actual species'!K495)="X",1,0))</f>
        <v>0</v>
      </c>
      <c r="I495" s="2">
        <f>IF(SUM('Actual species'!L495)&gt;=1,1,IF(SUM('Actual species'!L495)="X",1,0))</f>
        <v>0</v>
      </c>
      <c r="J495" s="2">
        <f>IF(SUM('Actual species'!M495)&gt;=1,1,IF(SUM('Actual species'!M495)="X",1,0))</f>
        <v>0</v>
      </c>
      <c r="K495" s="2">
        <f>IF(SUM('Actual species'!N495)&gt;=1,1,IF(SUM('Actual species'!N495)="X",1,0))</f>
        <v>0</v>
      </c>
      <c r="L495" s="2">
        <f>IF(SUM('Actual species'!O495)&gt;=1,1,IF(SUM('Actual species'!O495)="X",1,0))</f>
        <v>0</v>
      </c>
      <c r="M495" s="2">
        <f>IF(SUM('Actual species'!P495)&gt;=1,1,IF(SUM('Actual species'!P495)="X",1,0))</f>
        <v>0</v>
      </c>
      <c r="N495" s="2">
        <f>IF(SUM('Actual species'!Q495)&gt;=1,1,IF(SUM('Actual species'!Q495)="X",1,0))</f>
        <v>0</v>
      </c>
      <c r="O495" s="2">
        <f>IF(SUM('Actual species'!R495)&gt;=1,1,IF(SUM('Actual species'!R495)="X",1,0))</f>
        <v>0</v>
      </c>
      <c r="P495" s="2">
        <f>IF(SUM('Actual species'!S495)&gt;=1,1,IF(SUM('Actual species'!S495)="X",1,0))</f>
        <v>0</v>
      </c>
      <c r="Q495" s="2">
        <f>IF(SUM('Actual species'!T495)&gt;=1,1,IF(SUM('Actual species'!T495)="X",1,0))</f>
        <v>1</v>
      </c>
      <c r="R495" s="2">
        <f>IF(SUM('Actual species'!U495)&gt;=1,1,IF(SUM('Actual species'!U495)="X",1,0))</f>
        <v>0</v>
      </c>
      <c r="S495" s="2">
        <f>IF(SUM('Actual species'!V495)&gt;=1,1,IF(SUM('Actual species'!V495)="X",1,0))</f>
        <v>0</v>
      </c>
      <c r="T495" s="2">
        <f>IF(SUM('Actual species'!W495)&gt;=1,1,IF(SUM('Actual species'!W495)="X",1,0))</f>
        <v>0</v>
      </c>
    </row>
    <row r="496" spans="1:20" x14ac:dyDescent="0.3">
      <c r="A496" s="113" t="str">
        <f>'Actual species'!A496</f>
        <v>Maurachelia roubali</v>
      </c>
      <c r="B496" s="66">
        <f>IF(SUM('Actual species'!B496:E496)&gt;=1,1,IF(SUM('Actual species'!B496:E496)="X",1,0))</f>
        <v>0</v>
      </c>
      <c r="C496" s="2">
        <f>IF(SUM('Actual species'!F496)&gt;=1,1,IF(SUM('Actual species'!F496)="X",1,0))</f>
        <v>0</v>
      </c>
      <c r="D496" s="2">
        <f>IF(SUM('Actual species'!G496)&gt;=1,1,IF(SUM('Actual species'!G496)="X",1,0))</f>
        <v>0</v>
      </c>
      <c r="E496" s="2">
        <f>IF(SUM('Actual species'!H496)&gt;=1,1,IF(SUM('Actual species'!H496)="X",1,0))</f>
        <v>1</v>
      </c>
      <c r="F496" s="2">
        <f>IF(SUM('Actual species'!I496)&gt;=1,1,IF(SUM('Actual species'!I496)="X",1,0))</f>
        <v>0</v>
      </c>
      <c r="G496" s="2">
        <f>IF(SUM('Actual species'!J496)&gt;=1,1,IF(SUM('Actual species'!J496)="X",1,0))</f>
        <v>0</v>
      </c>
      <c r="H496" s="2">
        <f>IF(SUM('Actual species'!K496)&gt;=1,1,IF(SUM('Actual species'!K496)="X",1,0))</f>
        <v>0</v>
      </c>
      <c r="I496" s="2">
        <f>IF(SUM('Actual species'!L496)&gt;=1,1,IF(SUM('Actual species'!L496)="X",1,0))</f>
        <v>0</v>
      </c>
      <c r="J496" s="2">
        <f>IF(SUM('Actual species'!M496)&gt;=1,1,IF(SUM('Actual species'!M496)="X",1,0))</f>
        <v>0</v>
      </c>
      <c r="K496" s="2">
        <f>IF(SUM('Actual species'!N496)&gt;=1,1,IF(SUM('Actual species'!N496)="X",1,0))</f>
        <v>0</v>
      </c>
      <c r="L496" s="2">
        <f>IF(SUM('Actual species'!O496)&gt;=1,1,IF(SUM('Actual species'!O496)="X",1,0))</f>
        <v>0</v>
      </c>
      <c r="M496" s="2">
        <f>IF(SUM('Actual species'!P496)&gt;=1,1,IF(SUM('Actual species'!P496)="X",1,0))</f>
        <v>0</v>
      </c>
      <c r="N496" s="2">
        <f>IF(SUM('Actual species'!Q496)&gt;=1,1,IF(SUM('Actual species'!Q496)="X",1,0))</f>
        <v>0</v>
      </c>
      <c r="O496" s="2">
        <f>IF(SUM('Actual species'!R496)&gt;=1,1,IF(SUM('Actual species'!R496)="X",1,0))</f>
        <v>0</v>
      </c>
      <c r="P496" s="2">
        <f>IF(SUM('Actual species'!S496)&gt;=1,1,IF(SUM('Actual species'!S496)="X",1,0))</f>
        <v>0</v>
      </c>
      <c r="Q496" s="2">
        <f>IF(SUM('Actual species'!T496)&gt;=1,1,IF(SUM('Actual species'!T496)="X",1,0))</f>
        <v>0</v>
      </c>
      <c r="R496" s="2">
        <f>IF(SUM('Actual species'!U496)&gt;=1,1,IF(SUM('Actual species'!U496)="X",1,0))</f>
        <v>0</v>
      </c>
      <c r="S496" s="2">
        <f>IF(SUM('Actual species'!V496)&gt;=1,1,IF(SUM('Actual species'!V496)="X",1,0))</f>
        <v>0</v>
      </c>
      <c r="T496" s="2">
        <f>IF(SUM('Actual species'!W496)&gt;=1,1,IF(SUM('Actual species'!W496)="X",1,0))</f>
        <v>0</v>
      </c>
    </row>
    <row r="497" spans="1:20" x14ac:dyDescent="0.3">
      <c r="A497" s="113" t="str">
        <f>'Actual species'!A497</f>
        <v>Meotica parasita</v>
      </c>
      <c r="B497" s="66">
        <f>IF(SUM('Actual species'!B497:E497)&gt;=1,1,IF(SUM('Actual species'!B497:E497)="X",1,0))</f>
        <v>0</v>
      </c>
      <c r="C497" s="2">
        <f>IF(SUM('Actual species'!F497)&gt;=1,1,IF(SUM('Actual species'!F497)="X",1,0))</f>
        <v>0</v>
      </c>
      <c r="D497" s="2">
        <f>IF(SUM('Actual species'!G497)&gt;=1,1,IF(SUM('Actual species'!G497)="X",1,0))</f>
        <v>0</v>
      </c>
      <c r="E497" s="2">
        <f>IF(SUM('Actual species'!H497)&gt;=1,1,IF(SUM('Actual species'!H497)="X",1,0))</f>
        <v>0</v>
      </c>
      <c r="F497" s="2">
        <f>IF(SUM('Actual species'!I497)&gt;=1,1,IF(SUM('Actual species'!I497)="X",1,0))</f>
        <v>0</v>
      </c>
      <c r="G497" s="2">
        <f>IF(SUM('Actual species'!J497)&gt;=1,1,IF(SUM('Actual species'!J497)="X",1,0))</f>
        <v>0</v>
      </c>
      <c r="H497" s="2">
        <f>IF(SUM('Actual species'!K497)&gt;=1,1,IF(SUM('Actual species'!K497)="X",1,0))</f>
        <v>0</v>
      </c>
      <c r="I497" s="2">
        <f>IF(SUM('Actual species'!L497)&gt;=1,1,IF(SUM('Actual species'!L497)="X",1,0))</f>
        <v>0</v>
      </c>
      <c r="J497" s="2">
        <f>IF(SUM('Actual species'!M497)&gt;=1,1,IF(SUM('Actual species'!M497)="X",1,0))</f>
        <v>1</v>
      </c>
      <c r="K497" s="2">
        <f>IF(SUM('Actual species'!N497)&gt;=1,1,IF(SUM('Actual species'!N497)="X",1,0))</f>
        <v>0</v>
      </c>
      <c r="L497" s="2">
        <f>IF(SUM('Actual species'!O497)&gt;=1,1,IF(SUM('Actual species'!O497)="X",1,0))</f>
        <v>0</v>
      </c>
      <c r="M497" s="2">
        <f>IF(SUM('Actual species'!P497)&gt;=1,1,IF(SUM('Actual species'!P497)="X",1,0))</f>
        <v>0</v>
      </c>
      <c r="N497" s="2">
        <f>IF(SUM('Actual species'!Q497)&gt;=1,1,IF(SUM('Actual species'!Q497)="X",1,0))</f>
        <v>0</v>
      </c>
      <c r="O497" s="2">
        <f>IF(SUM('Actual species'!R497)&gt;=1,1,IF(SUM('Actual species'!R497)="X",1,0))</f>
        <v>0</v>
      </c>
      <c r="P497" s="2">
        <f>IF(SUM('Actual species'!S497)&gt;=1,1,IF(SUM('Actual species'!S497)="X",1,0))</f>
        <v>0</v>
      </c>
      <c r="Q497" s="2">
        <f>IF(SUM('Actual species'!T497)&gt;=1,1,IF(SUM('Actual species'!T497)="X",1,0))</f>
        <v>0</v>
      </c>
      <c r="R497" s="2">
        <f>IF(SUM('Actual species'!U497)&gt;=1,1,IF(SUM('Actual species'!U497)="X",1,0))</f>
        <v>0</v>
      </c>
      <c r="S497" s="2">
        <f>IF(SUM('Actual species'!V497)&gt;=1,1,IF(SUM('Actual species'!V497)="X",1,0))</f>
        <v>0</v>
      </c>
      <c r="T497" s="2">
        <f>IF(SUM('Actual species'!W497)&gt;=1,1,IF(SUM('Actual species'!W497)="X",1,0))</f>
        <v>0</v>
      </c>
    </row>
    <row r="498" spans="1:20" x14ac:dyDescent="0.3">
      <c r="A498" s="113" t="str">
        <f>'Actual species'!A498</f>
        <v>Meotica sp.</v>
      </c>
      <c r="B498" s="66">
        <f>IF(SUM('Actual species'!B498:E498)&gt;=1,1,IF(SUM('Actual species'!B498:E498)="X",1,0))</f>
        <v>0</v>
      </c>
      <c r="C498" s="2">
        <f>IF(SUM('Actual species'!F498)&gt;=1,1,IF(SUM('Actual species'!F498)="X",1,0))</f>
        <v>0</v>
      </c>
      <c r="D498" s="2">
        <f>IF(SUM('Actual species'!G498)&gt;=1,1,IF(SUM('Actual species'!G498)="X",1,0))</f>
        <v>0</v>
      </c>
      <c r="E498" s="2">
        <f>IF(SUM('Actual species'!H498)&gt;=1,1,IF(SUM('Actual species'!H498)="X",1,0))</f>
        <v>0</v>
      </c>
      <c r="F498" s="2">
        <f>IF(SUM('Actual species'!I498)&gt;=1,1,IF(SUM('Actual species'!I498)="X",1,0))</f>
        <v>0</v>
      </c>
      <c r="G498" s="2">
        <f>IF(SUM('Actual species'!J498)&gt;=1,1,IF(SUM('Actual species'!J498)="X",1,0))</f>
        <v>0</v>
      </c>
      <c r="H498" s="2">
        <f>IF(SUM('Actual species'!K498)&gt;=1,1,IF(SUM('Actual species'!K498)="X",1,0))</f>
        <v>0</v>
      </c>
      <c r="I498" s="2">
        <f>IF(SUM('Actual species'!L498)&gt;=1,1,IF(SUM('Actual species'!L498)="X",1,0))</f>
        <v>0</v>
      </c>
      <c r="J498" s="2">
        <f>IF(SUM('Actual species'!M498)&gt;=1,1,IF(SUM('Actual species'!M498)="X",1,0))</f>
        <v>0</v>
      </c>
      <c r="K498" s="2">
        <f>IF(SUM('Actual species'!N498)&gt;=1,1,IF(SUM('Actual species'!N498)="X",1,0))</f>
        <v>0</v>
      </c>
      <c r="L498" s="2">
        <f>IF(SUM('Actual species'!O498)&gt;=1,1,IF(SUM('Actual species'!O498)="X",1,0))</f>
        <v>0</v>
      </c>
      <c r="M498" s="2">
        <f>IF(SUM('Actual species'!P498)&gt;=1,1,IF(SUM('Actual species'!P498)="X",1,0))</f>
        <v>0</v>
      </c>
      <c r="N498" s="2">
        <f>IF(SUM('Actual species'!Q498)&gt;=1,1,IF(SUM('Actual species'!Q498)="X",1,0))</f>
        <v>1</v>
      </c>
      <c r="O498" s="2">
        <f>IF(SUM('Actual species'!R498)&gt;=1,1,IF(SUM('Actual species'!R498)="X",1,0))</f>
        <v>0</v>
      </c>
      <c r="P498" s="2">
        <f>IF(SUM('Actual species'!S498)&gt;=1,1,IF(SUM('Actual species'!S498)="X",1,0))</f>
        <v>1</v>
      </c>
      <c r="Q498" s="2">
        <f>IF(SUM('Actual species'!T498)&gt;=1,1,IF(SUM('Actual species'!T498)="X",1,0))</f>
        <v>0</v>
      </c>
      <c r="R498" s="2">
        <f>IF(SUM('Actual species'!U498)&gt;=1,1,IF(SUM('Actual species'!U498)="X",1,0))</f>
        <v>0</v>
      </c>
      <c r="S498" s="2">
        <f>IF(SUM('Actual species'!V498)&gt;=1,1,IF(SUM('Actual species'!V498)="X",1,0))</f>
        <v>0</v>
      </c>
      <c r="T498" s="2">
        <f>IF(SUM('Actual species'!W498)&gt;=1,1,IF(SUM('Actual species'!W498)="X",1,0))</f>
        <v>0</v>
      </c>
    </row>
    <row r="499" spans="1:20" x14ac:dyDescent="0.3">
      <c r="A499" s="113" t="str">
        <f>'Actual species'!A499</f>
        <v>Myllaena aff. minuta</v>
      </c>
      <c r="B499" s="66">
        <f>IF(SUM('Actual species'!B499:E499)&gt;=1,1,IF(SUM('Actual species'!B499:E499)="X",1,0))</f>
        <v>0</v>
      </c>
      <c r="C499" s="2">
        <f>IF(SUM('Actual species'!F499)&gt;=1,1,IF(SUM('Actual species'!F499)="X",1,0))</f>
        <v>0</v>
      </c>
      <c r="D499" s="2">
        <f>IF(SUM('Actual species'!G499)&gt;=1,1,IF(SUM('Actual species'!G499)="X",1,0))</f>
        <v>0</v>
      </c>
      <c r="E499" s="2">
        <f>IF(SUM('Actual species'!H499)&gt;=1,1,IF(SUM('Actual species'!H499)="X",1,0))</f>
        <v>0</v>
      </c>
      <c r="F499" s="2">
        <f>IF(SUM('Actual species'!I499)&gt;=1,1,IF(SUM('Actual species'!I499)="X",1,0))</f>
        <v>0</v>
      </c>
      <c r="G499" s="2">
        <f>IF(SUM('Actual species'!J499)&gt;=1,1,IF(SUM('Actual species'!J499)="X",1,0))</f>
        <v>0</v>
      </c>
      <c r="H499" s="2">
        <f>IF(SUM('Actual species'!K499)&gt;=1,1,IF(SUM('Actual species'!K499)="X",1,0))</f>
        <v>0</v>
      </c>
      <c r="I499" s="2">
        <f>IF(SUM('Actual species'!L499)&gt;=1,1,IF(SUM('Actual species'!L499)="X",1,0))</f>
        <v>0</v>
      </c>
      <c r="J499" s="2">
        <f>IF(SUM('Actual species'!M499)&gt;=1,1,IF(SUM('Actual species'!M499)="X",1,0))</f>
        <v>0</v>
      </c>
      <c r="K499" s="2">
        <f>IF(SUM('Actual species'!N499)&gt;=1,1,IF(SUM('Actual species'!N499)="X",1,0))</f>
        <v>0</v>
      </c>
      <c r="L499" s="2">
        <f>IF(SUM('Actual species'!O499)&gt;=1,1,IF(SUM('Actual species'!O499)="X",1,0))</f>
        <v>0</v>
      </c>
      <c r="M499" s="2">
        <f>IF(SUM('Actual species'!P499)&gt;=1,1,IF(SUM('Actual species'!P499)="X",1,0))</f>
        <v>0</v>
      </c>
      <c r="N499" s="2">
        <f>IF(SUM('Actual species'!Q499)&gt;=1,1,IF(SUM('Actual species'!Q499)="X",1,0))</f>
        <v>1</v>
      </c>
      <c r="O499" s="2">
        <f>IF(SUM('Actual species'!R499)&gt;=1,1,IF(SUM('Actual species'!R499)="X",1,0))</f>
        <v>1</v>
      </c>
      <c r="P499" s="2">
        <f>IF(SUM('Actual species'!S499)&gt;=1,1,IF(SUM('Actual species'!S499)="X",1,0))</f>
        <v>0</v>
      </c>
      <c r="Q499" s="2">
        <f>IF(SUM('Actual species'!T499)&gt;=1,1,IF(SUM('Actual species'!T499)="X",1,0))</f>
        <v>0</v>
      </c>
      <c r="R499" s="2">
        <f>IF(SUM('Actual species'!U499)&gt;=1,1,IF(SUM('Actual species'!U499)="X",1,0))</f>
        <v>0</v>
      </c>
      <c r="S499" s="2">
        <f>IF(SUM('Actual species'!V499)&gt;=1,1,IF(SUM('Actual species'!V499)="X",1,0))</f>
        <v>0</v>
      </c>
      <c r="T499" s="2">
        <f>IF(SUM('Actual species'!W499)&gt;=1,1,IF(SUM('Actual species'!W499)="X",1,0))</f>
        <v>0</v>
      </c>
    </row>
    <row r="500" spans="1:20" x14ac:dyDescent="0.3">
      <c r="A500" s="113" t="str">
        <f>'Actual species'!A500</f>
        <v>Myllaena cf. Kraatzi</v>
      </c>
      <c r="B500" s="66">
        <f>IF(SUM('Actual species'!B500:E500)&gt;=1,1,IF(SUM('Actual species'!B500:E500)="X",1,0))</f>
        <v>1</v>
      </c>
      <c r="C500" s="2">
        <f>IF(SUM('Actual species'!F500)&gt;=1,1,IF(SUM('Actual species'!F500)="X",1,0))</f>
        <v>0</v>
      </c>
      <c r="D500" s="2">
        <f>IF(SUM('Actual species'!G500)&gt;=1,1,IF(SUM('Actual species'!G500)="X",1,0))</f>
        <v>0</v>
      </c>
      <c r="E500" s="2">
        <f>IF(SUM('Actual species'!H500)&gt;=1,1,IF(SUM('Actual species'!H500)="X",1,0))</f>
        <v>0</v>
      </c>
      <c r="F500" s="2">
        <f>IF(SUM('Actual species'!I500)&gt;=1,1,IF(SUM('Actual species'!I500)="X",1,0))</f>
        <v>0</v>
      </c>
      <c r="G500" s="2">
        <f>IF(SUM('Actual species'!J500)&gt;=1,1,IF(SUM('Actual species'!J500)="X",1,0))</f>
        <v>0</v>
      </c>
      <c r="H500" s="2">
        <f>IF(SUM('Actual species'!K500)&gt;=1,1,IF(SUM('Actual species'!K500)="X",1,0))</f>
        <v>0</v>
      </c>
      <c r="I500" s="2">
        <f>IF(SUM('Actual species'!L500)&gt;=1,1,IF(SUM('Actual species'!L500)="X",1,0))</f>
        <v>0</v>
      </c>
      <c r="J500" s="2">
        <f>IF(SUM('Actual species'!M500)&gt;=1,1,IF(SUM('Actual species'!M500)="X",1,0))</f>
        <v>0</v>
      </c>
      <c r="K500" s="2">
        <f>IF(SUM('Actual species'!N500)&gt;=1,1,IF(SUM('Actual species'!N500)="X",1,0))</f>
        <v>0</v>
      </c>
      <c r="L500" s="2">
        <f>IF(SUM('Actual species'!O500)&gt;=1,1,IF(SUM('Actual species'!O500)="X",1,0))</f>
        <v>0</v>
      </c>
      <c r="M500" s="2">
        <f>IF(SUM('Actual species'!P500)&gt;=1,1,IF(SUM('Actual species'!P500)="X",1,0))</f>
        <v>0</v>
      </c>
      <c r="N500" s="2">
        <f>IF(SUM('Actual species'!Q500)&gt;=1,1,IF(SUM('Actual species'!Q500)="X",1,0))</f>
        <v>0</v>
      </c>
      <c r="O500" s="2">
        <f>IF(SUM('Actual species'!R500)&gt;=1,1,IF(SUM('Actual species'!R500)="X",1,0))</f>
        <v>0</v>
      </c>
      <c r="P500" s="2">
        <f>IF(SUM('Actual species'!S500)&gt;=1,1,IF(SUM('Actual species'!S500)="X",1,0))</f>
        <v>0</v>
      </c>
      <c r="Q500" s="2">
        <f>IF(SUM('Actual species'!T500)&gt;=1,1,IF(SUM('Actual species'!T500)="X",1,0))</f>
        <v>0</v>
      </c>
      <c r="R500" s="2">
        <f>IF(SUM('Actual species'!U500)&gt;=1,1,IF(SUM('Actual species'!U500)="X",1,0))</f>
        <v>0</v>
      </c>
      <c r="S500" s="2">
        <f>IF(SUM('Actual species'!V500)&gt;=1,1,IF(SUM('Actual species'!V500)="X",1,0))</f>
        <v>0</v>
      </c>
      <c r="T500" s="2">
        <f>IF(SUM('Actual species'!W500)&gt;=1,1,IF(SUM('Actual species'!W500)="X",1,0))</f>
        <v>0</v>
      </c>
    </row>
    <row r="501" spans="1:20" x14ac:dyDescent="0.3">
      <c r="A501" s="113" t="str">
        <f>'Actual species'!A501</f>
        <v>Myllaena dubia</v>
      </c>
      <c r="B501" s="66">
        <f>IF(SUM('Actual species'!B501:E501)&gt;=1,1,IF(SUM('Actual species'!B501:E501)="X",1,0))</f>
        <v>0</v>
      </c>
      <c r="C501" s="2">
        <f>IF(SUM('Actual species'!F501)&gt;=1,1,IF(SUM('Actual species'!F501)="X",1,0))</f>
        <v>0</v>
      </c>
      <c r="D501" s="2">
        <f>IF(SUM('Actual species'!G501)&gt;=1,1,IF(SUM('Actual species'!G501)="X",1,0))</f>
        <v>0</v>
      </c>
      <c r="E501" s="2">
        <f>IF(SUM('Actual species'!H501)&gt;=1,1,IF(SUM('Actual species'!H501)="X",1,0))</f>
        <v>0</v>
      </c>
      <c r="F501" s="2">
        <f>IF(SUM('Actual species'!I501)&gt;=1,1,IF(SUM('Actual species'!I501)="X",1,0))</f>
        <v>0</v>
      </c>
      <c r="G501" s="2">
        <f>IF(SUM('Actual species'!J501)&gt;=1,1,IF(SUM('Actual species'!J501)="X",1,0))</f>
        <v>0</v>
      </c>
      <c r="H501" s="2">
        <f>IF(SUM('Actual species'!K501)&gt;=1,1,IF(SUM('Actual species'!K501)="X",1,0))</f>
        <v>0</v>
      </c>
      <c r="I501" s="2">
        <f>IF(SUM('Actual species'!L501)&gt;=1,1,IF(SUM('Actual species'!L501)="X",1,0))</f>
        <v>0</v>
      </c>
      <c r="J501" s="2">
        <f>IF(SUM('Actual species'!M501)&gt;=1,1,IF(SUM('Actual species'!M501)="X",1,0))</f>
        <v>0</v>
      </c>
      <c r="K501" s="2">
        <f>IF(SUM('Actual species'!N501)&gt;=1,1,IF(SUM('Actual species'!N501)="X",1,0))</f>
        <v>0</v>
      </c>
      <c r="L501" s="2">
        <f>IF(SUM('Actual species'!O501)&gt;=1,1,IF(SUM('Actual species'!O501)="X",1,0))</f>
        <v>0</v>
      </c>
      <c r="M501" s="2">
        <f>IF(SUM('Actual species'!P501)&gt;=1,1,IF(SUM('Actual species'!P501)="X",1,0))</f>
        <v>0</v>
      </c>
      <c r="N501" s="2">
        <f>IF(SUM('Actual species'!Q501)&gt;=1,1,IF(SUM('Actual species'!Q501)="X",1,0))</f>
        <v>0</v>
      </c>
      <c r="O501" s="2">
        <f>IF(SUM('Actual species'!R501)&gt;=1,1,IF(SUM('Actual species'!R501)="X",1,0))</f>
        <v>0</v>
      </c>
      <c r="P501" s="2">
        <f>IF(SUM('Actual species'!S501)&gt;=1,1,IF(SUM('Actual species'!S501)="X",1,0))</f>
        <v>0</v>
      </c>
      <c r="Q501" s="2">
        <f>IF(SUM('Actual species'!T501)&gt;=1,1,IF(SUM('Actual species'!T501)="X",1,0))</f>
        <v>0</v>
      </c>
      <c r="R501" s="2">
        <f>IF(SUM('Actual species'!U501)&gt;=1,1,IF(SUM('Actual species'!U501)="X",1,0))</f>
        <v>0</v>
      </c>
      <c r="S501" s="2">
        <f>IF(SUM('Actual species'!V501)&gt;=1,1,IF(SUM('Actual species'!V501)="X",1,0))</f>
        <v>0</v>
      </c>
      <c r="T501" s="2">
        <f>IF(SUM('Actual species'!W501)&gt;=1,1,IF(SUM('Actual species'!W501)="X",1,0))</f>
        <v>0</v>
      </c>
    </row>
    <row r="502" spans="1:20" x14ac:dyDescent="0.3">
      <c r="A502" s="113" t="str">
        <f>'Actual species'!A502</f>
        <v>Myllaena infuscata</v>
      </c>
      <c r="B502" s="66">
        <f>IF(SUM('Actual species'!B502:E502)&gt;=1,1,IF(SUM('Actual species'!B502:E502)="X",1,0))</f>
        <v>0</v>
      </c>
      <c r="C502" s="2">
        <f>IF(SUM('Actual species'!F502)&gt;=1,1,IF(SUM('Actual species'!F502)="X",1,0))</f>
        <v>0</v>
      </c>
      <c r="D502" s="2">
        <f>IF(SUM('Actual species'!G502)&gt;=1,1,IF(SUM('Actual species'!G502)="X",1,0))</f>
        <v>0</v>
      </c>
      <c r="E502" s="2">
        <f>IF(SUM('Actual species'!H502)&gt;=1,1,IF(SUM('Actual species'!H502)="X",1,0))</f>
        <v>0</v>
      </c>
      <c r="F502" s="2">
        <f>IF(SUM('Actual species'!I502)&gt;=1,1,IF(SUM('Actual species'!I502)="X",1,0))</f>
        <v>0</v>
      </c>
      <c r="G502" s="2">
        <f>IF(SUM('Actual species'!J502)&gt;=1,1,IF(SUM('Actual species'!J502)="X",1,0))</f>
        <v>0</v>
      </c>
      <c r="H502" s="2">
        <f>IF(SUM('Actual species'!K502)&gt;=1,1,IF(SUM('Actual species'!K502)="X",1,0))</f>
        <v>0</v>
      </c>
      <c r="I502" s="2">
        <f>IF(SUM('Actual species'!L502)&gt;=1,1,IF(SUM('Actual species'!L502)="X",1,0))</f>
        <v>0</v>
      </c>
      <c r="J502" s="2">
        <f>IF(SUM('Actual species'!M502)&gt;=1,1,IF(SUM('Actual species'!M502)="X",1,0))</f>
        <v>0</v>
      </c>
      <c r="K502" s="2">
        <f>IF(SUM('Actual species'!N502)&gt;=1,1,IF(SUM('Actual species'!N502)="X",1,0))</f>
        <v>0</v>
      </c>
      <c r="L502" s="2">
        <f>IF(SUM('Actual species'!O502)&gt;=1,1,IF(SUM('Actual species'!O502)="X",1,0))</f>
        <v>0</v>
      </c>
      <c r="M502" s="2">
        <f>IF(SUM('Actual species'!P502)&gt;=1,1,IF(SUM('Actual species'!P502)="X",1,0))</f>
        <v>1</v>
      </c>
      <c r="N502" s="2">
        <f>IF(SUM('Actual species'!Q502)&gt;=1,1,IF(SUM('Actual species'!Q502)="X",1,0))</f>
        <v>0</v>
      </c>
      <c r="O502" s="2">
        <f>IF(SUM('Actual species'!R502)&gt;=1,1,IF(SUM('Actual species'!R502)="X",1,0))</f>
        <v>0</v>
      </c>
      <c r="P502" s="2">
        <f>IF(SUM('Actual species'!S502)&gt;=1,1,IF(SUM('Actual species'!S502)="X",1,0))</f>
        <v>0</v>
      </c>
      <c r="Q502" s="2">
        <f>IF(SUM('Actual species'!T502)&gt;=1,1,IF(SUM('Actual species'!T502)="X",1,0))</f>
        <v>0</v>
      </c>
      <c r="R502" s="2">
        <f>IF(SUM('Actual species'!U502)&gt;=1,1,IF(SUM('Actual species'!U502)="X",1,0))</f>
        <v>0</v>
      </c>
      <c r="S502" s="2">
        <f>IF(SUM('Actual species'!V502)&gt;=1,1,IF(SUM('Actual species'!V502)="X",1,0))</f>
        <v>0</v>
      </c>
      <c r="T502" s="2">
        <f>IF(SUM('Actual species'!W502)&gt;=1,1,IF(SUM('Actual species'!W502)="X",1,0))</f>
        <v>0</v>
      </c>
    </row>
    <row r="503" spans="1:20" x14ac:dyDescent="0.3">
      <c r="A503" s="113" t="str">
        <f>'Actual species'!A503</f>
        <v>Myllaena intermedia</v>
      </c>
      <c r="B503" s="66">
        <f>IF(SUM('Actual species'!B503:E503)&gt;=1,1,IF(SUM('Actual species'!B503:E503)="X",1,0))</f>
        <v>0</v>
      </c>
      <c r="C503" s="2">
        <f>IF(SUM('Actual species'!F503)&gt;=1,1,IF(SUM('Actual species'!F503)="X",1,0))</f>
        <v>1</v>
      </c>
      <c r="D503" s="2">
        <f>IF(SUM('Actual species'!G503)&gt;=1,1,IF(SUM('Actual species'!G503)="X",1,0))</f>
        <v>0</v>
      </c>
      <c r="E503" s="2">
        <f>IF(SUM('Actual species'!H503)&gt;=1,1,IF(SUM('Actual species'!H503)="X",1,0))</f>
        <v>1</v>
      </c>
      <c r="F503" s="2">
        <f>IF(SUM('Actual species'!I503)&gt;=1,1,IF(SUM('Actual species'!I503)="X",1,0))</f>
        <v>1</v>
      </c>
      <c r="G503" s="2">
        <f>IF(SUM('Actual species'!J503)&gt;=1,1,IF(SUM('Actual species'!J503)="X",1,0))</f>
        <v>0</v>
      </c>
      <c r="H503" s="2">
        <f>IF(SUM('Actual species'!K503)&gt;=1,1,IF(SUM('Actual species'!K503)="X",1,0))</f>
        <v>0</v>
      </c>
      <c r="I503" s="2">
        <f>IF(SUM('Actual species'!L503)&gt;=1,1,IF(SUM('Actual species'!L503)="X",1,0))</f>
        <v>0</v>
      </c>
      <c r="J503" s="2">
        <f>IF(SUM('Actual species'!M503)&gt;=1,1,IF(SUM('Actual species'!M503)="X",1,0))</f>
        <v>0</v>
      </c>
      <c r="K503" s="2">
        <f>IF(SUM('Actual species'!N503)&gt;=1,1,IF(SUM('Actual species'!N503)="X",1,0))</f>
        <v>0</v>
      </c>
      <c r="L503" s="2">
        <f>IF(SUM('Actual species'!O503)&gt;=1,1,IF(SUM('Actual species'!O503)="X",1,0))</f>
        <v>1</v>
      </c>
      <c r="M503" s="2">
        <f>IF(SUM('Actual species'!P503)&gt;=1,1,IF(SUM('Actual species'!P503)="X",1,0))</f>
        <v>1</v>
      </c>
      <c r="N503" s="2">
        <f>IF(SUM('Actual species'!Q503)&gt;=1,1,IF(SUM('Actual species'!Q503)="X",1,0))</f>
        <v>0</v>
      </c>
      <c r="O503" s="2">
        <f>IF(SUM('Actual species'!R503)&gt;=1,1,IF(SUM('Actual species'!R503)="X",1,0))</f>
        <v>0</v>
      </c>
      <c r="P503" s="2">
        <f>IF(SUM('Actual species'!S503)&gt;=1,1,IF(SUM('Actual species'!S503)="X",1,0))</f>
        <v>0</v>
      </c>
      <c r="Q503" s="2">
        <f>IF(SUM('Actual species'!T503)&gt;=1,1,IF(SUM('Actual species'!T503)="X",1,0))</f>
        <v>0</v>
      </c>
      <c r="R503" s="2">
        <f>IF(SUM('Actual species'!U503)&gt;=1,1,IF(SUM('Actual species'!U503)="X",1,0))</f>
        <v>0</v>
      </c>
      <c r="S503" s="2">
        <f>IF(SUM('Actual species'!V503)&gt;=1,1,IF(SUM('Actual species'!V503)="X",1,0))</f>
        <v>0</v>
      </c>
      <c r="T503" s="2">
        <f>IF(SUM('Actual species'!W503)&gt;=1,1,IF(SUM('Actual species'!W503)="X",1,0))</f>
        <v>0</v>
      </c>
    </row>
    <row r="504" spans="1:20" x14ac:dyDescent="0.3">
      <c r="A504" s="113" t="str">
        <f>'Actual species'!A504</f>
        <v>Myllaena lesbia</v>
      </c>
      <c r="B504" s="66">
        <f>IF(SUM('Actual species'!B504:E504)&gt;=1,1,IF(SUM('Actual species'!B504:E504)="X",1,0))</f>
        <v>0</v>
      </c>
      <c r="C504" s="2">
        <f>IF(SUM('Actual species'!F504)&gt;=1,1,IF(SUM('Actual species'!F504)="X",1,0))</f>
        <v>0</v>
      </c>
      <c r="D504" s="2">
        <f>IF(SUM('Actual species'!G504)&gt;=1,1,IF(SUM('Actual species'!G504)="X",1,0))</f>
        <v>0</v>
      </c>
      <c r="E504" s="2">
        <f>IF(SUM('Actual species'!H504)&gt;=1,1,IF(SUM('Actual species'!H504)="X",1,0))</f>
        <v>0</v>
      </c>
      <c r="F504" s="2">
        <f>IF(SUM('Actual species'!I504)&gt;=1,1,IF(SUM('Actual species'!I504)="X",1,0))</f>
        <v>1</v>
      </c>
      <c r="G504" s="2">
        <f>IF(SUM('Actual species'!J504)&gt;=1,1,IF(SUM('Actual species'!J504)="X",1,0))</f>
        <v>0</v>
      </c>
      <c r="H504" s="2">
        <f>IF(SUM('Actual species'!K504)&gt;=1,1,IF(SUM('Actual species'!K504)="X",1,0))</f>
        <v>0</v>
      </c>
      <c r="I504" s="2">
        <f>IF(SUM('Actual species'!L504)&gt;=1,1,IF(SUM('Actual species'!L504)="X",1,0))</f>
        <v>0</v>
      </c>
      <c r="J504" s="2">
        <f>IF(SUM('Actual species'!M504)&gt;=1,1,IF(SUM('Actual species'!M504)="X",1,0))</f>
        <v>0</v>
      </c>
      <c r="K504" s="2">
        <f>IF(SUM('Actual species'!N504)&gt;=1,1,IF(SUM('Actual species'!N504)="X",1,0))</f>
        <v>0</v>
      </c>
      <c r="L504" s="2">
        <f>IF(SUM('Actual species'!O504)&gt;=1,1,IF(SUM('Actual species'!O504)="X",1,0))</f>
        <v>0</v>
      </c>
      <c r="M504" s="2">
        <f>IF(SUM('Actual species'!P504)&gt;=1,1,IF(SUM('Actual species'!P504)="X",1,0))</f>
        <v>0</v>
      </c>
      <c r="N504" s="2">
        <f>IF(SUM('Actual species'!Q504)&gt;=1,1,IF(SUM('Actual species'!Q504)="X",1,0))</f>
        <v>0</v>
      </c>
      <c r="O504" s="2">
        <f>IF(SUM('Actual species'!R504)&gt;=1,1,IF(SUM('Actual species'!R504)="X",1,0))</f>
        <v>0</v>
      </c>
      <c r="P504" s="2">
        <f>IF(SUM('Actual species'!S504)&gt;=1,1,IF(SUM('Actual species'!S504)="X",1,0))</f>
        <v>0</v>
      </c>
      <c r="Q504" s="2">
        <f>IF(SUM('Actual species'!T504)&gt;=1,1,IF(SUM('Actual species'!T504)="X",1,0))</f>
        <v>0</v>
      </c>
      <c r="R504" s="2">
        <f>IF(SUM('Actual species'!U504)&gt;=1,1,IF(SUM('Actual species'!U504)="X",1,0))</f>
        <v>0</v>
      </c>
      <c r="S504" s="2">
        <f>IF(SUM('Actual species'!V504)&gt;=1,1,IF(SUM('Actual species'!V504)="X",1,0))</f>
        <v>0</v>
      </c>
      <c r="T504" s="2">
        <f>IF(SUM('Actual species'!W504)&gt;=1,1,IF(SUM('Actual species'!W504)="X",1,0))</f>
        <v>0</v>
      </c>
    </row>
    <row r="505" spans="1:20" x14ac:dyDescent="0.3">
      <c r="A505" s="113" t="str">
        <f>'Actual species'!A505</f>
        <v>Myllaena kraatzi</v>
      </c>
      <c r="B505" s="66">
        <f>IF(SUM('Actual species'!B505:E505)&gt;=1,1,IF(SUM('Actual species'!B505:E505)="X",1,0))</f>
        <v>0</v>
      </c>
      <c r="C505" s="2">
        <f>IF(SUM('Actual species'!F505)&gt;=1,1,IF(SUM('Actual species'!F505)="X",1,0))</f>
        <v>0</v>
      </c>
      <c r="D505" s="2">
        <f>IF(SUM('Actual species'!G505)&gt;=1,1,IF(SUM('Actual species'!G505)="X",1,0))</f>
        <v>0</v>
      </c>
      <c r="E505" s="2">
        <f>IF(SUM('Actual species'!H505)&gt;=1,1,IF(SUM('Actual species'!H505)="X",1,0))</f>
        <v>0</v>
      </c>
      <c r="F505" s="2">
        <f>IF(SUM('Actual species'!I505)&gt;=1,1,IF(SUM('Actual species'!I505)="X",1,0))</f>
        <v>0</v>
      </c>
      <c r="G505" s="2">
        <f>IF(SUM('Actual species'!J505)&gt;=1,1,IF(SUM('Actual species'!J505)="X",1,0))</f>
        <v>0</v>
      </c>
      <c r="H505" s="2">
        <f>IF(SUM('Actual species'!K505)&gt;=1,1,IF(SUM('Actual species'!K505)="X",1,0))</f>
        <v>0</v>
      </c>
      <c r="I505" s="2">
        <f>IF(SUM('Actual species'!L505)&gt;=1,1,IF(SUM('Actual species'!L505)="X",1,0))</f>
        <v>0</v>
      </c>
      <c r="J505" s="2">
        <f>IF(SUM('Actual species'!M505)&gt;=1,1,IF(SUM('Actual species'!M505)="X",1,0))</f>
        <v>0</v>
      </c>
      <c r="K505" s="2">
        <f>IF(SUM('Actual species'!N505)&gt;=1,1,IF(SUM('Actual species'!N505)="X",1,0))</f>
        <v>0</v>
      </c>
      <c r="L505" s="2">
        <f>IF(SUM('Actual species'!O505)&gt;=1,1,IF(SUM('Actual species'!O505)="X",1,0))</f>
        <v>0</v>
      </c>
      <c r="M505" s="2">
        <f>IF(SUM('Actual species'!P505)&gt;=1,1,IF(SUM('Actual species'!P505)="X",1,0))</f>
        <v>0</v>
      </c>
      <c r="N505" s="2">
        <f>IF(SUM('Actual species'!Q505)&gt;=1,1,IF(SUM('Actual species'!Q505)="X",1,0))</f>
        <v>0</v>
      </c>
      <c r="O505" s="2">
        <f>IF(SUM('Actual species'!R505)&gt;=1,1,IF(SUM('Actual species'!R505)="X",1,0))</f>
        <v>1</v>
      </c>
      <c r="P505" s="2">
        <f>IF(SUM('Actual species'!S505)&gt;=1,1,IF(SUM('Actual species'!S505)="X",1,0))</f>
        <v>0</v>
      </c>
      <c r="Q505" s="2">
        <f>IF(SUM('Actual species'!T505)&gt;=1,1,IF(SUM('Actual species'!T505)="X",1,0))</f>
        <v>0</v>
      </c>
      <c r="R505" s="2">
        <f>IF(SUM('Actual species'!U505)&gt;=1,1,IF(SUM('Actual species'!U505)="X",1,0))</f>
        <v>0</v>
      </c>
      <c r="S505" s="2">
        <f>IF(SUM('Actual species'!V505)&gt;=1,1,IF(SUM('Actual species'!V505)="X",1,0))</f>
        <v>0</v>
      </c>
      <c r="T505" s="2">
        <f>IF(SUM('Actual species'!W505)&gt;=1,1,IF(SUM('Actual species'!W505)="X",1,0))</f>
        <v>0</v>
      </c>
    </row>
    <row r="506" spans="1:20" x14ac:dyDescent="0.3">
      <c r="A506" s="113" t="str">
        <f>'Actual species'!A506</f>
        <v>Myllaena minuta</v>
      </c>
      <c r="B506" s="66">
        <f>IF(SUM('Actual species'!B506:E506)&gt;=1,1,IF(SUM('Actual species'!B506:E506)="X",1,0))</f>
        <v>0</v>
      </c>
      <c r="C506" s="2">
        <f>IF(SUM('Actual species'!F506)&gt;=1,1,IF(SUM('Actual species'!F506)="X",1,0))</f>
        <v>0</v>
      </c>
      <c r="D506" s="2">
        <f>IF(SUM('Actual species'!G506)&gt;=1,1,IF(SUM('Actual species'!G506)="X",1,0))</f>
        <v>0</v>
      </c>
      <c r="E506" s="2">
        <f>IF(SUM('Actual species'!H506)&gt;=1,1,IF(SUM('Actual species'!H506)="X",1,0))</f>
        <v>0</v>
      </c>
      <c r="F506" s="2">
        <f>IF(SUM('Actual species'!I506)&gt;=1,1,IF(SUM('Actual species'!I506)="X",1,0))</f>
        <v>0</v>
      </c>
      <c r="G506" s="2">
        <f>IF(SUM('Actual species'!J506)&gt;=1,1,IF(SUM('Actual species'!J506)="X",1,0))</f>
        <v>0</v>
      </c>
      <c r="H506" s="2">
        <f>IF(SUM('Actual species'!K506)&gt;=1,1,IF(SUM('Actual species'!K506)="X",1,0))</f>
        <v>0</v>
      </c>
      <c r="I506" s="2">
        <f>IF(SUM('Actual species'!L506)&gt;=1,1,IF(SUM('Actual species'!L506)="X",1,0))</f>
        <v>0</v>
      </c>
      <c r="J506" s="2">
        <f>IF(SUM('Actual species'!M506)&gt;=1,1,IF(SUM('Actual species'!M506)="X",1,0))</f>
        <v>0</v>
      </c>
      <c r="K506" s="2">
        <f>IF(SUM('Actual species'!N506)&gt;=1,1,IF(SUM('Actual species'!N506)="X",1,0))</f>
        <v>0</v>
      </c>
      <c r="L506" s="2">
        <f>IF(SUM('Actual species'!O506)&gt;=1,1,IF(SUM('Actual species'!O506)="X",1,0))</f>
        <v>0</v>
      </c>
      <c r="M506" s="2">
        <f>IF(SUM('Actual species'!P506)&gt;=1,1,IF(SUM('Actual species'!P506)="X",1,0))</f>
        <v>0</v>
      </c>
      <c r="N506" s="2">
        <f>IF(SUM('Actual species'!Q506)&gt;=1,1,IF(SUM('Actual species'!Q506)="X",1,0))</f>
        <v>0</v>
      </c>
      <c r="O506" s="2">
        <f>IF(SUM('Actual species'!R506)&gt;=1,1,IF(SUM('Actual species'!R506)="X",1,0))</f>
        <v>0</v>
      </c>
      <c r="P506" s="2">
        <f>IF(SUM('Actual species'!S506)&gt;=1,1,IF(SUM('Actual species'!S506)="X",1,0))</f>
        <v>0</v>
      </c>
      <c r="Q506" s="2">
        <f>IF(SUM('Actual species'!T506)&gt;=1,1,IF(SUM('Actual species'!T506)="X",1,0))</f>
        <v>0</v>
      </c>
      <c r="R506" s="2">
        <f>IF(SUM('Actual species'!U506)&gt;=1,1,IF(SUM('Actual species'!U506)="X",1,0))</f>
        <v>0</v>
      </c>
      <c r="S506" s="2">
        <f>IF(SUM('Actual species'!V506)&gt;=1,1,IF(SUM('Actual species'!V506)="X",1,0))</f>
        <v>0</v>
      </c>
      <c r="T506" s="2">
        <f>IF(SUM('Actual species'!W506)&gt;=1,1,IF(SUM('Actual species'!W506)="X",1,0))</f>
        <v>0</v>
      </c>
    </row>
    <row r="507" spans="1:20" x14ac:dyDescent="0.3">
      <c r="A507" s="113" t="str">
        <f>'Actual species'!A507</f>
        <v>Myllaena sp.</v>
      </c>
      <c r="B507" s="66">
        <f>IF(SUM('Actual species'!B507:E507)&gt;=1,1,IF(SUM('Actual species'!B507:E507)="X",1,0))</f>
        <v>0</v>
      </c>
      <c r="C507" s="2">
        <f>IF(SUM('Actual species'!F507)&gt;=1,1,IF(SUM('Actual species'!F507)="X",1,0))</f>
        <v>0</v>
      </c>
      <c r="D507" s="2">
        <f>IF(SUM('Actual species'!G507)&gt;=1,1,IF(SUM('Actual species'!G507)="X",1,0))</f>
        <v>0</v>
      </c>
      <c r="E507" s="2">
        <f>IF(SUM('Actual species'!H507)&gt;=1,1,IF(SUM('Actual species'!H507)="X",1,0))</f>
        <v>0</v>
      </c>
      <c r="F507" s="2">
        <f>IF(SUM('Actual species'!I507)&gt;=1,1,IF(SUM('Actual species'!I507)="X",1,0))</f>
        <v>1</v>
      </c>
      <c r="G507" s="2">
        <f>IF(SUM('Actual species'!J507)&gt;=1,1,IF(SUM('Actual species'!J507)="X",1,0))</f>
        <v>0</v>
      </c>
      <c r="H507" s="2">
        <f>IF(SUM('Actual species'!K507)&gt;=1,1,IF(SUM('Actual species'!K507)="X",1,0))</f>
        <v>0</v>
      </c>
      <c r="I507" s="2">
        <f>IF(SUM('Actual species'!L507)&gt;=1,1,IF(SUM('Actual species'!L507)="X",1,0))</f>
        <v>0</v>
      </c>
      <c r="J507" s="2">
        <f>IF(SUM('Actual species'!M507)&gt;=1,1,IF(SUM('Actual species'!M507)="X",1,0))</f>
        <v>0</v>
      </c>
      <c r="K507" s="2">
        <f>IF(SUM('Actual species'!N507)&gt;=1,1,IF(SUM('Actual species'!N507)="X",1,0))</f>
        <v>0</v>
      </c>
      <c r="L507" s="2">
        <f>IF(SUM('Actual species'!O507)&gt;=1,1,IF(SUM('Actual species'!O507)="X",1,0))</f>
        <v>0</v>
      </c>
      <c r="M507" s="2">
        <f>IF(SUM('Actual species'!P507)&gt;=1,1,IF(SUM('Actual species'!P507)="X",1,0))</f>
        <v>0</v>
      </c>
      <c r="N507" s="2">
        <f>IF(SUM('Actual species'!Q507)&gt;=1,1,IF(SUM('Actual species'!Q507)="X",1,0))</f>
        <v>0</v>
      </c>
      <c r="O507" s="2">
        <f>IF(SUM('Actual species'!R507)&gt;=1,1,IF(SUM('Actual species'!R507)="X",1,0))</f>
        <v>1</v>
      </c>
      <c r="P507" s="2">
        <f>IF(SUM('Actual species'!S507)&gt;=1,1,IF(SUM('Actual species'!S507)="X",1,0))</f>
        <v>0</v>
      </c>
      <c r="Q507" s="2">
        <f>IF(SUM('Actual species'!T507)&gt;=1,1,IF(SUM('Actual species'!T507)="X",1,0))</f>
        <v>0</v>
      </c>
      <c r="R507" s="2">
        <f>IF(SUM('Actual species'!U507)&gt;=1,1,IF(SUM('Actual species'!U507)="X",1,0))</f>
        <v>0</v>
      </c>
      <c r="S507" s="2">
        <f>IF(SUM('Actual species'!V507)&gt;=1,1,IF(SUM('Actual species'!V507)="X",1,0))</f>
        <v>0</v>
      </c>
      <c r="T507" s="2">
        <f>IF(SUM('Actual species'!W507)&gt;=1,1,IF(SUM('Actual species'!W507)="X",1,0))</f>
        <v>0</v>
      </c>
    </row>
    <row r="508" spans="1:20" x14ac:dyDescent="0.3">
      <c r="A508" s="113" t="str">
        <f>'Actual species'!A508</f>
        <v>Myllaena spp.</v>
      </c>
      <c r="B508" s="66">
        <f>IF(SUM('Actual species'!B508:E508)&gt;=1,1,IF(SUM('Actual species'!B508:E508)="X",1,0))</f>
        <v>0</v>
      </c>
      <c r="C508" s="2">
        <f>IF(SUM('Actual species'!F508)&gt;=1,1,IF(SUM('Actual species'!F508)="X",1,0))</f>
        <v>0</v>
      </c>
      <c r="D508" s="2">
        <f>IF(SUM('Actual species'!G508)&gt;=1,1,IF(SUM('Actual species'!G508)="X",1,0))</f>
        <v>0</v>
      </c>
      <c r="E508" s="2">
        <f>IF(SUM('Actual species'!H508)&gt;=1,1,IF(SUM('Actual species'!H508)="X",1,0))</f>
        <v>0</v>
      </c>
      <c r="F508" s="2">
        <f>IF(SUM('Actual species'!I508)&gt;=1,1,IF(SUM('Actual species'!I508)="X",1,0))</f>
        <v>0</v>
      </c>
      <c r="G508" s="2">
        <f>IF(SUM('Actual species'!J508)&gt;=1,1,IF(SUM('Actual species'!J508)="X",1,0))</f>
        <v>0</v>
      </c>
      <c r="H508" s="2">
        <f>IF(SUM('Actual species'!K508)&gt;=1,1,IF(SUM('Actual species'!K508)="X",1,0))</f>
        <v>0</v>
      </c>
      <c r="I508" s="2">
        <f>IF(SUM('Actual species'!L508)&gt;=1,1,IF(SUM('Actual species'!L508)="X",1,0))</f>
        <v>0</v>
      </c>
      <c r="J508" s="2">
        <f>IF(SUM('Actual species'!M508)&gt;=1,1,IF(SUM('Actual species'!M508)="X",1,0))</f>
        <v>1</v>
      </c>
      <c r="K508" s="2">
        <f>IF(SUM('Actual species'!N508)&gt;=1,1,IF(SUM('Actual species'!N508)="X",1,0))</f>
        <v>0</v>
      </c>
      <c r="L508" s="2">
        <f>IF(SUM('Actual species'!O508)&gt;=1,1,IF(SUM('Actual species'!O508)="X",1,0))</f>
        <v>0</v>
      </c>
      <c r="M508" s="2">
        <f>IF(SUM('Actual species'!P508)&gt;=1,1,IF(SUM('Actual species'!P508)="X",1,0))</f>
        <v>0</v>
      </c>
      <c r="N508" s="2">
        <f>IF(SUM('Actual species'!Q508)&gt;=1,1,IF(SUM('Actual species'!Q508)="X",1,0))</f>
        <v>0</v>
      </c>
      <c r="O508" s="2">
        <f>IF(SUM('Actual species'!R508)&gt;=1,1,IF(SUM('Actual species'!R508)="X",1,0))</f>
        <v>0</v>
      </c>
      <c r="P508" s="2">
        <f>IF(SUM('Actual species'!S508)&gt;=1,1,IF(SUM('Actual species'!S508)="X",1,0))</f>
        <v>0</v>
      </c>
      <c r="Q508" s="2">
        <f>IF(SUM('Actual species'!T508)&gt;=1,1,IF(SUM('Actual species'!T508)="X",1,0))</f>
        <v>0</v>
      </c>
      <c r="R508" s="2">
        <f>IF(SUM('Actual species'!U508)&gt;=1,1,IF(SUM('Actual species'!U508)="X",1,0))</f>
        <v>0</v>
      </c>
      <c r="S508" s="2">
        <f>IF(SUM('Actual species'!V508)&gt;=1,1,IF(SUM('Actual species'!V508)="X",1,0))</f>
        <v>0</v>
      </c>
      <c r="T508" s="2">
        <f>IF(SUM('Actual species'!W508)&gt;=1,1,IF(SUM('Actual species'!W508)="X",1,0))</f>
        <v>0</v>
      </c>
    </row>
    <row r="509" spans="1:20" x14ac:dyDescent="0.3">
      <c r="A509" s="113" t="str">
        <f>'Actual species'!A509</f>
        <v>Myrmecopora anatolica</v>
      </c>
      <c r="B509" s="66">
        <f>IF(SUM('Actual species'!B509:E509)&gt;=1,1,IF(SUM('Actual species'!B509:E509)="X",1,0))</f>
        <v>1</v>
      </c>
      <c r="C509" s="2">
        <f>IF(SUM('Actual species'!F509)&gt;=1,1,IF(SUM('Actual species'!F509)="X",1,0))</f>
        <v>0</v>
      </c>
      <c r="D509" s="2">
        <f>IF(SUM('Actual species'!G509)&gt;=1,1,IF(SUM('Actual species'!G509)="X",1,0))</f>
        <v>0</v>
      </c>
      <c r="E509" s="2">
        <f>IF(SUM('Actual species'!H509)&gt;=1,1,IF(SUM('Actual species'!H509)="X",1,0))</f>
        <v>0</v>
      </c>
      <c r="F509" s="2">
        <f>IF(SUM('Actual species'!I509)&gt;=1,1,IF(SUM('Actual species'!I509)="X",1,0))</f>
        <v>0</v>
      </c>
      <c r="G509" s="2">
        <f>IF(SUM('Actual species'!J509)&gt;=1,1,IF(SUM('Actual species'!J509)="X",1,0))</f>
        <v>0</v>
      </c>
      <c r="H509" s="2">
        <f>IF(SUM('Actual species'!K509)&gt;=1,1,IF(SUM('Actual species'!K509)="X",1,0))</f>
        <v>0</v>
      </c>
      <c r="I509" s="2">
        <f>IF(SUM('Actual species'!L509)&gt;=1,1,IF(SUM('Actual species'!L509)="X",1,0))</f>
        <v>0</v>
      </c>
      <c r="J509" s="2">
        <f>IF(SUM('Actual species'!M509)&gt;=1,1,IF(SUM('Actual species'!M509)="X",1,0))</f>
        <v>0</v>
      </c>
      <c r="K509" s="2">
        <f>IF(SUM('Actual species'!N509)&gt;=1,1,IF(SUM('Actual species'!N509)="X",1,0))</f>
        <v>0</v>
      </c>
      <c r="L509" s="2">
        <f>IF(SUM('Actual species'!O509)&gt;=1,1,IF(SUM('Actual species'!O509)="X",1,0))</f>
        <v>0</v>
      </c>
      <c r="M509" s="2">
        <f>IF(SUM('Actual species'!P509)&gt;=1,1,IF(SUM('Actual species'!P509)="X",1,0))</f>
        <v>0</v>
      </c>
      <c r="N509" s="2">
        <f>IF(SUM('Actual species'!Q509)&gt;=1,1,IF(SUM('Actual species'!Q509)="X",1,0))</f>
        <v>0</v>
      </c>
      <c r="O509" s="2">
        <f>IF(SUM('Actual species'!R509)&gt;=1,1,IF(SUM('Actual species'!R509)="X",1,0))</f>
        <v>0</v>
      </c>
      <c r="P509" s="2">
        <f>IF(SUM('Actual species'!S509)&gt;=1,1,IF(SUM('Actual species'!S509)="X",1,0))</f>
        <v>0</v>
      </c>
      <c r="Q509" s="2">
        <f>IF(SUM('Actual species'!T509)&gt;=1,1,IF(SUM('Actual species'!T509)="X",1,0))</f>
        <v>0</v>
      </c>
      <c r="R509" s="2">
        <f>IF(SUM('Actual species'!U509)&gt;=1,1,IF(SUM('Actual species'!U509)="X",1,0))</f>
        <v>0</v>
      </c>
      <c r="S509" s="2">
        <f>IF(SUM('Actual species'!V509)&gt;=1,1,IF(SUM('Actual species'!V509)="X",1,0))</f>
        <v>0</v>
      </c>
      <c r="T509" s="2">
        <f>IF(SUM('Actual species'!W509)&gt;=1,1,IF(SUM('Actual species'!W509)="X",1,0))</f>
        <v>0</v>
      </c>
    </row>
    <row r="510" spans="1:20" x14ac:dyDescent="0.3">
      <c r="A510" s="113" t="str">
        <f>'Actual species'!A510</f>
        <v>Myrmecopora boehmi</v>
      </c>
      <c r="B510" s="66">
        <f>IF(SUM('Actual species'!B510:E510)&gt;=1,1,IF(SUM('Actual species'!B510:E510)="X",1,0))</f>
        <v>1</v>
      </c>
      <c r="C510" s="2">
        <f>IF(SUM('Actual species'!F510)&gt;=1,1,IF(SUM('Actual species'!F510)="X",1,0))</f>
        <v>0</v>
      </c>
      <c r="D510" s="2">
        <f>IF(SUM('Actual species'!G510)&gt;=1,1,IF(SUM('Actual species'!G510)="X",1,0))</f>
        <v>0</v>
      </c>
      <c r="E510" s="2">
        <f>IF(SUM('Actual species'!H510)&gt;=1,1,IF(SUM('Actual species'!H510)="X",1,0))</f>
        <v>0</v>
      </c>
      <c r="F510" s="2">
        <f>IF(SUM('Actual species'!I510)&gt;=1,1,IF(SUM('Actual species'!I510)="X",1,0))</f>
        <v>0</v>
      </c>
      <c r="G510" s="2">
        <f>IF(SUM('Actual species'!J510)&gt;=1,1,IF(SUM('Actual species'!J510)="X",1,0))</f>
        <v>0</v>
      </c>
      <c r="H510" s="2">
        <f>IF(SUM('Actual species'!K510)&gt;=1,1,IF(SUM('Actual species'!K510)="X",1,0))</f>
        <v>0</v>
      </c>
      <c r="I510" s="2">
        <f>IF(SUM('Actual species'!L510)&gt;=1,1,IF(SUM('Actual species'!L510)="X",1,0))</f>
        <v>0</v>
      </c>
      <c r="J510" s="2">
        <f>IF(SUM('Actual species'!M510)&gt;=1,1,IF(SUM('Actual species'!M510)="X",1,0))</f>
        <v>0</v>
      </c>
      <c r="K510" s="2">
        <f>IF(SUM('Actual species'!N510)&gt;=1,1,IF(SUM('Actual species'!N510)="X",1,0))</f>
        <v>0</v>
      </c>
      <c r="L510" s="2">
        <f>IF(SUM('Actual species'!O510)&gt;=1,1,IF(SUM('Actual species'!O510)="X",1,0))</f>
        <v>0</v>
      </c>
      <c r="M510" s="2">
        <f>IF(SUM('Actual species'!P510)&gt;=1,1,IF(SUM('Actual species'!P510)="X",1,0))</f>
        <v>0</v>
      </c>
      <c r="N510" s="2">
        <f>IF(SUM('Actual species'!Q510)&gt;=1,1,IF(SUM('Actual species'!Q510)="X",1,0))</f>
        <v>0</v>
      </c>
      <c r="O510" s="2">
        <f>IF(SUM('Actual species'!R510)&gt;=1,1,IF(SUM('Actual species'!R510)="X",1,0))</f>
        <v>0</v>
      </c>
      <c r="P510" s="2">
        <f>IF(SUM('Actual species'!S510)&gt;=1,1,IF(SUM('Actual species'!S510)="X",1,0))</f>
        <v>0</v>
      </c>
      <c r="Q510" s="2">
        <f>IF(SUM('Actual species'!T510)&gt;=1,1,IF(SUM('Actual species'!T510)="X",1,0))</f>
        <v>0</v>
      </c>
      <c r="R510" s="2">
        <f>IF(SUM('Actual species'!U510)&gt;=1,1,IF(SUM('Actual species'!U510)="X",1,0))</f>
        <v>0</v>
      </c>
      <c r="S510" s="2">
        <f>IF(SUM('Actual species'!V510)&gt;=1,1,IF(SUM('Actual species'!V510)="X",1,0))</f>
        <v>0</v>
      </c>
      <c r="T510" s="2">
        <f>IF(SUM('Actual species'!W510)&gt;=1,1,IF(SUM('Actual species'!W510)="X",1,0))</f>
        <v>0</v>
      </c>
    </row>
    <row r="511" spans="1:20" x14ac:dyDescent="0.3">
      <c r="A511" s="113" t="str">
        <f>'Actual species'!A511</f>
        <v>Myrmecopora convexula</v>
      </c>
      <c r="B511" s="66">
        <f>IF(SUM('Actual species'!B511:E511)&gt;=1,1,IF(SUM('Actual species'!B511:E511)="X",1,0))</f>
        <v>0</v>
      </c>
      <c r="C511" s="2">
        <f>IF(SUM('Actual species'!F511)&gt;=1,1,IF(SUM('Actual species'!F511)="X",1,0))</f>
        <v>0</v>
      </c>
      <c r="D511" s="2">
        <f>IF(SUM('Actual species'!G511)&gt;=1,1,IF(SUM('Actual species'!G511)="X",1,0))</f>
        <v>1</v>
      </c>
      <c r="E511" s="2">
        <f>IF(SUM('Actual species'!H511)&gt;=1,1,IF(SUM('Actual species'!H511)="X",1,0))</f>
        <v>1</v>
      </c>
      <c r="F511" s="2">
        <f>IF(SUM('Actual species'!I511)&gt;=1,1,IF(SUM('Actual species'!I511)="X",1,0))</f>
        <v>1</v>
      </c>
      <c r="G511" s="2">
        <f>IF(SUM('Actual species'!J511)&gt;=1,1,IF(SUM('Actual species'!J511)="X",1,0))</f>
        <v>0</v>
      </c>
      <c r="H511" s="2">
        <f>IF(SUM('Actual species'!K511)&gt;=1,1,IF(SUM('Actual species'!K511)="X",1,0))</f>
        <v>0</v>
      </c>
      <c r="I511" s="2">
        <f>IF(SUM('Actual species'!L511)&gt;=1,1,IF(SUM('Actual species'!L511)="X",1,0))</f>
        <v>1</v>
      </c>
      <c r="J511" s="2">
        <f>IF(SUM('Actual species'!M511)&gt;=1,1,IF(SUM('Actual species'!M511)="X",1,0))</f>
        <v>0</v>
      </c>
      <c r="K511" s="2">
        <f>IF(SUM('Actual species'!N511)&gt;=1,1,IF(SUM('Actual species'!N511)="X",1,0))</f>
        <v>0</v>
      </c>
      <c r="L511" s="2">
        <f>IF(SUM('Actual species'!O511)&gt;=1,1,IF(SUM('Actual species'!O511)="X",1,0))</f>
        <v>0</v>
      </c>
      <c r="M511" s="2">
        <f>IF(SUM('Actual species'!P511)&gt;=1,1,IF(SUM('Actual species'!P511)="X",1,0))</f>
        <v>1</v>
      </c>
      <c r="N511" s="2">
        <f>IF(SUM('Actual species'!Q511)&gt;=1,1,IF(SUM('Actual species'!Q511)="X",1,0))</f>
        <v>0</v>
      </c>
      <c r="O511" s="2">
        <f>IF(SUM('Actual species'!R511)&gt;=1,1,IF(SUM('Actual species'!R511)="X",1,0))</f>
        <v>0</v>
      </c>
      <c r="P511" s="2">
        <f>IF(SUM('Actual species'!S511)&gt;=1,1,IF(SUM('Actual species'!S511)="X",1,0))</f>
        <v>0</v>
      </c>
      <c r="Q511" s="2">
        <f>IF(SUM('Actual species'!T511)&gt;=1,1,IF(SUM('Actual species'!T511)="X",1,0))</f>
        <v>0</v>
      </c>
      <c r="R511" s="2">
        <f>IF(SUM('Actual species'!U511)&gt;=1,1,IF(SUM('Actual species'!U511)="X",1,0))</f>
        <v>0</v>
      </c>
      <c r="S511" s="2">
        <f>IF(SUM('Actual species'!V511)&gt;=1,1,IF(SUM('Actual species'!V511)="X",1,0))</f>
        <v>0</v>
      </c>
      <c r="T511" s="2">
        <f>IF(SUM('Actual species'!W511)&gt;=1,1,IF(SUM('Actual species'!W511)="X",1,0))</f>
        <v>0</v>
      </c>
    </row>
    <row r="512" spans="1:20" x14ac:dyDescent="0.3">
      <c r="A512" s="113" t="str">
        <f>'Actual species'!A512</f>
        <v xml:space="preserve">Myrmecopora elisa (E) </v>
      </c>
      <c r="B512" s="66">
        <f>IF(SUM('Actual species'!B512:E512)&gt;=1,1,IF(SUM('Actual species'!B512:E512)="X",1,0))</f>
        <v>0</v>
      </c>
      <c r="C512" s="2">
        <f>IF(SUM('Actual species'!F512)&gt;=1,1,IF(SUM('Actual species'!F512)="X",1,0))</f>
        <v>0</v>
      </c>
      <c r="D512" s="2">
        <f>IF(SUM('Actual species'!G512)&gt;=1,1,IF(SUM('Actual species'!G512)="X",1,0))</f>
        <v>0</v>
      </c>
      <c r="E512" s="2">
        <f>IF(SUM('Actual species'!H512)&gt;=1,1,IF(SUM('Actual species'!H512)="X",1,0))</f>
        <v>0</v>
      </c>
      <c r="F512" s="2">
        <f>IF(SUM('Actual species'!I512)&gt;=1,1,IF(SUM('Actual species'!I512)="X",1,0))</f>
        <v>0</v>
      </c>
      <c r="G512" s="2">
        <f>IF(SUM('Actual species'!J512)&gt;=1,1,IF(SUM('Actual species'!J512)="X",1,0))</f>
        <v>1</v>
      </c>
      <c r="H512" s="2">
        <f>IF(SUM('Actual species'!K512)&gt;=1,1,IF(SUM('Actual species'!K512)="X",1,0))</f>
        <v>0</v>
      </c>
      <c r="I512" s="2">
        <f>IF(SUM('Actual species'!L512)&gt;=1,1,IF(SUM('Actual species'!L512)="X",1,0))</f>
        <v>0</v>
      </c>
      <c r="J512" s="2">
        <f>IF(SUM('Actual species'!M512)&gt;=1,1,IF(SUM('Actual species'!M512)="X",1,0))</f>
        <v>0</v>
      </c>
      <c r="K512" s="2">
        <f>IF(SUM('Actual species'!N512)&gt;=1,1,IF(SUM('Actual species'!N512)="X",1,0))</f>
        <v>0</v>
      </c>
      <c r="L512" s="2">
        <f>IF(SUM('Actual species'!O512)&gt;=1,1,IF(SUM('Actual species'!O512)="X",1,0))</f>
        <v>0</v>
      </c>
      <c r="M512" s="2">
        <f>IF(SUM('Actual species'!P512)&gt;=1,1,IF(SUM('Actual species'!P512)="X",1,0))</f>
        <v>0</v>
      </c>
      <c r="N512" s="2">
        <f>IF(SUM('Actual species'!Q512)&gt;=1,1,IF(SUM('Actual species'!Q512)="X",1,0))</f>
        <v>0</v>
      </c>
      <c r="O512" s="2">
        <f>IF(SUM('Actual species'!R512)&gt;=1,1,IF(SUM('Actual species'!R512)="X",1,0))</f>
        <v>0</v>
      </c>
      <c r="P512" s="2">
        <f>IF(SUM('Actual species'!S512)&gt;=1,1,IF(SUM('Actual species'!S512)="X",1,0))</f>
        <v>0</v>
      </c>
      <c r="Q512" s="2">
        <f>IF(SUM('Actual species'!T512)&gt;=1,1,IF(SUM('Actual species'!T512)="X",1,0))</f>
        <v>0</v>
      </c>
      <c r="R512" s="2">
        <f>IF(SUM('Actual species'!U512)&gt;=1,1,IF(SUM('Actual species'!U512)="X",1,0))</f>
        <v>0</v>
      </c>
      <c r="S512" s="2">
        <f>IF(SUM('Actual species'!V512)&gt;=1,1,IF(SUM('Actual species'!V512)="X",1,0))</f>
        <v>0</v>
      </c>
      <c r="T512" s="2">
        <f>IF(SUM('Actual species'!W512)&gt;=1,1,IF(SUM('Actual species'!W512)="X",1,0))</f>
        <v>0</v>
      </c>
    </row>
    <row r="513" spans="1:20" x14ac:dyDescent="0.3">
      <c r="A513" s="113" t="str">
        <f>'Actual species'!A513</f>
        <v xml:space="preserve">Myrmecopora fornicata (E) </v>
      </c>
      <c r="B513" s="66">
        <f>IF(SUM('Actual species'!B513:E513)&gt;=1,1,IF(SUM('Actual species'!B513:E513)="X",1,0))</f>
        <v>0</v>
      </c>
      <c r="C513" s="2">
        <f>IF(SUM('Actual species'!F513)&gt;=1,1,IF(SUM('Actual species'!F513)="X",1,0))</f>
        <v>0</v>
      </c>
      <c r="D513" s="2">
        <f>IF(SUM('Actual species'!G513)&gt;=1,1,IF(SUM('Actual species'!G513)="X",1,0))</f>
        <v>0</v>
      </c>
      <c r="E513" s="2">
        <f>IF(SUM('Actual species'!H513)&gt;=1,1,IF(SUM('Actual species'!H513)="X",1,0))</f>
        <v>0</v>
      </c>
      <c r="F513" s="2">
        <f>IF(SUM('Actual species'!I513)&gt;=1,1,IF(SUM('Actual species'!I513)="X",1,0))</f>
        <v>0</v>
      </c>
      <c r="G513" s="2">
        <f>IF(SUM('Actual species'!J513)&gt;=1,1,IF(SUM('Actual species'!J513)="X",1,0))</f>
        <v>1</v>
      </c>
      <c r="H513" s="2">
        <f>IF(SUM('Actual species'!K513)&gt;=1,1,IF(SUM('Actual species'!K513)="X",1,0))</f>
        <v>0</v>
      </c>
      <c r="I513" s="2">
        <f>IF(SUM('Actual species'!L513)&gt;=1,1,IF(SUM('Actual species'!L513)="X",1,0))</f>
        <v>0</v>
      </c>
      <c r="J513" s="2">
        <f>IF(SUM('Actual species'!M513)&gt;=1,1,IF(SUM('Actual species'!M513)="X",1,0))</f>
        <v>0</v>
      </c>
      <c r="K513" s="2">
        <f>IF(SUM('Actual species'!N513)&gt;=1,1,IF(SUM('Actual species'!N513)="X",1,0))</f>
        <v>0</v>
      </c>
      <c r="L513" s="2">
        <f>IF(SUM('Actual species'!O513)&gt;=1,1,IF(SUM('Actual species'!O513)="X",1,0))</f>
        <v>0</v>
      </c>
      <c r="M513" s="2">
        <f>IF(SUM('Actual species'!P513)&gt;=1,1,IF(SUM('Actual species'!P513)="X",1,0))</f>
        <v>0</v>
      </c>
      <c r="N513" s="2">
        <f>IF(SUM('Actual species'!Q513)&gt;=1,1,IF(SUM('Actual species'!Q513)="X",1,0))</f>
        <v>0</v>
      </c>
      <c r="O513" s="2">
        <f>IF(SUM('Actual species'!R513)&gt;=1,1,IF(SUM('Actual species'!R513)="X",1,0))</f>
        <v>0</v>
      </c>
      <c r="P513" s="2">
        <f>IF(SUM('Actual species'!S513)&gt;=1,1,IF(SUM('Actual species'!S513)="X",1,0))</f>
        <v>0</v>
      </c>
      <c r="Q513" s="2">
        <f>IF(SUM('Actual species'!T513)&gt;=1,1,IF(SUM('Actual species'!T513)="X",1,0))</f>
        <v>0</v>
      </c>
      <c r="R513" s="2">
        <f>IF(SUM('Actual species'!U513)&gt;=1,1,IF(SUM('Actual species'!U513)="X",1,0))</f>
        <v>0</v>
      </c>
      <c r="S513" s="2">
        <f>IF(SUM('Actual species'!V513)&gt;=1,1,IF(SUM('Actual species'!V513)="X",1,0))</f>
        <v>0</v>
      </c>
      <c r="T513" s="2">
        <f>IF(SUM('Actual species'!W513)&gt;=1,1,IF(SUM('Actual species'!W513)="X",1,0))</f>
        <v>0</v>
      </c>
    </row>
    <row r="514" spans="1:20" x14ac:dyDescent="0.3">
      <c r="A514" s="113" t="str">
        <f>'Actual species'!A514</f>
        <v>Myrmecopora fugax</v>
      </c>
      <c r="B514" s="66">
        <f>IF(SUM('Actual species'!B514:E514)&gt;=1,1,IF(SUM('Actual species'!B514:E514)="X",1,0))</f>
        <v>0</v>
      </c>
      <c r="C514" s="2">
        <f>IF(SUM('Actual species'!F514)&gt;=1,1,IF(SUM('Actual species'!F514)="X",1,0))</f>
        <v>0</v>
      </c>
      <c r="D514" s="2">
        <f>IF(SUM('Actual species'!G514)&gt;=1,1,IF(SUM('Actual species'!G514)="X",1,0))</f>
        <v>0</v>
      </c>
      <c r="E514" s="2">
        <f>IF(SUM('Actual species'!H514)&gt;=1,1,IF(SUM('Actual species'!H514)="X",1,0))</f>
        <v>0</v>
      </c>
      <c r="F514" s="2">
        <f>IF(SUM('Actual species'!I514)&gt;=1,1,IF(SUM('Actual species'!I514)="X",1,0))</f>
        <v>0</v>
      </c>
      <c r="G514" s="2">
        <f>IF(SUM('Actual species'!J514)&gt;=1,1,IF(SUM('Actual species'!J514)="X",1,0))</f>
        <v>0</v>
      </c>
      <c r="H514" s="2">
        <f>IF(SUM('Actual species'!K514)&gt;=1,1,IF(SUM('Actual species'!K514)="X",1,0))</f>
        <v>1</v>
      </c>
      <c r="I514" s="2">
        <f>IF(SUM('Actual species'!L514)&gt;=1,1,IF(SUM('Actual species'!L514)="X",1,0))</f>
        <v>0</v>
      </c>
      <c r="J514" s="2">
        <f>IF(SUM('Actual species'!M514)&gt;=1,1,IF(SUM('Actual species'!M514)="X",1,0))</f>
        <v>1</v>
      </c>
      <c r="K514" s="2">
        <f>IF(SUM('Actual species'!N514)&gt;=1,1,IF(SUM('Actual species'!N514)="X",1,0))</f>
        <v>0</v>
      </c>
      <c r="L514" s="2">
        <f>IF(SUM('Actual species'!O514)&gt;=1,1,IF(SUM('Actual species'!O514)="X",1,0))</f>
        <v>0</v>
      </c>
      <c r="M514" s="2">
        <f>IF(SUM('Actual species'!P514)&gt;=1,1,IF(SUM('Actual species'!P514)="X",1,0))</f>
        <v>0</v>
      </c>
      <c r="N514" s="2">
        <f>IF(SUM('Actual species'!Q514)&gt;=1,1,IF(SUM('Actual species'!Q514)="X",1,0))</f>
        <v>0</v>
      </c>
      <c r="O514" s="2">
        <f>IF(SUM('Actual species'!R514)&gt;=1,1,IF(SUM('Actual species'!R514)="X",1,0))</f>
        <v>0</v>
      </c>
      <c r="P514" s="2">
        <f>IF(SUM('Actual species'!S514)&gt;=1,1,IF(SUM('Actual species'!S514)="X",1,0))</f>
        <v>0</v>
      </c>
      <c r="Q514" s="2">
        <f>IF(SUM('Actual species'!T514)&gt;=1,1,IF(SUM('Actual species'!T514)="X",1,0))</f>
        <v>0</v>
      </c>
      <c r="R514" s="2">
        <f>IF(SUM('Actual species'!U514)&gt;=1,1,IF(SUM('Actual species'!U514)="X",1,0))</f>
        <v>0</v>
      </c>
      <c r="S514" s="2">
        <f>IF(SUM('Actual species'!V514)&gt;=1,1,IF(SUM('Actual species'!V514)="X",1,0))</f>
        <v>0</v>
      </c>
      <c r="T514" s="2">
        <f>IF(SUM('Actual species'!W514)&gt;=1,1,IF(SUM('Actual species'!W514)="X",1,0))</f>
        <v>0</v>
      </c>
    </row>
    <row r="515" spans="1:20" x14ac:dyDescent="0.3">
      <c r="A515" s="113" t="str">
        <f>'Actual species'!A515</f>
        <v xml:space="preserve">Myrmecopora idana (E) </v>
      </c>
      <c r="B515" s="66">
        <f>IF(SUM('Actual species'!B515:E515)&gt;=1,1,IF(SUM('Actual species'!B515:E515)="X",1,0))</f>
        <v>0</v>
      </c>
      <c r="C515" s="2">
        <f>IF(SUM('Actual species'!F515)&gt;=1,1,IF(SUM('Actual species'!F515)="X",1,0))</f>
        <v>0</v>
      </c>
      <c r="D515" s="2">
        <f>IF(SUM('Actual species'!G515)&gt;=1,1,IF(SUM('Actual species'!G515)="X",1,0))</f>
        <v>0</v>
      </c>
      <c r="E515" s="2">
        <f>IF(SUM('Actual species'!H515)&gt;=1,1,IF(SUM('Actual species'!H515)="X",1,0))</f>
        <v>0</v>
      </c>
      <c r="F515" s="2">
        <f>IF(SUM('Actual species'!I515)&gt;=1,1,IF(SUM('Actual species'!I515)="X",1,0))</f>
        <v>0</v>
      </c>
      <c r="G515" s="2">
        <f>IF(SUM('Actual species'!J515)&gt;=1,1,IF(SUM('Actual species'!J515)="X",1,0))</f>
        <v>1</v>
      </c>
      <c r="H515" s="2">
        <f>IF(SUM('Actual species'!K515)&gt;=1,1,IF(SUM('Actual species'!K515)="X",1,0))</f>
        <v>0</v>
      </c>
      <c r="I515" s="2">
        <f>IF(SUM('Actual species'!L515)&gt;=1,1,IF(SUM('Actual species'!L515)="X",1,0))</f>
        <v>0</v>
      </c>
      <c r="J515" s="2">
        <f>IF(SUM('Actual species'!M515)&gt;=1,1,IF(SUM('Actual species'!M515)="X",1,0))</f>
        <v>0</v>
      </c>
      <c r="K515" s="2">
        <f>IF(SUM('Actual species'!N515)&gt;=1,1,IF(SUM('Actual species'!N515)="X",1,0))</f>
        <v>0</v>
      </c>
      <c r="L515" s="2">
        <f>IF(SUM('Actual species'!O515)&gt;=1,1,IF(SUM('Actual species'!O515)="X",1,0))</f>
        <v>0</v>
      </c>
      <c r="M515" s="2">
        <f>IF(SUM('Actual species'!P515)&gt;=1,1,IF(SUM('Actual species'!P515)="X",1,0))</f>
        <v>0</v>
      </c>
      <c r="N515" s="2">
        <f>IF(SUM('Actual species'!Q515)&gt;=1,1,IF(SUM('Actual species'!Q515)="X",1,0))</f>
        <v>0</v>
      </c>
      <c r="O515" s="2">
        <f>IF(SUM('Actual species'!R515)&gt;=1,1,IF(SUM('Actual species'!R515)="X",1,0))</f>
        <v>0</v>
      </c>
      <c r="P515" s="2">
        <f>IF(SUM('Actual species'!S515)&gt;=1,1,IF(SUM('Actual species'!S515)="X",1,0))</f>
        <v>0</v>
      </c>
      <c r="Q515" s="2">
        <f>IF(SUM('Actual species'!T515)&gt;=1,1,IF(SUM('Actual species'!T515)="X",1,0))</f>
        <v>0</v>
      </c>
      <c r="R515" s="2">
        <f>IF(SUM('Actual species'!U515)&gt;=1,1,IF(SUM('Actual species'!U515)="X",1,0))</f>
        <v>0</v>
      </c>
      <c r="S515" s="2">
        <f>IF(SUM('Actual species'!V515)&gt;=1,1,IF(SUM('Actual species'!V515)="X",1,0))</f>
        <v>0</v>
      </c>
      <c r="T515" s="2">
        <f>IF(SUM('Actual species'!W515)&gt;=1,1,IF(SUM('Actual species'!W515)="X",1,0))</f>
        <v>0</v>
      </c>
    </row>
    <row r="516" spans="1:20" x14ac:dyDescent="0.3">
      <c r="A516" s="113" t="str">
        <f>'Actual species'!A516</f>
        <v>Myrmecopora laesa</v>
      </c>
      <c r="B516" s="66">
        <f>IF(SUM('Actual species'!B516:E516)&gt;=1,1,IF(SUM('Actual species'!B516:E516)="X",1,0))</f>
        <v>1</v>
      </c>
      <c r="C516" s="2">
        <f>IF(SUM('Actual species'!F516)&gt;=1,1,IF(SUM('Actual species'!F516)="X",1,0))</f>
        <v>0</v>
      </c>
      <c r="D516" s="2">
        <f>IF(SUM('Actual species'!G516)&gt;=1,1,IF(SUM('Actual species'!G516)="X",1,0))</f>
        <v>0</v>
      </c>
      <c r="E516" s="2">
        <f>IF(SUM('Actual species'!H516)&gt;=1,1,IF(SUM('Actual species'!H516)="X",1,0))</f>
        <v>0</v>
      </c>
      <c r="F516" s="2">
        <f>IF(SUM('Actual species'!I516)&gt;=1,1,IF(SUM('Actual species'!I516)="X",1,0))</f>
        <v>0</v>
      </c>
      <c r="G516" s="2">
        <f>IF(SUM('Actual species'!J516)&gt;=1,1,IF(SUM('Actual species'!J516)="X",1,0))</f>
        <v>1</v>
      </c>
      <c r="H516" s="2">
        <f>IF(SUM('Actual species'!K516)&gt;=1,1,IF(SUM('Actual species'!K516)="X",1,0))</f>
        <v>1</v>
      </c>
      <c r="I516" s="2">
        <f>IF(SUM('Actual species'!L516)&gt;=1,1,IF(SUM('Actual species'!L516)="X",1,0))</f>
        <v>0</v>
      </c>
      <c r="J516" s="2">
        <f>IF(SUM('Actual species'!M516)&gt;=1,1,IF(SUM('Actual species'!M516)="X",1,0))</f>
        <v>0</v>
      </c>
      <c r="K516" s="2">
        <f>IF(SUM('Actual species'!N516)&gt;=1,1,IF(SUM('Actual species'!N516)="X",1,0))</f>
        <v>0</v>
      </c>
      <c r="L516" s="2">
        <f>IF(SUM('Actual species'!O516)&gt;=1,1,IF(SUM('Actual species'!O516)="X",1,0))</f>
        <v>0</v>
      </c>
      <c r="M516" s="2">
        <f>IF(SUM('Actual species'!P516)&gt;=1,1,IF(SUM('Actual species'!P516)="X",1,0))</f>
        <v>0</v>
      </c>
      <c r="N516" s="2">
        <f>IF(SUM('Actual species'!Q516)&gt;=1,1,IF(SUM('Actual species'!Q516)="X",1,0))</f>
        <v>0</v>
      </c>
      <c r="O516" s="2">
        <f>IF(SUM('Actual species'!R516)&gt;=1,1,IF(SUM('Actual species'!R516)="X",1,0))</f>
        <v>0</v>
      </c>
      <c r="P516" s="2">
        <f>IF(SUM('Actual species'!S516)&gt;=1,1,IF(SUM('Actual species'!S516)="X",1,0))</f>
        <v>0</v>
      </c>
      <c r="Q516" s="2">
        <f>IF(SUM('Actual species'!T516)&gt;=1,1,IF(SUM('Actual species'!T516)="X",1,0))</f>
        <v>0</v>
      </c>
      <c r="R516" s="2">
        <f>IF(SUM('Actual species'!U516)&gt;=1,1,IF(SUM('Actual species'!U516)="X",1,0))</f>
        <v>0</v>
      </c>
      <c r="S516" s="2">
        <f>IF(SUM('Actual species'!V516)&gt;=1,1,IF(SUM('Actual species'!V516)="X",1,0))</f>
        <v>0</v>
      </c>
      <c r="T516" s="2">
        <f>IF(SUM('Actual species'!W516)&gt;=1,1,IF(SUM('Actual species'!W516)="X",1,0))</f>
        <v>0</v>
      </c>
    </row>
    <row r="517" spans="1:20" x14ac:dyDescent="0.3">
      <c r="A517" s="113" t="str">
        <f>'Actual species'!A517</f>
        <v xml:space="preserve">Myrmecopora plana (E) </v>
      </c>
      <c r="B517" s="66">
        <f>IF(SUM('Actual species'!B517:E517)&gt;=1,1,IF(SUM('Actual species'!B517:E517)="X",1,0))</f>
        <v>0</v>
      </c>
      <c r="C517" s="2">
        <f>IF(SUM('Actual species'!F517)&gt;=1,1,IF(SUM('Actual species'!F517)="X",1,0))</f>
        <v>0</v>
      </c>
      <c r="D517" s="2">
        <f>IF(SUM('Actual species'!G517)&gt;=1,1,IF(SUM('Actual species'!G517)="X",1,0))</f>
        <v>0</v>
      </c>
      <c r="E517" s="2">
        <f>IF(SUM('Actual species'!H517)&gt;=1,1,IF(SUM('Actual species'!H517)="X",1,0))</f>
        <v>0</v>
      </c>
      <c r="F517" s="2">
        <f>IF(SUM('Actual species'!I517)&gt;=1,1,IF(SUM('Actual species'!I517)="X",1,0))</f>
        <v>0</v>
      </c>
      <c r="G517" s="2">
        <f>IF(SUM('Actual species'!J517)&gt;=1,1,IF(SUM('Actual species'!J517)="X",1,0))</f>
        <v>1</v>
      </c>
      <c r="H517" s="2">
        <f>IF(SUM('Actual species'!K517)&gt;=1,1,IF(SUM('Actual species'!K517)="X",1,0))</f>
        <v>0</v>
      </c>
      <c r="I517" s="2">
        <f>IF(SUM('Actual species'!L517)&gt;=1,1,IF(SUM('Actual species'!L517)="X",1,0))</f>
        <v>0</v>
      </c>
      <c r="J517" s="2">
        <f>IF(SUM('Actual species'!M517)&gt;=1,1,IF(SUM('Actual species'!M517)="X",1,0))</f>
        <v>0</v>
      </c>
      <c r="K517" s="2">
        <f>IF(SUM('Actual species'!N517)&gt;=1,1,IF(SUM('Actual species'!N517)="X",1,0))</f>
        <v>0</v>
      </c>
      <c r="L517" s="2">
        <f>IF(SUM('Actual species'!O517)&gt;=1,1,IF(SUM('Actual species'!O517)="X",1,0))</f>
        <v>0</v>
      </c>
      <c r="M517" s="2">
        <f>IF(SUM('Actual species'!P517)&gt;=1,1,IF(SUM('Actual species'!P517)="X",1,0))</f>
        <v>0</v>
      </c>
      <c r="N517" s="2">
        <f>IF(SUM('Actual species'!Q517)&gt;=1,1,IF(SUM('Actual species'!Q517)="X",1,0))</f>
        <v>0</v>
      </c>
      <c r="O517" s="2">
        <f>IF(SUM('Actual species'!R517)&gt;=1,1,IF(SUM('Actual species'!R517)="X",1,0))</f>
        <v>0</v>
      </c>
      <c r="P517" s="2">
        <f>IF(SUM('Actual species'!S517)&gt;=1,1,IF(SUM('Actual species'!S517)="X",1,0))</f>
        <v>0</v>
      </c>
      <c r="Q517" s="2">
        <f>IF(SUM('Actual species'!T517)&gt;=1,1,IF(SUM('Actual species'!T517)="X",1,0))</f>
        <v>0</v>
      </c>
      <c r="R517" s="2">
        <f>IF(SUM('Actual species'!U517)&gt;=1,1,IF(SUM('Actual species'!U517)="X",1,0))</f>
        <v>0</v>
      </c>
      <c r="S517" s="2">
        <f>IF(SUM('Actual species'!V517)&gt;=1,1,IF(SUM('Actual species'!V517)="X",1,0))</f>
        <v>0</v>
      </c>
      <c r="T517" s="2">
        <f>IF(SUM('Actual species'!W517)&gt;=1,1,IF(SUM('Actual species'!W517)="X",1,0))</f>
        <v>0</v>
      </c>
    </row>
    <row r="518" spans="1:20" x14ac:dyDescent="0.3">
      <c r="A518" s="113" t="str">
        <f>'Actual species'!A518</f>
        <v>Myrmecopora pygmaea</v>
      </c>
      <c r="B518" s="66">
        <f>IF(SUM('Actual species'!B518:E518)&gt;=1,1,IF(SUM('Actual species'!B518:E518)="X",1,0))</f>
        <v>0</v>
      </c>
      <c r="C518" s="2">
        <f>IF(SUM('Actual species'!F518)&gt;=1,1,IF(SUM('Actual species'!F518)="X",1,0))</f>
        <v>0</v>
      </c>
      <c r="D518" s="2">
        <f>IF(SUM('Actual species'!G518)&gt;=1,1,IF(SUM('Actual species'!G518)="X",1,0))</f>
        <v>0</v>
      </c>
      <c r="E518" s="2">
        <f>IF(SUM('Actual species'!H518)&gt;=1,1,IF(SUM('Actual species'!H518)="X",1,0))</f>
        <v>0</v>
      </c>
      <c r="F518" s="2">
        <f>IF(SUM('Actual species'!I518)&gt;=1,1,IF(SUM('Actual species'!I518)="X",1,0))</f>
        <v>0</v>
      </c>
      <c r="G518" s="2">
        <f>IF(SUM('Actual species'!J518)&gt;=1,1,IF(SUM('Actual species'!J518)="X",1,0))</f>
        <v>0</v>
      </c>
      <c r="H518" s="2">
        <f>IF(SUM('Actual species'!K518)&gt;=1,1,IF(SUM('Actual species'!K518)="X",1,0))</f>
        <v>0</v>
      </c>
      <c r="I518" s="2">
        <f>IF(SUM('Actual species'!L518)&gt;=1,1,IF(SUM('Actual species'!L518)="X",1,0))</f>
        <v>0</v>
      </c>
      <c r="J518" s="2">
        <f>IF(SUM('Actual species'!M518)&gt;=1,1,IF(SUM('Actual species'!M518)="X",1,0))</f>
        <v>0</v>
      </c>
      <c r="K518" s="2">
        <f>IF(SUM('Actual species'!N518)&gt;=1,1,IF(SUM('Actual species'!N518)="X",1,0))</f>
        <v>0</v>
      </c>
      <c r="L518" s="2">
        <f>IF(SUM('Actual species'!O518)&gt;=1,1,IF(SUM('Actual species'!O518)="X",1,0))</f>
        <v>0</v>
      </c>
      <c r="M518" s="2">
        <f>IF(SUM('Actual species'!P518)&gt;=1,1,IF(SUM('Actual species'!P518)="X",1,0))</f>
        <v>0</v>
      </c>
      <c r="N518" s="2">
        <f>IF(SUM('Actual species'!Q518)&gt;=1,1,IF(SUM('Actual species'!Q518)="X",1,0))</f>
        <v>0</v>
      </c>
      <c r="O518" s="2">
        <f>IF(SUM('Actual species'!R518)&gt;=1,1,IF(SUM('Actual species'!R518)="X",1,0))</f>
        <v>0</v>
      </c>
      <c r="P518" s="2">
        <f>IF(SUM('Actual species'!S518)&gt;=1,1,IF(SUM('Actual species'!S518)="X",1,0))</f>
        <v>0</v>
      </c>
      <c r="Q518" s="2">
        <f>IF(SUM('Actual species'!T518)&gt;=1,1,IF(SUM('Actual species'!T518)="X",1,0))</f>
        <v>0</v>
      </c>
      <c r="R518" s="2">
        <f>IF(SUM('Actual species'!U518)&gt;=1,1,IF(SUM('Actual species'!U518)="X",1,0))</f>
        <v>0</v>
      </c>
      <c r="S518" s="2">
        <f>IF(SUM('Actual species'!V518)&gt;=1,1,IF(SUM('Actual species'!V518)="X",1,0))</f>
        <v>0</v>
      </c>
      <c r="T518" s="2">
        <f>IF(SUM('Actual species'!W518)&gt;=1,1,IF(SUM('Actual species'!W518)="X",1,0))</f>
        <v>0</v>
      </c>
    </row>
    <row r="519" spans="1:20" x14ac:dyDescent="0.3">
      <c r="A519" s="113" t="str">
        <f>'Actual species'!A519</f>
        <v xml:space="preserve">Myrmecopora rhodica (E) </v>
      </c>
      <c r="B519" s="66">
        <f>IF(SUM('Actual species'!B519:E519)&gt;=1,1,IF(SUM('Actual species'!B519:E519)="X",1,0))</f>
        <v>0</v>
      </c>
      <c r="C519" s="2">
        <f>IF(SUM('Actual species'!F519)&gt;=1,1,IF(SUM('Actual species'!F519)="X",1,0))</f>
        <v>0</v>
      </c>
      <c r="D519" s="2">
        <f>IF(SUM('Actual species'!G519)&gt;=1,1,IF(SUM('Actual species'!G519)="X",1,0))</f>
        <v>0</v>
      </c>
      <c r="E519" s="2">
        <f>IF(SUM('Actual species'!H519)&gt;=1,1,IF(SUM('Actual species'!H519)="X",1,0))</f>
        <v>0</v>
      </c>
      <c r="F519" s="2">
        <f>IF(SUM('Actual species'!I519)&gt;=1,1,IF(SUM('Actual species'!I519)="X",1,0))</f>
        <v>0</v>
      </c>
      <c r="G519" s="2">
        <f>IF(SUM('Actual species'!J519)&gt;=1,1,IF(SUM('Actual species'!J519)="X",1,0))</f>
        <v>0</v>
      </c>
      <c r="H519" s="2">
        <f>IF(SUM('Actual species'!K519)&gt;=1,1,IF(SUM('Actual species'!K519)="X",1,0))</f>
        <v>1</v>
      </c>
      <c r="I519" s="2">
        <f>IF(SUM('Actual species'!L519)&gt;=1,1,IF(SUM('Actual species'!L519)="X",1,0))</f>
        <v>0</v>
      </c>
      <c r="J519" s="2">
        <f>IF(SUM('Actual species'!M519)&gt;=1,1,IF(SUM('Actual species'!M519)="X",1,0))</f>
        <v>0</v>
      </c>
      <c r="K519" s="2">
        <f>IF(SUM('Actual species'!N519)&gt;=1,1,IF(SUM('Actual species'!N519)="X",1,0))</f>
        <v>0</v>
      </c>
      <c r="L519" s="2">
        <f>IF(SUM('Actual species'!O519)&gt;=1,1,IF(SUM('Actual species'!O519)="X",1,0))</f>
        <v>0</v>
      </c>
      <c r="M519" s="2">
        <f>IF(SUM('Actual species'!P519)&gt;=1,1,IF(SUM('Actual species'!P519)="X",1,0))</f>
        <v>0</v>
      </c>
      <c r="N519" s="2">
        <f>IF(SUM('Actual species'!Q519)&gt;=1,1,IF(SUM('Actual species'!Q519)="X",1,0))</f>
        <v>0</v>
      </c>
      <c r="O519" s="2">
        <f>IF(SUM('Actual species'!R519)&gt;=1,1,IF(SUM('Actual species'!R519)="X",1,0))</f>
        <v>0</v>
      </c>
      <c r="P519" s="2">
        <f>IF(SUM('Actual species'!S519)&gt;=1,1,IF(SUM('Actual species'!S519)="X",1,0))</f>
        <v>0</v>
      </c>
      <c r="Q519" s="2">
        <f>IF(SUM('Actual species'!T519)&gt;=1,1,IF(SUM('Actual species'!T519)="X",1,0))</f>
        <v>0</v>
      </c>
      <c r="R519" s="2">
        <f>IF(SUM('Actual species'!U519)&gt;=1,1,IF(SUM('Actual species'!U519)="X",1,0))</f>
        <v>0</v>
      </c>
      <c r="S519" s="2">
        <f>IF(SUM('Actual species'!V519)&gt;=1,1,IF(SUM('Actual species'!V519)="X",1,0))</f>
        <v>0</v>
      </c>
      <c r="T519" s="2">
        <f>IF(SUM('Actual species'!W519)&gt;=1,1,IF(SUM('Actual species'!W519)="X",1,0))</f>
        <v>0</v>
      </c>
    </row>
    <row r="520" spans="1:20" x14ac:dyDescent="0.3">
      <c r="A520" s="113" t="str">
        <f>'Actual species'!A520</f>
        <v xml:space="preserve">Myrmecopora sp. </v>
      </c>
      <c r="B520" s="66">
        <f>IF(SUM('Actual species'!B520:E520)&gt;=1,1,IF(SUM('Actual species'!B520:E520)="X",1,0))</f>
        <v>0</v>
      </c>
      <c r="C520" s="2">
        <f>IF(SUM('Actual species'!F520)&gt;=1,1,IF(SUM('Actual species'!F520)="X",1,0))</f>
        <v>0</v>
      </c>
      <c r="D520" s="2">
        <f>IF(SUM('Actual species'!G520)&gt;=1,1,IF(SUM('Actual species'!G520)="X",1,0))</f>
        <v>0</v>
      </c>
      <c r="E520" s="2">
        <f>IF(SUM('Actual species'!H520)&gt;=1,1,IF(SUM('Actual species'!H520)="X",1,0))</f>
        <v>0</v>
      </c>
      <c r="F520" s="2">
        <f>IF(SUM('Actual species'!I520)&gt;=1,1,IF(SUM('Actual species'!I520)="X",1,0))</f>
        <v>0</v>
      </c>
      <c r="G520" s="2">
        <f>IF(SUM('Actual species'!J520)&gt;=1,1,IF(SUM('Actual species'!J520)="X",1,0))</f>
        <v>1</v>
      </c>
      <c r="H520" s="2">
        <f>IF(SUM('Actual species'!K520)&gt;=1,1,IF(SUM('Actual species'!K520)="X",1,0))</f>
        <v>0</v>
      </c>
      <c r="I520" s="2">
        <f>IF(SUM('Actual species'!L520)&gt;=1,1,IF(SUM('Actual species'!L520)="X",1,0))</f>
        <v>0</v>
      </c>
      <c r="J520" s="2">
        <f>IF(SUM('Actual species'!M520)&gt;=1,1,IF(SUM('Actual species'!M520)="X",1,0))</f>
        <v>0</v>
      </c>
      <c r="K520" s="2">
        <f>IF(SUM('Actual species'!N520)&gt;=1,1,IF(SUM('Actual species'!N520)="X",1,0))</f>
        <v>0</v>
      </c>
      <c r="L520" s="2">
        <f>IF(SUM('Actual species'!O520)&gt;=1,1,IF(SUM('Actual species'!O520)="X",1,0))</f>
        <v>0</v>
      </c>
      <c r="M520" s="2">
        <f>IF(SUM('Actual species'!P520)&gt;=1,1,IF(SUM('Actual species'!P520)="X",1,0))</f>
        <v>0</v>
      </c>
      <c r="N520" s="2">
        <f>IF(SUM('Actual species'!Q520)&gt;=1,1,IF(SUM('Actual species'!Q520)="X",1,0))</f>
        <v>0</v>
      </c>
      <c r="O520" s="2">
        <f>IF(SUM('Actual species'!R520)&gt;=1,1,IF(SUM('Actual species'!R520)="X",1,0))</f>
        <v>0</v>
      </c>
      <c r="P520" s="2">
        <f>IF(SUM('Actual species'!S520)&gt;=1,1,IF(SUM('Actual species'!S520)="X",1,0))</f>
        <v>0</v>
      </c>
      <c r="Q520" s="2">
        <f>IF(SUM('Actual species'!T520)&gt;=1,1,IF(SUM('Actual species'!T520)="X",1,0))</f>
        <v>0</v>
      </c>
      <c r="R520" s="2">
        <f>IF(SUM('Actual species'!U520)&gt;=1,1,IF(SUM('Actual species'!U520)="X",1,0))</f>
        <v>0</v>
      </c>
      <c r="S520" s="2">
        <f>IF(SUM('Actual species'!V520)&gt;=1,1,IF(SUM('Actual species'!V520)="X",1,0))</f>
        <v>0</v>
      </c>
      <c r="T520" s="2">
        <f>IF(SUM('Actual species'!W520)&gt;=1,1,IF(SUM('Actual species'!W520)="X",1,0))</f>
        <v>0</v>
      </c>
    </row>
    <row r="521" spans="1:20" x14ac:dyDescent="0.3">
      <c r="A521" s="113" t="str">
        <f>'Actual species'!A521</f>
        <v xml:space="preserve">Myrmecopora sulcata </v>
      </c>
      <c r="B521" s="66">
        <f>IF(SUM('Actual species'!B521:E521)&gt;=1,1,IF(SUM('Actual species'!B521:E521)="X",1,0))</f>
        <v>0</v>
      </c>
      <c r="C521" s="2">
        <f>IF(SUM('Actual species'!F521)&gt;=1,1,IF(SUM('Actual species'!F521)="X",1,0))</f>
        <v>0</v>
      </c>
      <c r="D521" s="2">
        <f>IF(SUM('Actual species'!G521)&gt;=1,1,IF(SUM('Actual species'!G521)="X",1,0))</f>
        <v>0</v>
      </c>
      <c r="E521" s="2">
        <f>IF(SUM('Actual species'!H521)&gt;=1,1,IF(SUM('Actual species'!H521)="X",1,0))</f>
        <v>0</v>
      </c>
      <c r="F521" s="2">
        <f>IF(SUM('Actual species'!I521)&gt;=1,1,IF(SUM('Actual species'!I521)="X",1,0))</f>
        <v>1</v>
      </c>
      <c r="G521" s="2">
        <f>IF(SUM('Actual species'!J521)&gt;=1,1,IF(SUM('Actual species'!J521)="X",1,0))</f>
        <v>0</v>
      </c>
      <c r="H521" s="2">
        <f>IF(SUM('Actual species'!K521)&gt;=1,1,IF(SUM('Actual species'!K521)="X",1,0))</f>
        <v>0</v>
      </c>
      <c r="I521" s="2">
        <f>IF(SUM('Actual species'!L521)&gt;=1,1,IF(SUM('Actual species'!L521)="X",1,0))</f>
        <v>0</v>
      </c>
      <c r="J521" s="2">
        <f>IF(SUM('Actual species'!M521)&gt;=1,1,IF(SUM('Actual species'!M521)="X",1,0))</f>
        <v>0</v>
      </c>
      <c r="K521" s="2">
        <f>IF(SUM('Actual species'!N521)&gt;=1,1,IF(SUM('Actual species'!N521)="X",1,0))</f>
        <v>0</v>
      </c>
      <c r="L521" s="2">
        <f>IF(SUM('Actual species'!O521)&gt;=1,1,IF(SUM('Actual species'!O521)="X",1,0))</f>
        <v>0</v>
      </c>
      <c r="M521" s="2">
        <f>IF(SUM('Actual species'!P521)&gt;=1,1,IF(SUM('Actual species'!P521)="X",1,0))</f>
        <v>1</v>
      </c>
      <c r="N521" s="2">
        <f>IF(SUM('Actual species'!Q521)&gt;=1,1,IF(SUM('Actual species'!Q521)="X",1,0))</f>
        <v>0</v>
      </c>
      <c r="O521" s="2">
        <f>IF(SUM('Actual species'!R521)&gt;=1,1,IF(SUM('Actual species'!R521)="X",1,0))</f>
        <v>0</v>
      </c>
      <c r="P521" s="2">
        <f>IF(SUM('Actual species'!S521)&gt;=1,1,IF(SUM('Actual species'!S521)="X",1,0))</f>
        <v>0</v>
      </c>
      <c r="Q521" s="2">
        <f>IF(SUM('Actual species'!T521)&gt;=1,1,IF(SUM('Actual species'!T521)="X",1,0))</f>
        <v>0</v>
      </c>
      <c r="R521" s="2">
        <f>IF(SUM('Actual species'!U521)&gt;=1,1,IF(SUM('Actual species'!U521)="X",1,0))</f>
        <v>0</v>
      </c>
      <c r="S521" s="2">
        <f>IF(SUM('Actual species'!V521)&gt;=1,1,IF(SUM('Actual species'!V521)="X",1,0))</f>
        <v>0</v>
      </c>
      <c r="T521" s="2">
        <f>IF(SUM('Actual species'!W521)&gt;=1,1,IF(SUM('Actual species'!W521)="X",1,0))</f>
        <v>0</v>
      </c>
    </row>
    <row r="522" spans="1:20" x14ac:dyDescent="0.3">
      <c r="A522" s="113" t="str">
        <f>'Actual species'!A522</f>
        <v xml:space="preserve">Myrmecopora thriptica (E) </v>
      </c>
      <c r="B522" s="66">
        <f>IF(SUM('Actual species'!B522:E522)&gt;=1,1,IF(SUM('Actual species'!B522:E522)="X",1,0))</f>
        <v>0</v>
      </c>
      <c r="C522" s="2">
        <f>IF(SUM('Actual species'!F522)&gt;=1,1,IF(SUM('Actual species'!F522)="X",1,0))</f>
        <v>0</v>
      </c>
      <c r="D522" s="2">
        <f>IF(SUM('Actual species'!G522)&gt;=1,1,IF(SUM('Actual species'!G522)="X",1,0))</f>
        <v>0</v>
      </c>
      <c r="E522" s="2">
        <f>IF(SUM('Actual species'!H522)&gt;=1,1,IF(SUM('Actual species'!H522)="X",1,0))</f>
        <v>0</v>
      </c>
      <c r="F522" s="2">
        <f>IF(SUM('Actual species'!I522)&gt;=1,1,IF(SUM('Actual species'!I522)="X",1,0))</f>
        <v>0</v>
      </c>
      <c r="G522" s="2">
        <f>IF(SUM('Actual species'!J522)&gt;=1,1,IF(SUM('Actual species'!J522)="X",1,0))</f>
        <v>1</v>
      </c>
      <c r="H522" s="2">
        <f>IF(SUM('Actual species'!K522)&gt;=1,1,IF(SUM('Actual species'!K522)="X",1,0))</f>
        <v>0</v>
      </c>
      <c r="I522" s="2">
        <f>IF(SUM('Actual species'!L522)&gt;=1,1,IF(SUM('Actual species'!L522)="X",1,0))</f>
        <v>0</v>
      </c>
      <c r="J522" s="2">
        <f>IF(SUM('Actual species'!M522)&gt;=1,1,IF(SUM('Actual species'!M522)="X",1,0))</f>
        <v>0</v>
      </c>
      <c r="K522" s="2">
        <f>IF(SUM('Actual species'!N522)&gt;=1,1,IF(SUM('Actual species'!N522)="X",1,0))</f>
        <v>0</v>
      </c>
      <c r="L522" s="2">
        <f>IF(SUM('Actual species'!O522)&gt;=1,1,IF(SUM('Actual species'!O522)="X",1,0))</f>
        <v>0</v>
      </c>
      <c r="M522" s="2">
        <f>IF(SUM('Actual species'!P522)&gt;=1,1,IF(SUM('Actual species'!P522)="X",1,0))</f>
        <v>0</v>
      </c>
      <c r="N522" s="2">
        <f>IF(SUM('Actual species'!Q522)&gt;=1,1,IF(SUM('Actual species'!Q522)="X",1,0))</f>
        <v>0</v>
      </c>
      <c r="O522" s="2">
        <f>IF(SUM('Actual species'!R522)&gt;=1,1,IF(SUM('Actual species'!R522)="X",1,0))</f>
        <v>0</v>
      </c>
      <c r="P522" s="2">
        <f>IF(SUM('Actual species'!S522)&gt;=1,1,IF(SUM('Actual species'!S522)="X",1,0))</f>
        <v>0</v>
      </c>
      <c r="Q522" s="2">
        <f>IF(SUM('Actual species'!T522)&gt;=1,1,IF(SUM('Actual species'!T522)="X",1,0))</f>
        <v>0</v>
      </c>
      <c r="R522" s="2">
        <f>IF(SUM('Actual species'!U522)&gt;=1,1,IF(SUM('Actual species'!U522)="X",1,0))</f>
        <v>0</v>
      </c>
      <c r="S522" s="2">
        <f>IF(SUM('Actual species'!V522)&gt;=1,1,IF(SUM('Actual species'!V522)="X",1,0))</f>
        <v>0</v>
      </c>
      <c r="T522" s="2">
        <f>IF(SUM('Actual species'!W522)&gt;=1,1,IF(SUM('Actual species'!W522)="X",1,0))</f>
        <v>0</v>
      </c>
    </row>
    <row r="523" spans="1:20" x14ac:dyDescent="0.3">
      <c r="A523" s="113" t="str">
        <f>'Actual species'!A523</f>
        <v>Myrmecopora uvida</v>
      </c>
      <c r="B523" s="66">
        <f>IF(SUM('Actual species'!B523:E523)&gt;=1,1,IF(SUM('Actual species'!B523:E523)="X",1,0))</f>
        <v>0</v>
      </c>
      <c r="C523" s="2">
        <f>IF(SUM('Actual species'!F523)&gt;=1,1,IF(SUM('Actual species'!F523)="X",1,0))</f>
        <v>0</v>
      </c>
      <c r="D523" s="2">
        <f>IF(SUM('Actual species'!G523)&gt;=1,1,IF(SUM('Actual species'!G523)="X",1,0))</f>
        <v>0</v>
      </c>
      <c r="E523" s="2">
        <f>IF(SUM('Actual species'!H523)&gt;=1,1,IF(SUM('Actual species'!H523)="X",1,0))</f>
        <v>0</v>
      </c>
      <c r="F523" s="2">
        <f>IF(SUM('Actual species'!I523)&gt;=1,1,IF(SUM('Actual species'!I523)="X",1,0))</f>
        <v>1</v>
      </c>
      <c r="G523" s="2">
        <f>IF(SUM('Actual species'!J523)&gt;=1,1,IF(SUM('Actual species'!J523)="X",1,0))</f>
        <v>0</v>
      </c>
      <c r="H523" s="2">
        <f>IF(SUM('Actual species'!K523)&gt;=1,1,IF(SUM('Actual species'!K523)="X",1,0))</f>
        <v>0</v>
      </c>
      <c r="I523" s="2">
        <f>IF(SUM('Actual species'!L523)&gt;=1,1,IF(SUM('Actual species'!L523)="X",1,0))</f>
        <v>0</v>
      </c>
      <c r="J523" s="2">
        <f>IF(SUM('Actual species'!M523)&gt;=1,1,IF(SUM('Actual species'!M523)="X",1,0))</f>
        <v>0</v>
      </c>
      <c r="K523" s="2">
        <f>IF(SUM('Actual species'!N523)&gt;=1,1,IF(SUM('Actual species'!N523)="X",1,0))</f>
        <v>0</v>
      </c>
      <c r="L523" s="2">
        <f>IF(SUM('Actual species'!O523)&gt;=1,1,IF(SUM('Actual species'!O523)="X",1,0))</f>
        <v>0</v>
      </c>
      <c r="M523" s="2">
        <f>IF(SUM('Actual species'!P523)&gt;=1,1,IF(SUM('Actual species'!P523)="X",1,0))</f>
        <v>1</v>
      </c>
      <c r="N523" s="2">
        <f>IF(SUM('Actual species'!Q523)&gt;=1,1,IF(SUM('Actual species'!Q523)="X",1,0))</f>
        <v>0</v>
      </c>
      <c r="O523" s="2">
        <f>IF(SUM('Actual species'!R523)&gt;=1,1,IF(SUM('Actual species'!R523)="X",1,0))</f>
        <v>0</v>
      </c>
      <c r="P523" s="2">
        <f>IF(SUM('Actual species'!S523)&gt;=1,1,IF(SUM('Actual species'!S523)="X",1,0))</f>
        <v>0</v>
      </c>
      <c r="Q523" s="2">
        <f>IF(SUM('Actual species'!T523)&gt;=1,1,IF(SUM('Actual species'!T523)="X",1,0))</f>
        <v>0</v>
      </c>
      <c r="R523" s="2">
        <f>IF(SUM('Actual species'!U523)&gt;=1,1,IF(SUM('Actual species'!U523)="X",1,0))</f>
        <v>0</v>
      </c>
      <c r="S523" s="2">
        <f>IF(SUM('Actual species'!V523)&gt;=1,1,IF(SUM('Actual species'!V523)="X",1,0))</f>
        <v>0</v>
      </c>
      <c r="T523" s="2">
        <f>IF(SUM('Actual species'!W523)&gt;=1,1,IF(SUM('Actual species'!W523)="X",1,0))</f>
        <v>0</v>
      </c>
    </row>
    <row r="524" spans="1:20" x14ac:dyDescent="0.3">
      <c r="A524" s="113" t="str">
        <f>'Actual species'!A524</f>
        <v>Myrmoecia plicata</v>
      </c>
      <c r="B524" s="66">
        <f>IF(SUM('Actual species'!B524:E524)&gt;=1,1,IF(SUM('Actual species'!B524:E524)="X",1,0))</f>
        <v>0</v>
      </c>
      <c r="C524" s="2">
        <f>IF(SUM('Actual species'!F524)&gt;=1,1,IF(SUM('Actual species'!F524)="X",1,0))</f>
        <v>0</v>
      </c>
      <c r="D524" s="2">
        <f>IF(SUM('Actual species'!G524)&gt;=1,1,IF(SUM('Actual species'!G524)="X",1,0))</f>
        <v>0</v>
      </c>
      <c r="E524" s="2">
        <f>IF(SUM('Actual species'!H524)&gt;=1,1,IF(SUM('Actual species'!H524)="X",1,0))</f>
        <v>0</v>
      </c>
      <c r="F524" s="2">
        <f>IF(SUM('Actual species'!I524)&gt;=1,1,IF(SUM('Actual species'!I524)="X",1,0))</f>
        <v>1</v>
      </c>
      <c r="G524" s="2">
        <f>IF(SUM('Actual species'!J524)&gt;=1,1,IF(SUM('Actual species'!J524)="X",1,0))</f>
        <v>0</v>
      </c>
      <c r="H524" s="2">
        <f>IF(SUM('Actual species'!K524)&gt;=1,1,IF(SUM('Actual species'!K524)="X",1,0))</f>
        <v>0</v>
      </c>
      <c r="I524" s="2">
        <f>IF(SUM('Actual species'!L524)&gt;=1,1,IF(SUM('Actual species'!L524)="X",1,0))</f>
        <v>0</v>
      </c>
      <c r="J524" s="2">
        <f>IF(SUM('Actual species'!M524)&gt;=1,1,IF(SUM('Actual species'!M524)="X",1,0))</f>
        <v>0</v>
      </c>
      <c r="K524" s="2">
        <f>IF(SUM('Actual species'!N524)&gt;=1,1,IF(SUM('Actual species'!N524)="X",1,0))</f>
        <v>0</v>
      </c>
      <c r="L524" s="2">
        <f>IF(SUM('Actual species'!O524)&gt;=1,1,IF(SUM('Actual species'!O524)="X",1,0))</f>
        <v>0</v>
      </c>
      <c r="M524" s="2">
        <f>IF(SUM('Actual species'!P524)&gt;=1,1,IF(SUM('Actual species'!P524)="X",1,0))</f>
        <v>0</v>
      </c>
      <c r="N524" s="2">
        <f>IF(SUM('Actual species'!Q524)&gt;=1,1,IF(SUM('Actual species'!Q524)="X",1,0))</f>
        <v>0</v>
      </c>
      <c r="O524" s="2">
        <f>IF(SUM('Actual species'!R524)&gt;=1,1,IF(SUM('Actual species'!R524)="X",1,0))</f>
        <v>0</v>
      </c>
      <c r="P524" s="2">
        <f>IF(SUM('Actual species'!S524)&gt;=1,1,IF(SUM('Actual species'!S524)="X",1,0))</f>
        <v>0</v>
      </c>
      <c r="Q524" s="2">
        <f>IF(SUM('Actual species'!T524)&gt;=1,1,IF(SUM('Actual species'!T524)="X",1,0))</f>
        <v>0</v>
      </c>
      <c r="R524" s="2">
        <f>IF(SUM('Actual species'!U524)&gt;=1,1,IF(SUM('Actual species'!U524)="X",1,0))</f>
        <v>0</v>
      </c>
      <c r="S524" s="2">
        <f>IF(SUM('Actual species'!V524)&gt;=1,1,IF(SUM('Actual species'!V524)="X",1,0))</f>
        <v>0</v>
      </c>
      <c r="T524" s="2">
        <f>IF(SUM('Actual species'!W524)&gt;=1,1,IF(SUM('Actual species'!W524)="X",1,0))</f>
        <v>0</v>
      </c>
    </row>
    <row r="525" spans="1:20" x14ac:dyDescent="0.3">
      <c r="A525" s="113" t="str">
        <f>'Actual species'!A525</f>
        <v>Nehemitropia lividipennis</v>
      </c>
      <c r="B525" s="66">
        <f>IF(SUM('Actual species'!B525:E525)&gt;=1,1,IF(SUM('Actual species'!B525:E525)="X",1,0))</f>
        <v>0</v>
      </c>
      <c r="C525" s="2">
        <f>IF(SUM('Actual species'!F525)&gt;=1,1,IF(SUM('Actual species'!F525)="X",1,0))</f>
        <v>0</v>
      </c>
      <c r="D525" s="2">
        <f>IF(SUM('Actual species'!G525)&gt;=1,1,IF(SUM('Actual species'!G525)="X",1,0))</f>
        <v>0</v>
      </c>
      <c r="E525" s="2">
        <f>IF(SUM('Actual species'!H525)&gt;=1,1,IF(SUM('Actual species'!H525)="X",1,0))</f>
        <v>0</v>
      </c>
      <c r="F525" s="2">
        <f>IF(SUM('Actual species'!I525)&gt;=1,1,IF(SUM('Actual species'!I525)="X",1,0))</f>
        <v>0</v>
      </c>
      <c r="G525" s="2">
        <f>IF(SUM('Actual species'!J525)&gt;=1,1,IF(SUM('Actual species'!J525)="X",1,0))</f>
        <v>0</v>
      </c>
      <c r="H525" s="2">
        <f>IF(SUM('Actual species'!K525)&gt;=1,1,IF(SUM('Actual species'!K525)="X",1,0))</f>
        <v>1</v>
      </c>
      <c r="I525" s="2">
        <f>IF(SUM('Actual species'!L525)&gt;=1,1,IF(SUM('Actual species'!L525)="X",1,0))</f>
        <v>0</v>
      </c>
      <c r="J525" s="2">
        <f>IF(SUM('Actual species'!M525)&gt;=1,1,IF(SUM('Actual species'!M525)="X",1,0))</f>
        <v>1</v>
      </c>
      <c r="K525" s="2">
        <f>IF(SUM('Actual species'!N525)&gt;=1,1,IF(SUM('Actual species'!N525)="X",1,0))</f>
        <v>0</v>
      </c>
      <c r="L525" s="2">
        <f>IF(SUM('Actual species'!O525)&gt;=1,1,IF(SUM('Actual species'!O525)="X",1,0))</f>
        <v>0</v>
      </c>
      <c r="M525" s="2">
        <f>IF(SUM('Actual species'!P525)&gt;=1,1,IF(SUM('Actual species'!P525)="X",1,0))</f>
        <v>0</v>
      </c>
      <c r="N525" s="2">
        <f>IF(SUM('Actual species'!Q525)&gt;=1,1,IF(SUM('Actual species'!Q525)="X",1,0))</f>
        <v>0</v>
      </c>
      <c r="O525" s="2">
        <f>IF(SUM('Actual species'!R525)&gt;=1,1,IF(SUM('Actual species'!R525)="X",1,0))</f>
        <v>0</v>
      </c>
      <c r="P525" s="2">
        <f>IF(SUM('Actual species'!S525)&gt;=1,1,IF(SUM('Actual species'!S525)="X",1,0))</f>
        <v>0</v>
      </c>
      <c r="Q525" s="2">
        <f>IF(SUM('Actual species'!T525)&gt;=1,1,IF(SUM('Actual species'!T525)="X",1,0))</f>
        <v>0</v>
      </c>
      <c r="R525" s="2">
        <f>IF(SUM('Actual species'!U525)&gt;=1,1,IF(SUM('Actual species'!U525)="X",1,0))</f>
        <v>0</v>
      </c>
      <c r="S525" s="2">
        <f>IF(SUM('Actual species'!V525)&gt;=1,1,IF(SUM('Actual species'!V525)="X",1,0))</f>
        <v>0</v>
      </c>
      <c r="T525" s="2">
        <f>IF(SUM('Actual species'!W525)&gt;=1,1,IF(SUM('Actual species'!W525)="X",1,0))</f>
        <v>0</v>
      </c>
    </row>
    <row r="526" spans="1:20" x14ac:dyDescent="0.3">
      <c r="A526" s="113" t="str">
        <f>'Actual species'!A526</f>
        <v>Notothecta flavipes</v>
      </c>
      <c r="B526" s="66">
        <f>IF(SUM('Actual species'!B526:E526)&gt;=1,1,IF(SUM('Actual species'!B526:E526)="X",1,0))</f>
        <v>0</v>
      </c>
      <c r="C526" s="2">
        <f>IF(SUM('Actual species'!F526)&gt;=1,1,IF(SUM('Actual species'!F526)="X",1,0))</f>
        <v>0</v>
      </c>
      <c r="D526" s="2">
        <f>IF(SUM('Actual species'!G526)&gt;=1,1,IF(SUM('Actual species'!G526)="X",1,0))</f>
        <v>0</v>
      </c>
      <c r="E526" s="2">
        <f>IF(SUM('Actual species'!H526)&gt;=1,1,IF(SUM('Actual species'!H526)="X",1,0))</f>
        <v>0</v>
      </c>
      <c r="F526" s="2">
        <f>IF(SUM('Actual species'!I526)&gt;=1,1,IF(SUM('Actual species'!I526)="X",1,0))</f>
        <v>0</v>
      </c>
      <c r="G526" s="2">
        <f>IF(SUM('Actual species'!J526)&gt;=1,1,IF(SUM('Actual species'!J526)="X",1,0))</f>
        <v>0</v>
      </c>
      <c r="H526" s="2">
        <f>IF(SUM('Actual species'!K526)&gt;=1,1,IF(SUM('Actual species'!K526)="X",1,0))</f>
        <v>0</v>
      </c>
      <c r="I526" s="2">
        <f>IF(SUM('Actual species'!L526)&gt;=1,1,IF(SUM('Actual species'!L526)="X",1,0))</f>
        <v>0</v>
      </c>
      <c r="J526" s="2">
        <f>IF(SUM('Actual species'!M526)&gt;=1,1,IF(SUM('Actual species'!M526)="X",1,0))</f>
        <v>0</v>
      </c>
      <c r="K526" s="2">
        <f>IF(SUM('Actual species'!N526)&gt;=1,1,IF(SUM('Actual species'!N526)="X",1,0))</f>
        <v>0</v>
      </c>
      <c r="L526" s="2">
        <f>IF(SUM('Actual species'!O526)&gt;=1,1,IF(SUM('Actual species'!O526)="X",1,0))</f>
        <v>0</v>
      </c>
      <c r="M526" s="2">
        <f>IF(SUM('Actual species'!P526)&gt;=1,1,IF(SUM('Actual species'!P526)="X",1,0))</f>
        <v>0</v>
      </c>
      <c r="N526" s="2">
        <f>IF(SUM('Actual species'!Q526)&gt;=1,1,IF(SUM('Actual species'!Q526)="X",1,0))</f>
        <v>0</v>
      </c>
      <c r="O526" s="2">
        <f>IF(SUM('Actual species'!R526)&gt;=1,1,IF(SUM('Actual species'!R526)="X",1,0))</f>
        <v>0</v>
      </c>
      <c r="P526" s="2">
        <f>IF(SUM('Actual species'!S526)&gt;=1,1,IF(SUM('Actual species'!S526)="X",1,0))</f>
        <v>0</v>
      </c>
      <c r="Q526" s="2">
        <f>IF(SUM('Actual species'!T526)&gt;=1,1,IF(SUM('Actual species'!T526)="X",1,0))</f>
        <v>1</v>
      </c>
      <c r="R526" s="2">
        <f>IF(SUM('Actual species'!U526)&gt;=1,1,IF(SUM('Actual species'!U526)="X",1,0))</f>
        <v>0</v>
      </c>
      <c r="S526" s="2">
        <f>IF(SUM('Actual species'!V526)&gt;=1,1,IF(SUM('Actual species'!V526)="X",1,0))</f>
        <v>0</v>
      </c>
      <c r="T526" s="2">
        <f>IF(SUM('Actual species'!W526)&gt;=1,1,IF(SUM('Actual species'!W526)="X",1,0))</f>
        <v>0</v>
      </c>
    </row>
    <row r="527" spans="1:20" x14ac:dyDescent="0.3">
      <c r="A527" s="113" t="str">
        <f>'Actual species'!A527</f>
        <v>Notothecta pisidica</v>
      </c>
      <c r="B527" s="66">
        <f>IF(SUM('Actual species'!B527:E527)&gt;=1,1,IF(SUM('Actual species'!B527:E527)="X",1,0))</f>
        <v>0</v>
      </c>
      <c r="C527" s="2">
        <f>IF(SUM('Actual species'!F527)&gt;=1,1,IF(SUM('Actual species'!F527)="X",1,0))</f>
        <v>0</v>
      </c>
      <c r="D527" s="2">
        <f>IF(SUM('Actual species'!G527)&gt;=1,1,IF(SUM('Actual species'!G527)="X",1,0))</f>
        <v>0</v>
      </c>
      <c r="E527" s="2">
        <f>IF(SUM('Actual species'!H527)&gt;=1,1,IF(SUM('Actual species'!H527)="X",1,0))</f>
        <v>0</v>
      </c>
      <c r="F527" s="2">
        <f>IF(SUM('Actual species'!I527)&gt;=1,1,IF(SUM('Actual species'!I527)="X",1,0))</f>
        <v>1</v>
      </c>
      <c r="G527" s="2">
        <f>IF(SUM('Actual species'!J527)&gt;=1,1,IF(SUM('Actual species'!J527)="X",1,0))</f>
        <v>0</v>
      </c>
      <c r="H527" s="2">
        <f>IF(SUM('Actual species'!K527)&gt;=1,1,IF(SUM('Actual species'!K527)="X",1,0))</f>
        <v>0</v>
      </c>
      <c r="I527" s="2">
        <f>IF(SUM('Actual species'!L527)&gt;=1,1,IF(SUM('Actual species'!L527)="X",1,0))</f>
        <v>0</v>
      </c>
      <c r="J527" s="2">
        <f>IF(SUM('Actual species'!M527)&gt;=1,1,IF(SUM('Actual species'!M527)="X",1,0))</f>
        <v>0</v>
      </c>
      <c r="K527" s="2">
        <f>IF(SUM('Actual species'!N527)&gt;=1,1,IF(SUM('Actual species'!N527)="X",1,0))</f>
        <v>0</v>
      </c>
      <c r="L527" s="2">
        <f>IF(SUM('Actual species'!O527)&gt;=1,1,IF(SUM('Actual species'!O527)="X",1,0))</f>
        <v>0</v>
      </c>
      <c r="M527" s="2">
        <f>IF(SUM('Actual species'!P527)&gt;=1,1,IF(SUM('Actual species'!P527)="X",1,0))</f>
        <v>0</v>
      </c>
      <c r="N527" s="2">
        <f>IF(SUM('Actual species'!Q527)&gt;=1,1,IF(SUM('Actual species'!Q527)="X",1,0))</f>
        <v>0</v>
      </c>
      <c r="O527" s="2">
        <f>IF(SUM('Actual species'!R527)&gt;=1,1,IF(SUM('Actual species'!R527)="X",1,0))</f>
        <v>0</v>
      </c>
      <c r="P527" s="2">
        <f>IF(SUM('Actual species'!S527)&gt;=1,1,IF(SUM('Actual species'!S527)="X",1,0))</f>
        <v>0</v>
      </c>
      <c r="Q527" s="2">
        <f>IF(SUM('Actual species'!T527)&gt;=1,1,IF(SUM('Actual species'!T527)="X",1,0))</f>
        <v>0</v>
      </c>
      <c r="R527" s="2">
        <f>IF(SUM('Actual species'!U527)&gt;=1,1,IF(SUM('Actual species'!U527)="X",1,0))</f>
        <v>0</v>
      </c>
      <c r="S527" s="2">
        <f>IF(SUM('Actual species'!V527)&gt;=1,1,IF(SUM('Actual species'!V527)="X",1,0))</f>
        <v>0</v>
      </c>
      <c r="T527" s="2">
        <f>IF(SUM('Actual species'!W527)&gt;=1,1,IF(SUM('Actual species'!W527)="X",1,0))</f>
        <v>0</v>
      </c>
    </row>
    <row r="528" spans="1:20" x14ac:dyDescent="0.3">
      <c r="A528" s="113" t="str">
        <f>'Actual species'!A528</f>
        <v>Ocalea badia</v>
      </c>
      <c r="B528" s="66">
        <f>IF(SUM('Actual species'!B528:E528)&gt;=1,1,IF(SUM('Actual species'!B528:E528)="X",1,0))</f>
        <v>0</v>
      </c>
      <c r="C528" s="2">
        <f>IF(SUM('Actual species'!F528)&gt;=1,1,IF(SUM('Actual species'!F528)="X",1,0))</f>
        <v>1</v>
      </c>
      <c r="D528" s="2">
        <f>IF(SUM('Actual species'!G528)&gt;=1,1,IF(SUM('Actual species'!G528)="X",1,0))</f>
        <v>0</v>
      </c>
      <c r="E528" s="2">
        <f>IF(SUM('Actual species'!H528)&gt;=1,1,IF(SUM('Actual species'!H528)="X",1,0))</f>
        <v>0</v>
      </c>
      <c r="F528" s="2">
        <f>IF(SUM('Actual species'!I528)&gt;=1,1,IF(SUM('Actual species'!I528)="X",1,0))</f>
        <v>0</v>
      </c>
      <c r="G528" s="2">
        <f>IF(SUM('Actual species'!J528)&gt;=1,1,IF(SUM('Actual species'!J528)="X",1,0))</f>
        <v>1</v>
      </c>
      <c r="H528" s="2">
        <f>IF(SUM('Actual species'!K528)&gt;=1,1,IF(SUM('Actual species'!K528)="X",1,0))</f>
        <v>0</v>
      </c>
      <c r="I528" s="2">
        <f>IF(SUM('Actual species'!L528)&gt;=1,1,IF(SUM('Actual species'!L528)="X",1,0))</f>
        <v>0</v>
      </c>
      <c r="J528" s="2">
        <f>IF(SUM('Actual species'!M528)&gt;=1,1,IF(SUM('Actual species'!M528)="X",1,0))</f>
        <v>0</v>
      </c>
      <c r="K528" s="2">
        <f>IF(SUM('Actual species'!N528)&gt;=1,1,IF(SUM('Actual species'!N528)="X",1,0))</f>
        <v>0</v>
      </c>
      <c r="L528" s="2">
        <f>IF(SUM('Actual species'!O528)&gt;=1,1,IF(SUM('Actual species'!O528)="X",1,0))</f>
        <v>0</v>
      </c>
      <c r="M528" s="2">
        <f>IF(SUM('Actual species'!P528)&gt;=1,1,IF(SUM('Actual species'!P528)="X",1,0))</f>
        <v>1</v>
      </c>
      <c r="N528" s="2">
        <f>IF(SUM('Actual species'!Q528)&gt;=1,1,IF(SUM('Actual species'!Q528)="X",1,0))</f>
        <v>0</v>
      </c>
      <c r="O528" s="2">
        <f>IF(SUM('Actual species'!R528)&gt;=1,1,IF(SUM('Actual species'!R528)="X",1,0))</f>
        <v>0</v>
      </c>
      <c r="P528" s="2">
        <f>IF(SUM('Actual species'!S528)&gt;=1,1,IF(SUM('Actual species'!S528)="X",1,0))</f>
        <v>0</v>
      </c>
      <c r="Q528" s="2">
        <f>IF(SUM('Actual species'!T528)&gt;=1,1,IF(SUM('Actual species'!T528)="X",1,0))</f>
        <v>0</v>
      </c>
      <c r="R528" s="2">
        <f>IF(SUM('Actual species'!U528)&gt;=1,1,IF(SUM('Actual species'!U528)="X",1,0))</f>
        <v>0</v>
      </c>
      <c r="S528" s="2">
        <f>IF(SUM('Actual species'!V528)&gt;=1,1,IF(SUM('Actual species'!V528)="X",1,0))</f>
        <v>0</v>
      </c>
      <c r="T528" s="2">
        <f>IF(SUM('Actual species'!W528)&gt;=1,1,IF(SUM('Actual species'!W528)="X",1,0))</f>
        <v>0</v>
      </c>
    </row>
    <row r="529" spans="1:20" x14ac:dyDescent="0.3">
      <c r="A529" s="113" t="str">
        <f>'Actual species'!A529</f>
        <v>Ocalea brachyptera</v>
      </c>
      <c r="B529" s="66">
        <f>IF(SUM('Actual species'!B529:E529)&gt;=1,1,IF(SUM('Actual species'!B529:E529)="X",1,0))</f>
        <v>0</v>
      </c>
      <c r="C529" s="2">
        <f>IF(SUM('Actual species'!F529)&gt;=1,1,IF(SUM('Actual species'!F529)="X",1,0))</f>
        <v>0</v>
      </c>
      <c r="D529" s="2">
        <f>IF(SUM('Actual species'!G529)&gt;=1,1,IF(SUM('Actual species'!G529)="X",1,0))</f>
        <v>0</v>
      </c>
      <c r="E529" s="2">
        <f>IF(SUM('Actual species'!H529)&gt;=1,1,IF(SUM('Actual species'!H529)="X",1,0))</f>
        <v>1</v>
      </c>
      <c r="F529" s="2">
        <f>IF(SUM('Actual species'!I529)&gt;=1,1,IF(SUM('Actual species'!I529)="X",1,0))</f>
        <v>0</v>
      </c>
      <c r="G529" s="2">
        <f>IF(SUM('Actual species'!J529)&gt;=1,1,IF(SUM('Actual species'!J529)="X",1,0))</f>
        <v>0</v>
      </c>
      <c r="H529" s="2">
        <f>IF(SUM('Actual species'!K529)&gt;=1,1,IF(SUM('Actual species'!K529)="X",1,0))</f>
        <v>0</v>
      </c>
      <c r="I529" s="2">
        <f>IF(SUM('Actual species'!L529)&gt;=1,1,IF(SUM('Actual species'!L529)="X",1,0))</f>
        <v>1</v>
      </c>
      <c r="J529" s="2">
        <f>IF(SUM('Actual species'!M529)&gt;=1,1,IF(SUM('Actual species'!M529)="X",1,0))</f>
        <v>0</v>
      </c>
      <c r="K529" s="2">
        <f>IF(SUM('Actual species'!N529)&gt;=1,1,IF(SUM('Actual species'!N529)="X",1,0))</f>
        <v>0</v>
      </c>
      <c r="L529" s="2">
        <f>IF(SUM('Actual species'!O529)&gt;=1,1,IF(SUM('Actual species'!O529)="X",1,0))</f>
        <v>0</v>
      </c>
      <c r="M529" s="2">
        <f>IF(SUM('Actual species'!P529)&gt;=1,1,IF(SUM('Actual species'!P529)="X",1,0))</f>
        <v>0</v>
      </c>
      <c r="N529" s="2">
        <f>IF(SUM('Actual species'!Q529)&gt;=1,1,IF(SUM('Actual species'!Q529)="X",1,0))</f>
        <v>0</v>
      </c>
      <c r="O529" s="2">
        <f>IF(SUM('Actual species'!R529)&gt;=1,1,IF(SUM('Actual species'!R529)="X",1,0))</f>
        <v>0</v>
      </c>
      <c r="P529" s="2">
        <f>IF(SUM('Actual species'!S529)&gt;=1,1,IF(SUM('Actual species'!S529)="X",1,0))</f>
        <v>0</v>
      </c>
      <c r="Q529" s="2">
        <f>IF(SUM('Actual species'!T529)&gt;=1,1,IF(SUM('Actual species'!T529)="X",1,0))</f>
        <v>0</v>
      </c>
      <c r="R529" s="2">
        <f>IF(SUM('Actual species'!U529)&gt;=1,1,IF(SUM('Actual species'!U529)="X",1,0))</f>
        <v>0</v>
      </c>
      <c r="S529" s="2">
        <f>IF(SUM('Actual species'!V529)&gt;=1,1,IF(SUM('Actual species'!V529)="X",1,0))</f>
        <v>0</v>
      </c>
      <c r="T529" s="2">
        <f>IF(SUM('Actual species'!W529)&gt;=1,1,IF(SUM('Actual species'!W529)="X",1,0))</f>
        <v>0</v>
      </c>
    </row>
    <row r="530" spans="1:20" x14ac:dyDescent="0.3">
      <c r="A530" s="113" t="str">
        <f>'Actual species'!A530</f>
        <v>Ocalea cf. badia</v>
      </c>
      <c r="B530" s="66">
        <f>IF(SUM('Actual species'!B530:E530)&gt;=1,1,IF(SUM('Actual species'!B530:E530)="X",1,0))</f>
        <v>0</v>
      </c>
      <c r="C530" s="2">
        <f>IF(SUM('Actual species'!F530)&gt;=1,1,IF(SUM('Actual species'!F530)="X",1,0))</f>
        <v>0</v>
      </c>
      <c r="D530" s="2">
        <f>IF(SUM('Actual species'!G530)&gt;=1,1,IF(SUM('Actual species'!G530)="X",1,0))</f>
        <v>0</v>
      </c>
      <c r="E530" s="2">
        <f>IF(SUM('Actual species'!H530)&gt;=1,1,IF(SUM('Actual species'!H530)="X",1,0))</f>
        <v>0</v>
      </c>
      <c r="F530" s="2">
        <f>IF(SUM('Actual species'!I530)&gt;=1,1,IF(SUM('Actual species'!I530)="X",1,0))</f>
        <v>0</v>
      </c>
      <c r="G530" s="2">
        <f>IF(SUM('Actual species'!J530)&gt;=1,1,IF(SUM('Actual species'!J530)="X",1,0))</f>
        <v>0</v>
      </c>
      <c r="H530" s="2">
        <f>IF(SUM('Actual species'!K530)&gt;=1,1,IF(SUM('Actual species'!K530)="X",1,0))</f>
        <v>0</v>
      </c>
      <c r="I530" s="2">
        <f>IF(SUM('Actual species'!L530)&gt;=1,1,IF(SUM('Actual species'!L530)="X",1,0))</f>
        <v>0</v>
      </c>
      <c r="J530" s="2">
        <f>IF(SUM('Actual species'!M530)&gt;=1,1,IF(SUM('Actual species'!M530)="X",1,0))</f>
        <v>0</v>
      </c>
      <c r="K530" s="2">
        <f>IF(SUM('Actual species'!N530)&gt;=1,1,IF(SUM('Actual species'!N530)="X",1,0))</f>
        <v>0</v>
      </c>
      <c r="L530" s="2">
        <f>IF(SUM('Actual species'!O530)&gt;=1,1,IF(SUM('Actual species'!O530)="X",1,0))</f>
        <v>0</v>
      </c>
      <c r="M530" s="2">
        <f>IF(SUM('Actual species'!P530)&gt;=1,1,IF(SUM('Actual species'!P530)="X",1,0))</f>
        <v>0</v>
      </c>
      <c r="N530" s="2">
        <f>IF(SUM('Actual species'!Q530)&gt;=1,1,IF(SUM('Actual species'!Q530)="X",1,0))</f>
        <v>0</v>
      </c>
      <c r="O530" s="2">
        <f>IF(SUM('Actual species'!R530)&gt;=1,1,IF(SUM('Actual species'!R530)="X",1,0))</f>
        <v>1</v>
      </c>
      <c r="P530" s="2">
        <f>IF(SUM('Actual species'!S530)&gt;=1,1,IF(SUM('Actual species'!S530)="X",1,0))</f>
        <v>0</v>
      </c>
      <c r="Q530" s="2">
        <f>IF(SUM('Actual species'!T530)&gt;=1,1,IF(SUM('Actual species'!T530)="X",1,0))</f>
        <v>1</v>
      </c>
      <c r="R530" s="2">
        <f>IF(SUM('Actual species'!U530)&gt;=1,1,IF(SUM('Actual species'!U530)="X",1,0))</f>
        <v>0</v>
      </c>
      <c r="S530" s="2">
        <f>IF(SUM('Actual species'!V530)&gt;=1,1,IF(SUM('Actual species'!V530)="X",1,0))</f>
        <v>0</v>
      </c>
      <c r="T530" s="2">
        <f>IF(SUM('Actual species'!W530)&gt;=1,1,IF(SUM('Actual species'!W530)="X",1,0))</f>
        <v>0</v>
      </c>
    </row>
    <row r="531" spans="1:20" x14ac:dyDescent="0.3">
      <c r="A531" s="113" t="str">
        <f>'Actual species'!A531</f>
        <v>Ocalea cf. puncticollis</v>
      </c>
      <c r="B531" s="66">
        <f>IF(SUM('Actual species'!B531:E531)&gt;=1,1,IF(SUM('Actual species'!B531:E531)="X",1,0))</f>
        <v>0</v>
      </c>
      <c r="C531" s="2">
        <f>IF(SUM('Actual species'!F531)&gt;=1,1,IF(SUM('Actual species'!F531)="X",1,0))</f>
        <v>0</v>
      </c>
      <c r="D531" s="2">
        <f>IF(SUM('Actual species'!G531)&gt;=1,1,IF(SUM('Actual species'!G531)="X",1,0))</f>
        <v>0</v>
      </c>
      <c r="E531" s="2">
        <f>IF(SUM('Actual species'!H531)&gt;=1,1,IF(SUM('Actual species'!H531)="X",1,0))</f>
        <v>0</v>
      </c>
      <c r="F531" s="2">
        <f>IF(SUM('Actual species'!I531)&gt;=1,1,IF(SUM('Actual species'!I531)="X",1,0))</f>
        <v>1</v>
      </c>
      <c r="G531" s="2">
        <f>IF(SUM('Actual species'!J531)&gt;=1,1,IF(SUM('Actual species'!J531)="X",1,0))</f>
        <v>0</v>
      </c>
      <c r="H531" s="2">
        <f>IF(SUM('Actual species'!K531)&gt;=1,1,IF(SUM('Actual species'!K531)="X",1,0))</f>
        <v>0</v>
      </c>
      <c r="I531" s="2">
        <f>IF(SUM('Actual species'!L531)&gt;=1,1,IF(SUM('Actual species'!L531)="X",1,0))</f>
        <v>0</v>
      </c>
      <c r="J531" s="2">
        <f>IF(SUM('Actual species'!M531)&gt;=1,1,IF(SUM('Actual species'!M531)="X",1,0))</f>
        <v>0</v>
      </c>
      <c r="K531" s="2">
        <f>IF(SUM('Actual species'!N531)&gt;=1,1,IF(SUM('Actual species'!N531)="X",1,0))</f>
        <v>0</v>
      </c>
      <c r="L531" s="2">
        <f>IF(SUM('Actual species'!O531)&gt;=1,1,IF(SUM('Actual species'!O531)="X",1,0))</f>
        <v>0</v>
      </c>
      <c r="M531" s="2">
        <f>IF(SUM('Actual species'!P531)&gt;=1,1,IF(SUM('Actual species'!P531)="X",1,0))</f>
        <v>0</v>
      </c>
      <c r="N531" s="2">
        <f>IF(SUM('Actual species'!Q531)&gt;=1,1,IF(SUM('Actual species'!Q531)="X",1,0))</f>
        <v>0</v>
      </c>
      <c r="O531" s="2">
        <f>IF(SUM('Actual species'!R531)&gt;=1,1,IF(SUM('Actual species'!R531)="X",1,0))</f>
        <v>0</v>
      </c>
      <c r="P531" s="2">
        <f>IF(SUM('Actual species'!S531)&gt;=1,1,IF(SUM('Actual species'!S531)="X",1,0))</f>
        <v>0</v>
      </c>
      <c r="Q531" s="2">
        <f>IF(SUM('Actual species'!T531)&gt;=1,1,IF(SUM('Actual species'!T531)="X",1,0))</f>
        <v>0</v>
      </c>
      <c r="R531" s="2">
        <f>IF(SUM('Actual species'!U531)&gt;=1,1,IF(SUM('Actual species'!U531)="X",1,0))</f>
        <v>0</v>
      </c>
      <c r="S531" s="2">
        <f>IF(SUM('Actual species'!V531)&gt;=1,1,IF(SUM('Actual species'!V531)="X",1,0))</f>
        <v>0</v>
      </c>
      <c r="T531" s="2">
        <f>IF(SUM('Actual species'!W531)&gt;=1,1,IF(SUM('Actual species'!W531)="X",1,0))</f>
        <v>0</v>
      </c>
    </row>
    <row r="532" spans="1:20" x14ac:dyDescent="0.3">
      <c r="A532" s="113" t="str">
        <f>'Actual species'!A532</f>
        <v>Ocalea cf. rivularis</v>
      </c>
      <c r="B532" s="66">
        <f>IF(SUM('Actual species'!B532:E532)&gt;=1,1,IF(SUM('Actual species'!B532:E532)="X",1,0))</f>
        <v>0</v>
      </c>
      <c r="C532" s="2">
        <f>IF(SUM('Actual species'!F532)&gt;=1,1,IF(SUM('Actual species'!F532)="X",1,0))</f>
        <v>0</v>
      </c>
      <c r="D532" s="2">
        <f>IF(SUM('Actual species'!G532)&gt;=1,1,IF(SUM('Actual species'!G532)="X",1,0))</f>
        <v>0</v>
      </c>
      <c r="E532" s="2">
        <f>IF(SUM('Actual species'!H532)&gt;=1,1,IF(SUM('Actual species'!H532)="X",1,0))</f>
        <v>0</v>
      </c>
      <c r="F532" s="2">
        <f>IF(SUM('Actual species'!I532)&gt;=1,1,IF(SUM('Actual species'!I532)="X",1,0))</f>
        <v>1</v>
      </c>
      <c r="G532" s="2">
        <f>IF(SUM('Actual species'!J532)&gt;=1,1,IF(SUM('Actual species'!J532)="X",1,0))</f>
        <v>0</v>
      </c>
      <c r="H532" s="2">
        <f>IF(SUM('Actual species'!K532)&gt;=1,1,IF(SUM('Actual species'!K532)="X",1,0))</f>
        <v>0</v>
      </c>
      <c r="I532" s="2">
        <f>IF(SUM('Actual species'!L532)&gt;=1,1,IF(SUM('Actual species'!L532)="X",1,0))</f>
        <v>0</v>
      </c>
      <c r="J532" s="2">
        <f>IF(SUM('Actual species'!M532)&gt;=1,1,IF(SUM('Actual species'!M532)="X",1,0))</f>
        <v>0</v>
      </c>
      <c r="K532" s="2">
        <f>IF(SUM('Actual species'!N532)&gt;=1,1,IF(SUM('Actual species'!N532)="X",1,0))</f>
        <v>0</v>
      </c>
      <c r="L532" s="2">
        <f>IF(SUM('Actual species'!O532)&gt;=1,1,IF(SUM('Actual species'!O532)="X",1,0))</f>
        <v>0</v>
      </c>
      <c r="M532" s="2">
        <f>IF(SUM('Actual species'!P532)&gt;=1,1,IF(SUM('Actual species'!P532)="X",1,0))</f>
        <v>0</v>
      </c>
      <c r="N532" s="2">
        <f>IF(SUM('Actual species'!Q532)&gt;=1,1,IF(SUM('Actual species'!Q532)="X",1,0))</f>
        <v>0</v>
      </c>
      <c r="O532" s="2">
        <f>IF(SUM('Actual species'!R532)&gt;=1,1,IF(SUM('Actual species'!R532)="X",1,0))</f>
        <v>0</v>
      </c>
      <c r="P532" s="2">
        <f>IF(SUM('Actual species'!S532)&gt;=1,1,IF(SUM('Actual species'!S532)="X",1,0))</f>
        <v>0</v>
      </c>
      <c r="Q532" s="2">
        <f>IF(SUM('Actual species'!T532)&gt;=1,1,IF(SUM('Actual species'!T532)="X",1,0))</f>
        <v>0</v>
      </c>
      <c r="R532" s="2">
        <f>IF(SUM('Actual species'!U532)&gt;=1,1,IF(SUM('Actual species'!U532)="X",1,0))</f>
        <v>0</v>
      </c>
      <c r="S532" s="2">
        <f>IF(SUM('Actual species'!V532)&gt;=1,1,IF(SUM('Actual species'!V532)="X",1,0))</f>
        <v>0</v>
      </c>
      <c r="T532" s="2">
        <f>IF(SUM('Actual species'!W532)&gt;=1,1,IF(SUM('Actual species'!W532)="X",1,0))</f>
        <v>0</v>
      </c>
    </row>
    <row r="533" spans="1:20" x14ac:dyDescent="0.3">
      <c r="A533" s="113" t="str">
        <f>'Actual species'!A533</f>
        <v>Ocalea concolor</v>
      </c>
      <c r="B533" s="66">
        <f>IF(SUM('Actual species'!B533:E533)&gt;=1,1,IF(SUM('Actual species'!B533:E533)="X",1,0))</f>
        <v>0</v>
      </c>
      <c r="C533" s="2">
        <f>IF(SUM('Actual species'!F533)&gt;=1,1,IF(SUM('Actual species'!F533)="X",1,0))</f>
        <v>0</v>
      </c>
      <c r="D533" s="2">
        <f>IF(SUM('Actual species'!G533)&gt;=1,1,IF(SUM('Actual species'!G533)="X",1,0))</f>
        <v>0</v>
      </c>
      <c r="E533" s="2">
        <f>IF(SUM('Actual species'!H533)&gt;=1,1,IF(SUM('Actual species'!H533)="X",1,0))</f>
        <v>0</v>
      </c>
      <c r="F533" s="2">
        <f>IF(SUM('Actual species'!I533)&gt;=1,1,IF(SUM('Actual species'!I533)="X",1,0))</f>
        <v>0</v>
      </c>
      <c r="G533" s="2">
        <f>IF(SUM('Actual species'!J533)&gt;=1,1,IF(SUM('Actual species'!J533)="X",1,0))</f>
        <v>0</v>
      </c>
      <c r="H533" s="2">
        <f>IF(SUM('Actual species'!K533)&gt;=1,1,IF(SUM('Actual species'!K533)="X",1,0))</f>
        <v>0</v>
      </c>
      <c r="I533" s="2">
        <f>IF(SUM('Actual species'!L533)&gt;=1,1,IF(SUM('Actual species'!L533)="X",1,0))</f>
        <v>0</v>
      </c>
      <c r="J533" s="2">
        <f>IF(SUM('Actual species'!M533)&gt;=1,1,IF(SUM('Actual species'!M533)="X",1,0))</f>
        <v>0</v>
      </c>
      <c r="K533" s="2">
        <f>IF(SUM('Actual species'!N533)&gt;=1,1,IF(SUM('Actual species'!N533)="X",1,0))</f>
        <v>0</v>
      </c>
      <c r="L533" s="2">
        <f>IF(SUM('Actual species'!O533)&gt;=1,1,IF(SUM('Actual species'!O533)="X",1,0))</f>
        <v>0</v>
      </c>
      <c r="M533" s="2">
        <f>IF(SUM('Actual species'!P533)&gt;=1,1,IF(SUM('Actual species'!P533)="X",1,0))</f>
        <v>0</v>
      </c>
      <c r="N533" s="2">
        <f>IF(SUM('Actual species'!Q533)&gt;=1,1,IF(SUM('Actual species'!Q533)="X",1,0))</f>
        <v>0</v>
      </c>
      <c r="O533" s="2">
        <f>IF(SUM('Actual species'!R533)&gt;=1,1,IF(SUM('Actual species'!R533)="X",1,0))</f>
        <v>1</v>
      </c>
      <c r="P533" s="2">
        <f>IF(SUM('Actual species'!S533)&gt;=1,1,IF(SUM('Actual species'!S533)="X",1,0))</f>
        <v>0</v>
      </c>
      <c r="Q533" s="2">
        <f>IF(SUM('Actual species'!T533)&gt;=1,1,IF(SUM('Actual species'!T533)="X",1,0))</f>
        <v>0</v>
      </c>
      <c r="R533" s="2">
        <f>IF(SUM('Actual species'!U533)&gt;=1,1,IF(SUM('Actual species'!U533)="X",1,0))</f>
        <v>0</v>
      </c>
      <c r="S533" s="2">
        <f>IF(SUM('Actual species'!V533)&gt;=1,1,IF(SUM('Actual species'!V533)="X",1,0))</f>
        <v>0</v>
      </c>
      <c r="T533" s="2">
        <f>IF(SUM('Actual species'!W533)&gt;=1,1,IF(SUM('Actual species'!W533)="X",1,0))</f>
        <v>0</v>
      </c>
    </row>
    <row r="534" spans="1:20" x14ac:dyDescent="0.3">
      <c r="A534" s="113" t="str">
        <f>'Actual species'!A534</f>
        <v xml:space="preserve">Ocalea cretica (E) </v>
      </c>
      <c r="B534" s="66">
        <f>IF(SUM('Actual species'!B534:E534)&gt;=1,1,IF(SUM('Actual species'!B534:E534)="X",1,0))</f>
        <v>0</v>
      </c>
      <c r="C534" s="2">
        <f>IF(SUM('Actual species'!F534)&gt;=1,1,IF(SUM('Actual species'!F534)="X",1,0))</f>
        <v>0</v>
      </c>
      <c r="D534" s="2">
        <f>IF(SUM('Actual species'!G534)&gt;=1,1,IF(SUM('Actual species'!G534)="X",1,0))</f>
        <v>0</v>
      </c>
      <c r="E534" s="2">
        <f>IF(SUM('Actual species'!H534)&gt;=1,1,IF(SUM('Actual species'!H534)="X",1,0))</f>
        <v>0</v>
      </c>
      <c r="F534" s="2">
        <f>IF(SUM('Actual species'!I534)&gt;=1,1,IF(SUM('Actual species'!I534)="X",1,0))</f>
        <v>0</v>
      </c>
      <c r="G534" s="2">
        <f>IF(SUM('Actual species'!J534)&gt;=1,1,IF(SUM('Actual species'!J534)="X",1,0))</f>
        <v>1</v>
      </c>
      <c r="H534" s="2">
        <f>IF(SUM('Actual species'!K534)&gt;=1,1,IF(SUM('Actual species'!K534)="X",1,0))</f>
        <v>0</v>
      </c>
      <c r="I534" s="2">
        <f>IF(SUM('Actual species'!L534)&gt;=1,1,IF(SUM('Actual species'!L534)="X",1,0))</f>
        <v>0</v>
      </c>
      <c r="J534" s="2">
        <f>IF(SUM('Actual species'!M534)&gt;=1,1,IF(SUM('Actual species'!M534)="X",1,0))</f>
        <v>0</v>
      </c>
      <c r="K534" s="2">
        <f>IF(SUM('Actual species'!N534)&gt;=1,1,IF(SUM('Actual species'!N534)="X",1,0))</f>
        <v>0</v>
      </c>
      <c r="L534" s="2">
        <f>IF(SUM('Actual species'!O534)&gt;=1,1,IF(SUM('Actual species'!O534)="X",1,0))</f>
        <v>0</v>
      </c>
      <c r="M534" s="2">
        <f>IF(SUM('Actual species'!P534)&gt;=1,1,IF(SUM('Actual species'!P534)="X",1,0))</f>
        <v>0</v>
      </c>
      <c r="N534" s="2">
        <f>IF(SUM('Actual species'!Q534)&gt;=1,1,IF(SUM('Actual species'!Q534)="X",1,0))</f>
        <v>0</v>
      </c>
      <c r="O534" s="2">
        <f>IF(SUM('Actual species'!R534)&gt;=1,1,IF(SUM('Actual species'!R534)="X",1,0))</f>
        <v>0</v>
      </c>
      <c r="P534" s="2">
        <f>IF(SUM('Actual species'!S534)&gt;=1,1,IF(SUM('Actual species'!S534)="X",1,0))</f>
        <v>0</v>
      </c>
      <c r="Q534" s="2">
        <f>IF(SUM('Actual species'!T534)&gt;=1,1,IF(SUM('Actual species'!T534)="X",1,0))</f>
        <v>0</v>
      </c>
      <c r="R534" s="2">
        <f>IF(SUM('Actual species'!U534)&gt;=1,1,IF(SUM('Actual species'!U534)="X",1,0))</f>
        <v>0</v>
      </c>
      <c r="S534" s="2">
        <f>IF(SUM('Actual species'!V534)&gt;=1,1,IF(SUM('Actual species'!V534)="X",1,0))</f>
        <v>0</v>
      </c>
      <c r="T534" s="2">
        <f>IF(SUM('Actual species'!W534)&gt;=1,1,IF(SUM('Actual species'!W534)="X",1,0))</f>
        <v>0</v>
      </c>
    </row>
    <row r="535" spans="1:20" x14ac:dyDescent="0.3">
      <c r="A535" s="113" t="str">
        <f>'Actual species'!A535</f>
        <v>Ocalea puncticollis</v>
      </c>
      <c r="B535" s="66">
        <f>IF(SUM('Actual species'!B535:E535)&gt;=1,1,IF(SUM('Actual species'!B535:E535)="X",1,0))</f>
        <v>1</v>
      </c>
      <c r="C535" s="2">
        <f>IF(SUM('Actual species'!F535)&gt;=1,1,IF(SUM('Actual species'!F535)="X",1,0))</f>
        <v>0</v>
      </c>
      <c r="D535" s="2">
        <f>IF(SUM('Actual species'!G535)&gt;=1,1,IF(SUM('Actual species'!G535)="X",1,0))</f>
        <v>0</v>
      </c>
      <c r="E535" s="2">
        <f>IF(SUM('Actual species'!H535)&gt;=1,1,IF(SUM('Actual species'!H535)="X",1,0))</f>
        <v>0</v>
      </c>
      <c r="F535" s="2">
        <f>IF(SUM('Actual species'!I535)&gt;=1,1,IF(SUM('Actual species'!I535)="X",1,0))</f>
        <v>0</v>
      </c>
      <c r="G535" s="2">
        <f>IF(SUM('Actual species'!J535)&gt;=1,1,IF(SUM('Actual species'!J535)="X",1,0))</f>
        <v>0</v>
      </c>
      <c r="H535" s="2">
        <f>IF(SUM('Actual species'!K535)&gt;=1,1,IF(SUM('Actual species'!K535)="X",1,0))</f>
        <v>0</v>
      </c>
      <c r="I535" s="2">
        <f>IF(SUM('Actual species'!L535)&gt;=1,1,IF(SUM('Actual species'!L535)="X",1,0))</f>
        <v>0</v>
      </c>
      <c r="J535" s="2">
        <f>IF(SUM('Actual species'!M535)&gt;=1,1,IF(SUM('Actual species'!M535)="X",1,0))</f>
        <v>0</v>
      </c>
      <c r="K535" s="2">
        <f>IF(SUM('Actual species'!N535)&gt;=1,1,IF(SUM('Actual species'!N535)="X",1,0))</f>
        <v>0</v>
      </c>
      <c r="L535" s="2">
        <f>IF(SUM('Actual species'!O535)&gt;=1,1,IF(SUM('Actual species'!O535)="X",1,0))</f>
        <v>0</v>
      </c>
      <c r="M535" s="2">
        <f>IF(SUM('Actual species'!P535)&gt;=1,1,IF(SUM('Actual species'!P535)="X",1,0))</f>
        <v>0</v>
      </c>
      <c r="N535" s="2">
        <f>IF(SUM('Actual species'!Q535)&gt;=1,1,IF(SUM('Actual species'!Q535)="X",1,0))</f>
        <v>0</v>
      </c>
      <c r="O535" s="2">
        <f>IF(SUM('Actual species'!R535)&gt;=1,1,IF(SUM('Actual species'!R535)="X",1,0))</f>
        <v>0</v>
      </c>
      <c r="P535" s="2">
        <f>IF(SUM('Actual species'!S535)&gt;=1,1,IF(SUM('Actual species'!S535)="X",1,0))</f>
        <v>0</v>
      </c>
      <c r="Q535" s="2">
        <f>IF(SUM('Actual species'!T535)&gt;=1,1,IF(SUM('Actual species'!T535)="X",1,0))</f>
        <v>1</v>
      </c>
      <c r="R535" s="2">
        <f>IF(SUM('Actual species'!U535)&gt;=1,1,IF(SUM('Actual species'!U535)="X",1,0))</f>
        <v>0</v>
      </c>
      <c r="S535" s="2">
        <f>IF(SUM('Actual species'!V535)&gt;=1,1,IF(SUM('Actual species'!V535)="X",1,0))</f>
        <v>0</v>
      </c>
      <c r="T535" s="2">
        <f>IF(SUM('Actual species'!W535)&gt;=1,1,IF(SUM('Actual species'!W535)="X",1,0))</f>
        <v>0</v>
      </c>
    </row>
    <row r="536" spans="1:20" x14ac:dyDescent="0.3">
      <c r="A536" s="113" t="str">
        <f>'Actual species'!A536</f>
        <v>Ocalea robusta</v>
      </c>
      <c r="B536" s="66">
        <f>IF(SUM('Actual species'!B536:E536)&gt;=1,1,IF(SUM('Actual species'!B536:E536)="X",1,0))</f>
        <v>0</v>
      </c>
      <c r="C536" s="2">
        <f>IF(SUM('Actual species'!F536)&gt;=1,1,IF(SUM('Actual species'!F536)="X",1,0))</f>
        <v>0</v>
      </c>
      <c r="D536" s="2">
        <f>IF(SUM('Actual species'!G536)&gt;=1,1,IF(SUM('Actual species'!G536)="X",1,0))</f>
        <v>0</v>
      </c>
      <c r="E536" s="2">
        <f>IF(SUM('Actual species'!H536)&gt;=1,1,IF(SUM('Actual species'!H536)="X",1,0))</f>
        <v>0</v>
      </c>
      <c r="F536" s="2">
        <f>IF(SUM('Actual species'!I536)&gt;=1,1,IF(SUM('Actual species'!I536)="X",1,0))</f>
        <v>0</v>
      </c>
      <c r="G536" s="2">
        <f>IF(SUM('Actual species'!J536)&gt;=1,1,IF(SUM('Actual species'!J536)="X",1,0))</f>
        <v>0</v>
      </c>
      <c r="H536" s="2">
        <f>IF(SUM('Actual species'!K536)&gt;=1,1,IF(SUM('Actual species'!K536)="X",1,0))</f>
        <v>0</v>
      </c>
      <c r="I536" s="2">
        <f>IF(SUM('Actual species'!L536)&gt;=1,1,IF(SUM('Actual species'!L536)="X",1,0))</f>
        <v>0</v>
      </c>
      <c r="J536" s="2">
        <f>IF(SUM('Actual species'!M536)&gt;=1,1,IF(SUM('Actual species'!M536)="X",1,0))</f>
        <v>1</v>
      </c>
      <c r="K536" s="2">
        <f>IF(SUM('Actual species'!N536)&gt;=1,1,IF(SUM('Actual species'!N536)="X",1,0))</f>
        <v>0</v>
      </c>
      <c r="L536" s="2">
        <f>IF(SUM('Actual species'!O536)&gt;=1,1,IF(SUM('Actual species'!O536)="X",1,0))</f>
        <v>0</v>
      </c>
      <c r="M536" s="2">
        <f>IF(SUM('Actual species'!P536)&gt;=1,1,IF(SUM('Actual species'!P536)="X",1,0))</f>
        <v>0</v>
      </c>
      <c r="N536" s="2">
        <f>IF(SUM('Actual species'!Q536)&gt;=1,1,IF(SUM('Actual species'!Q536)="X",1,0))</f>
        <v>0</v>
      </c>
      <c r="O536" s="2">
        <f>IF(SUM('Actual species'!R536)&gt;=1,1,IF(SUM('Actual species'!R536)="X",1,0))</f>
        <v>1</v>
      </c>
      <c r="P536" s="2">
        <f>IF(SUM('Actual species'!S536)&gt;=1,1,IF(SUM('Actual species'!S536)="X",1,0))</f>
        <v>0</v>
      </c>
      <c r="Q536" s="2">
        <f>IF(SUM('Actual species'!T536)&gt;=1,1,IF(SUM('Actual species'!T536)="X",1,0))</f>
        <v>1</v>
      </c>
      <c r="R536" s="2">
        <f>IF(SUM('Actual species'!U536)&gt;=1,1,IF(SUM('Actual species'!U536)="X",1,0))</f>
        <v>0</v>
      </c>
      <c r="S536" s="2">
        <f>IF(SUM('Actual species'!V536)&gt;=1,1,IF(SUM('Actual species'!V536)="X",1,0))</f>
        <v>0</v>
      </c>
      <c r="T536" s="2">
        <f>IF(SUM('Actual species'!W536)&gt;=1,1,IF(SUM('Actual species'!W536)="X",1,0))</f>
        <v>0</v>
      </c>
    </row>
    <row r="537" spans="1:20" x14ac:dyDescent="0.3">
      <c r="A537" s="113" t="str">
        <f>'Actual species'!A537</f>
        <v>Ocalea ruficollis</v>
      </c>
      <c r="B537" s="66">
        <f>IF(SUM('Actual species'!B537:E537)&gt;=1,1,IF(SUM('Actual species'!B537:E537)="X",1,0))</f>
        <v>0</v>
      </c>
      <c r="C537" s="2">
        <f>IF(SUM('Actual species'!F537)&gt;=1,1,IF(SUM('Actual species'!F537)="X",1,0))</f>
        <v>0</v>
      </c>
      <c r="D537" s="2">
        <f>IF(SUM('Actual species'!G537)&gt;=1,1,IF(SUM('Actual species'!G537)="X",1,0))</f>
        <v>0</v>
      </c>
      <c r="E537" s="2">
        <f>IF(SUM('Actual species'!H537)&gt;=1,1,IF(SUM('Actual species'!H537)="X",1,0))</f>
        <v>0</v>
      </c>
      <c r="F537" s="2">
        <f>IF(SUM('Actual species'!I537)&gt;=1,1,IF(SUM('Actual species'!I537)="X",1,0))</f>
        <v>0</v>
      </c>
      <c r="G537" s="2">
        <f>IF(SUM('Actual species'!J537)&gt;=1,1,IF(SUM('Actual species'!J537)="X",1,0))</f>
        <v>0</v>
      </c>
      <c r="H537" s="2">
        <f>IF(SUM('Actual species'!K537)&gt;=1,1,IF(SUM('Actual species'!K537)="X",1,0))</f>
        <v>0</v>
      </c>
      <c r="I537" s="2">
        <f>IF(SUM('Actual species'!L537)&gt;=1,1,IF(SUM('Actual species'!L537)="X",1,0))</f>
        <v>0</v>
      </c>
      <c r="J537" s="2">
        <f>IF(SUM('Actual species'!M537)&gt;=1,1,IF(SUM('Actual species'!M537)="X",1,0))</f>
        <v>1</v>
      </c>
      <c r="K537" s="2">
        <f>IF(SUM('Actual species'!N537)&gt;=1,1,IF(SUM('Actual species'!N537)="X",1,0))</f>
        <v>0</v>
      </c>
      <c r="L537" s="2">
        <f>IF(SUM('Actual species'!O537)&gt;=1,1,IF(SUM('Actual species'!O537)="X",1,0))</f>
        <v>0</v>
      </c>
      <c r="M537" s="2">
        <f>IF(SUM('Actual species'!P537)&gt;=1,1,IF(SUM('Actual species'!P537)="X",1,0))</f>
        <v>0</v>
      </c>
      <c r="N537" s="2">
        <f>IF(SUM('Actual species'!Q537)&gt;=1,1,IF(SUM('Actual species'!Q537)="X",1,0))</f>
        <v>0</v>
      </c>
      <c r="O537" s="2">
        <f>IF(SUM('Actual species'!R537)&gt;=1,1,IF(SUM('Actual species'!R537)="X",1,0))</f>
        <v>0</v>
      </c>
      <c r="P537" s="2">
        <f>IF(SUM('Actual species'!S537)&gt;=1,1,IF(SUM('Actual species'!S537)="X",1,0))</f>
        <v>0</v>
      </c>
      <c r="Q537" s="2">
        <f>IF(SUM('Actual species'!T537)&gt;=1,1,IF(SUM('Actual species'!T537)="X",1,0))</f>
        <v>0</v>
      </c>
      <c r="R537" s="2">
        <f>IF(SUM('Actual species'!U537)&gt;=1,1,IF(SUM('Actual species'!U537)="X",1,0))</f>
        <v>0</v>
      </c>
      <c r="S537" s="2">
        <f>IF(SUM('Actual species'!V537)&gt;=1,1,IF(SUM('Actual species'!V537)="X",1,0))</f>
        <v>0</v>
      </c>
      <c r="T537" s="2">
        <f>IF(SUM('Actual species'!W537)&gt;=1,1,IF(SUM('Actual species'!W537)="X",1,0))</f>
        <v>0</v>
      </c>
    </row>
    <row r="538" spans="1:20" x14ac:dyDescent="0.3">
      <c r="A538" s="113" t="str">
        <f>'Actual species'!A538</f>
        <v>Ocalea sp.</v>
      </c>
      <c r="B538" s="66">
        <f>IF(SUM('Actual species'!B538:E538)&gt;=1,1,IF(SUM('Actual species'!B538:E538)="X",1,0))</f>
        <v>0</v>
      </c>
      <c r="C538" s="2">
        <f>IF(SUM('Actual species'!F538)&gt;=1,1,IF(SUM('Actual species'!F538)="X",1,0))</f>
        <v>0</v>
      </c>
      <c r="D538" s="2">
        <f>IF(SUM('Actual species'!G538)&gt;=1,1,IF(SUM('Actual species'!G538)="X",1,0))</f>
        <v>1</v>
      </c>
      <c r="E538" s="2">
        <f>IF(SUM('Actual species'!H538)&gt;=1,1,IF(SUM('Actual species'!H538)="X",1,0))</f>
        <v>0</v>
      </c>
      <c r="F538" s="2">
        <f>IF(SUM('Actual species'!I538)&gt;=1,1,IF(SUM('Actual species'!I538)="X",1,0))</f>
        <v>0</v>
      </c>
      <c r="G538" s="2">
        <f>IF(SUM('Actual species'!J538)&gt;=1,1,IF(SUM('Actual species'!J538)="X",1,0))</f>
        <v>0</v>
      </c>
      <c r="H538" s="2">
        <f>IF(SUM('Actual species'!K538)&gt;=1,1,IF(SUM('Actual species'!K538)="X",1,0))</f>
        <v>0</v>
      </c>
      <c r="I538" s="2">
        <f>IF(SUM('Actual species'!L538)&gt;=1,1,IF(SUM('Actual species'!L538)="X",1,0))</f>
        <v>0</v>
      </c>
      <c r="J538" s="2">
        <f>IF(SUM('Actual species'!M538)&gt;=1,1,IF(SUM('Actual species'!M538)="X",1,0))</f>
        <v>1</v>
      </c>
      <c r="K538" s="2">
        <f>IF(SUM('Actual species'!N538)&gt;=1,1,IF(SUM('Actual species'!N538)="X",1,0))</f>
        <v>0</v>
      </c>
      <c r="L538" s="2">
        <f>IF(SUM('Actual species'!O538)&gt;=1,1,IF(SUM('Actual species'!O538)="X",1,0))</f>
        <v>0</v>
      </c>
      <c r="M538" s="2">
        <f>IF(SUM('Actual species'!P538)&gt;=1,1,IF(SUM('Actual species'!P538)="X",1,0))</f>
        <v>0</v>
      </c>
      <c r="N538" s="2">
        <f>IF(SUM('Actual species'!Q538)&gt;=1,1,IF(SUM('Actual species'!Q538)="X",1,0))</f>
        <v>0</v>
      </c>
      <c r="O538" s="2">
        <f>IF(SUM('Actual species'!R538)&gt;=1,1,IF(SUM('Actual species'!R538)="X",1,0))</f>
        <v>0</v>
      </c>
      <c r="P538" s="2">
        <f>IF(SUM('Actual species'!S538)&gt;=1,1,IF(SUM('Actual species'!S538)="X",1,0))</f>
        <v>0</v>
      </c>
      <c r="Q538" s="2">
        <f>IF(SUM('Actual species'!T538)&gt;=1,1,IF(SUM('Actual species'!T538)="X",1,0))</f>
        <v>0</v>
      </c>
      <c r="R538" s="2">
        <f>IF(SUM('Actual species'!U538)&gt;=1,1,IF(SUM('Actual species'!U538)="X",1,0))</f>
        <v>0</v>
      </c>
      <c r="S538" s="2">
        <f>IF(SUM('Actual species'!V538)&gt;=1,1,IF(SUM('Actual species'!V538)="X",1,0))</f>
        <v>0</v>
      </c>
      <c r="T538" s="2">
        <f>IF(SUM('Actual species'!W538)&gt;=1,1,IF(SUM('Actual species'!W538)="X",1,0))</f>
        <v>0</v>
      </c>
    </row>
    <row r="539" spans="1:20" x14ac:dyDescent="0.3">
      <c r="A539" s="113" t="str">
        <f>'Actual species'!A539</f>
        <v>Ocalea spp.</v>
      </c>
      <c r="B539" s="66">
        <f>IF(SUM('Actual species'!B539:E539)&gt;=1,1,IF(SUM('Actual species'!B539:E539)="X",1,0))</f>
        <v>0</v>
      </c>
      <c r="C539" s="2">
        <f>IF(SUM('Actual species'!F539)&gt;=1,1,IF(SUM('Actual species'!F539)="X",1,0))</f>
        <v>0</v>
      </c>
      <c r="D539" s="2">
        <f>IF(SUM('Actual species'!G539)&gt;=1,1,IF(SUM('Actual species'!G539)="X",1,0))</f>
        <v>0</v>
      </c>
      <c r="E539" s="2">
        <f>IF(SUM('Actual species'!H539)&gt;=1,1,IF(SUM('Actual species'!H539)="X",1,0))</f>
        <v>0</v>
      </c>
      <c r="F539" s="2">
        <f>IF(SUM('Actual species'!I539)&gt;=1,1,IF(SUM('Actual species'!I539)="X",1,0))</f>
        <v>0</v>
      </c>
      <c r="G539" s="2">
        <f>IF(SUM('Actual species'!J539)&gt;=1,1,IF(SUM('Actual species'!J539)="X",1,0))</f>
        <v>0</v>
      </c>
      <c r="H539" s="2">
        <f>IF(SUM('Actual species'!K539)&gt;=1,1,IF(SUM('Actual species'!K539)="X",1,0))</f>
        <v>0</v>
      </c>
      <c r="I539" s="2">
        <f>IF(SUM('Actual species'!L539)&gt;=1,1,IF(SUM('Actual species'!L539)="X",1,0))</f>
        <v>0</v>
      </c>
      <c r="J539" s="2">
        <f>IF(SUM('Actual species'!M539)&gt;=1,1,IF(SUM('Actual species'!M539)="X",1,0))</f>
        <v>0</v>
      </c>
      <c r="K539" s="2">
        <f>IF(SUM('Actual species'!N539)&gt;=1,1,IF(SUM('Actual species'!N539)="X",1,0))</f>
        <v>0</v>
      </c>
      <c r="L539" s="2">
        <f>IF(SUM('Actual species'!O539)&gt;=1,1,IF(SUM('Actual species'!O539)="X",1,0))</f>
        <v>0</v>
      </c>
      <c r="M539" s="2">
        <f>IF(SUM('Actual species'!P539)&gt;=1,1,IF(SUM('Actual species'!P539)="X",1,0))</f>
        <v>0</v>
      </c>
      <c r="N539" s="2">
        <f>IF(SUM('Actual species'!Q539)&gt;=1,1,IF(SUM('Actual species'!Q539)="X",1,0))</f>
        <v>0</v>
      </c>
      <c r="O539" s="2">
        <f>IF(SUM('Actual species'!R539)&gt;=1,1,IF(SUM('Actual species'!R539)="X",1,0))</f>
        <v>0</v>
      </c>
      <c r="P539" s="2">
        <f>IF(SUM('Actual species'!S539)&gt;=1,1,IF(SUM('Actual species'!S539)="X",1,0))</f>
        <v>0</v>
      </c>
      <c r="Q539" s="2">
        <f>IF(SUM('Actual species'!T539)&gt;=1,1,IF(SUM('Actual species'!T539)="X",1,0))</f>
        <v>1</v>
      </c>
      <c r="R539" s="2">
        <f>IF(SUM('Actual species'!U539)&gt;=1,1,IF(SUM('Actual species'!U539)="X",1,0))</f>
        <v>1</v>
      </c>
      <c r="S539" s="2">
        <f>IF(SUM('Actual species'!V539)&gt;=1,1,IF(SUM('Actual species'!V539)="X",1,0))</f>
        <v>1</v>
      </c>
      <c r="T539" s="2">
        <f>IF(SUM('Actual species'!W539)&gt;=1,1,IF(SUM('Actual species'!W539)="X",1,0))</f>
        <v>0</v>
      </c>
    </row>
    <row r="540" spans="1:20" x14ac:dyDescent="0.3">
      <c r="A540" s="113" t="str">
        <f>'Actual species'!A540</f>
        <v>?*Oligocharina corcyrica</v>
      </c>
      <c r="B540" s="66">
        <f>IF(SUM('Actual species'!B540:E540)&gt;=1,1,IF(SUM('Actual species'!B540:E540)="X",1,0))</f>
        <v>0</v>
      </c>
      <c r="C540" s="2">
        <f>IF(SUM('Actual species'!F540)&gt;=1,1,IF(SUM('Actual species'!F540)="X",1,0))</f>
        <v>0</v>
      </c>
      <c r="D540" s="2">
        <f>IF(SUM('Actual species'!G540)&gt;=1,1,IF(SUM('Actual species'!G540)="X",1,0))</f>
        <v>0</v>
      </c>
      <c r="E540" s="2">
        <f>IF(SUM('Actual species'!H540)&gt;=1,1,IF(SUM('Actual species'!H540)="X",1,0))</f>
        <v>0</v>
      </c>
      <c r="F540" s="2">
        <f>IF(SUM('Actual species'!I540)&gt;=1,1,IF(SUM('Actual species'!I540)="X",1,0))</f>
        <v>0</v>
      </c>
      <c r="G540" s="2">
        <f>IF(SUM('Actual species'!J540)&gt;=1,1,IF(SUM('Actual species'!J540)="X",1,0))</f>
        <v>0</v>
      </c>
      <c r="H540" s="2">
        <f>IF(SUM('Actual species'!K540)&gt;=1,1,IF(SUM('Actual species'!K540)="X",1,0))</f>
        <v>0</v>
      </c>
      <c r="I540" s="2">
        <f>IF(SUM('Actual species'!L540)&gt;=1,1,IF(SUM('Actual species'!L540)="X",1,0))</f>
        <v>0</v>
      </c>
      <c r="J540" s="2">
        <f>IF(SUM('Actual species'!M540)&gt;=1,1,IF(SUM('Actual species'!M540)="X",1,0))</f>
        <v>0</v>
      </c>
      <c r="K540" s="2">
        <f>IF(SUM('Actual species'!N540)&gt;=1,1,IF(SUM('Actual species'!N540)="X",1,0))</f>
        <v>0</v>
      </c>
      <c r="L540" s="2">
        <f>IF(SUM('Actual species'!O540)&gt;=1,1,IF(SUM('Actual species'!O540)="X",1,0))</f>
        <v>0</v>
      </c>
      <c r="M540" s="2">
        <f>IF(SUM('Actual species'!P540)&gt;=1,1,IF(SUM('Actual species'!P540)="X",1,0))</f>
        <v>0</v>
      </c>
      <c r="N540" s="2">
        <f>IF(SUM('Actual species'!Q540)&gt;=1,1,IF(SUM('Actual species'!Q540)="X",1,0))</f>
        <v>0</v>
      </c>
      <c r="O540" s="2">
        <f>IF(SUM('Actual species'!R540)&gt;=1,1,IF(SUM('Actual species'!R540)="X",1,0))</f>
        <v>0</v>
      </c>
      <c r="P540" s="2">
        <f>IF(SUM('Actual species'!S540)&gt;=1,1,IF(SUM('Actual species'!S540)="X",1,0))</f>
        <v>0</v>
      </c>
      <c r="Q540" s="2">
        <f>IF(SUM('Actual species'!T540)&gt;=1,1,IF(SUM('Actual species'!T540)="X",1,0))</f>
        <v>0</v>
      </c>
      <c r="R540" s="2">
        <f>IF(SUM('Actual species'!U540)&gt;=1,1,IF(SUM('Actual species'!U540)="X",1,0))</f>
        <v>0</v>
      </c>
      <c r="S540" s="2">
        <f>IF(SUM('Actual species'!V540)&gt;=1,1,IF(SUM('Actual species'!V540)="X",1,0))</f>
        <v>0</v>
      </c>
      <c r="T540" s="2">
        <f>IF(SUM('Actual species'!W540)&gt;=1,1,IF(SUM('Actual species'!W540)="X",1,0))</f>
        <v>0</v>
      </c>
    </row>
    <row r="541" spans="1:20" x14ac:dyDescent="0.3">
      <c r="A541" s="113" t="str">
        <f>'Actual species'!A541</f>
        <v>Oligota anatolica</v>
      </c>
      <c r="B541" s="66">
        <f>IF(SUM('Actual species'!B541:E541)&gt;=1,1,IF(SUM('Actual species'!B541:E541)="X",1,0))</f>
        <v>0</v>
      </c>
      <c r="C541" s="2">
        <f>IF(SUM('Actual species'!F541)&gt;=1,1,IF(SUM('Actual species'!F541)="X",1,0))</f>
        <v>0</v>
      </c>
      <c r="D541" s="2">
        <f>IF(SUM('Actual species'!G541)&gt;=1,1,IF(SUM('Actual species'!G541)="X",1,0))</f>
        <v>0</v>
      </c>
      <c r="E541" s="2">
        <f>IF(SUM('Actual species'!H541)&gt;=1,1,IF(SUM('Actual species'!H541)="X",1,0))</f>
        <v>0</v>
      </c>
      <c r="F541" s="2">
        <f>IF(SUM('Actual species'!I541)&gt;=1,1,IF(SUM('Actual species'!I541)="X",1,0))</f>
        <v>0</v>
      </c>
      <c r="G541" s="2">
        <f>IF(SUM('Actual species'!J541)&gt;=1,1,IF(SUM('Actual species'!J541)="X",1,0))</f>
        <v>0</v>
      </c>
      <c r="H541" s="2">
        <f>IF(SUM('Actual species'!K541)&gt;=1,1,IF(SUM('Actual species'!K541)="X",1,0))</f>
        <v>0</v>
      </c>
      <c r="I541" s="2">
        <f>IF(SUM('Actual species'!L541)&gt;=1,1,IF(SUM('Actual species'!L541)="X",1,0))</f>
        <v>0</v>
      </c>
      <c r="J541" s="2">
        <f>IF(SUM('Actual species'!M541)&gt;=1,1,IF(SUM('Actual species'!M541)="X",1,0))</f>
        <v>0</v>
      </c>
      <c r="K541" s="2">
        <f>IF(SUM('Actual species'!N541)&gt;=1,1,IF(SUM('Actual species'!N541)="X",1,0))</f>
        <v>1</v>
      </c>
      <c r="L541" s="2">
        <f>IF(SUM('Actual species'!O541)&gt;=1,1,IF(SUM('Actual species'!O541)="X",1,0))</f>
        <v>0</v>
      </c>
      <c r="M541" s="2">
        <f>IF(SUM('Actual species'!P541)&gt;=1,1,IF(SUM('Actual species'!P541)="X",1,0))</f>
        <v>0</v>
      </c>
      <c r="N541" s="2">
        <f>IF(SUM('Actual species'!Q541)&gt;=1,1,IF(SUM('Actual species'!Q541)="X",1,0))</f>
        <v>0</v>
      </c>
      <c r="O541" s="2">
        <f>IF(SUM('Actual species'!R541)&gt;=1,1,IF(SUM('Actual species'!R541)="X",1,0))</f>
        <v>0</v>
      </c>
      <c r="P541" s="2">
        <f>IF(SUM('Actual species'!S541)&gt;=1,1,IF(SUM('Actual species'!S541)="X",1,0))</f>
        <v>0</v>
      </c>
      <c r="Q541" s="2">
        <f>IF(SUM('Actual species'!T541)&gt;=1,1,IF(SUM('Actual species'!T541)="X",1,0))</f>
        <v>0</v>
      </c>
      <c r="R541" s="2">
        <f>IF(SUM('Actual species'!U541)&gt;=1,1,IF(SUM('Actual species'!U541)="X",1,0))</f>
        <v>0</v>
      </c>
      <c r="S541" s="2">
        <f>IF(SUM('Actual species'!V541)&gt;=1,1,IF(SUM('Actual species'!V541)="X",1,0))</f>
        <v>0</v>
      </c>
      <c r="T541" s="2">
        <f>IF(SUM('Actual species'!W541)&gt;=1,1,IF(SUM('Actual species'!W541)="X",1,0))</f>
        <v>0</v>
      </c>
    </row>
    <row r="542" spans="1:20" x14ac:dyDescent="0.3">
      <c r="A542" s="113" t="str">
        <f>'Actual species'!A542</f>
        <v>Oligota granaria</v>
      </c>
      <c r="B542" s="66">
        <f>IF(SUM('Actual species'!B542:E542)&gt;=1,1,IF(SUM('Actual species'!B542:E542)="X",1,0))</f>
        <v>0</v>
      </c>
      <c r="C542" s="2">
        <f>IF(SUM('Actual species'!F542)&gt;=1,1,IF(SUM('Actual species'!F542)="X",1,0))</f>
        <v>0</v>
      </c>
      <c r="D542" s="2">
        <f>IF(SUM('Actual species'!G542)&gt;=1,1,IF(SUM('Actual species'!G542)="X",1,0))</f>
        <v>0</v>
      </c>
      <c r="E542" s="2">
        <f>IF(SUM('Actual species'!H542)&gt;=1,1,IF(SUM('Actual species'!H542)="X",1,0))</f>
        <v>0</v>
      </c>
      <c r="F542" s="2">
        <f>IF(SUM('Actual species'!I542)&gt;=1,1,IF(SUM('Actual species'!I542)="X",1,0))</f>
        <v>0</v>
      </c>
      <c r="G542" s="2">
        <f>IF(SUM('Actual species'!J542)&gt;=1,1,IF(SUM('Actual species'!J542)="X",1,0))</f>
        <v>0</v>
      </c>
      <c r="H542" s="2">
        <f>IF(SUM('Actual species'!K542)&gt;=1,1,IF(SUM('Actual species'!K542)="X",1,0))</f>
        <v>0</v>
      </c>
      <c r="I542" s="2">
        <f>IF(SUM('Actual species'!L542)&gt;=1,1,IF(SUM('Actual species'!L542)="X",1,0))</f>
        <v>0</v>
      </c>
      <c r="J542" s="2">
        <f>IF(SUM('Actual species'!M542)&gt;=1,1,IF(SUM('Actual species'!M542)="X",1,0))</f>
        <v>1</v>
      </c>
      <c r="K542" s="2">
        <f>IF(SUM('Actual species'!N542)&gt;=1,1,IF(SUM('Actual species'!N542)="X",1,0))</f>
        <v>0</v>
      </c>
      <c r="L542" s="2">
        <f>IF(SUM('Actual species'!O542)&gt;=1,1,IF(SUM('Actual species'!O542)="X",1,0))</f>
        <v>0</v>
      </c>
      <c r="M542" s="2">
        <f>IF(SUM('Actual species'!P542)&gt;=1,1,IF(SUM('Actual species'!P542)="X",1,0))</f>
        <v>0</v>
      </c>
      <c r="N542" s="2">
        <f>IF(SUM('Actual species'!Q542)&gt;=1,1,IF(SUM('Actual species'!Q542)="X",1,0))</f>
        <v>0</v>
      </c>
      <c r="O542" s="2">
        <f>IF(SUM('Actual species'!R542)&gt;=1,1,IF(SUM('Actual species'!R542)="X",1,0))</f>
        <v>0</v>
      </c>
      <c r="P542" s="2">
        <f>IF(SUM('Actual species'!S542)&gt;=1,1,IF(SUM('Actual species'!S542)="X",1,0))</f>
        <v>0</v>
      </c>
      <c r="Q542" s="2">
        <f>IF(SUM('Actual species'!T542)&gt;=1,1,IF(SUM('Actual species'!T542)="X",1,0))</f>
        <v>0</v>
      </c>
      <c r="R542" s="2">
        <f>IF(SUM('Actual species'!U542)&gt;=1,1,IF(SUM('Actual species'!U542)="X",1,0))</f>
        <v>0</v>
      </c>
      <c r="S542" s="2">
        <f>IF(SUM('Actual species'!V542)&gt;=1,1,IF(SUM('Actual species'!V542)="X",1,0))</f>
        <v>0</v>
      </c>
      <c r="T542" s="2">
        <f>IF(SUM('Actual species'!W542)&gt;=1,1,IF(SUM('Actual species'!W542)="X",1,0))</f>
        <v>0</v>
      </c>
    </row>
    <row r="543" spans="1:20" x14ac:dyDescent="0.3">
      <c r="A543" s="113" t="str">
        <f>'Actual species'!A543</f>
        <v>Oligota lohsei</v>
      </c>
      <c r="B543" s="66">
        <f>IF(SUM('Actual species'!B543:E543)&gt;=1,1,IF(SUM('Actual species'!B543:E543)="X",1,0))</f>
        <v>0</v>
      </c>
      <c r="C543" s="2">
        <f>IF(SUM('Actual species'!F543)&gt;=1,1,IF(SUM('Actual species'!F543)="X",1,0))</f>
        <v>0</v>
      </c>
      <c r="D543" s="2">
        <f>IF(SUM('Actual species'!G543)&gt;=1,1,IF(SUM('Actual species'!G543)="X",1,0))</f>
        <v>0</v>
      </c>
      <c r="E543" s="2">
        <f>IF(SUM('Actual species'!H543)&gt;=1,1,IF(SUM('Actual species'!H543)="X",1,0))</f>
        <v>0</v>
      </c>
      <c r="F543" s="2">
        <f>IF(SUM('Actual species'!I543)&gt;=1,1,IF(SUM('Actual species'!I543)="X",1,0))</f>
        <v>0</v>
      </c>
      <c r="G543" s="2">
        <f>IF(SUM('Actual species'!J543)&gt;=1,1,IF(SUM('Actual species'!J543)="X",1,0))</f>
        <v>0</v>
      </c>
      <c r="H543" s="2">
        <f>IF(SUM('Actual species'!K543)&gt;=1,1,IF(SUM('Actual species'!K543)="X",1,0))</f>
        <v>0</v>
      </c>
      <c r="I543" s="2">
        <f>IF(SUM('Actual species'!L543)&gt;=1,1,IF(SUM('Actual species'!L543)="X",1,0))</f>
        <v>0</v>
      </c>
      <c r="J543" s="2">
        <f>IF(SUM('Actual species'!M543)&gt;=1,1,IF(SUM('Actual species'!M543)="X",1,0))</f>
        <v>1</v>
      </c>
      <c r="K543" s="2">
        <f>IF(SUM('Actual species'!N543)&gt;=1,1,IF(SUM('Actual species'!N543)="X",1,0))</f>
        <v>0</v>
      </c>
      <c r="L543" s="2">
        <f>IF(SUM('Actual species'!O543)&gt;=1,1,IF(SUM('Actual species'!O543)="X",1,0))</f>
        <v>0</v>
      </c>
      <c r="M543" s="2">
        <f>IF(SUM('Actual species'!P543)&gt;=1,1,IF(SUM('Actual species'!P543)="X",1,0))</f>
        <v>0</v>
      </c>
      <c r="N543" s="2">
        <f>IF(SUM('Actual species'!Q543)&gt;=1,1,IF(SUM('Actual species'!Q543)="X",1,0))</f>
        <v>0</v>
      </c>
      <c r="O543" s="2">
        <f>IF(SUM('Actual species'!R543)&gt;=1,1,IF(SUM('Actual species'!R543)="X",1,0))</f>
        <v>0</v>
      </c>
      <c r="P543" s="2">
        <f>IF(SUM('Actual species'!S543)&gt;=1,1,IF(SUM('Actual species'!S543)="X",1,0))</f>
        <v>0</v>
      </c>
      <c r="Q543" s="2">
        <f>IF(SUM('Actual species'!T543)&gt;=1,1,IF(SUM('Actual species'!T543)="X",1,0))</f>
        <v>0</v>
      </c>
      <c r="R543" s="2">
        <f>IF(SUM('Actual species'!U543)&gt;=1,1,IF(SUM('Actual species'!U543)="X",1,0))</f>
        <v>0</v>
      </c>
      <c r="S543" s="2">
        <f>IF(SUM('Actual species'!V543)&gt;=1,1,IF(SUM('Actual species'!V543)="X",1,0))</f>
        <v>0</v>
      </c>
      <c r="T543" s="2">
        <f>IF(SUM('Actual species'!W543)&gt;=1,1,IF(SUM('Actual species'!W543)="X",1,0))</f>
        <v>0</v>
      </c>
    </row>
    <row r="544" spans="1:20" x14ac:dyDescent="0.3">
      <c r="A544" s="113" t="str">
        <f>'Actual species'!A544</f>
        <v>Oligota parva</v>
      </c>
      <c r="B544" s="66">
        <f>IF(SUM('Actual species'!B544:E544)&gt;=1,1,IF(SUM('Actual species'!B544:E544)="X",1,0))</f>
        <v>0</v>
      </c>
      <c r="C544" s="2">
        <f>IF(SUM('Actual species'!F544)&gt;=1,1,IF(SUM('Actual species'!F544)="X",1,0))</f>
        <v>0</v>
      </c>
      <c r="D544" s="2">
        <f>IF(SUM('Actual species'!G544)&gt;=1,1,IF(SUM('Actual species'!G544)="X",1,0))</f>
        <v>0</v>
      </c>
      <c r="E544" s="2">
        <f>IF(SUM('Actual species'!H544)&gt;=1,1,IF(SUM('Actual species'!H544)="X",1,0))</f>
        <v>0</v>
      </c>
      <c r="F544" s="2">
        <f>IF(SUM('Actual species'!I544)&gt;=1,1,IF(SUM('Actual species'!I544)="X",1,0))</f>
        <v>0</v>
      </c>
      <c r="G544" s="2">
        <f>IF(SUM('Actual species'!J544)&gt;=1,1,IF(SUM('Actual species'!J544)="X",1,0))</f>
        <v>0</v>
      </c>
      <c r="H544" s="2">
        <f>IF(SUM('Actual species'!K544)&gt;=1,1,IF(SUM('Actual species'!K544)="X",1,0))</f>
        <v>0</v>
      </c>
      <c r="I544" s="2">
        <f>IF(SUM('Actual species'!L544)&gt;=1,1,IF(SUM('Actual species'!L544)="X",1,0))</f>
        <v>0</v>
      </c>
      <c r="J544" s="2">
        <f>IF(SUM('Actual species'!M544)&gt;=1,1,IF(SUM('Actual species'!M544)="X",1,0))</f>
        <v>1</v>
      </c>
      <c r="K544" s="2">
        <f>IF(SUM('Actual species'!N544)&gt;=1,1,IF(SUM('Actual species'!N544)="X",1,0))</f>
        <v>0</v>
      </c>
      <c r="L544" s="2">
        <f>IF(SUM('Actual species'!O544)&gt;=1,1,IF(SUM('Actual species'!O544)="X",1,0))</f>
        <v>0</v>
      </c>
      <c r="M544" s="2">
        <f>IF(SUM('Actual species'!P544)&gt;=1,1,IF(SUM('Actual species'!P544)="X",1,0))</f>
        <v>0</v>
      </c>
      <c r="N544" s="2">
        <f>IF(SUM('Actual species'!Q544)&gt;=1,1,IF(SUM('Actual species'!Q544)="X",1,0))</f>
        <v>0</v>
      </c>
      <c r="O544" s="2">
        <f>IF(SUM('Actual species'!R544)&gt;=1,1,IF(SUM('Actual species'!R544)="X",1,0))</f>
        <v>0</v>
      </c>
      <c r="P544" s="2">
        <f>IF(SUM('Actual species'!S544)&gt;=1,1,IF(SUM('Actual species'!S544)="X",1,0))</f>
        <v>0</v>
      </c>
      <c r="Q544" s="2">
        <f>IF(SUM('Actual species'!T544)&gt;=1,1,IF(SUM('Actual species'!T544)="X",1,0))</f>
        <v>0</v>
      </c>
      <c r="R544" s="2">
        <f>IF(SUM('Actual species'!U544)&gt;=1,1,IF(SUM('Actual species'!U544)="X",1,0))</f>
        <v>0</v>
      </c>
      <c r="S544" s="2">
        <f>IF(SUM('Actual species'!V544)&gt;=1,1,IF(SUM('Actual species'!V544)="X",1,0))</f>
        <v>0</v>
      </c>
      <c r="T544" s="2">
        <f>IF(SUM('Actual species'!W544)&gt;=1,1,IF(SUM('Actual species'!W544)="X",1,0))</f>
        <v>0</v>
      </c>
    </row>
    <row r="545" spans="1:20" x14ac:dyDescent="0.3">
      <c r="A545" s="113" t="str">
        <f>'Actual species'!A545</f>
        <v>Oligota picipes</v>
      </c>
      <c r="B545" s="66">
        <f>IF(SUM('Actual species'!B545:E545)&gt;=1,1,IF(SUM('Actual species'!B545:E545)="X",1,0))</f>
        <v>0</v>
      </c>
      <c r="C545" s="2">
        <f>IF(SUM('Actual species'!F545)&gt;=1,1,IF(SUM('Actual species'!F545)="X",1,0))</f>
        <v>0</v>
      </c>
      <c r="D545" s="2">
        <f>IF(SUM('Actual species'!G545)&gt;=1,1,IF(SUM('Actual species'!G545)="X",1,0))</f>
        <v>0</v>
      </c>
      <c r="E545" s="2">
        <f>IF(SUM('Actual species'!H545)&gt;=1,1,IF(SUM('Actual species'!H545)="X",1,0))</f>
        <v>0</v>
      </c>
      <c r="F545" s="2">
        <f>IF(SUM('Actual species'!I545)&gt;=1,1,IF(SUM('Actual species'!I545)="X",1,0))</f>
        <v>0</v>
      </c>
      <c r="G545" s="2">
        <f>IF(SUM('Actual species'!J545)&gt;=1,1,IF(SUM('Actual species'!J545)="X",1,0))</f>
        <v>0</v>
      </c>
      <c r="H545" s="2">
        <f>IF(SUM('Actual species'!K545)&gt;=1,1,IF(SUM('Actual species'!K545)="X",1,0))</f>
        <v>0</v>
      </c>
      <c r="I545" s="2">
        <f>IF(SUM('Actual species'!L545)&gt;=1,1,IF(SUM('Actual species'!L545)="X",1,0))</f>
        <v>0</v>
      </c>
      <c r="J545" s="2">
        <f>IF(SUM('Actual species'!M545)&gt;=1,1,IF(SUM('Actual species'!M545)="X",1,0))</f>
        <v>1</v>
      </c>
      <c r="K545" s="2">
        <f>IF(SUM('Actual species'!N545)&gt;=1,1,IF(SUM('Actual species'!N545)="X",1,0))</f>
        <v>0</v>
      </c>
      <c r="L545" s="2">
        <f>IF(SUM('Actual species'!O545)&gt;=1,1,IF(SUM('Actual species'!O545)="X",1,0))</f>
        <v>0</v>
      </c>
      <c r="M545" s="2">
        <f>IF(SUM('Actual species'!P545)&gt;=1,1,IF(SUM('Actual species'!P545)="X",1,0))</f>
        <v>0</v>
      </c>
      <c r="N545" s="2">
        <f>IF(SUM('Actual species'!Q545)&gt;=1,1,IF(SUM('Actual species'!Q545)="X",1,0))</f>
        <v>0</v>
      </c>
      <c r="O545" s="2">
        <f>IF(SUM('Actual species'!R545)&gt;=1,1,IF(SUM('Actual species'!R545)="X",1,0))</f>
        <v>0</v>
      </c>
      <c r="P545" s="2">
        <f>IF(SUM('Actual species'!S545)&gt;=1,1,IF(SUM('Actual species'!S545)="X",1,0))</f>
        <v>0</v>
      </c>
      <c r="Q545" s="2">
        <f>IF(SUM('Actual species'!T545)&gt;=1,1,IF(SUM('Actual species'!T545)="X",1,0))</f>
        <v>0</v>
      </c>
      <c r="R545" s="2">
        <f>IF(SUM('Actual species'!U545)&gt;=1,1,IF(SUM('Actual species'!U545)="X",1,0))</f>
        <v>0</v>
      </c>
      <c r="S545" s="2">
        <f>IF(SUM('Actual species'!V545)&gt;=1,1,IF(SUM('Actual species'!V545)="X",1,0))</f>
        <v>0</v>
      </c>
      <c r="T545" s="2">
        <f>IF(SUM('Actual species'!W545)&gt;=1,1,IF(SUM('Actual species'!W545)="X",1,0))</f>
        <v>0</v>
      </c>
    </row>
    <row r="546" spans="1:20" x14ac:dyDescent="0.3">
      <c r="A546" s="113" t="str">
        <f>'Actual species'!A546</f>
        <v>Oligota pusillima</v>
      </c>
      <c r="B546" s="66">
        <f>IF(SUM('Actual species'!B546:E546)&gt;=1,1,IF(SUM('Actual species'!B546:E546)="X",1,0))</f>
        <v>0</v>
      </c>
      <c r="C546" s="2">
        <f>IF(SUM('Actual species'!F546)&gt;=1,1,IF(SUM('Actual species'!F546)="X",1,0))</f>
        <v>0</v>
      </c>
      <c r="D546" s="2">
        <f>IF(SUM('Actual species'!G546)&gt;=1,1,IF(SUM('Actual species'!G546)="X",1,0))</f>
        <v>0</v>
      </c>
      <c r="E546" s="2">
        <f>IF(SUM('Actual species'!H546)&gt;=1,1,IF(SUM('Actual species'!H546)="X",1,0))</f>
        <v>0</v>
      </c>
      <c r="F546" s="2">
        <f>IF(SUM('Actual species'!I546)&gt;=1,1,IF(SUM('Actual species'!I546)="X",1,0))</f>
        <v>0</v>
      </c>
      <c r="G546" s="2">
        <f>IF(SUM('Actual species'!J546)&gt;=1,1,IF(SUM('Actual species'!J546)="X",1,0))</f>
        <v>0</v>
      </c>
      <c r="H546" s="2">
        <f>IF(SUM('Actual species'!K546)&gt;=1,1,IF(SUM('Actual species'!K546)="X",1,0))</f>
        <v>1</v>
      </c>
      <c r="I546" s="2">
        <f>IF(SUM('Actual species'!L546)&gt;=1,1,IF(SUM('Actual species'!L546)="X",1,0))</f>
        <v>0</v>
      </c>
      <c r="J546" s="2">
        <f>IF(SUM('Actual species'!M546)&gt;=1,1,IF(SUM('Actual species'!M546)="X",1,0))</f>
        <v>0</v>
      </c>
      <c r="K546" s="2">
        <f>IF(SUM('Actual species'!N546)&gt;=1,1,IF(SUM('Actual species'!N546)="X",1,0))</f>
        <v>0</v>
      </c>
      <c r="L546" s="2">
        <f>IF(SUM('Actual species'!O546)&gt;=1,1,IF(SUM('Actual species'!O546)="X",1,0))</f>
        <v>0</v>
      </c>
      <c r="M546" s="2">
        <f>IF(SUM('Actual species'!P546)&gt;=1,1,IF(SUM('Actual species'!P546)="X",1,0))</f>
        <v>0</v>
      </c>
      <c r="N546" s="2">
        <f>IF(SUM('Actual species'!Q546)&gt;=1,1,IF(SUM('Actual species'!Q546)="X",1,0))</f>
        <v>0</v>
      </c>
      <c r="O546" s="2">
        <f>IF(SUM('Actual species'!R546)&gt;=1,1,IF(SUM('Actual species'!R546)="X",1,0))</f>
        <v>0</v>
      </c>
      <c r="P546" s="2">
        <f>IF(SUM('Actual species'!S546)&gt;=1,1,IF(SUM('Actual species'!S546)="X",1,0))</f>
        <v>0</v>
      </c>
      <c r="Q546" s="2">
        <f>IF(SUM('Actual species'!T546)&gt;=1,1,IF(SUM('Actual species'!T546)="X",1,0))</f>
        <v>0</v>
      </c>
      <c r="R546" s="2">
        <f>IF(SUM('Actual species'!U546)&gt;=1,1,IF(SUM('Actual species'!U546)="X",1,0))</f>
        <v>0</v>
      </c>
      <c r="S546" s="2">
        <f>IF(SUM('Actual species'!V546)&gt;=1,1,IF(SUM('Actual species'!V546)="X",1,0))</f>
        <v>0</v>
      </c>
      <c r="T546" s="2">
        <f>IF(SUM('Actual species'!W546)&gt;=1,1,IF(SUM('Actual species'!W546)="X",1,0))</f>
        <v>0</v>
      </c>
    </row>
    <row r="547" spans="1:20" x14ac:dyDescent="0.3">
      <c r="A547" s="113" t="str">
        <f>'Actual species'!A547</f>
        <v>Oligota pumilio</v>
      </c>
      <c r="B547" s="66">
        <f>IF(SUM('Actual species'!B547:E547)&gt;=1,1,IF(SUM('Actual species'!B547:E547)="X",1,0))</f>
        <v>0</v>
      </c>
      <c r="C547" s="2">
        <f>IF(SUM('Actual species'!F547)&gt;=1,1,IF(SUM('Actual species'!F547)="X",1,0))</f>
        <v>0</v>
      </c>
      <c r="D547" s="2">
        <f>IF(SUM('Actual species'!G547)&gt;=1,1,IF(SUM('Actual species'!G547)="X",1,0))</f>
        <v>0</v>
      </c>
      <c r="E547" s="2">
        <f>IF(SUM('Actual species'!H547)&gt;=1,1,IF(SUM('Actual species'!H547)="X",1,0))</f>
        <v>1</v>
      </c>
      <c r="F547" s="2">
        <f>IF(SUM('Actual species'!I547)&gt;=1,1,IF(SUM('Actual species'!I547)="X",1,0))</f>
        <v>1</v>
      </c>
      <c r="G547" s="2">
        <f>IF(SUM('Actual species'!J547)&gt;=1,1,IF(SUM('Actual species'!J547)="X",1,0))</f>
        <v>0</v>
      </c>
      <c r="H547" s="2">
        <f>IF(SUM('Actual species'!K547)&gt;=1,1,IF(SUM('Actual species'!K547)="X",1,0))</f>
        <v>0</v>
      </c>
      <c r="I547" s="2">
        <f>IF(SUM('Actual species'!L547)&gt;=1,1,IF(SUM('Actual species'!L547)="X",1,0))</f>
        <v>0</v>
      </c>
      <c r="J547" s="2">
        <f>IF(SUM('Actual species'!M547)&gt;=1,1,IF(SUM('Actual species'!M547)="X",1,0))</f>
        <v>0</v>
      </c>
      <c r="K547" s="2">
        <f>IF(SUM('Actual species'!N547)&gt;=1,1,IF(SUM('Actual species'!N547)="X",1,0))</f>
        <v>0</v>
      </c>
      <c r="L547" s="2">
        <f>IF(SUM('Actual species'!O547)&gt;=1,1,IF(SUM('Actual species'!O547)="X",1,0))</f>
        <v>0</v>
      </c>
      <c r="M547" s="2">
        <f>IF(SUM('Actual species'!P547)&gt;=1,1,IF(SUM('Actual species'!P547)="X",1,0))</f>
        <v>0</v>
      </c>
      <c r="N547" s="2">
        <f>IF(SUM('Actual species'!Q547)&gt;=1,1,IF(SUM('Actual species'!Q547)="X",1,0))</f>
        <v>0</v>
      </c>
      <c r="O547" s="2">
        <f>IF(SUM('Actual species'!R547)&gt;=1,1,IF(SUM('Actual species'!R547)="X",1,0))</f>
        <v>0</v>
      </c>
      <c r="P547" s="2">
        <f>IF(SUM('Actual species'!S547)&gt;=1,1,IF(SUM('Actual species'!S547)="X",1,0))</f>
        <v>0</v>
      </c>
      <c r="Q547" s="2">
        <f>IF(SUM('Actual species'!T547)&gt;=1,1,IF(SUM('Actual species'!T547)="X",1,0))</f>
        <v>0</v>
      </c>
      <c r="R547" s="2">
        <f>IF(SUM('Actual species'!U547)&gt;=1,1,IF(SUM('Actual species'!U547)="X",1,0))</f>
        <v>0</v>
      </c>
      <c r="S547" s="2">
        <f>IF(SUM('Actual species'!V547)&gt;=1,1,IF(SUM('Actual species'!V547)="X",1,0))</f>
        <v>0</v>
      </c>
      <c r="T547" s="2">
        <f>IF(SUM('Actual species'!W547)&gt;=1,1,IF(SUM('Actual species'!W547)="X",1,0))</f>
        <v>0</v>
      </c>
    </row>
    <row r="548" spans="1:20" x14ac:dyDescent="0.3">
      <c r="A548" s="113" t="str">
        <f>'Actual species'!A548</f>
        <v>Oligota sp. (female)</v>
      </c>
      <c r="B548" s="66">
        <f>IF(SUM('Actual species'!B548:E548)&gt;=1,1,IF(SUM('Actual species'!B548:E548)="X",1,0))</f>
        <v>0</v>
      </c>
      <c r="C548" s="2">
        <f>IF(SUM('Actual species'!F548)&gt;=1,1,IF(SUM('Actual species'!F548)="X",1,0))</f>
        <v>0</v>
      </c>
      <c r="D548" s="2">
        <f>IF(SUM('Actual species'!G548)&gt;=1,1,IF(SUM('Actual species'!G548)="X",1,0))</f>
        <v>0</v>
      </c>
      <c r="E548" s="2">
        <f>IF(SUM('Actual species'!H548)&gt;=1,1,IF(SUM('Actual species'!H548)="X",1,0))</f>
        <v>0</v>
      </c>
      <c r="F548" s="2">
        <f>IF(SUM('Actual species'!I548)&gt;=1,1,IF(SUM('Actual species'!I548)="X",1,0))</f>
        <v>0</v>
      </c>
      <c r="G548" s="2">
        <f>IF(SUM('Actual species'!J548)&gt;=1,1,IF(SUM('Actual species'!J548)="X",1,0))</f>
        <v>1</v>
      </c>
      <c r="H548" s="2">
        <f>IF(SUM('Actual species'!K548)&gt;=1,1,IF(SUM('Actual species'!K548)="X",1,0))</f>
        <v>0</v>
      </c>
      <c r="I548" s="2">
        <f>IF(SUM('Actual species'!L548)&gt;=1,1,IF(SUM('Actual species'!L548)="X",1,0))</f>
        <v>0</v>
      </c>
      <c r="J548" s="2">
        <f>IF(SUM('Actual species'!M548)&gt;=1,1,IF(SUM('Actual species'!M548)="X",1,0))</f>
        <v>0</v>
      </c>
      <c r="K548" s="2">
        <f>IF(SUM('Actual species'!N548)&gt;=1,1,IF(SUM('Actual species'!N548)="X",1,0))</f>
        <v>0</v>
      </c>
      <c r="L548" s="2">
        <f>IF(SUM('Actual species'!O548)&gt;=1,1,IF(SUM('Actual species'!O548)="X",1,0))</f>
        <v>0</v>
      </c>
      <c r="M548" s="2">
        <f>IF(SUM('Actual species'!P548)&gt;=1,1,IF(SUM('Actual species'!P548)="X",1,0))</f>
        <v>0</v>
      </c>
      <c r="N548" s="2">
        <f>IF(SUM('Actual species'!Q548)&gt;=1,1,IF(SUM('Actual species'!Q548)="X",1,0))</f>
        <v>0</v>
      </c>
      <c r="O548" s="2">
        <f>IF(SUM('Actual species'!R548)&gt;=1,1,IF(SUM('Actual species'!R548)="X",1,0))</f>
        <v>0</v>
      </c>
      <c r="P548" s="2">
        <f>IF(SUM('Actual species'!S548)&gt;=1,1,IF(SUM('Actual species'!S548)="X",1,0))</f>
        <v>0</v>
      </c>
      <c r="Q548" s="2">
        <f>IF(SUM('Actual species'!T548)&gt;=1,1,IF(SUM('Actual species'!T548)="X",1,0))</f>
        <v>0</v>
      </c>
      <c r="R548" s="2">
        <f>IF(SUM('Actual species'!U548)&gt;=1,1,IF(SUM('Actual species'!U548)="X",1,0))</f>
        <v>0</v>
      </c>
      <c r="S548" s="2">
        <f>IF(SUM('Actual species'!V548)&gt;=1,1,IF(SUM('Actual species'!V548)="X",1,0))</f>
        <v>0</v>
      </c>
      <c r="T548" s="2">
        <f>IF(SUM('Actual species'!W548)&gt;=1,1,IF(SUM('Actual species'!W548)="X",1,0))</f>
        <v>0</v>
      </c>
    </row>
    <row r="549" spans="1:20" x14ac:dyDescent="0.3">
      <c r="A549" s="113" t="str">
        <f>'Actual species'!A549</f>
        <v>Ousipalia caesula</v>
      </c>
      <c r="B549" s="66">
        <f>IF(SUM('Actual species'!B549:E549)&gt;=1,1,IF(SUM('Actual species'!B549:E549)="X",1,0))</f>
        <v>1</v>
      </c>
      <c r="C549" s="2">
        <f>IF(SUM('Actual species'!F549)&gt;=1,1,IF(SUM('Actual species'!F549)="X",1,0))</f>
        <v>0</v>
      </c>
      <c r="D549" s="2">
        <f>IF(SUM('Actual species'!G549)&gt;=1,1,IF(SUM('Actual species'!G549)="X",1,0))</f>
        <v>0</v>
      </c>
      <c r="E549" s="2">
        <f>IF(SUM('Actual species'!H549)&gt;=1,1,IF(SUM('Actual species'!H549)="X",1,0))</f>
        <v>0</v>
      </c>
      <c r="F549" s="2">
        <f>IF(SUM('Actual species'!I549)&gt;=1,1,IF(SUM('Actual species'!I549)="X",1,0))</f>
        <v>1</v>
      </c>
      <c r="G549" s="2">
        <f>IF(SUM('Actual species'!J549)&gt;=1,1,IF(SUM('Actual species'!J549)="X",1,0))</f>
        <v>0</v>
      </c>
      <c r="H549" s="2">
        <f>IF(SUM('Actual species'!K549)&gt;=1,1,IF(SUM('Actual species'!K549)="X",1,0))</f>
        <v>0</v>
      </c>
      <c r="I549" s="2">
        <f>IF(SUM('Actual species'!L549)&gt;=1,1,IF(SUM('Actual species'!L549)="X",1,0))</f>
        <v>0</v>
      </c>
      <c r="J549" s="2">
        <f>IF(SUM('Actual species'!M549)&gt;=1,1,IF(SUM('Actual species'!M549)="X",1,0))</f>
        <v>0</v>
      </c>
      <c r="K549" s="2">
        <f>IF(SUM('Actual species'!N549)&gt;=1,1,IF(SUM('Actual species'!N549)="X",1,0))</f>
        <v>0</v>
      </c>
      <c r="L549" s="2">
        <f>IF(SUM('Actual species'!O549)&gt;=1,1,IF(SUM('Actual species'!O549)="X",1,0))</f>
        <v>0</v>
      </c>
      <c r="M549" s="2">
        <f>IF(SUM('Actual species'!P549)&gt;=1,1,IF(SUM('Actual species'!P549)="X",1,0))</f>
        <v>0</v>
      </c>
      <c r="N549" s="2">
        <f>IF(SUM('Actual species'!Q549)&gt;=1,1,IF(SUM('Actual species'!Q549)="X",1,0))</f>
        <v>0</v>
      </c>
      <c r="O549" s="2">
        <f>IF(SUM('Actual species'!R549)&gt;=1,1,IF(SUM('Actual species'!R549)="X",1,0))</f>
        <v>0</v>
      </c>
      <c r="P549" s="2">
        <f>IF(SUM('Actual species'!S549)&gt;=1,1,IF(SUM('Actual species'!S549)="X",1,0))</f>
        <v>0</v>
      </c>
      <c r="Q549" s="2">
        <f>IF(SUM('Actual species'!T549)&gt;=1,1,IF(SUM('Actual species'!T549)="X",1,0))</f>
        <v>0</v>
      </c>
      <c r="R549" s="2">
        <f>IF(SUM('Actual species'!U549)&gt;=1,1,IF(SUM('Actual species'!U549)="X",1,0))</f>
        <v>0</v>
      </c>
      <c r="S549" s="2">
        <f>IF(SUM('Actual species'!V549)&gt;=1,1,IF(SUM('Actual species'!V549)="X",1,0))</f>
        <v>0</v>
      </c>
      <c r="T549" s="2">
        <f>IF(SUM('Actual species'!W549)&gt;=1,1,IF(SUM('Actual species'!W549)="X",1,0))</f>
        <v>0</v>
      </c>
    </row>
    <row r="550" spans="1:20" x14ac:dyDescent="0.3">
      <c r="A550" s="113" t="str">
        <f>'Actual species'!A550</f>
        <v>Oxypoda (Baeoglena) sp.</v>
      </c>
      <c r="B550" s="66">
        <f>IF(SUM('Actual species'!B550:E550)&gt;=1,1,IF(SUM('Actual species'!B550:E550)="X",1,0))</f>
        <v>1</v>
      </c>
      <c r="C550" s="2">
        <f>IF(SUM('Actual species'!F550)&gt;=1,1,IF(SUM('Actual species'!F550)="X",1,0))</f>
        <v>0</v>
      </c>
      <c r="D550" s="2">
        <f>IF(SUM('Actual species'!G550)&gt;=1,1,IF(SUM('Actual species'!G550)="X",1,0))</f>
        <v>0</v>
      </c>
      <c r="E550" s="2">
        <f>IF(SUM('Actual species'!H550)&gt;=1,1,IF(SUM('Actual species'!H550)="X",1,0))</f>
        <v>0</v>
      </c>
      <c r="F550" s="2">
        <f>IF(SUM('Actual species'!I550)&gt;=1,1,IF(SUM('Actual species'!I550)="X",1,0))</f>
        <v>0</v>
      </c>
      <c r="G550" s="2">
        <f>IF(SUM('Actual species'!J550)&gt;=1,1,IF(SUM('Actual species'!J550)="X",1,0))</f>
        <v>1</v>
      </c>
      <c r="H550" s="2">
        <f>IF(SUM('Actual species'!K550)&gt;=1,1,IF(SUM('Actual species'!K550)="X",1,0))</f>
        <v>1</v>
      </c>
      <c r="I550" s="2">
        <f>IF(SUM('Actual species'!L550)&gt;=1,1,IF(SUM('Actual species'!L550)="X",1,0))</f>
        <v>0</v>
      </c>
      <c r="J550" s="2">
        <f>IF(SUM('Actual species'!M550)&gt;=1,1,IF(SUM('Actual species'!M550)="X",1,0))</f>
        <v>0</v>
      </c>
      <c r="K550" s="2">
        <f>IF(SUM('Actual species'!N550)&gt;=1,1,IF(SUM('Actual species'!N550)="X",1,0))</f>
        <v>0</v>
      </c>
      <c r="L550" s="2">
        <f>IF(SUM('Actual species'!O550)&gt;=1,1,IF(SUM('Actual species'!O550)="X",1,0))</f>
        <v>0</v>
      </c>
      <c r="M550" s="2">
        <f>IF(SUM('Actual species'!P550)&gt;=1,1,IF(SUM('Actual species'!P550)="X",1,0))</f>
        <v>0</v>
      </c>
      <c r="N550" s="2">
        <f>IF(SUM('Actual species'!Q550)&gt;=1,1,IF(SUM('Actual species'!Q550)="X",1,0))</f>
        <v>0</v>
      </c>
      <c r="O550" s="2">
        <f>IF(SUM('Actual species'!R550)&gt;=1,1,IF(SUM('Actual species'!R550)="X",1,0))</f>
        <v>0</v>
      </c>
      <c r="P550" s="2">
        <f>IF(SUM('Actual species'!S550)&gt;=1,1,IF(SUM('Actual species'!S550)="X",1,0))</f>
        <v>1</v>
      </c>
      <c r="Q550" s="2">
        <f>IF(SUM('Actual species'!T550)&gt;=1,1,IF(SUM('Actual species'!T550)="X",1,0))</f>
        <v>1</v>
      </c>
      <c r="R550" s="2">
        <f>IF(SUM('Actual species'!U550)&gt;=1,1,IF(SUM('Actual species'!U550)="X",1,0))</f>
        <v>1</v>
      </c>
      <c r="S550" s="2">
        <f>IF(SUM('Actual species'!V550)&gt;=1,1,IF(SUM('Actual species'!V550)="X",1,0))</f>
        <v>1</v>
      </c>
      <c r="T550" s="2">
        <f>IF(SUM('Actual species'!W550)&gt;=1,1,IF(SUM('Actual species'!W550)="X",1,0))</f>
        <v>0</v>
      </c>
    </row>
    <row r="551" spans="1:20" x14ac:dyDescent="0.3">
      <c r="A551" s="113" t="str">
        <f>'Actual species'!A551</f>
        <v>Oxypoda (brachyptera group) sp. Female</v>
      </c>
      <c r="B551" s="66">
        <f>IF(SUM('Actual species'!B551:E551)&gt;=1,1,IF(SUM('Actual species'!B551:E551)="X",1,0))</f>
        <v>0</v>
      </c>
      <c r="C551" s="2">
        <f>IF(SUM('Actual species'!F551)&gt;=1,1,IF(SUM('Actual species'!F551)="X",1,0))</f>
        <v>0</v>
      </c>
      <c r="D551" s="2">
        <f>IF(SUM('Actual species'!G551)&gt;=1,1,IF(SUM('Actual species'!G551)="X",1,0))</f>
        <v>0</v>
      </c>
      <c r="E551" s="2">
        <f>IF(SUM('Actual species'!H551)&gt;=1,1,IF(SUM('Actual species'!H551)="X",1,0))</f>
        <v>0</v>
      </c>
      <c r="F551" s="2">
        <f>IF(SUM('Actual species'!I551)&gt;=1,1,IF(SUM('Actual species'!I551)="X",1,0))</f>
        <v>0</v>
      </c>
      <c r="G551" s="2">
        <f>IF(SUM('Actual species'!J551)&gt;=1,1,IF(SUM('Actual species'!J551)="X",1,0))</f>
        <v>1</v>
      </c>
      <c r="H551" s="2">
        <f>IF(SUM('Actual species'!K551)&gt;=1,1,IF(SUM('Actual species'!K551)="X",1,0))</f>
        <v>0</v>
      </c>
      <c r="I551" s="2">
        <f>IF(SUM('Actual species'!L551)&gt;=1,1,IF(SUM('Actual species'!L551)="X",1,0))</f>
        <v>0</v>
      </c>
      <c r="J551" s="2">
        <f>IF(SUM('Actual species'!M551)&gt;=1,1,IF(SUM('Actual species'!M551)="X",1,0))</f>
        <v>0</v>
      </c>
      <c r="K551" s="2">
        <f>IF(SUM('Actual species'!N551)&gt;=1,1,IF(SUM('Actual species'!N551)="X",1,0))</f>
        <v>0</v>
      </c>
      <c r="L551" s="2">
        <f>IF(SUM('Actual species'!O551)&gt;=1,1,IF(SUM('Actual species'!O551)="X",1,0))</f>
        <v>0</v>
      </c>
      <c r="M551" s="2">
        <f>IF(SUM('Actual species'!P551)&gt;=1,1,IF(SUM('Actual species'!P551)="X",1,0))</f>
        <v>0</v>
      </c>
      <c r="N551" s="2">
        <f>IF(SUM('Actual species'!Q551)&gt;=1,1,IF(SUM('Actual species'!Q551)="X",1,0))</f>
        <v>0</v>
      </c>
      <c r="O551" s="2">
        <f>IF(SUM('Actual species'!R551)&gt;=1,1,IF(SUM('Actual species'!R551)="X",1,0))</f>
        <v>0</v>
      </c>
      <c r="P551" s="2">
        <f>IF(SUM('Actual species'!S551)&gt;=1,1,IF(SUM('Actual species'!S551)="X",1,0))</f>
        <v>0</v>
      </c>
      <c r="Q551" s="2">
        <f>IF(SUM('Actual species'!T551)&gt;=1,1,IF(SUM('Actual species'!T551)="X",1,0))</f>
        <v>0</v>
      </c>
      <c r="R551" s="2">
        <f>IF(SUM('Actual species'!U551)&gt;=1,1,IF(SUM('Actual species'!U551)="X",1,0))</f>
        <v>0</v>
      </c>
      <c r="S551" s="2">
        <f>IF(SUM('Actual species'!V551)&gt;=1,1,IF(SUM('Actual species'!V551)="X",1,0))</f>
        <v>0</v>
      </c>
      <c r="T551" s="2">
        <f>IF(SUM('Actual species'!W551)&gt;=1,1,IF(SUM('Actual species'!W551)="X",1,0))</f>
        <v>0</v>
      </c>
    </row>
    <row r="552" spans="1:20" x14ac:dyDescent="0.3">
      <c r="A552" s="113" t="str">
        <f>'Actual species'!A552</f>
        <v>Oxypoda abominalis</v>
      </c>
      <c r="B552" s="66">
        <f>IF(SUM('Actual species'!B552:E552)&gt;=1,1,IF(SUM('Actual species'!B552:E552)="X",1,0))</f>
        <v>0</v>
      </c>
      <c r="C552" s="2">
        <f>IF(SUM('Actual species'!F552)&gt;=1,1,IF(SUM('Actual species'!F552)="X",1,0))</f>
        <v>1</v>
      </c>
      <c r="D552" s="2">
        <f>IF(SUM('Actual species'!G552)&gt;=1,1,IF(SUM('Actual species'!G552)="X",1,0))</f>
        <v>0</v>
      </c>
      <c r="E552" s="2">
        <f>IF(SUM('Actual species'!H552)&gt;=1,1,IF(SUM('Actual species'!H552)="X",1,0))</f>
        <v>0</v>
      </c>
      <c r="F552" s="2">
        <f>IF(SUM('Actual species'!I552)&gt;=1,1,IF(SUM('Actual species'!I552)="X",1,0))</f>
        <v>0</v>
      </c>
      <c r="G552" s="2">
        <f>IF(SUM('Actual species'!J552)&gt;=1,1,IF(SUM('Actual species'!J552)="X",1,0))</f>
        <v>0</v>
      </c>
      <c r="H552" s="2">
        <f>IF(SUM('Actual species'!K552)&gt;=1,1,IF(SUM('Actual species'!K552)="X",1,0))</f>
        <v>0</v>
      </c>
      <c r="I552" s="2">
        <f>IF(SUM('Actual species'!L552)&gt;=1,1,IF(SUM('Actual species'!L552)="X",1,0))</f>
        <v>0</v>
      </c>
      <c r="J552" s="2">
        <f>IF(SUM('Actual species'!M552)&gt;=1,1,IF(SUM('Actual species'!M552)="X",1,0))</f>
        <v>0</v>
      </c>
      <c r="K552" s="2">
        <f>IF(SUM('Actual species'!N552)&gt;=1,1,IF(SUM('Actual species'!N552)="X",1,0))</f>
        <v>0</v>
      </c>
      <c r="L552" s="2">
        <f>IF(SUM('Actual species'!O552)&gt;=1,1,IF(SUM('Actual species'!O552)="X",1,0))</f>
        <v>0</v>
      </c>
      <c r="M552" s="2">
        <f>IF(SUM('Actual species'!P552)&gt;=1,1,IF(SUM('Actual species'!P552)="X",1,0))</f>
        <v>0</v>
      </c>
      <c r="N552" s="2">
        <f>IF(SUM('Actual species'!Q552)&gt;=1,1,IF(SUM('Actual species'!Q552)="X",1,0))</f>
        <v>0</v>
      </c>
      <c r="O552" s="2">
        <f>IF(SUM('Actual species'!R552)&gt;=1,1,IF(SUM('Actual species'!R552)="X",1,0))</f>
        <v>0</v>
      </c>
      <c r="P552" s="2">
        <f>IF(SUM('Actual species'!S552)&gt;=1,1,IF(SUM('Actual species'!S552)="X",1,0))</f>
        <v>0</v>
      </c>
      <c r="Q552" s="2">
        <f>IF(SUM('Actual species'!T552)&gt;=1,1,IF(SUM('Actual species'!T552)="X",1,0))</f>
        <v>0</v>
      </c>
      <c r="R552" s="2">
        <f>IF(SUM('Actual species'!U552)&gt;=1,1,IF(SUM('Actual species'!U552)="X",1,0))</f>
        <v>0</v>
      </c>
      <c r="S552" s="2">
        <f>IF(SUM('Actual species'!V552)&gt;=1,1,IF(SUM('Actual species'!V552)="X",1,0))</f>
        <v>0</v>
      </c>
      <c r="T552" s="2">
        <f>IF(SUM('Actual species'!W552)&gt;=1,1,IF(SUM('Actual species'!W552)="X",1,0))</f>
        <v>0</v>
      </c>
    </row>
    <row r="553" spans="1:20" x14ac:dyDescent="0.3">
      <c r="A553" s="113" t="str">
        <f>'Actual species'!A553</f>
        <v>Oxypoda acutissima</v>
      </c>
      <c r="B553" s="66">
        <f>IF(SUM('Actual species'!B553:E553)&gt;=1,1,IF(SUM('Actual species'!B553:E553)="X",1,0))</f>
        <v>0</v>
      </c>
      <c r="C553" s="2">
        <f>IF(SUM('Actual species'!F553)&gt;=1,1,IF(SUM('Actual species'!F553)="X",1,0))</f>
        <v>0</v>
      </c>
      <c r="D553" s="2">
        <f>IF(SUM('Actual species'!G553)&gt;=1,1,IF(SUM('Actual species'!G553)="X",1,0))</f>
        <v>0</v>
      </c>
      <c r="E553" s="2">
        <f>IF(SUM('Actual species'!H553)&gt;=1,1,IF(SUM('Actual species'!H553)="X",1,0))</f>
        <v>1</v>
      </c>
      <c r="F553" s="2">
        <f>IF(SUM('Actual species'!I553)&gt;=1,1,IF(SUM('Actual species'!I553)="X",1,0))</f>
        <v>0</v>
      </c>
      <c r="G553" s="2">
        <f>IF(SUM('Actual species'!J553)&gt;=1,1,IF(SUM('Actual species'!J553)="X",1,0))</f>
        <v>0</v>
      </c>
      <c r="H553" s="2">
        <f>IF(SUM('Actual species'!K553)&gt;=1,1,IF(SUM('Actual species'!K553)="X",1,0))</f>
        <v>0</v>
      </c>
      <c r="I553" s="2">
        <f>IF(SUM('Actual species'!L553)&gt;=1,1,IF(SUM('Actual species'!L553)="X",1,0))</f>
        <v>1</v>
      </c>
      <c r="J553" s="2">
        <f>IF(SUM('Actual species'!M553)&gt;=1,1,IF(SUM('Actual species'!M553)="X",1,0))</f>
        <v>0</v>
      </c>
      <c r="K553" s="2">
        <f>IF(SUM('Actual species'!N553)&gt;=1,1,IF(SUM('Actual species'!N553)="X",1,0))</f>
        <v>0</v>
      </c>
      <c r="L553" s="2">
        <f>IF(SUM('Actual species'!O553)&gt;=1,1,IF(SUM('Actual species'!O553)="X",1,0))</f>
        <v>0</v>
      </c>
      <c r="M553" s="2">
        <f>IF(SUM('Actual species'!P553)&gt;=1,1,IF(SUM('Actual species'!P553)="X",1,0))</f>
        <v>0</v>
      </c>
      <c r="N553" s="2">
        <f>IF(SUM('Actual species'!Q553)&gt;=1,1,IF(SUM('Actual species'!Q553)="X",1,0))</f>
        <v>0</v>
      </c>
      <c r="O553" s="2">
        <f>IF(SUM('Actual species'!R553)&gt;=1,1,IF(SUM('Actual species'!R553)="X",1,0))</f>
        <v>0</v>
      </c>
      <c r="P553" s="2">
        <f>IF(SUM('Actual species'!S553)&gt;=1,1,IF(SUM('Actual species'!S553)="X",1,0))</f>
        <v>0</v>
      </c>
      <c r="Q553" s="2">
        <f>IF(SUM('Actual species'!T553)&gt;=1,1,IF(SUM('Actual species'!T553)="X",1,0))</f>
        <v>0</v>
      </c>
      <c r="R553" s="2">
        <f>IF(SUM('Actual species'!U553)&gt;=1,1,IF(SUM('Actual species'!U553)="X",1,0))</f>
        <v>0</v>
      </c>
      <c r="S553" s="2">
        <f>IF(SUM('Actual species'!V553)&gt;=1,1,IF(SUM('Actual species'!V553)="X",1,0))</f>
        <v>0</v>
      </c>
      <c r="T553" s="2">
        <f>IF(SUM('Actual species'!W553)&gt;=1,1,IF(SUM('Actual species'!W553)="X",1,0))</f>
        <v>0</v>
      </c>
    </row>
    <row r="554" spans="1:20" x14ac:dyDescent="0.3">
      <c r="A554" s="113" t="str">
        <f>'Actual species'!A554</f>
        <v>Oxypoda alternans</v>
      </c>
      <c r="B554" s="66">
        <f>IF(SUM('Actual species'!B554:E554)&gt;=1,1,IF(SUM('Actual species'!B554:E554)="X",1,0))</f>
        <v>0</v>
      </c>
      <c r="C554" s="2">
        <f>IF(SUM('Actual species'!F554)&gt;=1,1,IF(SUM('Actual species'!F554)="X",1,0))</f>
        <v>1</v>
      </c>
      <c r="D554" s="2">
        <f>IF(SUM('Actual species'!G554)&gt;=1,1,IF(SUM('Actual species'!G554)="X",1,0))</f>
        <v>0</v>
      </c>
      <c r="E554" s="2">
        <f>IF(SUM('Actual species'!H554)&gt;=1,1,IF(SUM('Actual species'!H554)="X",1,0))</f>
        <v>0</v>
      </c>
      <c r="F554" s="2">
        <f>IF(SUM('Actual species'!I554)&gt;=1,1,IF(SUM('Actual species'!I554)="X",1,0))</f>
        <v>0</v>
      </c>
      <c r="G554" s="2">
        <f>IF(SUM('Actual species'!J554)&gt;=1,1,IF(SUM('Actual species'!J554)="X",1,0))</f>
        <v>0</v>
      </c>
      <c r="H554" s="2">
        <f>IF(SUM('Actual species'!K554)&gt;=1,1,IF(SUM('Actual species'!K554)="X",1,0))</f>
        <v>0</v>
      </c>
      <c r="I554" s="2">
        <f>IF(SUM('Actual species'!L554)&gt;=1,1,IF(SUM('Actual species'!L554)="X",1,0))</f>
        <v>0</v>
      </c>
      <c r="J554" s="2">
        <f>IF(SUM('Actual species'!M554)&gt;=1,1,IF(SUM('Actual species'!M554)="X",1,0))</f>
        <v>0</v>
      </c>
      <c r="K554" s="2">
        <f>IF(SUM('Actual species'!N554)&gt;=1,1,IF(SUM('Actual species'!N554)="X",1,0))</f>
        <v>0</v>
      </c>
      <c r="L554" s="2">
        <f>IF(SUM('Actual species'!O554)&gt;=1,1,IF(SUM('Actual species'!O554)="X",1,0))</f>
        <v>0</v>
      </c>
      <c r="M554" s="2">
        <f>IF(SUM('Actual species'!P554)&gt;=1,1,IF(SUM('Actual species'!P554)="X",1,0))</f>
        <v>0</v>
      </c>
      <c r="N554" s="2">
        <f>IF(SUM('Actual species'!Q554)&gt;=1,1,IF(SUM('Actual species'!Q554)="X",1,0))</f>
        <v>0</v>
      </c>
      <c r="O554" s="2">
        <f>IF(SUM('Actual species'!R554)&gt;=1,1,IF(SUM('Actual species'!R554)="X",1,0))</f>
        <v>0</v>
      </c>
      <c r="P554" s="2">
        <f>IF(SUM('Actual species'!S554)&gt;=1,1,IF(SUM('Actual species'!S554)="X",1,0))</f>
        <v>0</v>
      </c>
      <c r="Q554" s="2">
        <f>IF(SUM('Actual species'!T554)&gt;=1,1,IF(SUM('Actual species'!T554)="X",1,0))</f>
        <v>0</v>
      </c>
      <c r="R554" s="2">
        <f>IF(SUM('Actual species'!U554)&gt;=1,1,IF(SUM('Actual species'!U554)="X",1,0))</f>
        <v>0</v>
      </c>
      <c r="S554" s="2">
        <f>IF(SUM('Actual species'!V554)&gt;=1,1,IF(SUM('Actual species'!V554)="X",1,0))</f>
        <v>0</v>
      </c>
      <c r="T554" s="2">
        <f>IF(SUM('Actual species'!W554)&gt;=1,1,IF(SUM('Actual species'!W554)="X",1,0))</f>
        <v>0</v>
      </c>
    </row>
    <row r="555" spans="1:20" x14ac:dyDescent="0.3">
      <c r="A555" s="113" t="str">
        <f>'Actual species'!A555</f>
        <v>Oxypoda annularis</v>
      </c>
      <c r="B555" s="66">
        <f>IF(SUM('Actual species'!B555:E555)&gt;=1,1,IF(SUM('Actual species'!B555:E555)="X",1,0))</f>
        <v>0</v>
      </c>
      <c r="C555" s="2">
        <f>IF(SUM('Actual species'!F555)&gt;=1,1,IF(SUM('Actual species'!F555)="X",1,0))</f>
        <v>0</v>
      </c>
      <c r="D555" s="2">
        <f>IF(SUM('Actual species'!G555)&gt;=1,1,IF(SUM('Actual species'!G555)="X",1,0))</f>
        <v>0</v>
      </c>
      <c r="E555" s="2">
        <f>IF(SUM('Actual species'!H555)&gt;=1,1,IF(SUM('Actual species'!H555)="X",1,0))</f>
        <v>0</v>
      </c>
      <c r="F555" s="2">
        <f>IF(SUM('Actual species'!I555)&gt;=1,1,IF(SUM('Actual species'!I555)="X",1,0))</f>
        <v>0</v>
      </c>
      <c r="G555" s="2">
        <f>IF(SUM('Actual species'!J555)&gt;=1,1,IF(SUM('Actual species'!J555)="X",1,0))</f>
        <v>0</v>
      </c>
      <c r="H555" s="2">
        <f>IF(SUM('Actual species'!K555)&gt;=1,1,IF(SUM('Actual species'!K555)="X",1,0))</f>
        <v>0</v>
      </c>
      <c r="I555" s="2">
        <f>IF(SUM('Actual species'!L555)&gt;=1,1,IF(SUM('Actual species'!L555)="X",1,0))</f>
        <v>0</v>
      </c>
      <c r="J555" s="2">
        <f>IF(SUM('Actual species'!M555)&gt;=1,1,IF(SUM('Actual species'!M555)="X",1,0))</f>
        <v>0</v>
      </c>
      <c r="K555" s="2">
        <f>IF(SUM('Actual species'!N555)&gt;=1,1,IF(SUM('Actual species'!N555)="X",1,0))</f>
        <v>0</v>
      </c>
      <c r="L555" s="2">
        <f>IF(SUM('Actual species'!O555)&gt;=1,1,IF(SUM('Actual species'!O555)="X",1,0))</f>
        <v>0</v>
      </c>
      <c r="M555" s="2">
        <f>IF(SUM('Actual species'!P555)&gt;=1,1,IF(SUM('Actual species'!P555)="X",1,0))</f>
        <v>0</v>
      </c>
      <c r="N555" s="2">
        <f>IF(SUM('Actual species'!Q555)&gt;=1,1,IF(SUM('Actual species'!Q555)="X",1,0))</f>
        <v>0</v>
      </c>
      <c r="O555" s="2">
        <f>IF(SUM('Actual species'!R555)&gt;=1,1,IF(SUM('Actual species'!R555)="X",1,0))</f>
        <v>0</v>
      </c>
      <c r="P555" s="2">
        <f>IF(SUM('Actual species'!S555)&gt;=1,1,IF(SUM('Actual species'!S555)="X",1,0))</f>
        <v>0</v>
      </c>
      <c r="Q555" s="2">
        <f>IF(SUM('Actual species'!T555)&gt;=1,1,IF(SUM('Actual species'!T555)="X",1,0))</f>
        <v>1</v>
      </c>
      <c r="R555" s="2">
        <f>IF(SUM('Actual species'!U555)&gt;=1,1,IF(SUM('Actual species'!U555)="X",1,0))</f>
        <v>0</v>
      </c>
      <c r="S555" s="2">
        <f>IF(SUM('Actual species'!V555)&gt;=1,1,IF(SUM('Actual species'!V555)="X",1,0))</f>
        <v>0</v>
      </c>
      <c r="T555" s="2">
        <f>IF(SUM('Actual species'!W555)&gt;=1,1,IF(SUM('Actual species'!W555)="X",1,0))</f>
        <v>0</v>
      </c>
    </row>
    <row r="556" spans="1:20" x14ac:dyDescent="0.3">
      <c r="A556" s="113" t="str">
        <f>'Actual species'!A556</f>
        <v>Oxypoda aff. brachyptera</v>
      </c>
      <c r="B556" s="66">
        <f>IF(SUM('Actual species'!B556:E556)&gt;=1,1,IF(SUM('Actual species'!B556:E556)="X",1,0))</f>
        <v>0</v>
      </c>
      <c r="C556" s="2">
        <f>IF(SUM('Actual species'!F556)&gt;=1,1,IF(SUM('Actual species'!F556)="X",1,0))</f>
        <v>0</v>
      </c>
      <c r="D556" s="2">
        <f>IF(SUM('Actual species'!G556)&gt;=1,1,IF(SUM('Actual species'!G556)="X",1,0))</f>
        <v>0</v>
      </c>
      <c r="E556" s="2">
        <f>IF(SUM('Actual species'!H556)&gt;=1,1,IF(SUM('Actual species'!H556)="X",1,0))</f>
        <v>0</v>
      </c>
      <c r="F556" s="2">
        <f>IF(SUM('Actual species'!I556)&gt;=1,1,IF(SUM('Actual species'!I556)="X",1,0))</f>
        <v>0</v>
      </c>
      <c r="G556" s="2">
        <f>IF(SUM('Actual species'!J556)&gt;=1,1,IF(SUM('Actual species'!J556)="X",1,0))</f>
        <v>0</v>
      </c>
      <c r="H556" s="2">
        <f>IF(SUM('Actual species'!K556)&gt;=1,1,IF(SUM('Actual species'!K556)="X",1,0))</f>
        <v>0</v>
      </c>
      <c r="I556" s="2">
        <f>IF(SUM('Actual species'!L556)&gt;=1,1,IF(SUM('Actual species'!L556)="X",1,0))</f>
        <v>0</v>
      </c>
      <c r="J556" s="2">
        <f>IF(SUM('Actual species'!M556)&gt;=1,1,IF(SUM('Actual species'!M556)="X",1,0))</f>
        <v>0</v>
      </c>
      <c r="K556" s="2">
        <f>IF(SUM('Actual species'!N556)&gt;=1,1,IF(SUM('Actual species'!N556)="X",1,0))</f>
        <v>0</v>
      </c>
      <c r="L556" s="2">
        <f>IF(SUM('Actual species'!O556)&gt;=1,1,IF(SUM('Actual species'!O556)="X",1,0))</f>
        <v>0</v>
      </c>
      <c r="M556" s="2">
        <f>IF(SUM('Actual species'!P556)&gt;=1,1,IF(SUM('Actual species'!P556)="X",1,0))</f>
        <v>0</v>
      </c>
      <c r="N556" s="2">
        <f>IF(SUM('Actual species'!Q556)&gt;=1,1,IF(SUM('Actual species'!Q556)="X",1,0))</f>
        <v>1</v>
      </c>
      <c r="O556" s="2">
        <f>IF(SUM('Actual species'!R556)&gt;=1,1,IF(SUM('Actual species'!R556)="X",1,0))</f>
        <v>0</v>
      </c>
      <c r="P556" s="2">
        <f>IF(SUM('Actual species'!S556)&gt;=1,1,IF(SUM('Actual species'!S556)="X",1,0))</f>
        <v>1</v>
      </c>
      <c r="Q556" s="2">
        <f>IF(SUM('Actual species'!T556)&gt;=1,1,IF(SUM('Actual species'!T556)="X",1,0))</f>
        <v>0</v>
      </c>
      <c r="R556" s="2">
        <f>IF(SUM('Actual species'!U556)&gt;=1,1,IF(SUM('Actual species'!U556)="X",1,0))</f>
        <v>0</v>
      </c>
      <c r="S556" s="2">
        <f>IF(SUM('Actual species'!V556)&gt;=1,1,IF(SUM('Actual species'!V556)="X",1,0))</f>
        <v>0</v>
      </c>
      <c r="T556" s="2">
        <f>IF(SUM('Actual species'!W556)&gt;=1,1,IF(SUM('Actual species'!W556)="X",1,0))</f>
        <v>0</v>
      </c>
    </row>
    <row r="557" spans="1:20" x14ac:dyDescent="0.3">
      <c r="A557" s="113" t="str">
        <f>'Actual species'!A557</f>
        <v>Oxypoda attenuata</v>
      </c>
      <c r="B557" s="66">
        <f>IF(SUM('Actual species'!B557:E557)&gt;=1,1,IF(SUM('Actual species'!B557:E557)="X",1,0))</f>
        <v>0</v>
      </c>
      <c r="C557" s="2">
        <f>IF(SUM('Actual species'!F557)&gt;=1,1,IF(SUM('Actual species'!F557)="X",1,0))</f>
        <v>0</v>
      </c>
      <c r="D557" s="2">
        <f>IF(SUM('Actual species'!G557)&gt;=1,1,IF(SUM('Actual species'!G557)="X",1,0))</f>
        <v>1</v>
      </c>
      <c r="E557" s="2">
        <f>IF(SUM('Actual species'!H557)&gt;=1,1,IF(SUM('Actual species'!H557)="X",1,0))</f>
        <v>0</v>
      </c>
      <c r="F557" s="2">
        <f>IF(SUM('Actual species'!I557)&gt;=1,1,IF(SUM('Actual species'!I557)="X",1,0))</f>
        <v>1</v>
      </c>
      <c r="G557" s="2">
        <f>IF(SUM('Actual species'!J557)&gt;=1,1,IF(SUM('Actual species'!J557)="X",1,0))</f>
        <v>0</v>
      </c>
      <c r="H557" s="2">
        <f>IF(SUM('Actual species'!K557)&gt;=1,1,IF(SUM('Actual species'!K557)="X",1,0))</f>
        <v>0</v>
      </c>
      <c r="I557" s="2">
        <f>IF(SUM('Actual species'!L557)&gt;=1,1,IF(SUM('Actual species'!L557)="X",1,0))</f>
        <v>0</v>
      </c>
      <c r="J557" s="2">
        <f>IF(SUM('Actual species'!M557)&gt;=1,1,IF(SUM('Actual species'!M557)="X",1,0))</f>
        <v>0</v>
      </c>
      <c r="K557" s="2">
        <f>IF(SUM('Actual species'!N557)&gt;=1,1,IF(SUM('Actual species'!N557)="X",1,0))</f>
        <v>0</v>
      </c>
      <c r="L557" s="2">
        <f>IF(SUM('Actual species'!O557)&gt;=1,1,IF(SUM('Actual species'!O557)="X",1,0))</f>
        <v>0</v>
      </c>
      <c r="M557" s="2">
        <f>IF(SUM('Actual species'!P557)&gt;=1,1,IF(SUM('Actual species'!P557)="X",1,0))</f>
        <v>0</v>
      </c>
      <c r="N557" s="2">
        <f>IF(SUM('Actual species'!Q557)&gt;=1,1,IF(SUM('Actual species'!Q557)="X",1,0))</f>
        <v>0</v>
      </c>
      <c r="O557" s="2">
        <f>IF(SUM('Actual species'!R557)&gt;=1,1,IF(SUM('Actual species'!R557)="X",1,0))</f>
        <v>1</v>
      </c>
      <c r="P557" s="2">
        <f>IF(SUM('Actual species'!S557)&gt;=1,1,IF(SUM('Actual species'!S557)="X",1,0))</f>
        <v>0</v>
      </c>
      <c r="Q557" s="2">
        <f>IF(SUM('Actual species'!T557)&gt;=1,1,IF(SUM('Actual species'!T557)="X",1,0))</f>
        <v>0</v>
      </c>
      <c r="R557" s="2">
        <f>IF(SUM('Actual species'!U557)&gt;=1,1,IF(SUM('Actual species'!U557)="X",1,0))</f>
        <v>0</v>
      </c>
      <c r="S557" s="2">
        <f>IF(SUM('Actual species'!V557)&gt;=1,1,IF(SUM('Actual species'!V557)="X",1,0))</f>
        <v>0</v>
      </c>
      <c r="T557" s="2">
        <f>IF(SUM('Actual species'!W557)&gt;=1,1,IF(SUM('Actual species'!W557)="X",1,0))</f>
        <v>0</v>
      </c>
    </row>
    <row r="558" spans="1:20" x14ac:dyDescent="0.3">
      <c r="A558" s="113" t="str">
        <f>'Actual species'!A558</f>
        <v xml:space="preserve">Oxypoda bicornuta (E) </v>
      </c>
      <c r="B558" s="66">
        <f>IF(SUM('Actual species'!B558:E558)&gt;=1,1,IF(SUM('Actual species'!B558:E558)="X",1,0))</f>
        <v>0</v>
      </c>
      <c r="C558" s="2">
        <f>IF(SUM('Actual species'!F558)&gt;=1,1,IF(SUM('Actual species'!F558)="X",1,0))</f>
        <v>0</v>
      </c>
      <c r="D558" s="2">
        <f>IF(SUM('Actual species'!G558)&gt;=1,1,IF(SUM('Actual species'!G558)="X",1,0))</f>
        <v>0</v>
      </c>
      <c r="E558" s="2">
        <f>IF(SUM('Actual species'!H558)&gt;=1,1,IF(SUM('Actual species'!H558)="X",1,0))</f>
        <v>0</v>
      </c>
      <c r="F558" s="2">
        <f>IF(SUM('Actual species'!I558)&gt;=1,1,IF(SUM('Actual species'!I558)="X",1,0))</f>
        <v>0</v>
      </c>
      <c r="G558" s="2">
        <f>IF(SUM('Actual species'!J558)&gt;=1,1,IF(SUM('Actual species'!J558)="X",1,0))</f>
        <v>0</v>
      </c>
      <c r="H558" s="2">
        <f>IF(SUM('Actual species'!K558)&gt;=1,1,IF(SUM('Actual species'!K558)="X",1,0))</f>
        <v>0</v>
      </c>
      <c r="I558" s="2">
        <f>IF(SUM('Actual species'!L558)&gt;=1,1,IF(SUM('Actual species'!L558)="X",1,0))</f>
        <v>0</v>
      </c>
      <c r="J558" s="2">
        <f>IF(SUM('Actual species'!M558)&gt;=1,1,IF(SUM('Actual species'!M558)="X",1,0))</f>
        <v>0</v>
      </c>
      <c r="K558" s="2">
        <f>IF(SUM('Actual species'!N558)&gt;=1,1,IF(SUM('Actual species'!N558)="X",1,0))</f>
        <v>0</v>
      </c>
      <c r="L558" s="2">
        <f>IF(SUM('Actual species'!O558)&gt;=1,1,IF(SUM('Actual species'!O558)="X",1,0))</f>
        <v>1</v>
      </c>
      <c r="M558" s="2">
        <f>IF(SUM('Actual species'!P558)&gt;=1,1,IF(SUM('Actual species'!P558)="X",1,0))</f>
        <v>0</v>
      </c>
      <c r="N558" s="2">
        <f>IF(SUM('Actual species'!Q558)&gt;=1,1,IF(SUM('Actual species'!Q558)="X",1,0))</f>
        <v>0</v>
      </c>
      <c r="O558" s="2">
        <f>IF(SUM('Actual species'!R558)&gt;=1,1,IF(SUM('Actual species'!R558)="X",1,0))</f>
        <v>0</v>
      </c>
      <c r="P558" s="2">
        <f>IF(SUM('Actual species'!S558)&gt;=1,1,IF(SUM('Actual species'!S558)="X",1,0))</f>
        <v>0</v>
      </c>
      <c r="Q558" s="2">
        <f>IF(SUM('Actual species'!T558)&gt;=1,1,IF(SUM('Actual species'!T558)="X",1,0))</f>
        <v>0</v>
      </c>
      <c r="R558" s="2">
        <f>IF(SUM('Actual species'!U558)&gt;=1,1,IF(SUM('Actual species'!U558)="X",1,0))</f>
        <v>0</v>
      </c>
      <c r="S558" s="2">
        <f>IF(SUM('Actual species'!V558)&gt;=1,1,IF(SUM('Actual species'!V558)="X",1,0))</f>
        <v>0</v>
      </c>
      <c r="T558" s="2">
        <f>IF(SUM('Actual species'!W558)&gt;=1,1,IF(SUM('Actual species'!W558)="X",1,0))</f>
        <v>0</v>
      </c>
    </row>
    <row r="559" spans="1:20" x14ac:dyDescent="0.3">
      <c r="A559" s="113" t="str">
        <f>'Actual species'!A559</f>
        <v>Oxypoda bimaculata</v>
      </c>
      <c r="B559" s="66">
        <f>IF(SUM('Actual species'!B559:E559)&gt;=1,1,IF(SUM('Actual species'!B559:E559)="X",1,0))</f>
        <v>1</v>
      </c>
      <c r="C559" s="2">
        <f>IF(SUM('Actual species'!F559)&gt;=1,1,IF(SUM('Actual species'!F559)="X",1,0))</f>
        <v>0</v>
      </c>
      <c r="D559" s="2">
        <f>IF(SUM('Actual species'!G559)&gt;=1,1,IF(SUM('Actual species'!G559)="X",1,0))</f>
        <v>0</v>
      </c>
      <c r="E559" s="2">
        <f>IF(SUM('Actual species'!H559)&gt;=1,1,IF(SUM('Actual species'!H559)="X",1,0))</f>
        <v>0</v>
      </c>
      <c r="F559" s="2">
        <f>IF(SUM('Actual species'!I559)&gt;=1,1,IF(SUM('Actual species'!I559)="X",1,0))</f>
        <v>0</v>
      </c>
      <c r="G559" s="2">
        <f>IF(SUM('Actual species'!J559)&gt;=1,1,IF(SUM('Actual species'!J559)="X",1,0))</f>
        <v>1</v>
      </c>
      <c r="H559" s="2">
        <f>IF(SUM('Actual species'!K559)&gt;=1,1,IF(SUM('Actual species'!K559)="X",1,0))</f>
        <v>1</v>
      </c>
      <c r="I559" s="2">
        <f>IF(SUM('Actual species'!L559)&gt;=1,1,IF(SUM('Actual species'!L559)="X",1,0))</f>
        <v>0</v>
      </c>
      <c r="J559" s="2">
        <f>IF(SUM('Actual species'!M559)&gt;=1,1,IF(SUM('Actual species'!M559)="X",1,0))</f>
        <v>0</v>
      </c>
      <c r="K559" s="2">
        <f>IF(SUM('Actual species'!N559)&gt;=1,1,IF(SUM('Actual species'!N559)="X",1,0))</f>
        <v>0</v>
      </c>
      <c r="L559" s="2">
        <f>IF(SUM('Actual species'!O559)&gt;=1,1,IF(SUM('Actual species'!O559)="X",1,0))</f>
        <v>0</v>
      </c>
      <c r="M559" s="2">
        <f>IF(SUM('Actual species'!P559)&gt;=1,1,IF(SUM('Actual species'!P559)="X",1,0))</f>
        <v>0</v>
      </c>
      <c r="N559" s="2">
        <f>IF(SUM('Actual species'!Q559)&gt;=1,1,IF(SUM('Actual species'!Q559)="X",1,0))</f>
        <v>0</v>
      </c>
      <c r="O559" s="2">
        <f>IF(SUM('Actual species'!R559)&gt;=1,1,IF(SUM('Actual species'!R559)="X",1,0))</f>
        <v>0</v>
      </c>
      <c r="P559" s="2">
        <f>IF(SUM('Actual species'!S559)&gt;=1,1,IF(SUM('Actual species'!S559)="X",1,0))</f>
        <v>0</v>
      </c>
      <c r="Q559" s="2">
        <f>IF(SUM('Actual species'!T559)&gt;=1,1,IF(SUM('Actual species'!T559)="X",1,0))</f>
        <v>0</v>
      </c>
      <c r="R559" s="2">
        <f>IF(SUM('Actual species'!U559)&gt;=1,1,IF(SUM('Actual species'!U559)="X",1,0))</f>
        <v>0</v>
      </c>
      <c r="S559" s="2">
        <f>IF(SUM('Actual species'!V559)&gt;=1,1,IF(SUM('Actual species'!V559)="X",1,0))</f>
        <v>0</v>
      </c>
      <c r="T559" s="2">
        <f>IF(SUM('Actual species'!W559)&gt;=1,1,IF(SUM('Actual species'!W559)="X",1,0))</f>
        <v>0</v>
      </c>
    </row>
    <row r="560" spans="1:20" x14ac:dyDescent="0.3">
      <c r="A560" s="113" t="str">
        <f>'Actual species'!A560</f>
        <v>Oxypoda brevicornis</v>
      </c>
      <c r="B560" s="66">
        <f>IF(SUM('Actual species'!B560:E560)&gt;=1,1,IF(SUM('Actual species'!B560:E560)="X",1,0))</f>
        <v>0</v>
      </c>
      <c r="C560" s="2">
        <f>IF(SUM('Actual species'!F560)&gt;=1,1,IF(SUM('Actual species'!F560)="X",1,0))</f>
        <v>0</v>
      </c>
      <c r="D560" s="2">
        <f>IF(SUM('Actual species'!G560)&gt;=1,1,IF(SUM('Actual species'!G560)="X",1,0))</f>
        <v>0</v>
      </c>
      <c r="E560" s="2">
        <f>IF(SUM('Actual species'!H560)&gt;=1,1,IF(SUM('Actual species'!H560)="X",1,0))</f>
        <v>0</v>
      </c>
      <c r="F560" s="2">
        <f>IF(SUM('Actual species'!I560)&gt;=1,1,IF(SUM('Actual species'!I560)="X",1,0))</f>
        <v>0</v>
      </c>
      <c r="G560" s="2">
        <f>IF(SUM('Actual species'!J560)&gt;=1,1,IF(SUM('Actual species'!J560)="X",1,0))</f>
        <v>0</v>
      </c>
      <c r="H560" s="2">
        <f>IF(SUM('Actual species'!K560)&gt;=1,1,IF(SUM('Actual species'!K560)="X",1,0))</f>
        <v>0</v>
      </c>
      <c r="I560" s="2">
        <f>IF(SUM('Actual species'!L560)&gt;=1,1,IF(SUM('Actual species'!L560)="X",1,0))</f>
        <v>0</v>
      </c>
      <c r="J560" s="2">
        <f>IF(SUM('Actual species'!M560)&gt;=1,1,IF(SUM('Actual species'!M560)="X",1,0))</f>
        <v>1</v>
      </c>
      <c r="K560" s="2">
        <f>IF(SUM('Actual species'!N560)&gt;=1,1,IF(SUM('Actual species'!N560)="X",1,0))</f>
        <v>0</v>
      </c>
      <c r="L560" s="2">
        <f>IF(SUM('Actual species'!O560)&gt;=1,1,IF(SUM('Actual species'!O560)="X",1,0))</f>
        <v>0</v>
      </c>
      <c r="M560" s="2">
        <f>IF(SUM('Actual species'!P560)&gt;=1,1,IF(SUM('Actual species'!P560)="X",1,0))</f>
        <v>0</v>
      </c>
      <c r="N560" s="2">
        <f>IF(SUM('Actual species'!Q560)&gt;=1,1,IF(SUM('Actual species'!Q560)="X",1,0))</f>
        <v>0</v>
      </c>
      <c r="O560" s="2">
        <f>IF(SUM('Actual species'!R560)&gt;=1,1,IF(SUM('Actual species'!R560)="X",1,0))</f>
        <v>0</v>
      </c>
      <c r="P560" s="2">
        <f>IF(SUM('Actual species'!S560)&gt;=1,1,IF(SUM('Actual species'!S560)="X",1,0))</f>
        <v>0</v>
      </c>
      <c r="Q560" s="2">
        <f>IF(SUM('Actual species'!T560)&gt;=1,1,IF(SUM('Actual species'!T560)="X",1,0))</f>
        <v>1</v>
      </c>
      <c r="R560" s="2">
        <f>IF(SUM('Actual species'!U560)&gt;=1,1,IF(SUM('Actual species'!U560)="X",1,0))</f>
        <v>0</v>
      </c>
      <c r="S560" s="2">
        <f>IF(SUM('Actual species'!V560)&gt;=1,1,IF(SUM('Actual species'!V560)="X",1,0))</f>
        <v>0</v>
      </c>
      <c r="T560" s="2">
        <f>IF(SUM('Actual species'!W560)&gt;=1,1,IF(SUM('Actual species'!W560)="X",1,0))</f>
        <v>0</v>
      </c>
    </row>
    <row r="561" spans="1:20" x14ac:dyDescent="0.3">
      <c r="A561" s="113" t="str">
        <f>'Actual species'!A561</f>
        <v>Oxypoda carbonaria</v>
      </c>
      <c r="B561" s="66">
        <f>IF(SUM('Actual species'!B561:E561)&gt;=1,1,IF(SUM('Actual species'!B561:E561)="X",1,0))</f>
        <v>0</v>
      </c>
      <c r="C561" s="2">
        <f>IF(SUM('Actual species'!F561)&gt;=1,1,IF(SUM('Actual species'!F561)="X",1,0))</f>
        <v>0</v>
      </c>
      <c r="D561" s="2">
        <f>IF(SUM('Actual species'!G561)&gt;=1,1,IF(SUM('Actual species'!G561)="X",1,0))</f>
        <v>0</v>
      </c>
      <c r="E561" s="2">
        <f>IF(SUM('Actual species'!H561)&gt;=1,1,IF(SUM('Actual species'!H561)="X",1,0))</f>
        <v>0</v>
      </c>
      <c r="F561" s="2">
        <f>IF(SUM('Actual species'!I561)&gt;=1,1,IF(SUM('Actual species'!I561)="X",1,0))</f>
        <v>1</v>
      </c>
      <c r="G561" s="2">
        <f>IF(SUM('Actual species'!J561)&gt;=1,1,IF(SUM('Actual species'!J561)="X",1,0))</f>
        <v>0</v>
      </c>
      <c r="H561" s="2">
        <f>IF(SUM('Actual species'!K561)&gt;=1,1,IF(SUM('Actual species'!K561)="X",1,0))</f>
        <v>0</v>
      </c>
      <c r="I561" s="2">
        <f>IF(SUM('Actual species'!L561)&gt;=1,1,IF(SUM('Actual species'!L561)="X",1,0))</f>
        <v>0</v>
      </c>
      <c r="J561" s="2">
        <f>IF(SUM('Actual species'!M561)&gt;=1,1,IF(SUM('Actual species'!M561)="X",1,0))</f>
        <v>0</v>
      </c>
      <c r="K561" s="2">
        <f>IF(SUM('Actual species'!N561)&gt;=1,1,IF(SUM('Actual species'!N561)="X",1,0))</f>
        <v>0</v>
      </c>
      <c r="L561" s="2">
        <f>IF(SUM('Actual species'!O561)&gt;=1,1,IF(SUM('Actual species'!O561)="X",1,0))</f>
        <v>1</v>
      </c>
      <c r="M561" s="2">
        <f>IF(SUM('Actual species'!P561)&gt;=1,1,IF(SUM('Actual species'!P561)="X",1,0))</f>
        <v>1</v>
      </c>
      <c r="N561" s="2">
        <f>IF(SUM('Actual species'!Q561)&gt;=1,1,IF(SUM('Actual species'!Q561)="X",1,0))</f>
        <v>0</v>
      </c>
      <c r="O561" s="2">
        <f>IF(SUM('Actual species'!R561)&gt;=1,1,IF(SUM('Actual species'!R561)="X",1,0))</f>
        <v>0</v>
      </c>
      <c r="P561" s="2">
        <f>IF(SUM('Actual species'!S561)&gt;=1,1,IF(SUM('Actual species'!S561)="X",1,0))</f>
        <v>0</v>
      </c>
      <c r="Q561" s="2">
        <f>IF(SUM('Actual species'!T561)&gt;=1,1,IF(SUM('Actual species'!T561)="X",1,0))</f>
        <v>0</v>
      </c>
      <c r="R561" s="2">
        <f>IF(SUM('Actual species'!U561)&gt;=1,1,IF(SUM('Actual species'!U561)="X",1,0))</f>
        <v>0</v>
      </c>
      <c r="S561" s="2">
        <f>IF(SUM('Actual species'!V561)&gt;=1,1,IF(SUM('Actual species'!V561)="X",1,0))</f>
        <v>0</v>
      </c>
      <c r="T561" s="2">
        <f>IF(SUM('Actual species'!W561)&gt;=1,1,IF(SUM('Actual species'!W561)="X",1,0))</f>
        <v>0</v>
      </c>
    </row>
    <row r="562" spans="1:20" x14ac:dyDescent="0.3">
      <c r="A562" s="113" t="str">
        <f>'Actual species'!A562</f>
        <v>Oxypoda cf. nova</v>
      </c>
      <c r="B562" s="66">
        <f>IF(SUM('Actual species'!B562:E562)&gt;=1,1,IF(SUM('Actual species'!B562:E562)="X",1,0))</f>
        <v>0</v>
      </c>
      <c r="C562" s="2">
        <f>IF(SUM('Actual species'!F562)&gt;=1,1,IF(SUM('Actual species'!F562)="X",1,0))</f>
        <v>0</v>
      </c>
      <c r="D562" s="2">
        <f>IF(SUM('Actual species'!G562)&gt;=1,1,IF(SUM('Actual species'!G562)="X",1,0))</f>
        <v>1</v>
      </c>
      <c r="E562" s="2">
        <f>IF(SUM('Actual species'!H562)&gt;=1,1,IF(SUM('Actual species'!H562)="X",1,0))</f>
        <v>1</v>
      </c>
      <c r="F562" s="2">
        <f>IF(SUM('Actual species'!I562)&gt;=1,1,IF(SUM('Actual species'!I562)="X",1,0))</f>
        <v>0</v>
      </c>
      <c r="G562" s="2">
        <f>IF(SUM('Actual species'!J562)&gt;=1,1,IF(SUM('Actual species'!J562)="X",1,0))</f>
        <v>0</v>
      </c>
      <c r="H562" s="2">
        <f>IF(SUM('Actual species'!K562)&gt;=1,1,IF(SUM('Actual species'!K562)="X",1,0))</f>
        <v>0</v>
      </c>
      <c r="I562" s="2">
        <f>IF(SUM('Actual species'!L562)&gt;=1,1,IF(SUM('Actual species'!L562)="X",1,0))</f>
        <v>0</v>
      </c>
      <c r="J562" s="2">
        <f>IF(SUM('Actual species'!M562)&gt;=1,1,IF(SUM('Actual species'!M562)="X",1,0))</f>
        <v>0</v>
      </c>
      <c r="K562" s="2">
        <f>IF(SUM('Actual species'!N562)&gt;=1,1,IF(SUM('Actual species'!N562)="X",1,0))</f>
        <v>0</v>
      </c>
      <c r="L562" s="2">
        <f>IF(SUM('Actual species'!O562)&gt;=1,1,IF(SUM('Actual species'!O562)="X",1,0))</f>
        <v>1</v>
      </c>
      <c r="M562" s="2">
        <f>IF(SUM('Actual species'!P562)&gt;=1,1,IF(SUM('Actual species'!P562)="X",1,0))</f>
        <v>0</v>
      </c>
      <c r="N562" s="2">
        <f>IF(SUM('Actual species'!Q562)&gt;=1,1,IF(SUM('Actual species'!Q562)="X",1,0))</f>
        <v>0</v>
      </c>
      <c r="O562" s="2">
        <f>IF(SUM('Actual species'!R562)&gt;=1,1,IF(SUM('Actual species'!R562)="X",1,0))</f>
        <v>0</v>
      </c>
      <c r="P562" s="2">
        <f>IF(SUM('Actual species'!S562)&gt;=1,1,IF(SUM('Actual species'!S562)="X",1,0))</f>
        <v>0</v>
      </c>
      <c r="Q562" s="2">
        <f>IF(SUM('Actual species'!T562)&gt;=1,1,IF(SUM('Actual species'!T562)="X",1,0))</f>
        <v>0</v>
      </c>
      <c r="R562" s="2">
        <f>IF(SUM('Actual species'!U562)&gt;=1,1,IF(SUM('Actual species'!U562)="X",1,0))</f>
        <v>0</v>
      </c>
      <c r="S562" s="2">
        <f>IF(SUM('Actual species'!V562)&gt;=1,1,IF(SUM('Actual species'!V562)="X",1,0))</f>
        <v>0</v>
      </c>
      <c r="T562" s="2">
        <f>IF(SUM('Actual species'!W562)&gt;=1,1,IF(SUM('Actual species'!W562)="X",1,0))</f>
        <v>0</v>
      </c>
    </row>
    <row r="563" spans="1:20" x14ac:dyDescent="0.3">
      <c r="A563" s="113" t="str">
        <f>'Actual species'!A563</f>
        <v>Oxypoda cf. turcica</v>
      </c>
      <c r="B563" s="66">
        <f>IF(SUM('Actual species'!B563:E563)&gt;=1,1,IF(SUM('Actual species'!B563:E563)="X",1,0))</f>
        <v>1</v>
      </c>
      <c r="C563" s="2">
        <f>IF(SUM('Actual species'!F563)&gt;=1,1,IF(SUM('Actual species'!F563)="X",1,0))</f>
        <v>0</v>
      </c>
      <c r="D563" s="2">
        <f>IF(SUM('Actual species'!G563)&gt;=1,1,IF(SUM('Actual species'!G563)="X",1,0))</f>
        <v>0</v>
      </c>
      <c r="E563" s="2">
        <f>IF(SUM('Actual species'!H563)&gt;=1,1,IF(SUM('Actual species'!H563)="X",1,0))</f>
        <v>0</v>
      </c>
      <c r="F563" s="2">
        <f>IF(SUM('Actual species'!I563)&gt;=1,1,IF(SUM('Actual species'!I563)="X",1,0))</f>
        <v>0</v>
      </c>
      <c r="G563" s="2">
        <f>IF(SUM('Actual species'!J563)&gt;=1,1,IF(SUM('Actual species'!J563)="X",1,0))</f>
        <v>0</v>
      </c>
      <c r="H563" s="2">
        <f>IF(SUM('Actual species'!K563)&gt;=1,1,IF(SUM('Actual species'!K563)="X",1,0))</f>
        <v>0</v>
      </c>
      <c r="I563" s="2">
        <f>IF(SUM('Actual species'!L563)&gt;=1,1,IF(SUM('Actual species'!L563)="X",1,0))</f>
        <v>0</v>
      </c>
      <c r="J563" s="2">
        <f>IF(SUM('Actual species'!M563)&gt;=1,1,IF(SUM('Actual species'!M563)="X",1,0))</f>
        <v>0</v>
      </c>
      <c r="K563" s="2">
        <f>IF(SUM('Actual species'!N563)&gt;=1,1,IF(SUM('Actual species'!N563)="X",1,0))</f>
        <v>0</v>
      </c>
      <c r="L563" s="2">
        <f>IF(SUM('Actual species'!O563)&gt;=1,1,IF(SUM('Actual species'!O563)="X",1,0))</f>
        <v>0</v>
      </c>
      <c r="M563" s="2">
        <f>IF(SUM('Actual species'!P563)&gt;=1,1,IF(SUM('Actual species'!P563)="X",1,0))</f>
        <v>0</v>
      </c>
      <c r="N563" s="2">
        <f>IF(SUM('Actual species'!Q563)&gt;=1,1,IF(SUM('Actual species'!Q563)="X",1,0))</f>
        <v>0</v>
      </c>
      <c r="O563" s="2">
        <f>IF(SUM('Actual species'!R563)&gt;=1,1,IF(SUM('Actual species'!R563)="X",1,0))</f>
        <v>0</v>
      </c>
      <c r="P563" s="2">
        <f>IF(SUM('Actual species'!S563)&gt;=1,1,IF(SUM('Actual species'!S563)="X",1,0))</f>
        <v>0</v>
      </c>
      <c r="Q563" s="2">
        <f>IF(SUM('Actual species'!T563)&gt;=1,1,IF(SUM('Actual species'!T563)="X",1,0))</f>
        <v>0</v>
      </c>
      <c r="R563" s="2">
        <f>IF(SUM('Actual species'!U563)&gt;=1,1,IF(SUM('Actual species'!U563)="X",1,0))</f>
        <v>0</v>
      </c>
      <c r="S563" s="2">
        <f>IF(SUM('Actual species'!V563)&gt;=1,1,IF(SUM('Actual species'!V563)="X",1,0))</f>
        <v>0</v>
      </c>
      <c r="T563" s="2">
        <f>IF(SUM('Actual species'!W563)&gt;=1,1,IF(SUM('Actual species'!W563)="X",1,0))</f>
        <v>0</v>
      </c>
    </row>
    <row r="564" spans="1:20" x14ac:dyDescent="0.3">
      <c r="A564" s="113" t="str">
        <f>'Actual species'!A564</f>
        <v>Oxypoda cf. vicina</v>
      </c>
      <c r="B564" s="66">
        <f>IF(SUM('Actual species'!B564:E564)&gt;=1,1,IF(SUM('Actual species'!B564:E564)="X",1,0))</f>
        <v>0</v>
      </c>
      <c r="C564" s="2">
        <f>IF(SUM('Actual species'!F564)&gt;=1,1,IF(SUM('Actual species'!F564)="X",1,0))</f>
        <v>0</v>
      </c>
      <c r="D564" s="2">
        <f>IF(SUM('Actual species'!G564)&gt;=1,1,IF(SUM('Actual species'!G564)="X",1,0))</f>
        <v>0</v>
      </c>
      <c r="E564" s="2">
        <f>IF(SUM('Actual species'!H564)&gt;=1,1,IF(SUM('Actual species'!H564)="X",1,0))</f>
        <v>0</v>
      </c>
      <c r="F564" s="2">
        <f>IF(SUM('Actual species'!I564)&gt;=1,1,IF(SUM('Actual species'!I564)="X",1,0))</f>
        <v>0</v>
      </c>
      <c r="G564" s="2">
        <f>IF(SUM('Actual species'!J564)&gt;=1,1,IF(SUM('Actual species'!J564)="X",1,0))</f>
        <v>0</v>
      </c>
      <c r="H564" s="2">
        <f>IF(SUM('Actual species'!K564)&gt;=1,1,IF(SUM('Actual species'!K564)="X",1,0))</f>
        <v>0</v>
      </c>
      <c r="I564" s="2">
        <f>IF(SUM('Actual species'!L564)&gt;=1,1,IF(SUM('Actual species'!L564)="X",1,0))</f>
        <v>0</v>
      </c>
      <c r="J564" s="2">
        <f>IF(SUM('Actual species'!M564)&gt;=1,1,IF(SUM('Actual species'!M564)="X",1,0))</f>
        <v>0</v>
      </c>
      <c r="K564" s="2">
        <f>IF(SUM('Actual species'!N564)&gt;=1,1,IF(SUM('Actual species'!N564)="X",1,0))</f>
        <v>0</v>
      </c>
      <c r="L564" s="2">
        <f>IF(SUM('Actual species'!O564)&gt;=1,1,IF(SUM('Actual species'!O564)="X",1,0))</f>
        <v>0</v>
      </c>
      <c r="M564" s="2">
        <f>IF(SUM('Actual species'!P564)&gt;=1,1,IF(SUM('Actual species'!P564)="X",1,0))</f>
        <v>0</v>
      </c>
      <c r="N564" s="2">
        <f>IF(SUM('Actual species'!Q564)&gt;=1,1,IF(SUM('Actual species'!Q564)="X",1,0))</f>
        <v>0</v>
      </c>
      <c r="O564" s="2">
        <f>IF(SUM('Actual species'!R564)&gt;=1,1,IF(SUM('Actual species'!R564)="X",1,0))</f>
        <v>0</v>
      </c>
      <c r="P564" s="2">
        <f>IF(SUM('Actual species'!S564)&gt;=1,1,IF(SUM('Actual species'!S564)="X",1,0))</f>
        <v>0</v>
      </c>
      <c r="Q564" s="2">
        <f>IF(SUM('Actual species'!T564)&gt;=1,1,IF(SUM('Actual species'!T564)="X",1,0))</f>
        <v>0</v>
      </c>
      <c r="R564" s="2">
        <f>IF(SUM('Actual species'!U564)&gt;=1,1,IF(SUM('Actual species'!U564)="X",1,0))</f>
        <v>0</v>
      </c>
      <c r="S564" s="2">
        <f>IF(SUM('Actual species'!V564)&gt;=1,1,IF(SUM('Actual species'!V564)="X",1,0))</f>
        <v>0</v>
      </c>
      <c r="T564" s="2">
        <f>IF(SUM('Actual species'!W564)&gt;=1,1,IF(SUM('Actual species'!W564)="X",1,0))</f>
        <v>0</v>
      </c>
    </row>
    <row r="565" spans="1:20" x14ac:dyDescent="0.3">
      <c r="A565" s="113" t="str">
        <f>'Actual species'!A565</f>
        <v xml:space="preserve">Oxypoda cretica (E) </v>
      </c>
      <c r="B565" s="66">
        <f>IF(SUM('Actual species'!B565:E565)&gt;=1,1,IF(SUM('Actual species'!B565:E565)="X",1,0))</f>
        <v>0</v>
      </c>
      <c r="C565" s="2">
        <f>IF(SUM('Actual species'!F565)&gt;=1,1,IF(SUM('Actual species'!F565)="X",1,0))</f>
        <v>0</v>
      </c>
      <c r="D565" s="2">
        <f>IF(SUM('Actual species'!G565)&gt;=1,1,IF(SUM('Actual species'!G565)="X",1,0))</f>
        <v>0</v>
      </c>
      <c r="E565" s="2">
        <f>IF(SUM('Actual species'!H565)&gt;=1,1,IF(SUM('Actual species'!H565)="X",1,0))</f>
        <v>0</v>
      </c>
      <c r="F565" s="2">
        <f>IF(SUM('Actual species'!I565)&gt;=1,1,IF(SUM('Actual species'!I565)="X",1,0))</f>
        <v>0</v>
      </c>
      <c r="G565" s="2">
        <f>IF(SUM('Actual species'!J565)&gt;=1,1,IF(SUM('Actual species'!J565)="X",1,0))</f>
        <v>1</v>
      </c>
      <c r="H565" s="2">
        <f>IF(SUM('Actual species'!K565)&gt;=1,1,IF(SUM('Actual species'!K565)="X",1,0))</f>
        <v>0</v>
      </c>
      <c r="I565" s="2">
        <f>IF(SUM('Actual species'!L565)&gt;=1,1,IF(SUM('Actual species'!L565)="X",1,0))</f>
        <v>0</v>
      </c>
      <c r="J565" s="2">
        <f>IF(SUM('Actual species'!M565)&gt;=1,1,IF(SUM('Actual species'!M565)="X",1,0))</f>
        <v>0</v>
      </c>
      <c r="K565" s="2">
        <f>IF(SUM('Actual species'!N565)&gt;=1,1,IF(SUM('Actual species'!N565)="X",1,0))</f>
        <v>0</v>
      </c>
      <c r="L565" s="2">
        <f>IF(SUM('Actual species'!O565)&gt;=1,1,IF(SUM('Actual species'!O565)="X",1,0))</f>
        <v>0</v>
      </c>
      <c r="M565" s="2">
        <f>IF(SUM('Actual species'!P565)&gt;=1,1,IF(SUM('Actual species'!P565)="X",1,0))</f>
        <v>0</v>
      </c>
      <c r="N565" s="2">
        <f>IF(SUM('Actual species'!Q565)&gt;=1,1,IF(SUM('Actual species'!Q565)="X",1,0))</f>
        <v>0</v>
      </c>
      <c r="O565" s="2">
        <f>IF(SUM('Actual species'!R565)&gt;=1,1,IF(SUM('Actual species'!R565)="X",1,0))</f>
        <v>0</v>
      </c>
      <c r="P565" s="2">
        <f>IF(SUM('Actual species'!S565)&gt;=1,1,IF(SUM('Actual species'!S565)="X",1,0))</f>
        <v>0</v>
      </c>
      <c r="Q565" s="2">
        <f>IF(SUM('Actual species'!T565)&gt;=1,1,IF(SUM('Actual species'!T565)="X",1,0))</f>
        <v>0</v>
      </c>
      <c r="R565" s="2">
        <f>IF(SUM('Actual species'!U565)&gt;=1,1,IF(SUM('Actual species'!U565)="X",1,0))</f>
        <v>0</v>
      </c>
      <c r="S565" s="2">
        <f>IF(SUM('Actual species'!V565)&gt;=1,1,IF(SUM('Actual species'!V565)="X",1,0))</f>
        <v>0</v>
      </c>
      <c r="T565" s="2">
        <f>IF(SUM('Actual species'!W565)&gt;=1,1,IF(SUM('Actual species'!W565)="X",1,0))</f>
        <v>0</v>
      </c>
    </row>
    <row r="566" spans="1:20" x14ac:dyDescent="0.3">
      <c r="A566" s="113" t="str">
        <f>'Actual species'!A566</f>
        <v>Oxypoda exoleta</v>
      </c>
      <c r="B566" s="66">
        <f>IF(SUM('Actual species'!B566:E566)&gt;=1,1,IF(SUM('Actual species'!B566:E566)="X",1,0))</f>
        <v>0</v>
      </c>
      <c r="C566" s="2">
        <f>IF(SUM('Actual species'!F566)&gt;=1,1,IF(SUM('Actual species'!F566)="X",1,0))</f>
        <v>0</v>
      </c>
      <c r="D566" s="2">
        <f>IF(SUM('Actual species'!G566)&gt;=1,1,IF(SUM('Actual species'!G566)="X",1,0))</f>
        <v>0</v>
      </c>
      <c r="E566" s="2">
        <f>IF(SUM('Actual species'!H566)&gt;=1,1,IF(SUM('Actual species'!H566)="X",1,0))</f>
        <v>0</v>
      </c>
      <c r="F566" s="2">
        <f>IF(SUM('Actual species'!I566)&gt;=1,1,IF(SUM('Actual species'!I566)="X",1,0))</f>
        <v>0</v>
      </c>
      <c r="G566" s="2">
        <f>IF(SUM('Actual species'!J566)&gt;=1,1,IF(SUM('Actual species'!J566)="X",1,0))</f>
        <v>0</v>
      </c>
      <c r="H566" s="2">
        <f>IF(SUM('Actual species'!K566)&gt;=1,1,IF(SUM('Actual species'!K566)="X",1,0))</f>
        <v>1</v>
      </c>
      <c r="I566" s="2">
        <f>IF(SUM('Actual species'!L566)&gt;=1,1,IF(SUM('Actual species'!L566)="X",1,0))</f>
        <v>0</v>
      </c>
      <c r="J566" s="2">
        <f>IF(SUM('Actual species'!M566)&gt;=1,1,IF(SUM('Actual species'!M566)="X",1,0))</f>
        <v>0</v>
      </c>
      <c r="K566" s="2">
        <f>IF(SUM('Actual species'!N566)&gt;=1,1,IF(SUM('Actual species'!N566)="X",1,0))</f>
        <v>0</v>
      </c>
      <c r="L566" s="2">
        <f>IF(SUM('Actual species'!O566)&gt;=1,1,IF(SUM('Actual species'!O566)="X",1,0))</f>
        <v>0</v>
      </c>
      <c r="M566" s="2">
        <f>IF(SUM('Actual species'!P566)&gt;=1,1,IF(SUM('Actual species'!P566)="X",1,0))</f>
        <v>0</v>
      </c>
      <c r="N566" s="2">
        <f>IF(SUM('Actual species'!Q566)&gt;=1,1,IF(SUM('Actual species'!Q566)="X",1,0))</f>
        <v>0</v>
      </c>
      <c r="O566" s="2">
        <f>IF(SUM('Actual species'!R566)&gt;=1,1,IF(SUM('Actual species'!R566)="X",1,0))</f>
        <v>0</v>
      </c>
      <c r="P566" s="2">
        <f>IF(SUM('Actual species'!S566)&gt;=1,1,IF(SUM('Actual species'!S566)="X",1,0))</f>
        <v>0</v>
      </c>
      <c r="Q566" s="2">
        <f>IF(SUM('Actual species'!T566)&gt;=1,1,IF(SUM('Actual species'!T566)="X",1,0))</f>
        <v>0</v>
      </c>
      <c r="R566" s="2">
        <f>IF(SUM('Actual species'!U566)&gt;=1,1,IF(SUM('Actual species'!U566)="X",1,0))</f>
        <v>0</v>
      </c>
      <c r="S566" s="2">
        <f>IF(SUM('Actual species'!V566)&gt;=1,1,IF(SUM('Actual species'!V566)="X",1,0))</f>
        <v>0</v>
      </c>
      <c r="T566" s="2">
        <f>IF(SUM('Actual species'!W566)&gt;=1,1,IF(SUM('Actual species'!W566)="X",1,0))</f>
        <v>0</v>
      </c>
    </row>
    <row r="567" spans="1:20" x14ac:dyDescent="0.3">
      <c r="A567" s="113" t="str">
        <f>'Actual species'!A567</f>
        <v>Oxypoda ferruginea</v>
      </c>
      <c r="B567" s="66">
        <f>IF(SUM('Actual species'!B567:E567)&gt;=1,1,IF(SUM('Actual species'!B567:E567)="X",1,0))</f>
        <v>0</v>
      </c>
      <c r="C567" s="2">
        <f>IF(SUM('Actual species'!F567)&gt;=1,1,IF(SUM('Actual species'!F567)="X",1,0))</f>
        <v>0</v>
      </c>
      <c r="D567" s="2">
        <f>IF(SUM('Actual species'!G567)&gt;=1,1,IF(SUM('Actual species'!G567)="X",1,0))</f>
        <v>0</v>
      </c>
      <c r="E567" s="2">
        <f>IF(SUM('Actual species'!H567)&gt;=1,1,IF(SUM('Actual species'!H567)="X",1,0))</f>
        <v>0</v>
      </c>
      <c r="F567" s="2">
        <f>IF(SUM('Actual species'!I567)&gt;=1,1,IF(SUM('Actual species'!I567)="X",1,0))</f>
        <v>1</v>
      </c>
      <c r="G567" s="2">
        <f>IF(SUM('Actual species'!J567)&gt;=1,1,IF(SUM('Actual species'!J567)="X",1,0))</f>
        <v>0</v>
      </c>
      <c r="H567" s="2">
        <f>IF(SUM('Actual species'!K567)&gt;=1,1,IF(SUM('Actual species'!K567)="X",1,0))</f>
        <v>0</v>
      </c>
      <c r="I567" s="2">
        <f>IF(SUM('Actual species'!L567)&gt;=1,1,IF(SUM('Actual species'!L567)="X",1,0))</f>
        <v>0</v>
      </c>
      <c r="J567" s="2">
        <f>IF(SUM('Actual species'!M567)&gt;=1,1,IF(SUM('Actual species'!M567)="X",1,0))</f>
        <v>1</v>
      </c>
      <c r="K567" s="2">
        <f>IF(SUM('Actual species'!N567)&gt;=1,1,IF(SUM('Actual species'!N567)="X",1,0))</f>
        <v>0</v>
      </c>
      <c r="L567" s="2">
        <f>IF(SUM('Actual species'!O567)&gt;=1,1,IF(SUM('Actual species'!O567)="X",1,0))</f>
        <v>0</v>
      </c>
      <c r="M567" s="2">
        <f>IF(SUM('Actual species'!P567)&gt;=1,1,IF(SUM('Actual species'!P567)="X",1,0))</f>
        <v>0</v>
      </c>
      <c r="N567" s="2">
        <f>IF(SUM('Actual species'!Q567)&gt;=1,1,IF(SUM('Actual species'!Q567)="X",1,0))</f>
        <v>0</v>
      </c>
      <c r="O567" s="2">
        <f>IF(SUM('Actual species'!R567)&gt;=1,1,IF(SUM('Actual species'!R567)="X",1,0))</f>
        <v>0</v>
      </c>
      <c r="P567" s="2">
        <f>IF(SUM('Actual species'!S567)&gt;=1,1,IF(SUM('Actual species'!S567)="X",1,0))</f>
        <v>0</v>
      </c>
      <c r="Q567" s="2">
        <f>IF(SUM('Actual species'!T567)&gt;=1,1,IF(SUM('Actual species'!T567)="X",1,0))</f>
        <v>0</v>
      </c>
      <c r="R567" s="2">
        <f>IF(SUM('Actual species'!U567)&gt;=1,1,IF(SUM('Actual species'!U567)="X",1,0))</f>
        <v>0</v>
      </c>
      <c r="S567" s="2">
        <f>IF(SUM('Actual species'!V567)&gt;=1,1,IF(SUM('Actual species'!V567)="X",1,0))</f>
        <v>0</v>
      </c>
      <c r="T567" s="2">
        <f>IF(SUM('Actual species'!W567)&gt;=1,1,IF(SUM('Actual species'!W567)="X",1,0))</f>
        <v>0</v>
      </c>
    </row>
    <row r="568" spans="1:20" x14ac:dyDescent="0.3">
      <c r="A568" s="113" t="str">
        <f>'Actual species'!A568</f>
        <v>Oxypoda flavicornis</v>
      </c>
      <c r="B568" s="66">
        <f>IF(SUM('Actual species'!B568:E568)&gt;=1,1,IF(SUM('Actual species'!B568:E568)="X",1,0))</f>
        <v>0</v>
      </c>
      <c r="C568" s="2">
        <f>IF(SUM('Actual species'!F568)&gt;=1,1,IF(SUM('Actual species'!F568)="X",1,0))</f>
        <v>0</v>
      </c>
      <c r="D568" s="2">
        <f>IF(SUM('Actual species'!G568)&gt;=1,1,IF(SUM('Actual species'!G568)="X",1,0))</f>
        <v>0</v>
      </c>
      <c r="E568" s="2">
        <f>IF(SUM('Actual species'!H568)&gt;=1,1,IF(SUM('Actual species'!H568)="X",1,0))</f>
        <v>1</v>
      </c>
      <c r="F568" s="2">
        <f>IF(SUM('Actual species'!I568)&gt;=1,1,IF(SUM('Actual species'!I568)="X",1,0))</f>
        <v>0</v>
      </c>
      <c r="G568" s="2">
        <f>IF(SUM('Actual species'!J568)&gt;=1,1,IF(SUM('Actual species'!J568)="X",1,0))</f>
        <v>0</v>
      </c>
      <c r="H568" s="2">
        <f>IF(SUM('Actual species'!K568)&gt;=1,1,IF(SUM('Actual species'!K568)="X",1,0))</f>
        <v>0</v>
      </c>
      <c r="I568" s="2">
        <f>IF(SUM('Actual species'!L568)&gt;=1,1,IF(SUM('Actual species'!L568)="X",1,0))</f>
        <v>0</v>
      </c>
      <c r="J568" s="2">
        <f>IF(SUM('Actual species'!M568)&gt;=1,1,IF(SUM('Actual species'!M568)="X",1,0))</f>
        <v>0</v>
      </c>
      <c r="K568" s="2">
        <f>IF(SUM('Actual species'!N568)&gt;=1,1,IF(SUM('Actual species'!N568)="X",1,0))</f>
        <v>0</v>
      </c>
      <c r="L568" s="2">
        <f>IF(SUM('Actual species'!O568)&gt;=1,1,IF(SUM('Actual species'!O568)="X",1,0))</f>
        <v>0</v>
      </c>
      <c r="M568" s="2">
        <f>IF(SUM('Actual species'!P568)&gt;=1,1,IF(SUM('Actual species'!P568)="X",1,0))</f>
        <v>0</v>
      </c>
      <c r="N568" s="2">
        <f>IF(SUM('Actual species'!Q568)&gt;=1,1,IF(SUM('Actual species'!Q568)="X",1,0))</f>
        <v>0</v>
      </c>
      <c r="O568" s="2">
        <f>IF(SUM('Actual species'!R568)&gt;=1,1,IF(SUM('Actual species'!R568)="X",1,0))</f>
        <v>0</v>
      </c>
      <c r="P568" s="2">
        <f>IF(SUM('Actual species'!S568)&gt;=1,1,IF(SUM('Actual species'!S568)="X",1,0))</f>
        <v>0</v>
      </c>
      <c r="Q568" s="2">
        <f>IF(SUM('Actual species'!T568)&gt;=1,1,IF(SUM('Actual species'!T568)="X",1,0))</f>
        <v>1</v>
      </c>
      <c r="R568" s="2">
        <f>IF(SUM('Actual species'!U568)&gt;=1,1,IF(SUM('Actual species'!U568)="X",1,0))</f>
        <v>0</v>
      </c>
      <c r="S568" s="2">
        <f>IF(SUM('Actual species'!V568)&gt;=1,1,IF(SUM('Actual species'!V568)="X",1,0))</f>
        <v>0</v>
      </c>
      <c r="T568" s="2">
        <f>IF(SUM('Actual species'!W568)&gt;=1,1,IF(SUM('Actual species'!W568)="X",1,0))</f>
        <v>0</v>
      </c>
    </row>
    <row r="569" spans="1:20" x14ac:dyDescent="0.3">
      <c r="A569" s="113" t="str">
        <f>'Actual species'!A569</f>
        <v>Oxypoda formosa</v>
      </c>
      <c r="B569" s="66">
        <f>IF(SUM('Actual species'!B569:E569)&gt;=1,1,IF(SUM('Actual species'!B569:E569)="X",1,0))</f>
        <v>0</v>
      </c>
      <c r="C569" s="2">
        <f>IF(SUM('Actual species'!F569)&gt;=1,1,IF(SUM('Actual species'!F569)="X",1,0))</f>
        <v>0</v>
      </c>
      <c r="D569" s="2">
        <f>IF(SUM('Actual species'!G569)&gt;=1,1,IF(SUM('Actual species'!G569)="X",1,0))</f>
        <v>1</v>
      </c>
      <c r="E569" s="2">
        <f>IF(SUM('Actual species'!H569)&gt;=1,1,IF(SUM('Actual species'!H569)="X",1,0))</f>
        <v>0</v>
      </c>
      <c r="F569" s="2">
        <f>IF(SUM('Actual species'!I569)&gt;=1,1,IF(SUM('Actual species'!I569)="X",1,0))</f>
        <v>0</v>
      </c>
      <c r="G569" s="2">
        <f>IF(SUM('Actual species'!J569)&gt;=1,1,IF(SUM('Actual species'!J569)="X",1,0))</f>
        <v>1</v>
      </c>
      <c r="H569" s="2">
        <f>IF(SUM('Actual species'!K569)&gt;=1,1,IF(SUM('Actual species'!K569)="X",1,0))</f>
        <v>0</v>
      </c>
      <c r="I569" s="2">
        <f>IF(SUM('Actual species'!L569)&gt;=1,1,IF(SUM('Actual species'!L569)="X",1,0))</f>
        <v>0</v>
      </c>
      <c r="J569" s="2">
        <f>IF(SUM('Actual species'!M569)&gt;=1,1,IF(SUM('Actual species'!M569)="X",1,0))</f>
        <v>0</v>
      </c>
      <c r="K569" s="2">
        <f>IF(SUM('Actual species'!N569)&gt;=1,1,IF(SUM('Actual species'!N569)="X",1,0))</f>
        <v>0</v>
      </c>
      <c r="L569" s="2">
        <f>IF(SUM('Actual species'!O569)&gt;=1,1,IF(SUM('Actual species'!O569)="X",1,0))</f>
        <v>0</v>
      </c>
      <c r="M569" s="2">
        <f>IF(SUM('Actual species'!P569)&gt;=1,1,IF(SUM('Actual species'!P569)="X",1,0))</f>
        <v>0</v>
      </c>
      <c r="N569" s="2">
        <f>IF(SUM('Actual species'!Q569)&gt;=1,1,IF(SUM('Actual species'!Q569)="X",1,0))</f>
        <v>0</v>
      </c>
      <c r="O569" s="2">
        <f>IF(SUM('Actual species'!R569)&gt;=1,1,IF(SUM('Actual species'!R569)="X",1,0))</f>
        <v>0</v>
      </c>
      <c r="P569" s="2">
        <f>IF(SUM('Actual species'!S569)&gt;=1,1,IF(SUM('Actual species'!S569)="X",1,0))</f>
        <v>0</v>
      </c>
      <c r="Q569" s="2">
        <f>IF(SUM('Actual species'!T569)&gt;=1,1,IF(SUM('Actual species'!T569)="X",1,0))</f>
        <v>0</v>
      </c>
      <c r="R569" s="2">
        <f>IF(SUM('Actual species'!U569)&gt;=1,1,IF(SUM('Actual species'!U569)="X",1,0))</f>
        <v>0</v>
      </c>
      <c r="S569" s="2">
        <f>IF(SUM('Actual species'!V569)&gt;=1,1,IF(SUM('Actual species'!V569)="X",1,0))</f>
        <v>0</v>
      </c>
      <c r="T569" s="2">
        <f>IF(SUM('Actual species'!W569)&gt;=1,1,IF(SUM('Actual species'!W569)="X",1,0))</f>
        <v>0</v>
      </c>
    </row>
    <row r="570" spans="1:20" x14ac:dyDescent="0.3">
      <c r="A570" s="113" t="str">
        <f>'Actual species'!A570</f>
        <v>Oxypoda haemorrhoa</v>
      </c>
      <c r="B570" s="66">
        <f>IF(SUM('Actual species'!B570:E570)&gt;=1,1,IF(SUM('Actual species'!B570:E570)="X",1,0))</f>
        <v>0</v>
      </c>
      <c r="C570" s="2">
        <f>IF(SUM('Actual species'!F570)&gt;=1,1,IF(SUM('Actual species'!F570)="X",1,0))</f>
        <v>0</v>
      </c>
      <c r="D570" s="2">
        <f>IF(SUM('Actual species'!G570)&gt;=1,1,IF(SUM('Actual species'!G570)="X",1,0))</f>
        <v>1</v>
      </c>
      <c r="E570" s="2">
        <f>IF(SUM('Actual species'!H570)&gt;=1,1,IF(SUM('Actual species'!H570)="X",1,0))</f>
        <v>0</v>
      </c>
      <c r="F570" s="2">
        <f>IF(SUM('Actual species'!I570)&gt;=1,1,IF(SUM('Actual species'!I570)="X",1,0))</f>
        <v>1</v>
      </c>
      <c r="G570" s="2">
        <f>IF(SUM('Actual species'!J570)&gt;=1,1,IF(SUM('Actual species'!J570)="X",1,0))</f>
        <v>1</v>
      </c>
      <c r="H570" s="2">
        <f>IF(SUM('Actual species'!K570)&gt;=1,1,IF(SUM('Actual species'!K570)="X",1,0))</f>
        <v>0</v>
      </c>
      <c r="I570" s="2">
        <f>IF(SUM('Actual species'!L570)&gt;=1,1,IF(SUM('Actual species'!L570)="X",1,0))</f>
        <v>0</v>
      </c>
      <c r="J570" s="2">
        <f>IF(SUM('Actual species'!M570)&gt;=1,1,IF(SUM('Actual species'!M570)="X",1,0))</f>
        <v>1</v>
      </c>
      <c r="K570" s="2">
        <f>IF(SUM('Actual species'!N570)&gt;=1,1,IF(SUM('Actual species'!N570)="X",1,0))</f>
        <v>0</v>
      </c>
      <c r="L570" s="2">
        <f>IF(SUM('Actual species'!O570)&gt;=1,1,IF(SUM('Actual species'!O570)="X",1,0))</f>
        <v>0</v>
      </c>
      <c r="M570" s="2">
        <f>IF(SUM('Actual species'!P570)&gt;=1,1,IF(SUM('Actual species'!P570)="X",1,0))</f>
        <v>0</v>
      </c>
      <c r="N570" s="2">
        <f>IF(SUM('Actual species'!Q570)&gt;=1,1,IF(SUM('Actual species'!Q570)="X",1,0))</f>
        <v>0</v>
      </c>
      <c r="O570" s="2">
        <f>IF(SUM('Actual species'!R570)&gt;=1,1,IF(SUM('Actual species'!R570)="X",1,0))</f>
        <v>0</v>
      </c>
      <c r="P570" s="2">
        <f>IF(SUM('Actual species'!S570)&gt;=1,1,IF(SUM('Actual species'!S570)="X",1,0))</f>
        <v>0</v>
      </c>
      <c r="Q570" s="2">
        <f>IF(SUM('Actual species'!T570)&gt;=1,1,IF(SUM('Actual species'!T570)="X",1,0))</f>
        <v>0</v>
      </c>
      <c r="R570" s="2">
        <f>IF(SUM('Actual species'!U570)&gt;=1,1,IF(SUM('Actual species'!U570)="X",1,0))</f>
        <v>0</v>
      </c>
      <c r="S570" s="2">
        <f>IF(SUM('Actual species'!V570)&gt;=1,1,IF(SUM('Actual species'!V570)="X",1,0))</f>
        <v>0</v>
      </c>
      <c r="T570" s="2">
        <f>IF(SUM('Actual species'!W570)&gt;=1,1,IF(SUM('Actual species'!W570)="X",1,0))</f>
        <v>0</v>
      </c>
    </row>
    <row r="571" spans="1:20" x14ac:dyDescent="0.3">
      <c r="A571" s="113" t="str">
        <f>'Actual species'!A571</f>
        <v xml:space="preserve">Oxypoda idana (E) </v>
      </c>
      <c r="B571" s="66">
        <f>IF(SUM('Actual species'!B571:E571)&gt;=1,1,IF(SUM('Actual species'!B571:E571)="X",1,0))</f>
        <v>0</v>
      </c>
      <c r="C571" s="2">
        <f>IF(SUM('Actual species'!F571)&gt;=1,1,IF(SUM('Actual species'!F571)="X",1,0))</f>
        <v>0</v>
      </c>
      <c r="D571" s="2">
        <f>IF(SUM('Actual species'!G571)&gt;=1,1,IF(SUM('Actual species'!G571)="X",1,0))</f>
        <v>0</v>
      </c>
      <c r="E571" s="2">
        <f>IF(SUM('Actual species'!H571)&gt;=1,1,IF(SUM('Actual species'!H571)="X",1,0))</f>
        <v>0</v>
      </c>
      <c r="F571" s="2">
        <f>IF(SUM('Actual species'!I571)&gt;=1,1,IF(SUM('Actual species'!I571)="X",1,0))</f>
        <v>0</v>
      </c>
      <c r="G571" s="2">
        <f>IF(SUM('Actual species'!J571)&gt;=1,1,IF(SUM('Actual species'!J571)="X",1,0))</f>
        <v>1</v>
      </c>
      <c r="H571" s="2">
        <f>IF(SUM('Actual species'!K571)&gt;=1,1,IF(SUM('Actual species'!K571)="X",1,0))</f>
        <v>0</v>
      </c>
      <c r="I571" s="2">
        <f>IF(SUM('Actual species'!L571)&gt;=1,1,IF(SUM('Actual species'!L571)="X",1,0))</f>
        <v>0</v>
      </c>
      <c r="J571" s="2">
        <f>IF(SUM('Actual species'!M571)&gt;=1,1,IF(SUM('Actual species'!M571)="X",1,0))</f>
        <v>0</v>
      </c>
      <c r="K571" s="2">
        <f>IF(SUM('Actual species'!N571)&gt;=1,1,IF(SUM('Actual species'!N571)="X",1,0))</f>
        <v>0</v>
      </c>
      <c r="L571" s="2">
        <f>IF(SUM('Actual species'!O571)&gt;=1,1,IF(SUM('Actual species'!O571)="X",1,0))</f>
        <v>0</v>
      </c>
      <c r="M571" s="2">
        <f>IF(SUM('Actual species'!P571)&gt;=1,1,IF(SUM('Actual species'!P571)="X",1,0))</f>
        <v>0</v>
      </c>
      <c r="N571" s="2">
        <f>IF(SUM('Actual species'!Q571)&gt;=1,1,IF(SUM('Actual species'!Q571)="X",1,0))</f>
        <v>0</v>
      </c>
      <c r="O571" s="2">
        <f>IF(SUM('Actual species'!R571)&gt;=1,1,IF(SUM('Actual species'!R571)="X",1,0))</f>
        <v>0</v>
      </c>
      <c r="P571" s="2">
        <f>IF(SUM('Actual species'!S571)&gt;=1,1,IF(SUM('Actual species'!S571)="X",1,0))</f>
        <v>0</v>
      </c>
      <c r="Q571" s="2">
        <f>IF(SUM('Actual species'!T571)&gt;=1,1,IF(SUM('Actual species'!T571)="X",1,0))</f>
        <v>0</v>
      </c>
      <c r="R571" s="2">
        <f>IF(SUM('Actual species'!U571)&gt;=1,1,IF(SUM('Actual species'!U571)="X",1,0))</f>
        <v>0</v>
      </c>
      <c r="S571" s="2">
        <f>IF(SUM('Actual species'!V571)&gt;=1,1,IF(SUM('Actual species'!V571)="X",1,0))</f>
        <v>0</v>
      </c>
      <c r="T571" s="2">
        <f>IF(SUM('Actual species'!W571)&gt;=1,1,IF(SUM('Actual species'!W571)="X",1,0))</f>
        <v>0</v>
      </c>
    </row>
    <row r="572" spans="1:20" x14ac:dyDescent="0.3">
      <c r="A572" s="113" t="str">
        <f>'Actual species'!A572</f>
        <v>Oxypoda ignorata</v>
      </c>
      <c r="B572" s="66">
        <f>IF(SUM('Actual species'!B572:E572)&gt;=1,1,IF(SUM('Actual species'!B572:E572)="X",1,0))</f>
        <v>0</v>
      </c>
      <c r="C572" s="2">
        <f>IF(SUM('Actual species'!F572)&gt;=1,1,IF(SUM('Actual species'!F572)="X",1,0))</f>
        <v>0</v>
      </c>
      <c r="D572" s="2">
        <f>IF(SUM('Actual species'!G572)&gt;=1,1,IF(SUM('Actual species'!G572)="X",1,0))</f>
        <v>0</v>
      </c>
      <c r="E572" s="2">
        <f>IF(SUM('Actual species'!H572)&gt;=1,1,IF(SUM('Actual species'!H572)="X",1,0))</f>
        <v>0</v>
      </c>
      <c r="F572" s="2">
        <f>IF(SUM('Actual species'!I572)&gt;=1,1,IF(SUM('Actual species'!I572)="X",1,0))</f>
        <v>0</v>
      </c>
      <c r="G572" s="2">
        <f>IF(SUM('Actual species'!J572)&gt;=1,1,IF(SUM('Actual species'!J572)="X",1,0))</f>
        <v>0</v>
      </c>
      <c r="H572" s="2">
        <f>IF(SUM('Actual species'!K572)&gt;=1,1,IF(SUM('Actual species'!K572)="X",1,0))</f>
        <v>0</v>
      </c>
      <c r="I572" s="2">
        <f>IF(SUM('Actual species'!L572)&gt;=1,1,IF(SUM('Actual species'!L572)="X",1,0))</f>
        <v>0</v>
      </c>
      <c r="J572" s="2">
        <f>IF(SUM('Actual species'!M572)&gt;=1,1,IF(SUM('Actual species'!M572)="X",1,0))</f>
        <v>0</v>
      </c>
      <c r="K572" s="2">
        <f>IF(SUM('Actual species'!N572)&gt;=1,1,IF(SUM('Actual species'!N572)="X",1,0))</f>
        <v>0</v>
      </c>
      <c r="L572" s="2">
        <f>IF(SUM('Actual species'!O572)&gt;=1,1,IF(SUM('Actual species'!O572)="X",1,0))</f>
        <v>0</v>
      </c>
      <c r="M572" s="2">
        <f>IF(SUM('Actual species'!P572)&gt;=1,1,IF(SUM('Actual species'!P572)="X",1,0))</f>
        <v>1</v>
      </c>
      <c r="N572" s="2">
        <f>IF(SUM('Actual species'!Q572)&gt;=1,1,IF(SUM('Actual species'!Q572)="X",1,0))</f>
        <v>0</v>
      </c>
      <c r="O572" s="2">
        <f>IF(SUM('Actual species'!R572)&gt;=1,1,IF(SUM('Actual species'!R572)="X",1,0))</f>
        <v>0</v>
      </c>
      <c r="P572" s="2">
        <f>IF(SUM('Actual species'!S572)&gt;=1,1,IF(SUM('Actual species'!S572)="X",1,0))</f>
        <v>0</v>
      </c>
      <c r="Q572" s="2">
        <f>IF(SUM('Actual species'!T572)&gt;=1,1,IF(SUM('Actual species'!T572)="X",1,0))</f>
        <v>1</v>
      </c>
      <c r="R572" s="2">
        <f>IF(SUM('Actual species'!U572)&gt;=1,1,IF(SUM('Actual species'!U572)="X",1,0))</f>
        <v>0</v>
      </c>
      <c r="S572" s="2">
        <f>IF(SUM('Actual species'!V572)&gt;=1,1,IF(SUM('Actual species'!V572)="X",1,0))</f>
        <v>0</v>
      </c>
      <c r="T572" s="2">
        <f>IF(SUM('Actual species'!W572)&gt;=1,1,IF(SUM('Actual species'!W572)="X",1,0))</f>
        <v>0</v>
      </c>
    </row>
    <row r="573" spans="1:20" x14ac:dyDescent="0.3">
      <c r="A573" s="113" t="str">
        <f>'Actual species'!A573</f>
        <v>Oxypoda induta</v>
      </c>
      <c r="B573" s="66">
        <f>IF(SUM('Actual species'!B573:E573)&gt;=1,1,IF(SUM('Actual species'!B573:E573)="X",1,0))</f>
        <v>0</v>
      </c>
      <c r="C573" s="2">
        <f>IF(SUM('Actual species'!F573)&gt;=1,1,IF(SUM('Actual species'!F573)="X",1,0))</f>
        <v>1</v>
      </c>
      <c r="D573" s="2">
        <f>IF(SUM('Actual species'!G573)&gt;=1,1,IF(SUM('Actual species'!G573)="X",1,0))</f>
        <v>0</v>
      </c>
      <c r="E573" s="2">
        <f>IF(SUM('Actual species'!H573)&gt;=1,1,IF(SUM('Actual species'!H573)="X",1,0))</f>
        <v>0</v>
      </c>
      <c r="F573" s="2">
        <f>IF(SUM('Actual species'!I573)&gt;=1,1,IF(SUM('Actual species'!I573)="X",1,0))</f>
        <v>0</v>
      </c>
      <c r="G573" s="2">
        <f>IF(SUM('Actual species'!J573)&gt;=1,1,IF(SUM('Actual species'!J573)="X",1,0))</f>
        <v>0</v>
      </c>
      <c r="H573" s="2">
        <f>IF(SUM('Actual species'!K573)&gt;=1,1,IF(SUM('Actual species'!K573)="X",1,0))</f>
        <v>0</v>
      </c>
      <c r="I573" s="2">
        <f>IF(SUM('Actual species'!L573)&gt;=1,1,IF(SUM('Actual species'!L573)="X",1,0))</f>
        <v>0</v>
      </c>
      <c r="J573" s="2">
        <f>IF(SUM('Actual species'!M573)&gt;=1,1,IF(SUM('Actual species'!M573)="X",1,0))</f>
        <v>0</v>
      </c>
      <c r="K573" s="2">
        <f>IF(SUM('Actual species'!N573)&gt;=1,1,IF(SUM('Actual species'!N573)="X",1,0))</f>
        <v>0</v>
      </c>
      <c r="L573" s="2">
        <f>IF(SUM('Actual species'!O573)&gt;=1,1,IF(SUM('Actual species'!O573)="X",1,0))</f>
        <v>0</v>
      </c>
      <c r="M573" s="2">
        <f>IF(SUM('Actual species'!P573)&gt;=1,1,IF(SUM('Actual species'!P573)="X",1,0))</f>
        <v>0</v>
      </c>
      <c r="N573" s="2">
        <f>IF(SUM('Actual species'!Q573)&gt;=1,1,IF(SUM('Actual species'!Q573)="X",1,0))</f>
        <v>0</v>
      </c>
      <c r="O573" s="2">
        <f>IF(SUM('Actual species'!R573)&gt;=1,1,IF(SUM('Actual species'!R573)="X",1,0))</f>
        <v>0</v>
      </c>
      <c r="P573" s="2">
        <f>IF(SUM('Actual species'!S573)&gt;=1,1,IF(SUM('Actual species'!S573)="X",1,0))</f>
        <v>0</v>
      </c>
      <c r="Q573" s="2">
        <f>IF(SUM('Actual species'!T573)&gt;=1,1,IF(SUM('Actual species'!T573)="X",1,0))</f>
        <v>0</v>
      </c>
      <c r="R573" s="2">
        <f>IF(SUM('Actual species'!U573)&gt;=1,1,IF(SUM('Actual species'!U573)="X",1,0))</f>
        <v>0</v>
      </c>
      <c r="S573" s="2">
        <f>IF(SUM('Actual species'!V573)&gt;=1,1,IF(SUM('Actual species'!V573)="X",1,0))</f>
        <v>0</v>
      </c>
      <c r="T573" s="2">
        <f>IF(SUM('Actual species'!W573)&gt;=1,1,IF(SUM('Actual species'!W573)="X",1,0))</f>
        <v>0</v>
      </c>
    </row>
    <row r="574" spans="1:20" x14ac:dyDescent="0.3">
      <c r="A574" s="113" t="str">
        <f>'Actual species'!A574</f>
        <v xml:space="preserve">*Oxypoda kerkisica (E) </v>
      </c>
      <c r="B574" s="66">
        <f>IF(SUM('Actual species'!B574:E574)&gt;=1,1,IF(SUM('Actual species'!B574:E574)="X",1,0))</f>
        <v>0</v>
      </c>
      <c r="C574" s="2">
        <f>IF(SUM('Actual species'!F574)&gt;=1,1,IF(SUM('Actual species'!F574)="X",1,0))</f>
        <v>0</v>
      </c>
      <c r="D574" s="2">
        <f>IF(SUM('Actual species'!G574)&gt;=1,1,IF(SUM('Actual species'!G574)="X",1,0))</f>
        <v>0</v>
      </c>
      <c r="E574" s="2">
        <f>IF(SUM('Actual species'!H574)&gt;=1,1,IF(SUM('Actual species'!H574)="X",1,0))</f>
        <v>1</v>
      </c>
      <c r="F574" s="2">
        <f>IF(SUM('Actual species'!I574)&gt;=1,1,IF(SUM('Actual species'!I574)="X",1,0))</f>
        <v>0</v>
      </c>
      <c r="G574" s="2">
        <f>IF(SUM('Actual species'!J574)&gt;=1,1,IF(SUM('Actual species'!J574)="X",1,0))</f>
        <v>0</v>
      </c>
      <c r="H574" s="2">
        <f>IF(SUM('Actual species'!K574)&gt;=1,1,IF(SUM('Actual species'!K574)="X",1,0))</f>
        <v>0</v>
      </c>
      <c r="I574" s="2">
        <f>IF(SUM('Actual species'!L574)&gt;=1,1,IF(SUM('Actual species'!L574)="X",1,0))</f>
        <v>0</v>
      </c>
      <c r="J574" s="2">
        <f>IF(SUM('Actual species'!M574)&gt;=1,1,IF(SUM('Actual species'!M574)="X",1,0))</f>
        <v>0</v>
      </c>
      <c r="K574" s="2">
        <f>IF(SUM('Actual species'!N574)&gt;=1,1,IF(SUM('Actual species'!N574)="X",1,0))</f>
        <v>0</v>
      </c>
      <c r="L574" s="2">
        <f>IF(SUM('Actual species'!O574)&gt;=1,1,IF(SUM('Actual species'!O574)="X",1,0))</f>
        <v>0</v>
      </c>
      <c r="M574" s="2">
        <f>IF(SUM('Actual species'!P574)&gt;=1,1,IF(SUM('Actual species'!P574)="X",1,0))</f>
        <v>0</v>
      </c>
      <c r="N574" s="2">
        <f>IF(SUM('Actual species'!Q574)&gt;=1,1,IF(SUM('Actual species'!Q574)="X",1,0))</f>
        <v>0</v>
      </c>
      <c r="O574" s="2">
        <f>IF(SUM('Actual species'!R574)&gt;=1,1,IF(SUM('Actual species'!R574)="X",1,0))</f>
        <v>0</v>
      </c>
      <c r="P574" s="2">
        <f>IF(SUM('Actual species'!S574)&gt;=1,1,IF(SUM('Actual species'!S574)="X",1,0))</f>
        <v>0</v>
      </c>
      <c r="Q574" s="2">
        <f>IF(SUM('Actual species'!T574)&gt;=1,1,IF(SUM('Actual species'!T574)="X",1,0))</f>
        <v>0</v>
      </c>
      <c r="R574" s="2">
        <f>IF(SUM('Actual species'!U574)&gt;=1,1,IF(SUM('Actual species'!U574)="X",1,0))</f>
        <v>0</v>
      </c>
      <c r="S574" s="2">
        <f>IF(SUM('Actual species'!V574)&gt;=1,1,IF(SUM('Actual species'!V574)="X",1,0))</f>
        <v>0</v>
      </c>
      <c r="T574" s="2">
        <f>IF(SUM('Actual species'!W574)&gt;=1,1,IF(SUM('Actual species'!W574)="X",1,0))</f>
        <v>0</v>
      </c>
    </row>
    <row r="575" spans="1:20" x14ac:dyDescent="0.3">
      <c r="A575" s="113" t="str">
        <f>'Actual species'!A575</f>
        <v>Oxypoda lesbia</v>
      </c>
      <c r="B575" s="66">
        <f>IF(SUM('Actual species'!B575:E575)&gt;=1,1,IF(SUM('Actual species'!B575:E575)="X",1,0))</f>
        <v>0</v>
      </c>
      <c r="C575" s="2">
        <f>IF(SUM('Actual species'!F575)&gt;=1,1,IF(SUM('Actual species'!F575)="X",1,0))</f>
        <v>0</v>
      </c>
      <c r="D575" s="2">
        <f>IF(SUM('Actual species'!G575)&gt;=1,1,IF(SUM('Actual species'!G575)="X",1,0))</f>
        <v>0</v>
      </c>
      <c r="E575" s="2">
        <f>IF(SUM('Actual species'!H575)&gt;=1,1,IF(SUM('Actual species'!H575)="X",1,0))</f>
        <v>0</v>
      </c>
      <c r="F575" s="2">
        <f>IF(SUM('Actual species'!I575)&gt;=1,1,IF(SUM('Actual species'!I575)="X",1,0))</f>
        <v>1</v>
      </c>
      <c r="G575" s="2">
        <f>IF(SUM('Actual species'!J575)&gt;=1,1,IF(SUM('Actual species'!J575)="X",1,0))</f>
        <v>1</v>
      </c>
      <c r="H575" s="2">
        <f>IF(SUM('Actual species'!K575)&gt;=1,1,IF(SUM('Actual species'!K575)="X",1,0))</f>
        <v>1</v>
      </c>
      <c r="I575" s="2">
        <f>IF(SUM('Actual species'!L575)&gt;=1,1,IF(SUM('Actual species'!L575)="X",1,0))</f>
        <v>0</v>
      </c>
      <c r="J575" s="2">
        <f>IF(SUM('Actual species'!M575)&gt;=1,1,IF(SUM('Actual species'!M575)="X",1,0))</f>
        <v>0</v>
      </c>
      <c r="K575" s="2">
        <f>IF(SUM('Actual species'!N575)&gt;=1,1,IF(SUM('Actual species'!N575)="X",1,0))</f>
        <v>0</v>
      </c>
      <c r="L575" s="2">
        <f>IF(SUM('Actual species'!O575)&gt;=1,1,IF(SUM('Actual species'!O575)="X",1,0))</f>
        <v>0</v>
      </c>
      <c r="M575" s="2">
        <f>IF(SUM('Actual species'!P575)&gt;=1,1,IF(SUM('Actual species'!P575)="X",1,0))</f>
        <v>0</v>
      </c>
      <c r="N575" s="2">
        <f>IF(SUM('Actual species'!Q575)&gt;=1,1,IF(SUM('Actual species'!Q575)="X",1,0))</f>
        <v>0</v>
      </c>
      <c r="O575" s="2">
        <f>IF(SUM('Actual species'!R575)&gt;=1,1,IF(SUM('Actual species'!R575)="X",1,0))</f>
        <v>0</v>
      </c>
      <c r="P575" s="2">
        <f>IF(SUM('Actual species'!S575)&gt;=1,1,IF(SUM('Actual species'!S575)="X",1,0))</f>
        <v>0</v>
      </c>
      <c r="Q575" s="2">
        <f>IF(SUM('Actual species'!T575)&gt;=1,1,IF(SUM('Actual species'!T575)="X",1,0))</f>
        <v>0</v>
      </c>
      <c r="R575" s="2">
        <f>IF(SUM('Actual species'!U575)&gt;=1,1,IF(SUM('Actual species'!U575)="X",1,0))</f>
        <v>0</v>
      </c>
      <c r="S575" s="2">
        <f>IF(SUM('Actual species'!V575)&gt;=1,1,IF(SUM('Actual species'!V575)="X",1,0))</f>
        <v>0</v>
      </c>
      <c r="T575" s="2">
        <f>IF(SUM('Actual species'!W575)&gt;=1,1,IF(SUM('Actual species'!W575)="X",1,0))</f>
        <v>0</v>
      </c>
    </row>
    <row r="576" spans="1:20" x14ac:dyDescent="0.3">
      <c r="A576" s="113" t="str">
        <f>'Actual species'!A576</f>
        <v>Oxypoda libanotica</v>
      </c>
      <c r="B576" s="66">
        <f>IF(SUM('Actual species'!B576:E576)&gt;=1,1,IF(SUM('Actual species'!B576:E576)="X",1,0))</f>
        <v>0</v>
      </c>
      <c r="C576" s="2">
        <f>IF(SUM('Actual species'!F576)&gt;=1,1,IF(SUM('Actual species'!F576)="X",1,0))</f>
        <v>0</v>
      </c>
      <c r="D576" s="2">
        <f>IF(SUM('Actual species'!G576)&gt;=1,1,IF(SUM('Actual species'!G576)="X",1,0))</f>
        <v>1</v>
      </c>
      <c r="E576" s="2">
        <f>IF(SUM('Actual species'!H576)&gt;=1,1,IF(SUM('Actual species'!H576)="X",1,0))</f>
        <v>1</v>
      </c>
      <c r="F576" s="2">
        <f>IF(SUM('Actual species'!I576)&gt;=1,1,IF(SUM('Actual species'!I576)="X",1,0))</f>
        <v>0</v>
      </c>
      <c r="G576" s="2">
        <f>IF(SUM('Actual species'!J576)&gt;=1,1,IF(SUM('Actual species'!J576)="X",1,0))</f>
        <v>0</v>
      </c>
      <c r="H576" s="2">
        <f>IF(SUM('Actual species'!K576)&gt;=1,1,IF(SUM('Actual species'!K576)="X",1,0))</f>
        <v>0</v>
      </c>
      <c r="I576" s="2">
        <f>IF(SUM('Actual species'!L576)&gt;=1,1,IF(SUM('Actual species'!L576)="X",1,0))</f>
        <v>0</v>
      </c>
      <c r="J576" s="2">
        <f>IF(SUM('Actual species'!M576)&gt;=1,1,IF(SUM('Actual species'!M576)="X",1,0))</f>
        <v>0</v>
      </c>
      <c r="K576" s="2">
        <f>IF(SUM('Actual species'!N576)&gt;=1,1,IF(SUM('Actual species'!N576)="X",1,0))</f>
        <v>0</v>
      </c>
      <c r="L576" s="2">
        <f>IF(SUM('Actual species'!O576)&gt;=1,1,IF(SUM('Actual species'!O576)="X",1,0))</f>
        <v>0</v>
      </c>
      <c r="M576" s="2">
        <f>IF(SUM('Actual species'!P576)&gt;=1,1,IF(SUM('Actual species'!P576)="X",1,0))</f>
        <v>0</v>
      </c>
      <c r="N576" s="2">
        <f>IF(SUM('Actual species'!Q576)&gt;=1,1,IF(SUM('Actual species'!Q576)="X",1,0))</f>
        <v>0</v>
      </c>
      <c r="O576" s="2">
        <f>IF(SUM('Actual species'!R576)&gt;=1,1,IF(SUM('Actual species'!R576)="X",1,0))</f>
        <v>0</v>
      </c>
      <c r="P576" s="2">
        <f>IF(SUM('Actual species'!S576)&gt;=1,1,IF(SUM('Actual species'!S576)="X",1,0))</f>
        <v>0</v>
      </c>
      <c r="Q576" s="2">
        <f>IF(SUM('Actual species'!T576)&gt;=1,1,IF(SUM('Actual species'!T576)="X",1,0))</f>
        <v>0</v>
      </c>
      <c r="R576" s="2">
        <f>IF(SUM('Actual species'!U576)&gt;=1,1,IF(SUM('Actual species'!U576)="X",1,0))</f>
        <v>0</v>
      </c>
      <c r="S576" s="2">
        <f>IF(SUM('Actual species'!V576)&gt;=1,1,IF(SUM('Actual species'!V576)="X",1,0))</f>
        <v>0</v>
      </c>
      <c r="T576" s="2">
        <f>IF(SUM('Actual species'!W576)&gt;=1,1,IF(SUM('Actual species'!W576)="X",1,0))</f>
        <v>0</v>
      </c>
    </row>
    <row r="577" spans="1:20" x14ac:dyDescent="0.3">
      <c r="A577" s="113" t="str">
        <f>'Actual species'!A577</f>
        <v>Oxypoda lurida</v>
      </c>
      <c r="B577" s="66">
        <f>IF(SUM('Actual species'!B577:E577)&gt;=1,1,IF(SUM('Actual species'!B577:E577)="X",1,0))</f>
        <v>1</v>
      </c>
      <c r="C577" s="2">
        <f>IF(SUM('Actual species'!F577)&gt;=1,1,IF(SUM('Actual species'!F577)="X",1,0))</f>
        <v>0</v>
      </c>
      <c r="D577" s="2">
        <f>IF(SUM('Actual species'!G577)&gt;=1,1,IF(SUM('Actual species'!G577)="X",1,0))</f>
        <v>1</v>
      </c>
      <c r="E577" s="2">
        <f>IF(SUM('Actual species'!H577)&gt;=1,1,IF(SUM('Actual species'!H577)="X",1,0))</f>
        <v>1</v>
      </c>
      <c r="F577" s="2">
        <f>IF(SUM('Actual species'!I577)&gt;=1,1,IF(SUM('Actual species'!I577)="X",1,0))</f>
        <v>1</v>
      </c>
      <c r="G577" s="2">
        <f>IF(SUM('Actual species'!J577)&gt;=1,1,IF(SUM('Actual species'!J577)="X",1,0))</f>
        <v>1</v>
      </c>
      <c r="H577" s="2">
        <f>IF(SUM('Actual species'!K577)&gt;=1,1,IF(SUM('Actual species'!K577)="X",1,0))</f>
        <v>0</v>
      </c>
      <c r="I577" s="2">
        <f>IF(SUM('Actual species'!L577)&gt;=1,1,IF(SUM('Actual species'!L577)="X",1,0))</f>
        <v>1</v>
      </c>
      <c r="J577" s="2">
        <f>IF(SUM('Actual species'!M577)&gt;=1,1,IF(SUM('Actual species'!M577)="X",1,0))</f>
        <v>0</v>
      </c>
      <c r="K577" s="2">
        <f>IF(SUM('Actual species'!N577)&gt;=1,1,IF(SUM('Actual species'!N577)="X",1,0))</f>
        <v>1</v>
      </c>
      <c r="L577" s="2">
        <f>IF(SUM('Actual species'!O577)&gt;=1,1,IF(SUM('Actual species'!O577)="X",1,0))</f>
        <v>1</v>
      </c>
      <c r="M577" s="2">
        <f>IF(SUM('Actual species'!P577)&gt;=1,1,IF(SUM('Actual species'!P577)="X",1,0))</f>
        <v>1</v>
      </c>
      <c r="N577" s="2">
        <f>IF(SUM('Actual species'!Q577)&gt;=1,1,IF(SUM('Actual species'!Q577)="X",1,0))</f>
        <v>0</v>
      </c>
      <c r="O577" s="2">
        <f>IF(SUM('Actual species'!R577)&gt;=1,1,IF(SUM('Actual species'!R577)="X",1,0))</f>
        <v>1</v>
      </c>
      <c r="P577" s="2">
        <f>IF(SUM('Actual species'!S577)&gt;=1,1,IF(SUM('Actual species'!S577)="X",1,0))</f>
        <v>0</v>
      </c>
      <c r="Q577" s="2">
        <f>IF(SUM('Actual species'!T577)&gt;=1,1,IF(SUM('Actual species'!T577)="X",1,0))</f>
        <v>0</v>
      </c>
      <c r="R577" s="2">
        <f>IF(SUM('Actual species'!U577)&gt;=1,1,IF(SUM('Actual species'!U577)="X",1,0))</f>
        <v>0</v>
      </c>
      <c r="S577" s="2">
        <f>IF(SUM('Actual species'!V577)&gt;=1,1,IF(SUM('Actual species'!V577)="X",1,0))</f>
        <v>0</v>
      </c>
      <c r="T577" s="2">
        <f>IF(SUM('Actual species'!W577)&gt;=1,1,IF(SUM('Actual species'!W577)="X",1,0))</f>
        <v>0</v>
      </c>
    </row>
    <row r="578" spans="1:20" x14ac:dyDescent="0.3">
      <c r="A578" s="113" t="str">
        <f>'Actual species'!A578</f>
        <v>Oxypoda moczarskii</v>
      </c>
      <c r="B578" s="66">
        <f>IF(SUM('Actual species'!B578:E578)&gt;=1,1,IF(SUM('Actual species'!B578:E578)="X",1,0))</f>
        <v>0</v>
      </c>
      <c r="C578" s="2">
        <f>IF(SUM('Actual species'!F578)&gt;=1,1,IF(SUM('Actual species'!F578)="X",1,0))</f>
        <v>0</v>
      </c>
      <c r="D578" s="2">
        <f>IF(SUM('Actual species'!G578)&gt;=1,1,IF(SUM('Actual species'!G578)="X",1,0))</f>
        <v>0</v>
      </c>
      <c r="E578" s="2">
        <f>IF(SUM('Actual species'!H578)&gt;=1,1,IF(SUM('Actual species'!H578)="X",1,0))</f>
        <v>0</v>
      </c>
      <c r="F578" s="2">
        <f>IF(SUM('Actual species'!I578)&gt;=1,1,IF(SUM('Actual species'!I578)="X",1,0))</f>
        <v>0</v>
      </c>
      <c r="G578" s="2">
        <f>IF(SUM('Actual species'!J578)&gt;=1,1,IF(SUM('Actual species'!J578)="X",1,0))</f>
        <v>0</v>
      </c>
      <c r="H578" s="2">
        <f>IF(SUM('Actual species'!K578)&gt;=1,1,IF(SUM('Actual species'!K578)="X",1,0))</f>
        <v>0</v>
      </c>
      <c r="I578" s="2">
        <f>IF(SUM('Actual species'!L578)&gt;=1,1,IF(SUM('Actual species'!L578)="X",1,0))</f>
        <v>0</v>
      </c>
      <c r="J578" s="2">
        <f>IF(SUM('Actual species'!M578)&gt;=1,1,IF(SUM('Actual species'!M578)="X",1,0))</f>
        <v>0</v>
      </c>
      <c r="K578" s="2">
        <f>IF(SUM('Actual species'!N578)&gt;=1,1,IF(SUM('Actual species'!N578)="X",1,0))</f>
        <v>0</v>
      </c>
      <c r="L578" s="2">
        <f>IF(SUM('Actual species'!O578)&gt;=1,1,IF(SUM('Actual species'!O578)="X",1,0))</f>
        <v>0</v>
      </c>
      <c r="M578" s="2">
        <f>IF(SUM('Actual species'!P578)&gt;=1,1,IF(SUM('Actual species'!P578)="X",1,0))</f>
        <v>0</v>
      </c>
      <c r="N578" s="2">
        <f>IF(SUM('Actual species'!Q578)&gt;=1,1,IF(SUM('Actual species'!Q578)="X",1,0))</f>
        <v>0</v>
      </c>
      <c r="O578" s="2">
        <f>IF(SUM('Actual species'!R578)&gt;=1,1,IF(SUM('Actual species'!R578)="X",1,0))</f>
        <v>0</v>
      </c>
      <c r="P578" s="2">
        <f>IF(SUM('Actual species'!S578)&gt;=1,1,IF(SUM('Actual species'!S578)="X",1,0))</f>
        <v>0</v>
      </c>
      <c r="Q578" s="2">
        <f>IF(SUM('Actual species'!T578)&gt;=1,1,IF(SUM('Actual species'!T578)="X",1,0))</f>
        <v>0</v>
      </c>
      <c r="R578" s="2">
        <f>IF(SUM('Actual species'!U578)&gt;=1,1,IF(SUM('Actual species'!U578)="X",1,0))</f>
        <v>0</v>
      </c>
      <c r="S578" s="2">
        <f>IF(SUM('Actual species'!V578)&gt;=1,1,IF(SUM('Actual species'!V578)="X",1,0))</f>
        <v>0</v>
      </c>
      <c r="T578" s="2">
        <f>IF(SUM('Actual species'!W578)&gt;=1,1,IF(SUM('Actual species'!W578)="X",1,0))</f>
        <v>0</v>
      </c>
    </row>
    <row r="579" spans="1:20" x14ac:dyDescent="0.3">
      <c r="A579" s="113" t="str">
        <f>'Actual species'!A579</f>
        <v>Oxypoda moreatica</v>
      </c>
      <c r="B579" s="66">
        <f>IF(SUM('Actual species'!B579:E579)&gt;=1,1,IF(SUM('Actual species'!B579:E579)="X",1,0))</f>
        <v>0</v>
      </c>
      <c r="C579" s="2">
        <f>IF(SUM('Actual species'!F579)&gt;=1,1,IF(SUM('Actual species'!F579)="X",1,0))</f>
        <v>0</v>
      </c>
      <c r="D579" s="2">
        <f>IF(SUM('Actual species'!G579)&gt;=1,1,IF(SUM('Actual species'!G579)="X",1,0))</f>
        <v>0</v>
      </c>
      <c r="E579" s="2">
        <f>IF(SUM('Actual species'!H579)&gt;=1,1,IF(SUM('Actual species'!H579)="X",1,0))</f>
        <v>0</v>
      </c>
      <c r="F579" s="2">
        <f>IF(SUM('Actual species'!I579)&gt;=1,1,IF(SUM('Actual species'!I579)="X",1,0))</f>
        <v>0</v>
      </c>
      <c r="G579" s="2">
        <f>IF(SUM('Actual species'!J579)&gt;=1,1,IF(SUM('Actual species'!J579)="X",1,0))</f>
        <v>0</v>
      </c>
      <c r="H579" s="2">
        <f>IF(SUM('Actual species'!K579)&gt;=1,1,IF(SUM('Actual species'!K579)="X",1,0))</f>
        <v>0</v>
      </c>
      <c r="I579" s="2">
        <f>IF(SUM('Actual species'!L579)&gt;=1,1,IF(SUM('Actual species'!L579)="X",1,0))</f>
        <v>0</v>
      </c>
      <c r="J579" s="2">
        <f>IF(SUM('Actual species'!M579)&gt;=1,1,IF(SUM('Actual species'!M579)="X",1,0))</f>
        <v>0</v>
      </c>
      <c r="K579" s="2">
        <f>IF(SUM('Actual species'!N579)&gt;=1,1,IF(SUM('Actual species'!N579)="X",1,0))</f>
        <v>0</v>
      </c>
      <c r="L579" s="2">
        <f>IF(SUM('Actual species'!O579)&gt;=1,1,IF(SUM('Actual species'!O579)="X",1,0))</f>
        <v>0</v>
      </c>
      <c r="M579" s="2">
        <f>IF(SUM('Actual species'!P579)&gt;=1,1,IF(SUM('Actual species'!P579)="X",1,0))</f>
        <v>0</v>
      </c>
      <c r="N579" s="2">
        <f>IF(SUM('Actual species'!Q579)&gt;=1,1,IF(SUM('Actual species'!Q579)="X",1,0))</f>
        <v>0</v>
      </c>
      <c r="O579" s="2">
        <f>IF(SUM('Actual species'!R579)&gt;=1,1,IF(SUM('Actual species'!R579)="X",1,0))</f>
        <v>0</v>
      </c>
      <c r="P579" s="2">
        <f>IF(SUM('Actual species'!S579)&gt;=1,1,IF(SUM('Actual species'!S579)="X",1,0))</f>
        <v>0</v>
      </c>
      <c r="Q579" s="2">
        <f>IF(SUM('Actual species'!T579)&gt;=1,1,IF(SUM('Actual species'!T579)="X",1,0))</f>
        <v>0</v>
      </c>
      <c r="R579" s="2">
        <f>IF(SUM('Actual species'!U579)&gt;=1,1,IF(SUM('Actual species'!U579)="X",1,0))</f>
        <v>0</v>
      </c>
      <c r="S579" s="2">
        <f>IF(SUM('Actual species'!V579)&gt;=1,1,IF(SUM('Actual species'!V579)="X",1,0))</f>
        <v>1</v>
      </c>
      <c r="T579" s="2">
        <f>IF(SUM('Actual species'!W579)&gt;=1,1,IF(SUM('Actual species'!W579)="X",1,0))</f>
        <v>0</v>
      </c>
    </row>
    <row r="580" spans="1:20" x14ac:dyDescent="0.3">
      <c r="A580" s="113" t="str">
        <f>'Actual species'!A580</f>
        <v>Oxypoda mulsanti</v>
      </c>
      <c r="B580" s="66">
        <f>IF(SUM('Actual species'!B580:E580)&gt;=1,1,IF(SUM('Actual species'!B580:E580)="X",1,0))</f>
        <v>0</v>
      </c>
      <c r="C580" s="2">
        <f>IF(SUM('Actual species'!F580)&gt;=1,1,IF(SUM('Actual species'!F580)="X",1,0))</f>
        <v>0</v>
      </c>
      <c r="D580" s="2">
        <f>IF(SUM('Actual species'!G580)&gt;=1,1,IF(SUM('Actual species'!G580)="X",1,0))</f>
        <v>0</v>
      </c>
      <c r="E580" s="2">
        <f>IF(SUM('Actual species'!H580)&gt;=1,1,IF(SUM('Actual species'!H580)="X",1,0))</f>
        <v>0</v>
      </c>
      <c r="F580" s="2">
        <f>IF(SUM('Actual species'!I580)&gt;=1,1,IF(SUM('Actual species'!I580)="X",1,0))</f>
        <v>0</v>
      </c>
      <c r="G580" s="2">
        <f>IF(SUM('Actual species'!J580)&gt;=1,1,IF(SUM('Actual species'!J580)="X",1,0))</f>
        <v>0</v>
      </c>
      <c r="H580" s="2">
        <f>IF(SUM('Actual species'!K580)&gt;=1,1,IF(SUM('Actual species'!K580)="X",1,0))</f>
        <v>0</v>
      </c>
      <c r="I580" s="2">
        <f>IF(SUM('Actual species'!L580)&gt;=1,1,IF(SUM('Actual species'!L580)="X",1,0))</f>
        <v>0</v>
      </c>
      <c r="J580" s="2">
        <f>IF(SUM('Actual species'!M580)&gt;=1,1,IF(SUM('Actual species'!M580)="X",1,0))</f>
        <v>0</v>
      </c>
      <c r="K580" s="2">
        <f>IF(SUM('Actual species'!N580)&gt;=1,1,IF(SUM('Actual species'!N580)="X",1,0))</f>
        <v>0</v>
      </c>
      <c r="L580" s="2">
        <f>IF(SUM('Actual species'!O580)&gt;=1,1,IF(SUM('Actual species'!O580)="X",1,0))</f>
        <v>0</v>
      </c>
      <c r="M580" s="2">
        <f>IF(SUM('Actual species'!P580)&gt;=1,1,IF(SUM('Actual species'!P580)="X",1,0))</f>
        <v>0</v>
      </c>
      <c r="N580" s="2">
        <f>IF(SUM('Actual species'!Q580)&gt;=1,1,IF(SUM('Actual species'!Q580)="X",1,0))</f>
        <v>0</v>
      </c>
      <c r="O580" s="2">
        <f>IF(SUM('Actual species'!R580)&gt;=1,1,IF(SUM('Actual species'!R580)="X",1,0))</f>
        <v>0</v>
      </c>
      <c r="P580" s="2">
        <f>IF(SUM('Actual species'!S580)&gt;=1,1,IF(SUM('Actual species'!S580)="X",1,0))</f>
        <v>1</v>
      </c>
      <c r="Q580" s="2">
        <f>IF(SUM('Actual species'!T580)&gt;=1,1,IF(SUM('Actual species'!T580)="X",1,0))</f>
        <v>0</v>
      </c>
      <c r="R580" s="2">
        <f>IF(SUM('Actual species'!U580)&gt;=1,1,IF(SUM('Actual species'!U580)="X",1,0))</f>
        <v>0</v>
      </c>
      <c r="S580" s="2">
        <f>IF(SUM('Actual species'!V580)&gt;=1,1,IF(SUM('Actual species'!V580)="X",1,0))</f>
        <v>0</v>
      </c>
      <c r="T580" s="2">
        <f>IF(SUM('Actual species'!W580)&gt;=1,1,IF(SUM('Actual species'!W580)="X",1,0))</f>
        <v>0</v>
      </c>
    </row>
    <row r="581" spans="1:20" x14ac:dyDescent="0.3">
      <c r="A581" s="113" t="str">
        <f>'Actual species'!A581</f>
        <v>Oxypoda mutata</v>
      </c>
      <c r="B581" s="66">
        <f>IF(SUM('Actual species'!B581:E581)&gt;=1,1,IF(SUM('Actual species'!B581:E581)="X",1,0))</f>
        <v>0</v>
      </c>
      <c r="C581" s="2">
        <f>IF(SUM('Actual species'!F581)&gt;=1,1,IF(SUM('Actual species'!F581)="X",1,0))</f>
        <v>0</v>
      </c>
      <c r="D581" s="2">
        <f>IF(SUM('Actual species'!G581)&gt;=1,1,IF(SUM('Actual species'!G581)="X",1,0))</f>
        <v>0</v>
      </c>
      <c r="E581" s="2">
        <f>IF(SUM('Actual species'!H581)&gt;=1,1,IF(SUM('Actual species'!H581)="X",1,0))</f>
        <v>0</v>
      </c>
      <c r="F581" s="2">
        <f>IF(SUM('Actual species'!I581)&gt;=1,1,IF(SUM('Actual species'!I581)="X",1,0))</f>
        <v>0</v>
      </c>
      <c r="G581" s="2">
        <f>IF(SUM('Actual species'!J581)&gt;=1,1,IF(SUM('Actual species'!J581)="X",1,0))</f>
        <v>0</v>
      </c>
      <c r="H581" s="2">
        <f>IF(SUM('Actual species'!K581)&gt;=1,1,IF(SUM('Actual species'!K581)="X",1,0))</f>
        <v>0</v>
      </c>
      <c r="I581" s="2">
        <f>IF(SUM('Actual species'!L581)&gt;=1,1,IF(SUM('Actual species'!L581)="X",1,0))</f>
        <v>0</v>
      </c>
      <c r="J581" s="2">
        <f>IF(SUM('Actual species'!M581)&gt;=1,1,IF(SUM('Actual species'!M581)="X",1,0))</f>
        <v>0</v>
      </c>
      <c r="K581" s="2">
        <f>IF(SUM('Actual species'!N581)&gt;=1,1,IF(SUM('Actual species'!N581)="X",1,0))</f>
        <v>0</v>
      </c>
      <c r="L581" s="2">
        <f>IF(SUM('Actual species'!O581)&gt;=1,1,IF(SUM('Actual species'!O581)="X",1,0))</f>
        <v>0</v>
      </c>
      <c r="M581" s="2">
        <f>IF(SUM('Actual species'!P581)&gt;=1,1,IF(SUM('Actual species'!P581)="X",1,0))</f>
        <v>0</v>
      </c>
      <c r="N581" s="2">
        <f>IF(SUM('Actual species'!Q581)&gt;=1,1,IF(SUM('Actual species'!Q581)="X",1,0))</f>
        <v>1</v>
      </c>
      <c r="O581" s="2">
        <f>IF(SUM('Actual species'!R581)&gt;=1,1,IF(SUM('Actual species'!R581)="X",1,0))</f>
        <v>0</v>
      </c>
      <c r="P581" s="2">
        <f>IF(SUM('Actual species'!S581)&gt;=1,1,IF(SUM('Actual species'!S581)="X",1,0))</f>
        <v>0</v>
      </c>
      <c r="Q581" s="2">
        <f>IF(SUM('Actual species'!T581)&gt;=1,1,IF(SUM('Actual species'!T581)="X",1,0))</f>
        <v>0</v>
      </c>
      <c r="R581" s="2">
        <f>IF(SUM('Actual species'!U581)&gt;=1,1,IF(SUM('Actual species'!U581)="X",1,0))</f>
        <v>0</v>
      </c>
      <c r="S581" s="2">
        <f>IF(SUM('Actual species'!V581)&gt;=1,1,IF(SUM('Actual species'!V581)="X",1,0))</f>
        <v>0</v>
      </c>
      <c r="T581" s="2">
        <f>IF(SUM('Actual species'!W581)&gt;=1,1,IF(SUM('Actual species'!W581)="X",1,0))</f>
        <v>0</v>
      </c>
    </row>
    <row r="582" spans="1:20" x14ac:dyDescent="0.3">
      <c r="A582" s="113" t="str">
        <f>'Actual species'!A582</f>
        <v>Oxypoda nova</v>
      </c>
      <c r="B582" s="66">
        <f>IF(SUM('Actual species'!B582:E582)&gt;=1,1,IF(SUM('Actual species'!B582:E582)="X",1,0))</f>
        <v>0</v>
      </c>
      <c r="C582" s="2">
        <f>IF(SUM('Actual species'!F582)&gt;=1,1,IF(SUM('Actual species'!F582)="X",1,0))</f>
        <v>0</v>
      </c>
      <c r="D582" s="2">
        <f>IF(SUM('Actual species'!G582)&gt;=1,1,IF(SUM('Actual species'!G582)="X",1,0))</f>
        <v>0</v>
      </c>
      <c r="E582" s="2">
        <f>IF(SUM('Actual species'!H582)&gt;=1,1,IF(SUM('Actual species'!H582)="X",1,0))</f>
        <v>0</v>
      </c>
      <c r="F582" s="2">
        <f>IF(SUM('Actual species'!I582)&gt;=1,1,IF(SUM('Actual species'!I582)="X",1,0))</f>
        <v>0</v>
      </c>
      <c r="G582" s="2">
        <f>IF(SUM('Actual species'!J582)&gt;=1,1,IF(SUM('Actual species'!J582)="X",1,0))</f>
        <v>0</v>
      </c>
      <c r="H582" s="2">
        <f>IF(SUM('Actual species'!K582)&gt;=1,1,IF(SUM('Actual species'!K582)="X",1,0))</f>
        <v>0</v>
      </c>
      <c r="I582" s="2">
        <f>IF(SUM('Actual species'!L582)&gt;=1,1,IF(SUM('Actual species'!L582)="X",1,0))</f>
        <v>0</v>
      </c>
      <c r="J582" s="2">
        <f>IF(SUM('Actual species'!M582)&gt;=1,1,IF(SUM('Actual species'!M582)="X",1,0))</f>
        <v>0</v>
      </c>
      <c r="K582" s="2">
        <f>IF(SUM('Actual species'!N582)&gt;=1,1,IF(SUM('Actual species'!N582)="X",1,0))</f>
        <v>0</v>
      </c>
      <c r="L582" s="2">
        <f>IF(SUM('Actual species'!O582)&gt;=1,1,IF(SUM('Actual species'!O582)="X",1,0))</f>
        <v>0</v>
      </c>
      <c r="M582" s="2">
        <f>IF(SUM('Actual species'!P582)&gt;=1,1,IF(SUM('Actual species'!P582)="X",1,0))</f>
        <v>1</v>
      </c>
      <c r="N582" s="2">
        <f>IF(SUM('Actual species'!Q582)&gt;=1,1,IF(SUM('Actual species'!Q582)="X",1,0))</f>
        <v>0</v>
      </c>
      <c r="O582" s="2">
        <f>IF(SUM('Actual species'!R582)&gt;=1,1,IF(SUM('Actual species'!R582)="X",1,0))</f>
        <v>0</v>
      </c>
      <c r="P582" s="2">
        <f>IF(SUM('Actual species'!S582)&gt;=1,1,IF(SUM('Actual species'!S582)="X",1,0))</f>
        <v>0</v>
      </c>
      <c r="Q582" s="2">
        <f>IF(SUM('Actual species'!T582)&gt;=1,1,IF(SUM('Actual species'!T582)="X",1,0))</f>
        <v>0</v>
      </c>
      <c r="R582" s="2">
        <f>IF(SUM('Actual species'!U582)&gt;=1,1,IF(SUM('Actual species'!U582)="X",1,0))</f>
        <v>0</v>
      </c>
      <c r="S582" s="2">
        <f>IF(SUM('Actual species'!V582)&gt;=1,1,IF(SUM('Actual species'!V582)="X",1,0))</f>
        <v>0</v>
      </c>
      <c r="T582" s="2">
        <f>IF(SUM('Actual species'!W582)&gt;=1,1,IF(SUM('Actual species'!W582)="X",1,0))</f>
        <v>0</v>
      </c>
    </row>
    <row r="583" spans="1:20" x14ac:dyDescent="0.3">
      <c r="A583" s="113" t="str">
        <f>'Actual species'!A583</f>
        <v>Oxypoda obscuricollis</v>
      </c>
      <c r="B583" s="66">
        <f>IF(SUM('Actual species'!B583:E583)&gt;=1,1,IF(SUM('Actual species'!B583:E583)="X",1,0))</f>
        <v>0</v>
      </c>
      <c r="C583" s="2">
        <f>IF(SUM('Actual species'!F583)&gt;=1,1,IF(SUM('Actual species'!F583)="X",1,0))</f>
        <v>0</v>
      </c>
      <c r="D583" s="2">
        <f>IF(SUM('Actual species'!G583)&gt;=1,1,IF(SUM('Actual species'!G583)="X",1,0))</f>
        <v>0</v>
      </c>
      <c r="E583" s="2">
        <f>IF(SUM('Actual species'!H583)&gt;=1,1,IF(SUM('Actual species'!H583)="X",1,0))</f>
        <v>0</v>
      </c>
      <c r="F583" s="2">
        <f>IF(SUM('Actual species'!I583)&gt;=1,1,IF(SUM('Actual species'!I583)="X",1,0))</f>
        <v>0</v>
      </c>
      <c r="G583" s="2">
        <f>IF(SUM('Actual species'!J583)&gt;=1,1,IF(SUM('Actual species'!J583)="X",1,0))</f>
        <v>0</v>
      </c>
      <c r="H583" s="2">
        <f>IF(SUM('Actual species'!K583)&gt;=1,1,IF(SUM('Actual species'!K583)="X",1,0))</f>
        <v>1</v>
      </c>
      <c r="I583" s="2">
        <f>IF(SUM('Actual species'!L583)&gt;=1,1,IF(SUM('Actual species'!L583)="X",1,0))</f>
        <v>1</v>
      </c>
      <c r="J583" s="2">
        <f>IF(SUM('Actual species'!M583)&gt;=1,1,IF(SUM('Actual species'!M583)="X",1,0))</f>
        <v>0</v>
      </c>
      <c r="K583" s="2">
        <f>IF(SUM('Actual species'!N583)&gt;=1,1,IF(SUM('Actual species'!N583)="X",1,0))</f>
        <v>0</v>
      </c>
      <c r="L583" s="2">
        <f>IF(SUM('Actual species'!O583)&gt;=1,1,IF(SUM('Actual species'!O583)="X",1,0))</f>
        <v>0</v>
      </c>
      <c r="M583" s="2">
        <f>IF(SUM('Actual species'!P583)&gt;=1,1,IF(SUM('Actual species'!P583)="X",1,0))</f>
        <v>0</v>
      </c>
      <c r="N583" s="2">
        <f>IF(SUM('Actual species'!Q583)&gt;=1,1,IF(SUM('Actual species'!Q583)="X",1,0))</f>
        <v>0</v>
      </c>
      <c r="O583" s="2">
        <f>IF(SUM('Actual species'!R583)&gt;=1,1,IF(SUM('Actual species'!R583)="X",1,0))</f>
        <v>0</v>
      </c>
      <c r="P583" s="2">
        <f>IF(SUM('Actual species'!S583)&gt;=1,1,IF(SUM('Actual species'!S583)="X",1,0))</f>
        <v>0</v>
      </c>
      <c r="Q583" s="2">
        <f>IF(SUM('Actual species'!T583)&gt;=1,1,IF(SUM('Actual species'!T583)="X",1,0))</f>
        <v>0</v>
      </c>
      <c r="R583" s="2">
        <f>IF(SUM('Actual species'!U583)&gt;=1,1,IF(SUM('Actual species'!U583)="X",1,0))</f>
        <v>0</v>
      </c>
      <c r="S583" s="2">
        <f>IF(SUM('Actual species'!V583)&gt;=1,1,IF(SUM('Actual species'!V583)="X",1,0))</f>
        <v>0</v>
      </c>
      <c r="T583" s="2">
        <f>IF(SUM('Actual species'!W583)&gt;=1,1,IF(SUM('Actual species'!W583)="X",1,0))</f>
        <v>0</v>
      </c>
    </row>
    <row r="584" spans="1:20" x14ac:dyDescent="0.3">
      <c r="A584" s="113" t="str">
        <f>'Actual species'!A584</f>
        <v>Oxypoda opaca</v>
      </c>
      <c r="B584" s="66">
        <f>IF(SUM('Actual species'!B584:E584)&gt;=1,1,IF(SUM('Actual species'!B584:E584)="X",1,0))</f>
        <v>0</v>
      </c>
      <c r="C584" s="2">
        <f>IF(SUM('Actual species'!F584)&gt;=1,1,IF(SUM('Actual species'!F584)="X",1,0))</f>
        <v>1</v>
      </c>
      <c r="D584" s="2">
        <f>IF(SUM('Actual species'!G584)&gt;=1,1,IF(SUM('Actual species'!G584)="X",1,0))</f>
        <v>0</v>
      </c>
      <c r="E584" s="2">
        <f>IF(SUM('Actual species'!H584)&gt;=1,1,IF(SUM('Actual species'!H584)="X",1,0))</f>
        <v>0</v>
      </c>
      <c r="F584" s="2">
        <f>IF(SUM('Actual species'!I584)&gt;=1,1,IF(SUM('Actual species'!I584)="X",1,0))</f>
        <v>0</v>
      </c>
      <c r="G584" s="2">
        <f>IF(SUM('Actual species'!J584)&gt;=1,1,IF(SUM('Actual species'!J584)="X",1,0))</f>
        <v>0</v>
      </c>
      <c r="H584" s="2">
        <f>IF(SUM('Actual species'!K584)&gt;=1,1,IF(SUM('Actual species'!K584)="X",1,0))</f>
        <v>0</v>
      </c>
      <c r="I584" s="2">
        <f>IF(SUM('Actual species'!L584)&gt;=1,1,IF(SUM('Actual species'!L584)="X",1,0))</f>
        <v>0</v>
      </c>
      <c r="J584" s="2">
        <f>IF(SUM('Actual species'!M584)&gt;=1,1,IF(SUM('Actual species'!M584)="X",1,0))</f>
        <v>0</v>
      </c>
      <c r="K584" s="2">
        <f>IF(SUM('Actual species'!N584)&gt;=1,1,IF(SUM('Actual species'!N584)="X",1,0))</f>
        <v>0</v>
      </c>
      <c r="L584" s="2">
        <f>IF(SUM('Actual species'!O584)&gt;=1,1,IF(SUM('Actual species'!O584)="X",1,0))</f>
        <v>0</v>
      </c>
      <c r="M584" s="2">
        <f>IF(SUM('Actual species'!P584)&gt;=1,1,IF(SUM('Actual species'!P584)="X",1,0))</f>
        <v>1</v>
      </c>
      <c r="N584" s="2">
        <f>IF(SUM('Actual species'!Q584)&gt;=1,1,IF(SUM('Actual species'!Q584)="X",1,0))</f>
        <v>0</v>
      </c>
      <c r="O584" s="2">
        <f>IF(SUM('Actual species'!R584)&gt;=1,1,IF(SUM('Actual species'!R584)="X",1,0))</f>
        <v>0</v>
      </c>
      <c r="P584" s="2">
        <f>IF(SUM('Actual species'!S584)&gt;=1,1,IF(SUM('Actual species'!S584)="X",1,0))</f>
        <v>1</v>
      </c>
      <c r="Q584" s="2">
        <f>IF(SUM('Actual species'!T584)&gt;=1,1,IF(SUM('Actual species'!T584)="X",1,0))</f>
        <v>0</v>
      </c>
      <c r="R584" s="2">
        <f>IF(SUM('Actual species'!U584)&gt;=1,1,IF(SUM('Actual species'!U584)="X",1,0))</f>
        <v>0</v>
      </c>
      <c r="S584" s="2">
        <f>IF(SUM('Actual species'!V584)&gt;=1,1,IF(SUM('Actual species'!V584)="X",1,0))</f>
        <v>0</v>
      </c>
      <c r="T584" s="2">
        <f>IF(SUM('Actual species'!W584)&gt;=1,1,IF(SUM('Actual species'!W584)="X",1,0))</f>
        <v>0</v>
      </c>
    </row>
    <row r="585" spans="1:20" x14ac:dyDescent="0.3">
      <c r="A585" s="113" t="str">
        <f>'Actual species'!A585</f>
        <v>Oxypoda praecox</v>
      </c>
      <c r="B585" s="66">
        <f>IF(SUM('Actual species'!B585:E585)&gt;=1,1,IF(SUM('Actual species'!B585:E585)="X",1,0))</f>
        <v>0</v>
      </c>
      <c r="C585" s="2">
        <f>IF(SUM('Actual species'!F585)&gt;=1,1,IF(SUM('Actual species'!F585)="X",1,0))</f>
        <v>1</v>
      </c>
      <c r="D585" s="2">
        <f>IF(SUM('Actual species'!G585)&gt;=1,1,IF(SUM('Actual species'!G585)="X",1,0))</f>
        <v>0</v>
      </c>
      <c r="E585" s="2">
        <f>IF(SUM('Actual species'!H585)&gt;=1,1,IF(SUM('Actual species'!H585)="X",1,0))</f>
        <v>0</v>
      </c>
      <c r="F585" s="2">
        <f>IF(SUM('Actual species'!I585)&gt;=1,1,IF(SUM('Actual species'!I585)="X",1,0))</f>
        <v>0</v>
      </c>
      <c r="G585" s="2">
        <f>IF(SUM('Actual species'!J585)&gt;=1,1,IF(SUM('Actual species'!J585)="X",1,0))</f>
        <v>0</v>
      </c>
      <c r="H585" s="2">
        <f>IF(SUM('Actual species'!K585)&gt;=1,1,IF(SUM('Actual species'!K585)="X",1,0))</f>
        <v>0</v>
      </c>
      <c r="I585" s="2">
        <f>IF(SUM('Actual species'!L585)&gt;=1,1,IF(SUM('Actual species'!L585)="X",1,0))</f>
        <v>0</v>
      </c>
      <c r="J585" s="2">
        <f>IF(SUM('Actual species'!M585)&gt;=1,1,IF(SUM('Actual species'!M585)="X",1,0))</f>
        <v>0</v>
      </c>
      <c r="K585" s="2">
        <f>IF(SUM('Actual species'!N585)&gt;=1,1,IF(SUM('Actual species'!N585)="X",1,0))</f>
        <v>0</v>
      </c>
      <c r="L585" s="2">
        <f>IF(SUM('Actual species'!O585)&gt;=1,1,IF(SUM('Actual species'!O585)="X",1,0))</f>
        <v>0</v>
      </c>
      <c r="M585" s="2">
        <f>IF(SUM('Actual species'!P585)&gt;=1,1,IF(SUM('Actual species'!P585)="X",1,0))</f>
        <v>0</v>
      </c>
      <c r="N585" s="2">
        <f>IF(SUM('Actual species'!Q585)&gt;=1,1,IF(SUM('Actual species'!Q585)="X",1,0))</f>
        <v>0</v>
      </c>
      <c r="O585" s="2">
        <f>IF(SUM('Actual species'!R585)&gt;=1,1,IF(SUM('Actual species'!R585)="X",1,0))</f>
        <v>0</v>
      </c>
      <c r="P585" s="2">
        <f>IF(SUM('Actual species'!S585)&gt;=1,1,IF(SUM('Actual species'!S585)="X",1,0))</f>
        <v>0</v>
      </c>
      <c r="Q585" s="2">
        <f>IF(SUM('Actual species'!T585)&gt;=1,1,IF(SUM('Actual species'!T585)="X",1,0))</f>
        <v>0</v>
      </c>
      <c r="R585" s="2">
        <f>IF(SUM('Actual species'!U585)&gt;=1,1,IF(SUM('Actual species'!U585)="X",1,0))</f>
        <v>0</v>
      </c>
      <c r="S585" s="2">
        <f>IF(SUM('Actual species'!V585)&gt;=1,1,IF(SUM('Actual species'!V585)="X",1,0))</f>
        <v>0</v>
      </c>
      <c r="T585" s="2">
        <f>IF(SUM('Actual species'!W585)&gt;=1,1,IF(SUM('Actual species'!W585)="X",1,0))</f>
        <v>0</v>
      </c>
    </row>
    <row r="586" spans="1:20" x14ac:dyDescent="0.3">
      <c r="A586" s="113" t="str">
        <f>'Actual species'!A586</f>
        <v>Oxypoda recondita</v>
      </c>
      <c r="B586" s="66">
        <f>IF(SUM('Actual species'!B586:E586)&gt;=1,1,IF(SUM('Actual species'!B586:E586)="X",1,0))</f>
        <v>0</v>
      </c>
      <c r="C586" s="2">
        <f>IF(SUM('Actual species'!F586)&gt;=1,1,IF(SUM('Actual species'!F586)="X",1,0))</f>
        <v>0</v>
      </c>
      <c r="D586" s="2">
        <f>IF(SUM('Actual species'!G586)&gt;=1,1,IF(SUM('Actual species'!G586)="X",1,0))</f>
        <v>0</v>
      </c>
      <c r="E586" s="2">
        <f>IF(SUM('Actual species'!H586)&gt;=1,1,IF(SUM('Actual species'!H586)="X",1,0))</f>
        <v>0</v>
      </c>
      <c r="F586" s="2">
        <f>IF(SUM('Actual species'!I586)&gt;=1,1,IF(SUM('Actual species'!I586)="X",1,0))</f>
        <v>0</v>
      </c>
      <c r="G586" s="2">
        <f>IF(SUM('Actual species'!J586)&gt;=1,1,IF(SUM('Actual species'!J586)="X",1,0))</f>
        <v>0</v>
      </c>
      <c r="H586" s="2">
        <f>IF(SUM('Actual species'!K586)&gt;=1,1,IF(SUM('Actual species'!K586)="X",1,0))</f>
        <v>0</v>
      </c>
      <c r="I586" s="2">
        <f>IF(SUM('Actual species'!L586)&gt;=1,1,IF(SUM('Actual species'!L586)="X",1,0))</f>
        <v>0</v>
      </c>
      <c r="J586" s="2">
        <f>IF(SUM('Actual species'!M586)&gt;=1,1,IF(SUM('Actual species'!M586)="X",1,0))</f>
        <v>0</v>
      </c>
      <c r="K586" s="2">
        <f>IF(SUM('Actual species'!N586)&gt;=1,1,IF(SUM('Actual species'!N586)="X",1,0))</f>
        <v>0</v>
      </c>
      <c r="L586" s="2">
        <f>IF(SUM('Actual species'!O586)&gt;=1,1,IF(SUM('Actual species'!O586)="X",1,0))</f>
        <v>0</v>
      </c>
      <c r="M586" s="2">
        <f>IF(SUM('Actual species'!P586)&gt;=1,1,IF(SUM('Actual species'!P586)="X",1,0))</f>
        <v>0</v>
      </c>
      <c r="N586" s="2">
        <f>IF(SUM('Actual species'!Q586)&gt;=1,1,IF(SUM('Actual species'!Q586)="X",1,0))</f>
        <v>0</v>
      </c>
      <c r="O586" s="2">
        <f>IF(SUM('Actual species'!R586)&gt;=1,1,IF(SUM('Actual species'!R586)="X",1,0))</f>
        <v>1</v>
      </c>
      <c r="P586" s="2">
        <f>IF(SUM('Actual species'!S586)&gt;=1,1,IF(SUM('Actual species'!S586)="X",1,0))</f>
        <v>1</v>
      </c>
      <c r="Q586" s="2">
        <f>IF(SUM('Actual species'!T586)&gt;=1,1,IF(SUM('Actual species'!T586)="X",1,0))</f>
        <v>1</v>
      </c>
      <c r="R586" s="2">
        <f>IF(SUM('Actual species'!U586)&gt;=1,1,IF(SUM('Actual species'!U586)="X",1,0))</f>
        <v>1</v>
      </c>
      <c r="S586" s="2">
        <f>IF(SUM('Actual species'!V586)&gt;=1,1,IF(SUM('Actual species'!V586)="X",1,0))</f>
        <v>1</v>
      </c>
      <c r="T586" s="2">
        <f>IF(SUM('Actual species'!W586)&gt;=1,1,IF(SUM('Actual species'!W586)="X",1,0))</f>
        <v>0</v>
      </c>
    </row>
    <row r="587" spans="1:20" x14ac:dyDescent="0.3">
      <c r="A587" s="113" t="str">
        <f>'Actual species'!A587</f>
        <v>Oxypoda scheerpeltziana</v>
      </c>
      <c r="B587" s="66">
        <f>IF(SUM('Actual species'!B587:E587)&gt;=1,1,IF(SUM('Actual species'!B587:E587)="X",1,0))</f>
        <v>0</v>
      </c>
      <c r="C587" s="2">
        <f>IF(SUM('Actual species'!F587)&gt;=1,1,IF(SUM('Actual species'!F587)="X",1,0))</f>
        <v>0</v>
      </c>
      <c r="D587" s="2">
        <f>IF(SUM('Actual species'!G587)&gt;=1,1,IF(SUM('Actual species'!G587)="X",1,0))</f>
        <v>0</v>
      </c>
      <c r="E587" s="2">
        <f>IF(SUM('Actual species'!H587)&gt;=1,1,IF(SUM('Actual species'!H587)="X",1,0))</f>
        <v>1</v>
      </c>
      <c r="F587" s="2">
        <f>IF(SUM('Actual species'!I587)&gt;=1,1,IF(SUM('Actual species'!I587)="X",1,0))</f>
        <v>0</v>
      </c>
      <c r="G587" s="2">
        <f>IF(SUM('Actual species'!J587)&gt;=1,1,IF(SUM('Actual species'!J587)="X",1,0))</f>
        <v>0</v>
      </c>
      <c r="H587" s="2">
        <f>IF(SUM('Actual species'!K587)&gt;=1,1,IF(SUM('Actual species'!K587)="X",1,0))</f>
        <v>0</v>
      </c>
      <c r="I587" s="2">
        <f>IF(SUM('Actual species'!L587)&gt;=1,1,IF(SUM('Actual species'!L587)="X",1,0))</f>
        <v>0</v>
      </c>
      <c r="J587" s="2">
        <f>IF(SUM('Actual species'!M587)&gt;=1,1,IF(SUM('Actual species'!M587)="X",1,0))</f>
        <v>0</v>
      </c>
      <c r="K587" s="2">
        <f>IF(SUM('Actual species'!N587)&gt;=1,1,IF(SUM('Actual species'!N587)="X",1,0))</f>
        <v>0</v>
      </c>
      <c r="L587" s="2">
        <f>IF(SUM('Actual species'!O587)&gt;=1,1,IF(SUM('Actual species'!O587)="X",1,0))</f>
        <v>0</v>
      </c>
      <c r="M587" s="2">
        <f>IF(SUM('Actual species'!P587)&gt;=1,1,IF(SUM('Actual species'!P587)="X",1,0))</f>
        <v>0</v>
      </c>
      <c r="N587" s="2">
        <f>IF(SUM('Actual species'!Q587)&gt;=1,1,IF(SUM('Actual species'!Q587)="X",1,0))</f>
        <v>0</v>
      </c>
      <c r="O587" s="2">
        <f>IF(SUM('Actual species'!R587)&gt;=1,1,IF(SUM('Actual species'!R587)="X",1,0))</f>
        <v>0</v>
      </c>
      <c r="P587" s="2">
        <f>IF(SUM('Actual species'!S587)&gt;=1,1,IF(SUM('Actual species'!S587)="X",1,0))</f>
        <v>0</v>
      </c>
      <c r="Q587" s="2">
        <f>IF(SUM('Actual species'!T587)&gt;=1,1,IF(SUM('Actual species'!T587)="X",1,0))</f>
        <v>0</v>
      </c>
      <c r="R587" s="2">
        <f>IF(SUM('Actual species'!U587)&gt;=1,1,IF(SUM('Actual species'!U587)="X",1,0))</f>
        <v>0</v>
      </c>
      <c r="S587" s="2">
        <f>IF(SUM('Actual species'!V587)&gt;=1,1,IF(SUM('Actual species'!V587)="X",1,0))</f>
        <v>0</v>
      </c>
      <c r="T587" s="2">
        <f>IF(SUM('Actual species'!W587)&gt;=1,1,IF(SUM('Actual species'!W587)="X",1,0))</f>
        <v>0</v>
      </c>
    </row>
    <row r="588" spans="1:20" x14ac:dyDescent="0.3">
      <c r="A588" s="113" t="str">
        <f>'Actual species'!A588</f>
        <v>Oxypoda schminkei</v>
      </c>
      <c r="B588" s="66">
        <f>IF(SUM('Actual species'!B588:E588)&gt;=1,1,IF(SUM('Actual species'!B588:E588)="X",1,0))</f>
        <v>0</v>
      </c>
      <c r="C588" s="2">
        <f>IF(SUM('Actual species'!F588)&gt;=1,1,IF(SUM('Actual species'!F588)="X",1,0))</f>
        <v>0</v>
      </c>
      <c r="D588" s="2">
        <f>IF(SUM('Actual species'!G588)&gt;=1,1,IF(SUM('Actual species'!G588)="X",1,0))</f>
        <v>0</v>
      </c>
      <c r="E588" s="2">
        <f>IF(SUM('Actual species'!H588)&gt;=1,1,IF(SUM('Actual species'!H588)="X",1,0))</f>
        <v>0</v>
      </c>
      <c r="F588" s="2">
        <f>IF(SUM('Actual species'!I588)&gt;=1,1,IF(SUM('Actual species'!I588)="X",1,0))</f>
        <v>0</v>
      </c>
      <c r="G588" s="2">
        <f>IF(SUM('Actual species'!J588)&gt;=1,1,IF(SUM('Actual species'!J588)="X",1,0))</f>
        <v>0</v>
      </c>
      <c r="H588" s="2">
        <f>IF(SUM('Actual species'!K588)&gt;=1,1,IF(SUM('Actual species'!K588)="X",1,0))</f>
        <v>0</v>
      </c>
      <c r="I588" s="2">
        <f>IF(SUM('Actual species'!L588)&gt;=1,1,IF(SUM('Actual species'!L588)="X",1,0))</f>
        <v>0</v>
      </c>
      <c r="J588" s="2">
        <f>IF(SUM('Actual species'!M588)&gt;=1,1,IF(SUM('Actual species'!M588)="X",1,0))</f>
        <v>0</v>
      </c>
      <c r="K588" s="2">
        <f>IF(SUM('Actual species'!N588)&gt;=1,1,IF(SUM('Actual species'!N588)="X",1,0))</f>
        <v>0</v>
      </c>
      <c r="L588" s="2">
        <f>IF(SUM('Actual species'!O588)&gt;=1,1,IF(SUM('Actual species'!O588)="X",1,0))</f>
        <v>1</v>
      </c>
      <c r="M588" s="2">
        <f>IF(SUM('Actual species'!P588)&gt;=1,1,IF(SUM('Actual species'!P588)="X",1,0))</f>
        <v>0</v>
      </c>
      <c r="N588" s="2">
        <f>IF(SUM('Actual species'!Q588)&gt;=1,1,IF(SUM('Actual species'!Q588)="X",1,0))</f>
        <v>0</v>
      </c>
      <c r="O588" s="2">
        <f>IF(SUM('Actual species'!R588)&gt;=1,1,IF(SUM('Actual species'!R588)="X",1,0))</f>
        <v>0</v>
      </c>
      <c r="P588" s="2">
        <f>IF(SUM('Actual species'!S588)&gt;=1,1,IF(SUM('Actual species'!S588)="X",1,0))</f>
        <v>0</v>
      </c>
      <c r="Q588" s="2">
        <f>IF(SUM('Actual species'!T588)&gt;=1,1,IF(SUM('Actual species'!T588)="X",1,0))</f>
        <v>0</v>
      </c>
      <c r="R588" s="2">
        <f>IF(SUM('Actual species'!U588)&gt;=1,1,IF(SUM('Actual species'!U588)="X",1,0))</f>
        <v>0</v>
      </c>
      <c r="S588" s="2">
        <f>IF(SUM('Actual species'!V588)&gt;=1,1,IF(SUM('Actual species'!V588)="X",1,0))</f>
        <v>0</v>
      </c>
      <c r="T588" s="2">
        <f>IF(SUM('Actual species'!W588)&gt;=1,1,IF(SUM('Actual species'!W588)="X",1,0))</f>
        <v>0</v>
      </c>
    </row>
    <row r="589" spans="1:20" x14ac:dyDescent="0.3">
      <c r="A589" s="113" t="str">
        <f>'Actual species'!A589</f>
        <v>Oxypoda sp.</v>
      </c>
      <c r="B589" s="66">
        <f>IF(SUM('Actual species'!B589:E589)&gt;=1,1,IF(SUM('Actual species'!B589:E589)="X",1,0))</f>
        <v>1</v>
      </c>
      <c r="C589" s="2">
        <f>IF(SUM('Actual species'!F589)&gt;=1,1,IF(SUM('Actual species'!F589)="X",1,0))</f>
        <v>0</v>
      </c>
      <c r="D589" s="2">
        <f>IF(SUM('Actual species'!G589)&gt;=1,1,IF(SUM('Actual species'!G589)="X",1,0))</f>
        <v>0</v>
      </c>
      <c r="E589" s="2">
        <f>IF(SUM('Actual species'!H589)&gt;=1,1,IF(SUM('Actual species'!H589)="X",1,0))</f>
        <v>0</v>
      </c>
      <c r="F589" s="2">
        <f>IF(SUM('Actual species'!I589)&gt;=1,1,IF(SUM('Actual species'!I589)="X",1,0))</f>
        <v>1</v>
      </c>
      <c r="G589" s="2">
        <f>IF(SUM('Actual species'!J589)&gt;=1,1,IF(SUM('Actual species'!J589)="X",1,0))</f>
        <v>0</v>
      </c>
      <c r="H589" s="2">
        <f>IF(SUM('Actual species'!K589)&gt;=1,1,IF(SUM('Actual species'!K589)="X",1,0))</f>
        <v>0</v>
      </c>
      <c r="I589" s="2">
        <f>IF(SUM('Actual species'!L589)&gt;=1,1,IF(SUM('Actual species'!L589)="X",1,0))</f>
        <v>0</v>
      </c>
      <c r="J589" s="2">
        <f>IF(SUM('Actual species'!M589)&gt;=1,1,IF(SUM('Actual species'!M589)="X",1,0))</f>
        <v>0</v>
      </c>
      <c r="K589" s="2">
        <f>IF(SUM('Actual species'!N589)&gt;=1,1,IF(SUM('Actual species'!N589)="X",1,0))</f>
        <v>0</v>
      </c>
      <c r="L589" s="2">
        <f>IF(SUM('Actual species'!O589)&gt;=1,1,IF(SUM('Actual species'!O589)="X",1,0))</f>
        <v>0</v>
      </c>
      <c r="M589" s="2">
        <f>IF(SUM('Actual species'!P589)&gt;=1,1,IF(SUM('Actual species'!P589)="X",1,0))</f>
        <v>0</v>
      </c>
      <c r="N589" s="2">
        <f>IF(SUM('Actual species'!Q589)&gt;=1,1,IF(SUM('Actual species'!Q589)="X",1,0))</f>
        <v>0</v>
      </c>
      <c r="O589" s="2">
        <f>IF(SUM('Actual species'!R589)&gt;=1,1,IF(SUM('Actual species'!R589)="X",1,0))</f>
        <v>0</v>
      </c>
      <c r="P589" s="2">
        <f>IF(SUM('Actual species'!S589)&gt;=1,1,IF(SUM('Actual species'!S589)="X",1,0))</f>
        <v>0</v>
      </c>
      <c r="Q589" s="2">
        <f>IF(SUM('Actual species'!T589)&gt;=1,1,IF(SUM('Actual species'!T589)="X",1,0))</f>
        <v>0</v>
      </c>
      <c r="R589" s="2">
        <f>IF(SUM('Actual species'!U589)&gt;=1,1,IF(SUM('Actual species'!U589)="X",1,0))</f>
        <v>0</v>
      </c>
      <c r="S589" s="2">
        <f>IF(SUM('Actual species'!V589)&gt;=1,1,IF(SUM('Actual species'!V589)="X",1,0))</f>
        <v>0</v>
      </c>
      <c r="T589" s="2">
        <f>IF(SUM('Actual species'!W589)&gt;=1,1,IF(SUM('Actual species'!W589)="X",1,0))</f>
        <v>0</v>
      </c>
    </row>
    <row r="590" spans="1:20" x14ac:dyDescent="0.3">
      <c r="A590" s="113" t="str">
        <f>'Actual species'!A590</f>
        <v>Oxypoda sp. 1</v>
      </c>
      <c r="B590" s="66">
        <f>IF(SUM('Actual species'!B590:E590)&gt;=1,1,IF(SUM('Actual species'!B590:E590)="X",1,0))</f>
        <v>0</v>
      </c>
      <c r="C590" s="2">
        <f>IF(SUM('Actual species'!F590)&gt;=1,1,IF(SUM('Actual species'!F590)="X",1,0))</f>
        <v>0</v>
      </c>
      <c r="D590" s="2">
        <f>IF(SUM('Actual species'!G590)&gt;=1,1,IF(SUM('Actual species'!G590)="X",1,0))</f>
        <v>0</v>
      </c>
      <c r="E590" s="2">
        <f>IF(SUM('Actual species'!H590)&gt;=1,1,IF(SUM('Actual species'!H590)="X",1,0))</f>
        <v>0</v>
      </c>
      <c r="F590" s="2">
        <f>IF(SUM('Actual species'!I590)&gt;=1,1,IF(SUM('Actual species'!I590)="X",1,0))</f>
        <v>0</v>
      </c>
      <c r="G590" s="2">
        <f>IF(SUM('Actual species'!J590)&gt;=1,1,IF(SUM('Actual species'!J590)="X",1,0))</f>
        <v>0</v>
      </c>
      <c r="H590" s="2">
        <f>IF(SUM('Actual species'!K590)&gt;=1,1,IF(SUM('Actual species'!K590)="X",1,0))</f>
        <v>0</v>
      </c>
      <c r="I590" s="2">
        <f>IF(SUM('Actual species'!L590)&gt;=1,1,IF(SUM('Actual species'!L590)="X",1,0))</f>
        <v>0</v>
      </c>
      <c r="J590" s="2">
        <f>IF(SUM('Actual species'!M590)&gt;=1,1,IF(SUM('Actual species'!M590)="X",1,0))</f>
        <v>0</v>
      </c>
      <c r="K590" s="2">
        <f>IF(SUM('Actual species'!N590)&gt;=1,1,IF(SUM('Actual species'!N590)="X",1,0))</f>
        <v>0</v>
      </c>
      <c r="L590" s="2">
        <f>IF(SUM('Actual species'!O590)&gt;=1,1,IF(SUM('Actual species'!O590)="X",1,0))</f>
        <v>0</v>
      </c>
      <c r="M590" s="2">
        <f>IF(SUM('Actual species'!P590)&gt;=1,1,IF(SUM('Actual species'!P590)="X",1,0))</f>
        <v>0</v>
      </c>
      <c r="N590" s="2">
        <f>IF(SUM('Actual species'!Q590)&gt;=1,1,IF(SUM('Actual species'!Q590)="X",1,0))</f>
        <v>0</v>
      </c>
      <c r="O590" s="2">
        <f>IF(SUM('Actual species'!R590)&gt;=1,1,IF(SUM('Actual species'!R590)="X",1,0))</f>
        <v>1</v>
      </c>
      <c r="P590" s="2">
        <f>IF(SUM('Actual species'!S590)&gt;=1,1,IF(SUM('Actual species'!S590)="X",1,0))</f>
        <v>0</v>
      </c>
      <c r="Q590" s="2">
        <f>IF(SUM('Actual species'!T590)&gt;=1,1,IF(SUM('Actual species'!T590)="X",1,0))</f>
        <v>0</v>
      </c>
      <c r="R590" s="2">
        <f>IF(SUM('Actual species'!U590)&gt;=1,1,IF(SUM('Actual species'!U590)="X",1,0))</f>
        <v>0</v>
      </c>
      <c r="S590" s="2">
        <f>IF(SUM('Actual species'!V590)&gt;=1,1,IF(SUM('Actual species'!V590)="X",1,0))</f>
        <v>0</v>
      </c>
      <c r="T590" s="2">
        <f>IF(SUM('Actual species'!W590)&gt;=1,1,IF(SUM('Actual species'!W590)="X",1,0))</f>
        <v>0</v>
      </c>
    </row>
    <row r="591" spans="1:20" x14ac:dyDescent="0.3">
      <c r="A591" s="113" t="str">
        <f>'Actual species'!A591</f>
        <v>Oxypoda sp. 2</v>
      </c>
      <c r="B591" s="66">
        <f>IF(SUM('Actual species'!B591:E591)&gt;=1,1,IF(SUM('Actual species'!B591:E591)="X",1,0))</f>
        <v>0</v>
      </c>
      <c r="C591" s="2">
        <f>IF(SUM('Actual species'!F591)&gt;=1,1,IF(SUM('Actual species'!F591)="X",1,0))</f>
        <v>0</v>
      </c>
      <c r="D591" s="2">
        <f>IF(SUM('Actual species'!G591)&gt;=1,1,IF(SUM('Actual species'!G591)="X",1,0))</f>
        <v>0</v>
      </c>
      <c r="E591" s="2">
        <f>IF(SUM('Actual species'!H591)&gt;=1,1,IF(SUM('Actual species'!H591)="X",1,0))</f>
        <v>0</v>
      </c>
      <c r="F591" s="2">
        <f>IF(SUM('Actual species'!I591)&gt;=1,1,IF(SUM('Actual species'!I591)="X",1,0))</f>
        <v>0</v>
      </c>
      <c r="G591" s="2">
        <f>IF(SUM('Actual species'!J591)&gt;=1,1,IF(SUM('Actual species'!J591)="X",1,0))</f>
        <v>0</v>
      </c>
      <c r="H591" s="2">
        <f>IF(SUM('Actual species'!K591)&gt;=1,1,IF(SUM('Actual species'!K591)="X",1,0))</f>
        <v>0</v>
      </c>
      <c r="I591" s="2">
        <f>IF(SUM('Actual species'!L591)&gt;=1,1,IF(SUM('Actual species'!L591)="X",1,0))</f>
        <v>0</v>
      </c>
      <c r="J591" s="2">
        <f>IF(SUM('Actual species'!M591)&gt;=1,1,IF(SUM('Actual species'!M591)="X",1,0))</f>
        <v>0</v>
      </c>
      <c r="K591" s="2">
        <f>IF(SUM('Actual species'!N591)&gt;=1,1,IF(SUM('Actual species'!N591)="X",1,0))</f>
        <v>0</v>
      </c>
      <c r="L591" s="2">
        <f>IF(SUM('Actual species'!O591)&gt;=1,1,IF(SUM('Actual species'!O591)="X",1,0))</f>
        <v>0</v>
      </c>
      <c r="M591" s="2">
        <f>IF(SUM('Actual species'!P591)&gt;=1,1,IF(SUM('Actual species'!P591)="X",1,0))</f>
        <v>0</v>
      </c>
      <c r="N591" s="2">
        <f>IF(SUM('Actual species'!Q591)&gt;=1,1,IF(SUM('Actual species'!Q591)="X",1,0))</f>
        <v>0</v>
      </c>
      <c r="O591" s="2">
        <f>IF(SUM('Actual species'!R591)&gt;=1,1,IF(SUM('Actual species'!R591)="X",1,0))</f>
        <v>1</v>
      </c>
      <c r="P591" s="2">
        <f>IF(SUM('Actual species'!S591)&gt;=1,1,IF(SUM('Actual species'!S591)="X",1,0))</f>
        <v>0</v>
      </c>
      <c r="Q591" s="2">
        <f>IF(SUM('Actual species'!T591)&gt;=1,1,IF(SUM('Actual species'!T591)="X",1,0))</f>
        <v>0</v>
      </c>
      <c r="R591" s="2">
        <f>IF(SUM('Actual species'!U591)&gt;=1,1,IF(SUM('Actual species'!U591)="X",1,0))</f>
        <v>0</v>
      </c>
      <c r="S591" s="2">
        <f>IF(SUM('Actual species'!V591)&gt;=1,1,IF(SUM('Actual species'!V591)="X",1,0))</f>
        <v>0</v>
      </c>
      <c r="T591" s="2">
        <f>IF(SUM('Actual species'!W591)&gt;=1,1,IF(SUM('Actual species'!W591)="X",1,0))</f>
        <v>0</v>
      </c>
    </row>
    <row r="592" spans="1:20" x14ac:dyDescent="0.3">
      <c r="A592" s="113" t="str">
        <f>'Actual species'!A592</f>
        <v>Oxypoda sp. 3</v>
      </c>
      <c r="B592" s="66">
        <f>IF(SUM('Actual species'!B592:E592)&gt;=1,1,IF(SUM('Actual species'!B592:E592)="X",1,0))</f>
        <v>0</v>
      </c>
      <c r="C592" s="2">
        <f>IF(SUM('Actual species'!F592)&gt;=1,1,IF(SUM('Actual species'!F592)="X",1,0))</f>
        <v>0</v>
      </c>
      <c r="D592" s="2">
        <f>IF(SUM('Actual species'!G592)&gt;=1,1,IF(SUM('Actual species'!G592)="X",1,0))</f>
        <v>0</v>
      </c>
      <c r="E592" s="2">
        <f>IF(SUM('Actual species'!H592)&gt;=1,1,IF(SUM('Actual species'!H592)="X",1,0))</f>
        <v>0</v>
      </c>
      <c r="F592" s="2">
        <f>IF(SUM('Actual species'!I592)&gt;=1,1,IF(SUM('Actual species'!I592)="X",1,0))</f>
        <v>0</v>
      </c>
      <c r="G592" s="2">
        <f>IF(SUM('Actual species'!J592)&gt;=1,1,IF(SUM('Actual species'!J592)="X",1,0))</f>
        <v>0</v>
      </c>
      <c r="H592" s="2">
        <f>IF(SUM('Actual species'!K592)&gt;=1,1,IF(SUM('Actual species'!K592)="X",1,0))</f>
        <v>0</v>
      </c>
      <c r="I592" s="2">
        <f>IF(SUM('Actual species'!L592)&gt;=1,1,IF(SUM('Actual species'!L592)="X",1,0))</f>
        <v>0</v>
      </c>
      <c r="J592" s="2">
        <f>IF(SUM('Actual species'!M592)&gt;=1,1,IF(SUM('Actual species'!M592)="X",1,0))</f>
        <v>0</v>
      </c>
      <c r="K592" s="2">
        <f>IF(SUM('Actual species'!N592)&gt;=1,1,IF(SUM('Actual species'!N592)="X",1,0))</f>
        <v>0</v>
      </c>
      <c r="L592" s="2">
        <f>IF(SUM('Actual species'!O592)&gt;=1,1,IF(SUM('Actual species'!O592)="X",1,0))</f>
        <v>0</v>
      </c>
      <c r="M592" s="2">
        <f>IF(SUM('Actual species'!P592)&gt;=1,1,IF(SUM('Actual species'!P592)="X",1,0))</f>
        <v>0</v>
      </c>
      <c r="N592" s="2">
        <f>IF(SUM('Actual species'!Q592)&gt;=1,1,IF(SUM('Actual species'!Q592)="X",1,0))</f>
        <v>0</v>
      </c>
      <c r="O592" s="2">
        <f>IF(SUM('Actual species'!R592)&gt;=1,1,IF(SUM('Actual species'!R592)="X",1,0))</f>
        <v>0</v>
      </c>
      <c r="P592" s="2">
        <f>IF(SUM('Actual species'!S592)&gt;=1,1,IF(SUM('Actual species'!S592)="X",1,0))</f>
        <v>1</v>
      </c>
      <c r="Q592" s="2">
        <f>IF(SUM('Actual species'!T592)&gt;=1,1,IF(SUM('Actual species'!T592)="X",1,0))</f>
        <v>0</v>
      </c>
      <c r="R592" s="2">
        <f>IF(SUM('Actual species'!U592)&gt;=1,1,IF(SUM('Actual species'!U592)="X",1,0))</f>
        <v>0</v>
      </c>
      <c r="S592" s="2">
        <f>IF(SUM('Actual species'!V592)&gt;=1,1,IF(SUM('Actual species'!V592)="X",1,0))</f>
        <v>0</v>
      </c>
      <c r="T592" s="2">
        <f>IF(SUM('Actual species'!W592)&gt;=1,1,IF(SUM('Actual species'!W592)="X",1,0))</f>
        <v>0</v>
      </c>
    </row>
    <row r="593" spans="1:20" x14ac:dyDescent="0.3">
      <c r="A593" s="113" t="str">
        <f>'Actual species'!A593</f>
        <v>Oxypoda sp. aff. attenuata</v>
      </c>
      <c r="B593" s="66">
        <f>IF(SUM('Actual species'!B593:E593)&gt;=1,1,IF(SUM('Actual species'!B593:E593)="X",1,0))</f>
        <v>1</v>
      </c>
      <c r="C593" s="2">
        <f>IF(SUM('Actual species'!F593)&gt;=1,1,IF(SUM('Actual species'!F593)="X",1,0))</f>
        <v>0</v>
      </c>
      <c r="D593" s="2">
        <f>IF(SUM('Actual species'!G593)&gt;=1,1,IF(SUM('Actual species'!G593)="X",1,0))</f>
        <v>0</v>
      </c>
      <c r="E593" s="2">
        <f>IF(SUM('Actual species'!H593)&gt;=1,1,IF(SUM('Actual species'!H593)="X",1,0))</f>
        <v>0</v>
      </c>
      <c r="F593" s="2">
        <f>IF(SUM('Actual species'!I593)&gt;=1,1,IF(SUM('Actual species'!I593)="X",1,0))</f>
        <v>0</v>
      </c>
      <c r="G593" s="2">
        <f>IF(SUM('Actual species'!J593)&gt;=1,1,IF(SUM('Actual species'!J593)="X",1,0))</f>
        <v>0</v>
      </c>
      <c r="H593" s="2">
        <f>IF(SUM('Actual species'!K593)&gt;=1,1,IF(SUM('Actual species'!K593)="X",1,0))</f>
        <v>0</v>
      </c>
      <c r="I593" s="2">
        <f>IF(SUM('Actual species'!L593)&gt;=1,1,IF(SUM('Actual species'!L593)="X",1,0))</f>
        <v>0</v>
      </c>
      <c r="J593" s="2">
        <f>IF(SUM('Actual species'!M593)&gt;=1,1,IF(SUM('Actual species'!M593)="X",1,0))</f>
        <v>0</v>
      </c>
      <c r="K593" s="2">
        <f>IF(SUM('Actual species'!N593)&gt;=1,1,IF(SUM('Actual species'!N593)="X",1,0))</f>
        <v>0</v>
      </c>
      <c r="L593" s="2">
        <f>IF(SUM('Actual species'!O593)&gt;=1,1,IF(SUM('Actual species'!O593)="X",1,0))</f>
        <v>0</v>
      </c>
      <c r="M593" s="2">
        <f>IF(SUM('Actual species'!P593)&gt;=1,1,IF(SUM('Actual species'!P593)="X",1,0))</f>
        <v>0</v>
      </c>
      <c r="N593" s="2">
        <f>IF(SUM('Actual species'!Q593)&gt;=1,1,IF(SUM('Actual species'!Q593)="X",1,0))</f>
        <v>0</v>
      </c>
      <c r="O593" s="2">
        <f>IF(SUM('Actual species'!R593)&gt;=1,1,IF(SUM('Actual species'!R593)="X",1,0))</f>
        <v>0</v>
      </c>
      <c r="P593" s="2">
        <f>IF(SUM('Actual species'!S593)&gt;=1,1,IF(SUM('Actual species'!S593)="X",1,0))</f>
        <v>0</v>
      </c>
      <c r="Q593" s="2">
        <f>IF(SUM('Actual species'!T593)&gt;=1,1,IF(SUM('Actual species'!T593)="X",1,0))</f>
        <v>0</v>
      </c>
      <c r="R593" s="2">
        <f>IF(SUM('Actual species'!U593)&gt;=1,1,IF(SUM('Actual species'!U593)="X",1,0))</f>
        <v>0</v>
      </c>
      <c r="S593" s="2">
        <f>IF(SUM('Actual species'!V593)&gt;=1,1,IF(SUM('Actual species'!V593)="X",1,0))</f>
        <v>0</v>
      </c>
      <c r="T593" s="2">
        <f>IF(SUM('Actual species'!W593)&gt;=1,1,IF(SUM('Actual species'!W593)="X",1,0))</f>
        <v>0</v>
      </c>
    </row>
    <row r="594" spans="1:20" x14ac:dyDescent="0.3">
      <c r="A594" s="113" t="str">
        <f>'Actual species'!A594</f>
        <v>Oxypoda sp. aff. vicina</v>
      </c>
      <c r="B594" s="66">
        <f>IF(SUM('Actual species'!B594:E594)&gt;=1,1,IF(SUM('Actual species'!B594:E594)="X",1,0))</f>
        <v>1</v>
      </c>
      <c r="C594" s="2">
        <f>IF(SUM('Actual species'!F594)&gt;=1,1,IF(SUM('Actual species'!F594)="X",1,0))</f>
        <v>0</v>
      </c>
      <c r="D594" s="2">
        <f>IF(SUM('Actual species'!G594)&gt;=1,1,IF(SUM('Actual species'!G594)="X",1,0))</f>
        <v>0</v>
      </c>
      <c r="E594" s="2">
        <f>IF(SUM('Actual species'!H594)&gt;=1,1,IF(SUM('Actual species'!H594)="X",1,0))</f>
        <v>0</v>
      </c>
      <c r="F594" s="2">
        <f>IF(SUM('Actual species'!I594)&gt;=1,1,IF(SUM('Actual species'!I594)="X",1,0))</f>
        <v>0</v>
      </c>
      <c r="G594" s="2">
        <f>IF(SUM('Actual species'!J594)&gt;=1,1,IF(SUM('Actual species'!J594)="X",1,0))</f>
        <v>0</v>
      </c>
      <c r="H594" s="2">
        <f>IF(SUM('Actual species'!K594)&gt;=1,1,IF(SUM('Actual species'!K594)="X",1,0))</f>
        <v>0</v>
      </c>
      <c r="I594" s="2">
        <f>IF(SUM('Actual species'!L594)&gt;=1,1,IF(SUM('Actual species'!L594)="X",1,0))</f>
        <v>0</v>
      </c>
      <c r="J594" s="2">
        <f>IF(SUM('Actual species'!M594)&gt;=1,1,IF(SUM('Actual species'!M594)="X",1,0))</f>
        <v>0</v>
      </c>
      <c r="K594" s="2">
        <f>IF(SUM('Actual species'!N594)&gt;=1,1,IF(SUM('Actual species'!N594)="X",1,0))</f>
        <v>0</v>
      </c>
      <c r="L594" s="2">
        <f>IF(SUM('Actual species'!O594)&gt;=1,1,IF(SUM('Actual species'!O594)="X",1,0))</f>
        <v>0</v>
      </c>
      <c r="M594" s="2">
        <f>IF(SUM('Actual species'!P594)&gt;=1,1,IF(SUM('Actual species'!P594)="X",1,0))</f>
        <v>0</v>
      </c>
      <c r="N594" s="2">
        <f>IF(SUM('Actual species'!Q594)&gt;=1,1,IF(SUM('Actual species'!Q594)="X",1,0))</f>
        <v>0</v>
      </c>
      <c r="O594" s="2">
        <f>IF(SUM('Actual species'!R594)&gt;=1,1,IF(SUM('Actual species'!R594)="X",1,0))</f>
        <v>0</v>
      </c>
      <c r="P594" s="2">
        <f>IF(SUM('Actual species'!S594)&gt;=1,1,IF(SUM('Actual species'!S594)="X",1,0))</f>
        <v>0</v>
      </c>
      <c r="Q594" s="2">
        <f>IF(SUM('Actual species'!T594)&gt;=1,1,IF(SUM('Actual species'!T594)="X",1,0))</f>
        <v>0</v>
      </c>
      <c r="R594" s="2">
        <f>IF(SUM('Actual species'!U594)&gt;=1,1,IF(SUM('Actual species'!U594)="X",1,0))</f>
        <v>0</v>
      </c>
      <c r="S594" s="2">
        <f>IF(SUM('Actual species'!V594)&gt;=1,1,IF(SUM('Actual species'!V594)="X",1,0))</f>
        <v>0</v>
      </c>
      <c r="T594" s="2">
        <f>IF(SUM('Actual species'!W594)&gt;=1,1,IF(SUM('Actual species'!W594)="X",1,0))</f>
        <v>0</v>
      </c>
    </row>
    <row r="595" spans="1:20" s="49" customFormat="1" x14ac:dyDescent="0.3">
      <c r="A595" s="113" t="str">
        <f>'Actual species'!A595</f>
        <v>Oxypoda subnitida</v>
      </c>
      <c r="B595" s="66">
        <f>IF(SUM('Actual species'!B595:E595)&gt;=1,1,IF(SUM('Actual species'!B595:E595)="X",1,0))</f>
        <v>0</v>
      </c>
      <c r="C595" s="2">
        <f>IF(SUM('Actual species'!F595)&gt;=1,1,IF(SUM('Actual species'!F595)="X",1,0))</f>
        <v>0</v>
      </c>
      <c r="D595" s="2">
        <f>IF(SUM('Actual species'!G595)&gt;=1,1,IF(SUM('Actual species'!G595)="X",1,0))</f>
        <v>0</v>
      </c>
      <c r="E595" s="2">
        <f>IF(SUM('Actual species'!H595)&gt;=1,1,IF(SUM('Actual species'!H595)="X",1,0))</f>
        <v>0</v>
      </c>
      <c r="F595" s="2">
        <f>IF(SUM('Actual species'!I595)&gt;=1,1,IF(SUM('Actual species'!I595)="X",1,0))</f>
        <v>0</v>
      </c>
      <c r="G595" s="2">
        <f>IF(SUM('Actual species'!J595)&gt;=1,1,IF(SUM('Actual species'!J595)="X",1,0))</f>
        <v>1</v>
      </c>
      <c r="H595" s="2">
        <f>IF(SUM('Actual species'!K595)&gt;=1,1,IF(SUM('Actual species'!K595)="X",1,0))</f>
        <v>0</v>
      </c>
      <c r="I595" s="2">
        <f>IF(SUM('Actual species'!L595)&gt;=1,1,IF(SUM('Actual species'!L595)="X",1,0))</f>
        <v>0</v>
      </c>
      <c r="J595" s="2">
        <f>IF(SUM('Actual species'!M595)&gt;=1,1,IF(SUM('Actual species'!M595)="X",1,0))</f>
        <v>0</v>
      </c>
      <c r="K595" s="2">
        <f>IF(SUM('Actual species'!N595)&gt;=1,1,IF(SUM('Actual species'!N595)="X",1,0))</f>
        <v>0</v>
      </c>
      <c r="L595" s="2">
        <f>IF(SUM('Actual species'!O595)&gt;=1,1,IF(SUM('Actual species'!O595)="X",1,0))</f>
        <v>0</v>
      </c>
      <c r="M595" s="2">
        <f>IF(SUM('Actual species'!P595)&gt;=1,1,IF(SUM('Actual species'!P595)="X",1,0))</f>
        <v>0</v>
      </c>
      <c r="N595" s="2">
        <f>IF(SUM('Actual species'!Q595)&gt;=1,1,IF(SUM('Actual species'!Q595)="X",1,0))</f>
        <v>0</v>
      </c>
      <c r="O595" s="2">
        <f>IF(SUM('Actual species'!R595)&gt;=1,1,IF(SUM('Actual species'!R595)="X",1,0))</f>
        <v>0</v>
      </c>
      <c r="P595" s="2">
        <f>IF(SUM('Actual species'!S595)&gt;=1,1,IF(SUM('Actual species'!S595)="X",1,0))</f>
        <v>0</v>
      </c>
      <c r="Q595" s="2">
        <f>IF(SUM('Actual species'!T595)&gt;=1,1,IF(SUM('Actual species'!T595)="X",1,0))</f>
        <v>0</v>
      </c>
      <c r="R595" s="2">
        <f>IF(SUM('Actual species'!U595)&gt;=1,1,IF(SUM('Actual species'!U595)="X",1,0))</f>
        <v>0</v>
      </c>
      <c r="S595" s="2">
        <f>IF(SUM('Actual species'!V595)&gt;=1,1,IF(SUM('Actual species'!V595)="X",1,0))</f>
        <v>0</v>
      </c>
      <c r="T595" s="2">
        <f>IF(SUM('Actual species'!W595)&gt;=1,1,IF(SUM('Actual species'!W595)="X",1,0))</f>
        <v>0</v>
      </c>
    </row>
    <row r="596" spans="1:20" x14ac:dyDescent="0.3">
      <c r="A596" s="113" t="str">
        <f>'Actual species'!A596</f>
        <v>Oxypoda togata</v>
      </c>
      <c r="B596" s="66">
        <f>IF(SUM('Actual species'!B596:E596)&gt;=1,1,IF(SUM('Actual species'!B596:E596)="X",1,0))</f>
        <v>0</v>
      </c>
      <c r="C596" s="2">
        <f>IF(SUM('Actual species'!F596)&gt;=1,1,IF(SUM('Actual species'!F596)="X",1,0))</f>
        <v>1</v>
      </c>
      <c r="D596" s="2">
        <f>IF(SUM('Actual species'!G596)&gt;=1,1,IF(SUM('Actual species'!G596)="X",1,0))</f>
        <v>0</v>
      </c>
      <c r="E596" s="2">
        <f>IF(SUM('Actual species'!H596)&gt;=1,1,IF(SUM('Actual species'!H596)="X",1,0))</f>
        <v>0</v>
      </c>
      <c r="F596" s="2">
        <f>IF(SUM('Actual species'!I596)&gt;=1,1,IF(SUM('Actual species'!I596)="X",1,0))</f>
        <v>0</v>
      </c>
      <c r="G596" s="2">
        <f>IF(SUM('Actual species'!J596)&gt;=1,1,IF(SUM('Actual species'!J596)="X",1,0))</f>
        <v>0</v>
      </c>
      <c r="H596" s="2">
        <f>IF(SUM('Actual species'!K596)&gt;=1,1,IF(SUM('Actual species'!K596)="X",1,0))</f>
        <v>0</v>
      </c>
      <c r="I596" s="2">
        <f>IF(SUM('Actual species'!L596)&gt;=1,1,IF(SUM('Actual species'!L596)="X",1,0))</f>
        <v>0</v>
      </c>
      <c r="J596" s="2">
        <f>IF(SUM('Actual species'!M596)&gt;=1,1,IF(SUM('Actual species'!M596)="X",1,0))</f>
        <v>0</v>
      </c>
      <c r="K596" s="2">
        <f>IF(SUM('Actual species'!N596)&gt;=1,1,IF(SUM('Actual species'!N596)="X",1,0))</f>
        <v>0</v>
      </c>
      <c r="L596" s="2">
        <f>IF(SUM('Actual species'!O596)&gt;=1,1,IF(SUM('Actual species'!O596)="X",1,0))</f>
        <v>0</v>
      </c>
      <c r="M596" s="2">
        <f>IF(SUM('Actual species'!P596)&gt;=1,1,IF(SUM('Actual species'!P596)="X",1,0))</f>
        <v>0</v>
      </c>
      <c r="N596" s="2">
        <f>IF(SUM('Actual species'!Q596)&gt;=1,1,IF(SUM('Actual species'!Q596)="X",1,0))</f>
        <v>0</v>
      </c>
      <c r="O596" s="2">
        <f>IF(SUM('Actual species'!R596)&gt;=1,1,IF(SUM('Actual species'!R596)="X",1,0))</f>
        <v>0</v>
      </c>
      <c r="P596" s="2">
        <f>IF(SUM('Actual species'!S596)&gt;=1,1,IF(SUM('Actual species'!S596)="X",1,0))</f>
        <v>0</v>
      </c>
      <c r="Q596" s="2">
        <f>IF(SUM('Actual species'!T596)&gt;=1,1,IF(SUM('Actual species'!T596)="X",1,0))</f>
        <v>0</v>
      </c>
      <c r="R596" s="2">
        <f>IF(SUM('Actual species'!U596)&gt;=1,1,IF(SUM('Actual species'!U596)="X",1,0))</f>
        <v>0</v>
      </c>
      <c r="S596" s="2">
        <f>IF(SUM('Actual species'!V596)&gt;=1,1,IF(SUM('Actual species'!V596)="X",1,0))</f>
        <v>0</v>
      </c>
      <c r="T596" s="2">
        <f>IF(SUM('Actual species'!W596)&gt;=1,1,IF(SUM('Actual species'!W596)="X",1,0))</f>
        <v>0</v>
      </c>
    </row>
    <row r="597" spans="1:20" x14ac:dyDescent="0.3">
      <c r="A597" s="113" t="str">
        <f>'Actual species'!A597</f>
        <v>Oxypoda turcica</v>
      </c>
      <c r="B597" s="66">
        <f>IF(SUM('Actual species'!B597:E597)&gt;=1,1,IF(SUM('Actual species'!B597:E597)="X",1,0))</f>
        <v>0</v>
      </c>
      <c r="C597" s="2">
        <f>IF(SUM('Actual species'!F597)&gt;=1,1,IF(SUM('Actual species'!F597)="X",1,0))</f>
        <v>0</v>
      </c>
      <c r="D597" s="2">
        <f>IF(SUM('Actual species'!G597)&gt;=1,1,IF(SUM('Actual species'!G597)="X",1,0))</f>
        <v>0</v>
      </c>
      <c r="E597" s="2">
        <f>IF(SUM('Actual species'!H597)&gt;=1,1,IF(SUM('Actual species'!H597)="X",1,0))</f>
        <v>1</v>
      </c>
      <c r="F597" s="2">
        <f>IF(SUM('Actual species'!I597)&gt;=1,1,IF(SUM('Actual species'!I597)="X",1,0))</f>
        <v>0</v>
      </c>
      <c r="G597" s="2">
        <f>IF(SUM('Actual species'!J597)&gt;=1,1,IF(SUM('Actual species'!J597)="X",1,0))</f>
        <v>0</v>
      </c>
      <c r="H597" s="2">
        <f>IF(SUM('Actual species'!K597)&gt;=1,1,IF(SUM('Actual species'!K597)="X",1,0))</f>
        <v>0</v>
      </c>
      <c r="I597" s="2">
        <f>IF(SUM('Actual species'!L597)&gt;=1,1,IF(SUM('Actual species'!L597)="X",1,0))</f>
        <v>0</v>
      </c>
      <c r="J597" s="2">
        <f>IF(SUM('Actual species'!M597)&gt;=1,1,IF(SUM('Actual species'!M597)="X",1,0))</f>
        <v>0</v>
      </c>
      <c r="K597" s="2">
        <f>IF(SUM('Actual species'!N597)&gt;=1,1,IF(SUM('Actual species'!N597)="X",1,0))</f>
        <v>0</v>
      </c>
      <c r="L597" s="2">
        <f>IF(SUM('Actual species'!O597)&gt;=1,1,IF(SUM('Actual species'!O597)="X",1,0))</f>
        <v>0</v>
      </c>
      <c r="M597" s="2">
        <f>IF(SUM('Actual species'!P597)&gt;=1,1,IF(SUM('Actual species'!P597)="X",1,0))</f>
        <v>0</v>
      </c>
      <c r="N597" s="2">
        <f>IF(SUM('Actual species'!Q597)&gt;=1,1,IF(SUM('Actual species'!Q597)="X",1,0))</f>
        <v>0</v>
      </c>
      <c r="O597" s="2">
        <f>IF(SUM('Actual species'!R597)&gt;=1,1,IF(SUM('Actual species'!R597)="X",1,0))</f>
        <v>0</v>
      </c>
      <c r="P597" s="2">
        <f>IF(SUM('Actual species'!S597)&gt;=1,1,IF(SUM('Actual species'!S597)="X",1,0))</f>
        <v>0</v>
      </c>
      <c r="Q597" s="2">
        <f>IF(SUM('Actual species'!T597)&gt;=1,1,IF(SUM('Actual species'!T597)="X",1,0))</f>
        <v>0</v>
      </c>
      <c r="R597" s="2">
        <f>IF(SUM('Actual species'!U597)&gt;=1,1,IF(SUM('Actual species'!U597)="X",1,0))</f>
        <v>0</v>
      </c>
      <c r="S597" s="2">
        <f>IF(SUM('Actual species'!V597)&gt;=1,1,IF(SUM('Actual species'!V597)="X",1,0))</f>
        <v>0</v>
      </c>
      <c r="T597" s="2">
        <f>IF(SUM('Actual species'!W597)&gt;=1,1,IF(SUM('Actual species'!W597)="X",1,0))</f>
        <v>0</v>
      </c>
    </row>
    <row r="598" spans="1:20" x14ac:dyDescent="0.3">
      <c r="A598" s="113" t="str">
        <f>'Actual species'!A598</f>
        <v>Oxypoda vicina</v>
      </c>
      <c r="B598" s="66">
        <f>IF(SUM('Actual species'!B598:E598)&gt;=1,1,IF(SUM('Actual species'!B598:E598)="X",1,0))</f>
        <v>0</v>
      </c>
      <c r="C598" s="2">
        <f>IF(SUM('Actual species'!F598)&gt;=1,1,IF(SUM('Actual species'!F598)="X",1,0))</f>
        <v>0</v>
      </c>
      <c r="D598" s="2">
        <f>IF(SUM('Actual species'!G598)&gt;=1,1,IF(SUM('Actual species'!G598)="X",1,0))</f>
        <v>1</v>
      </c>
      <c r="E598" s="2">
        <f>IF(SUM('Actual species'!H598)&gt;=1,1,IF(SUM('Actual species'!H598)="X",1,0))</f>
        <v>1</v>
      </c>
      <c r="F598" s="2">
        <f>IF(SUM('Actual species'!I598)&gt;=1,1,IF(SUM('Actual species'!I598)="X",1,0))</f>
        <v>0</v>
      </c>
      <c r="G598" s="2">
        <f>IF(SUM('Actual species'!J598)&gt;=1,1,IF(SUM('Actual species'!J598)="X",1,0))</f>
        <v>1</v>
      </c>
      <c r="H598" s="2">
        <f>IF(SUM('Actual species'!K598)&gt;=1,1,IF(SUM('Actual species'!K598)="X",1,0))</f>
        <v>0</v>
      </c>
      <c r="I598" s="2">
        <f>IF(SUM('Actual species'!L598)&gt;=1,1,IF(SUM('Actual species'!L598)="X",1,0))</f>
        <v>0</v>
      </c>
      <c r="J598" s="2">
        <f>IF(SUM('Actual species'!M598)&gt;=1,1,IF(SUM('Actual species'!M598)="X",1,0))</f>
        <v>0</v>
      </c>
      <c r="K598" s="2">
        <f>IF(SUM('Actual species'!N598)&gt;=1,1,IF(SUM('Actual species'!N598)="X",1,0))</f>
        <v>0</v>
      </c>
      <c r="L598" s="2">
        <f>IF(SUM('Actual species'!O598)&gt;=1,1,IF(SUM('Actual species'!O598)="X",1,0))</f>
        <v>0</v>
      </c>
      <c r="M598" s="2">
        <f>IF(SUM('Actual species'!P598)&gt;=1,1,IF(SUM('Actual species'!P598)="X",1,0))</f>
        <v>0</v>
      </c>
      <c r="N598" s="2">
        <f>IF(SUM('Actual species'!Q598)&gt;=1,1,IF(SUM('Actual species'!Q598)="X",1,0))</f>
        <v>1</v>
      </c>
      <c r="O598" s="2">
        <f>IF(SUM('Actual species'!R598)&gt;=1,1,IF(SUM('Actual species'!R598)="X",1,0))</f>
        <v>0</v>
      </c>
      <c r="P598" s="2">
        <f>IF(SUM('Actual species'!S598)&gt;=1,1,IF(SUM('Actual species'!S598)="X",1,0))</f>
        <v>0</v>
      </c>
      <c r="Q598" s="2">
        <f>IF(SUM('Actual species'!T598)&gt;=1,1,IF(SUM('Actual species'!T598)="X",1,0))</f>
        <v>0</v>
      </c>
      <c r="R598" s="2">
        <f>IF(SUM('Actual species'!U598)&gt;=1,1,IF(SUM('Actual species'!U598)="X",1,0))</f>
        <v>0</v>
      </c>
      <c r="S598" s="2">
        <f>IF(SUM('Actual species'!V598)&gt;=1,1,IF(SUM('Actual species'!V598)="X",1,0))</f>
        <v>0</v>
      </c>
      <c r="T598" s="2">
        <f>IF(SUM('Actual species'!W598)&gt;=1,1,IF(SUM('Actual species'!W598)="X",1,0))</f>
        <v>0</v>
      </c>
    </row>
    <row r="599" spans="1:20" s="49" customFormat="1" x14ac:dyDescent="0.3">
      <c r="A599" s="113" t="str">
        <f>'Actual species'!A599</f>
        <v>Oxypoda vittata</v>
      </c>
      <c r="B599" s="66">
        <f>IF(SUM('Actual species'!B599:E599)&gt;=1,1,IF(SUM('Actual species'!B599:E599)="X",1,0))</f>
        <v>0</v>
      </c>
      <c r="C599" s="2">
        <f>IF(SUM('Actual species'!F599)&gt;=1,1,IF(SUM('Actual species'!F599)="X",1,0))</f>
        <v>0</v>
      </c>
      <c r="D599" s="2">
        <f>IF(SUM('Actual species'!G599)&gt;=1,1,IF(SUM('Actual species'!G599)="X",1,0))</f>
        <v>0</v>
      </c>
      <c r="E599" s="2">
        <f>IF(SUM('Actual species'!H599)&gt;=1,1,IF(SUM('Actual species'!H599)="X",1,0))</f>
        <v>0</v>
      </c>
      <c r="F599" s="2">
        <f>IF(SUM('Actual species'!I599)&gt;=1,1,IF(SUM('Actual species'!I599)="X",1,0))</f>
        <v>0</v>
      </c>
      <c r="G599" s="2">
        <f>IF(SUM('Actual species'!J599)&gt;=1,1,IF(SUM('Actual species'!J599)="X",1,0))</f>
        <v>0</v>
      </c>
      <c r="H599" s="2">
        <f>IF(SUM('Actual species'!K599)&gt;=1,1,IF(SUM('Actual species'!K599)="X",1,0))</f>
        <v>0</v>
      </c>
      <c r="I599" s="2">
        <f>IF(SUM('Actual species'!L599)&gt;=1,1,IF(SUM('Actual species'!L599)="X",1,0))</f>
        <v>0</v>
      </c>
      <c r="J599" s="2">
        <f>IF(SUM('Actual species'!M599)&gt;=1,1,IF(SUM('Actual species'!M599)="X",1,0))</f>
        <v>0</v>
      </c>
      <c r="K599" s="2">
        <f>IF(SUM('Actual species'!N599)&gt;=1,1,IF(SUM('Actual species'!N599)="X",1,0))</f>
        <v>0</v>
      </c>
      <c r="L599" s="2">
        <f>IF(SUM('Actual species'!O599)&gt;=1,1,IF(SUM('Actual species'!O599)="X",1,0))</f>
        <v>0</v>
      </c>
      <c r="M599" s="2">
        <f>IF(SUM('Actual species'!P599)&gt;=1,1,IF(SUM('Actual species'!P599)="X",1,0))</f>
        <v>0</v>
      </c>
      <c r="N599" s="2">
        <f>IF(SUM('Actual species'!Q599)&gt;=1,1,IF(SUM('Actual species'!Q599)="X",1,0))</f>
        <v>0</v>
      </c>
      <c r="O599" s="2">
        <f>IF(SUM('Actual species'!R599)&gt;=1,1,IF(SUM('Actual species'!R599)="X",1,0))</f>
        <v>0</v>
      </c>
      <c r="P599" s="2">
        <f>IF(SUM('Actual species'!S599)&gt;=1,1,IF(SUM('Actual species'!S599)="X",1,0))</f>
        <v>0</v>
      </c>
      <c r="Q599" s="2">
        <f>IF(SUM('Actual species'!T599)&gt;=1,1,IF(SUM('Actual species'!T599)="X",1,0))</f>
        <v>0</v>
      </c>
      <c r="R599" s="2">
        <f>IF(SUM('Actual species'!U599)&gt;=1,1,IF(SUM('Actual species'!U599)="X",1,0))</f>
        <v>0</v>
      </c>
      <c r="S599" s="2">
        <f>IF(SUM('Actual species'!V599)&gt;=1,1,IF(SUM('Actual species'!V599)="X",1,0))</f>
        <v>1</v>
      </c>
      <c r="T599" s="2">
        <f>IF(SUM('Actual species'!W599)&gt;=1,1,IF(SUM('Actual species'!W599)="X",1,0))</f>
        <v>0</v>
      </c>
    </row>
    <row r="600" spans="1:20" x14ac:dyDescent="0.3">
      <c r="A600" s="113" t="str">
        <f>'Actual species'!A600</f>
        <v>Paraleptusa wunderlei</v>
      </c>
      <c r="B600" s="66">
        <f>IF(SUM('Actual species'!B600:E600)&gt;=1,1,IF(SUM('Actual species'!B600:E600)="X",1,0))</f>
        <v>0</v>
      </c>
      <c r="C600" s="2">
        <f>IF(SUM('Actual species'!F600)&gt;=1,1,IF(SUM('Actual species'!F600)="X",1,0))</f>
        <v>0</v>
      </c>
      <c r="D600" s="2">
        <f>IF(SUM('Actual species'!G600)&gt;=1,1,IF(SUM('Actual species'!G600)="X",1,0))</f>
        <v>0</v>
      </c>
      <c r="E600" s="2">
        <f>IF(SUM('Actual species'!H600)&gt;=1,1,IF(SUM('Actual species'!H600)="X",1,0))</f>
        <v>0</v>
      </c>
      <c r="F600" s="2">
        <f>IF(SUM('Actual species'!I600)&gt;=1,1,IF(SUM('Actual species'!I600)="X",1,0))</f>
        <v>0</v>
      </c>
      <c r="G600" s="2">
        <f>IF(SUM('Actual species'!J600)&gt;=1,1,IF(SUM('Actual species'!J600)="X",1,0))</f>
        <v>0</v>
      </c>
      <c r="H600" s="2">
        <f>IF(SUM('Actual species'!K600)&gt;=1,1,IF(SUM('Actual species'!K600)="X",1,0))</f>
        <v>0</v>
      </c>
      <c r="I600" s="2">
        <f>IF(SUM('Actual species'!L600)&gt;=1,1,IF(SUM('Actual species'!L600)="X",1,0))</f>
        <v>0</v>
      </c>
      <c r="J600" s="2">
        <f>IF(SUM('Actual species'!M600)&gt;=1,1,IF(SUM('Actual species'!M600)="X",1,0))</f>
        <v>0</v>
      </c>
      <c r="K600" s="2">
        <f>IF(SUM('Actual species'!N600)&gt;=1,1,IF(SUM('Actual species'!N600)="X",1,0))</f>
        <v>0</v>
      </c>
      <c r="L600" s="2">
        <f>IF(SUM('Actual species'!O600)&gt;=1,1,IF(SUM('Actual species'!O600)="X",1,0))</f>
        <v>0</v>
      </c>
      <c r="M600" s="2">
        <f>IF(SUM('Actual species'!P600)&gt;=1,1,IF(SUM('Actual species'!P600)="X",1,0))</f>
        <v>0</v>
      </c>
      <c r="N600" s="2">
        <f>IF(SUM('Actual species'!Q600)&gt;=1,1,IF(SUM('Actual species'!Q600)="X",1,0))</f>
        <v>1</v>
      </c>
      <c r="O600" s="2">
        <f>IF(SUM('Actual species'!R600)&gt;=1,1,IF(SUM('Actual species'!R600)="X",1,0))</f>
        <v>0</v>
      </c>
      <c r="P600" s="2">
        <f>IF(SUM('Actual species'!S600)&gt;=1,1,IF(SUM('Actual species'!S600)="X",1,0))</f>
        <v>0</v>
      </c>
      <c r="Q600" s="2">
        <f>IF(SUM('Actual species'!T600)&gt;=1,1,IF(SUM('Actual species'!T600)="X",1,0))</f>
        <v>0</v>
      </c>
      <c r="R600" s="2">
        <f>IF(SUM('Actual species'!U600)&gt;=1,1,IF(SUM('Actual species'!U600)="X",1,0))</f>
        <v>0</v>
      </c>
      <c r="S600" s="2">
        <f>IF(SUM('Actual species'!V600)&gt;=1,1,IF(SUM('Actual species'!V600)="X",1,0))</f>
        <v>0</v>
      </c>
      <c r="T600" s="2">
        <f>IF(SUM('Actual species'!W600)&gt;=1,1,IF(SUM('Actual species'!W600)="X",1,0))</f>
        <v>0</v>
      </c>
    </row>
    <row r="601" spans="1:20" x14ac:dyDescent="0.3">
      <c r="A601" s="113" t="str">
        <f>'Actual species'!A601</f>
        <v>Parocyusa longitarsis</v>
      </c>
      <c r="B601" s="66">
        <f>IF(SUM('Actual species'!B601:E601)&gt;=1,1,IF(SUM('Actual species'!B601:E601)="X",1,0))</f>
        <v>1</v>
      </c>
      <c r="C601" s="2">
        <f>IF(SUM('Actual species'!F601)&gt;=1,1,IF(SUM('Actual species'!F601)="X",1,0))</f>
        <v>0</v>
      </c>
      <c r="D601" s="2">
        <f>IF(SUM('Actual species'!G601)&gt;=1,1,IF(SUM('Actual species'!G601)="X",1,0))</f>
        <v>0</v>
      </c>
      <c r="E601" s="2">
        <f>IF(SUM('Actual species'!H601)&gt;=1,1,IF(SUM('Actual species'!H601)="X",1,0))</f>
        <v>0</v>
      </c>
      <c r="F601" s="2">
        <f>IF(SUM('Actual species'!I601)&gt;=1,1,IF(SUM('Actual species'!I601)="X",1,0))</f>
        <v>0</v>
      </c>
      <c r="G601" s="2">
        <f>IF(SUM('Actual species'!J601)&gt;=1,1,IF(SUM('Actual species'!J601)="X",1,0))</f>
        <v>0</v>
      </c>
      <c r="H601" s="2">
        <f>IF(SUM('Actual species'!K601)&gt;=1,1,IF(SUM('Actual species'!K601)="X",1,0))</f>
        <v>0</v>
      </c>
      <c r="I601" s="2">
        <f>IF(SUM('Actual species'!L601)&gt;=1,1,IF(SUM('Actual species'!L601)="X",1,0))</f>
        <v>0</v>
      </c>
      <c r="J601" s="2">
        <f>IF(SUM('Actual species'!M601)&gt;=1,1,IF(SUM('Actual species'!M601)="X",1,0))</f>
        <v>0</v>
      </c>
      <c r="K601" s="2">
        <f>IF(SUM('Actual species'!N601)&gt;=1,1,IF(SUM('Actual species'!N601)="X",1,0))</f>
        <v>0</v>
      </c>
      <c r="L601" s="2">
        <f>IF(SUM('Actual species'!O601)&gt;=1,1,IF(SUM('Actual species'!O601)="X",1,0))</f>
        <v>0</v>
      </c>
      <c r="M601" s="2">
        <f>IF(SUM('Actual species'!P601)&gt;=1,1,IF(SUM('Actual species'!P601)="X",1,0))</f>
        <v>1</v>
      </c>
      <c r="N601" s="2">
        <f>IF(SUM('Actual species'!Q601)&gt;=1,1,IF(SUM('Actual species'!Q601)="X",1,0))</f>
        <v>0</v>
      </c>
      <c r="O601" s="2">
        <f>IF(SUM('Actual species'!R601)&gt;=1,1,IF(SUM('Actual species'!R601)="X",1,0))</f>
        <v>1</v>
      </c>
      <c r="P601" s="2">
        <f>IF(SUM('Actual species'!S601)&gt;=1,1,IF(SUM('Actual species'!S601)="X",1,0))</f>
        <v>1</v>
      </c>
      <c r="Q601" s="2">
        <f>IF(SUM('Actual species'!T601)&gt;=1,1,IF(SUM('Actual species'!T601)="X",1,0))</f>
        <v>0</v>
      </c>
      <c r="R601" s="2">
        <f>IF(SUM('Actual species'!U601)&gt;=1,1,IF(SUM('Actual species'!U601)="X",1,0))</f>
        <v>0</v>
      </c>
      <c r="S601" s="2">
        <f>IF(SUM('Actual species'!V601)&gt;=1,1,IF(SUM('Actual species'!V601)="X",1,0))</f>
        <v>0</v>
      </c>
      <c r="T601" s="2">
        <f>IF(SUM('Actual species'!W601)&gt;=1,1,IF(SUM('Actual species'!W601)="X",1,0))</f>
        <v>0</v>
      </c>
    </row>
    <row r="602" spans="1:20" x14ac:dyDescent="0.3">
      <c r="A602" s="113" t="str">
        <f>'Actual species'!A602</f>
        <v>Pella cinctipennis</v>
      </c>
      <c r="B602" s="66">
        <f>IF(SUM('Actual species'!B602:E602)&gt;=1,1,IF(SUM('Actual species'!B602:E602)="X",1,0))</f>
        <v>0</v>
      </c>
      <c r="C602" s="2">
        <f>IF(SUM('Actual species'!F602)&gt;=1,1,IF(SUM('Actual species'!F602)="X",1,0))</f>
        <v>0</v>
      </c>
      <c r="D602" s="2">
        <f>IF(SUM('Actual species'!G602)&gt;=1,1,IF(SUM('Actual species'!G602)="X",1,0))</f>
        <v>0</v>
      </c>
      <c r="E602" s="2">
        <f>IF(SUM('Actual species'!H602)&gt;=1,1,IF(SUM('Actual species'!H602)="X",1,0))</f>
        <v>0</v>
      </c>
      <c r="F602" s="2">
        <f>IF(SUM('Actual species'!I602)&gt;=1,1,IF(SUM('Actual species'!I602)="X",1,0))</f>
        <v>1</v>
      </c>
      <c r="G602" s="2">
        <f>IF(SUM('Actual species'!J602)&gt;=1,1,IF(SUM('Actual species'!J602)="X",1,0))</f>
        <v>0</v>
      </c>
      <c r="H602" s="2">
        <f>IF(SUM('Actual species'!K602)&gt;=1,1,IF(SUM('Actual species'!K602)="X",1,0))</f>
        <v>0</v>
      </c>
      <c r="I602" s="2">
        <f>IF(SUM('Actual species'!L602)&gt;=1,1,IF(SUM('Actual species'!L602)="X",1,0))</f>
        <v>0</v>
      </c>
      <c r="J602" s="2">
        <f>IF(SUM('Actual species'!M602)&gt;=1,1,IF(SUM('Actual species'!M602)="X",1,0))</f>
        <v>0</v>
      </c>
      <c r="K602" s="2">
        <f>IF(SUM('Actual species'!N602)&gt;=1,1,IF(SUM('Actual species'!N602)="X",1,0))</f>
        <v>0</v>
      </c>
      <c r="L602" s="2">
        <f>IF(SUM('Actual species'!O602)&gt;=1,1,IF(SUM('Actual species'!O602)="X",1,0))</f>
        <v>0</v>
      </c>
      <c r="M602" s="2">
        <f>IF(SUM('Actual species'!P602)&gt;=1,1,IF(SUM('Actual species'!P602)="X",1,0))</f>
        <v>0</v>
      </c>
      <c r="N602" s="2">
        <f>IF(SUM('Actual species'!Q602)&gt;=1,1,IF(SUM('Actual species'!Q602)="X",1,0))</f>
        <v>0</v>
      </c>
      <c r="O602" s="2">
        <f>IF(SUM('Actual species'!R602)&gt;=1,1,IF(SUM('Actual species'!R602)="X",1,0))</f>
        <v>0</v>
      </c>
      <c r="P602" s="2">
        <f>IF(SUM('Actual species'!S602)&gt;=1,1,IF(SUM('Actual species'!S602)="X",1,0))</f>
        <v>0</v>
      </c>
      <c r="Q602" s="2">
        <f>IF(SUM('Actual species'!T602)&gt;=1,1,IF(SUM('Actual species'!T602)="X",1,0))</f>
        <v>0</v>
      </c>
      <c r="R602" s="2">
        <f>IF(SUM('Actual species'!U602)&gt;=1,1,IF(SUM('Actual species'!U602)="X",1,0))</f>
        <v>0</v>
      </c>
      <c r="S602" s="2">
        <f>IF(SUM('Actual species'!V602)&gt;=1,1,IF(SUM('Actual species'!V602)="X",1,0))</f>
        <v>0</v>
      </c>
      <c r="T602" s="2">
        <f>IF(SUM('Actual species'!W602)&gt;=1,1,IF(SUM('Actual species'!W602)="X",1,0))</f>
        <v>0</v>
      </c>
    </row>
    <row r="603" spans="1:20" x14ac:dyDescent="0.3">
      <c r="A603" s="113" t="str">
        <f>'Actual species'!A603</f>
        <v>Pella funesta</v>
      </c>
      <c r="B603" s="66">
        <f>IF(SUM('Actual species'!B603:E603)&gt;=1,1,IF(SUM('Actual species'!B603:E603)="X",1,0))</f>
        <v>0</v>
      </c>
      <c r="C603" s="2">
        <f>IF(SUM('Actual species'!F603)&gt;=1,1,IF(SUM('Actual species'!F603)="X",1,0))</f>
        <v>0</v>
      </c>
      <c r="D603" s="2">
        <f>IF(SUM('Actual species'!G603)&gt;=1,1,IF(SUM('Actual species'!G603)="X",1,0))</f>
        <v>0</v>
      </c>
      <c r="E603" s="2">
        <f>IF(SUM('Actual species'!H603)&gt;=1,1,IF(SUM('Actual species'!H603)="X",1,0))</f>
        <v>0</v>
      </c>
      <c r="F603" s="2">
        <f>IF(SUM('Actual species'!I603)&gt;=1,1,IF(SUM('Actual species'!I603)="X",1,0))</f>
        <v>0</v>
      </c>
      <c r="G603" s="2">
        <f>IF(SUM('Actual species'!J603)&gt;=1,1,IF(SUM('Actual species'!J603)="X",1,0))</f>
        <v>0</v>
      </c>
      <c r="H603" s="2">
        <f>IF(SUM('Actual species'!K603)&gt;=1,1,IF(SUM('Actual species'!K603)="X",1,0))</f>
        <v>0</v>
      </c>
      <c r="I603" s="2">
        <f>IF(SUM('Actual species'!L603)&gt;=1,1,IF(SUM('Actual species'!L603)="X",1,0))</f>
        <v>0</v>
      </c>
      <c r="J603" s="2">
        <f>IF(SUM('Actual species'!M603)&gt;=1,1,IF(SUM('Actual species'!M603)="X",1,0))</f>
        <v>0</v>
      </c>
      <c r="K603" s="2">
        <f>IF(SUM('Actual species'!N603)&gt;=1,1,IF(SUM('Actual species'!N603)="X",1,0))</f>
        <v>0</v>
      </c>
      <c r="L603" s="2">
        <f>IF(SUM('Actual species'!O603)&gt;=1,1,IF(SUM('Actual species'!O603)="X",1,0))</f>
        <v>0</v>
      </c>
      <c r="M603" s="2">
        <f>IF(SUM('Actual species'!P603)&gt;=1,1,IF(SUM('Actual species'!P603)="X",1,0))</f>
        <v>0</v>
      </c>
      <c r="N603" s="2">
        <f>IF(SUM('Actual species'!Q603)&gt;=1,1,IF(SUM('Actual species'!Q603)="X",1,0))</f>
        <v>0</v>
      </c>
      <c r="O603" s="2">
        <f>IF(SUM('Actual species'!R603)&gt;=1,1,IF(SUM('Actual species'!R603)="X",1,0))</f>
        <v>0</v>
      </c>
      <c r="P603" s="2">
        <f>IF(SUM('Actual species'!S603)&gt;=1,1,IF(SUM('Actual species'!S603)="X",1,0))</f>
        <v>0</v>
      </c>
      <c r="Q603" s="2">
        <f>IF(SUM('Actual species'!T603)&gt;=1,1,IF(SUM('Actual species'!T603)="X",1,0))</f>
        <v>0</v>
      </c>
      <c r="R603" s="2">
        <f>IF(SUM('Actual species'!U603)&gt;=1,1,IF(SUM('Actual species'!U603)="X",1,0))</f>
        <v>1</v>
      </c>
      <c r="S603" s="2">
        <f>IF(SUM('Actual species'!V603)&gt;=1,1,IF(SUM('Actual species'!V603)="X",1,0))</f>
        <v>0</v>
      </c>
      <c r="T603" s="2">
        <f>IF(SUM('Actual species'!W603)&gt;=1,1,IF(SUM('Actual species'!W603)="X",1,0))</f>
        <v>0</v>
      </c>
    </row>
    <row r="604" spans="1:20" x14ac:dyDescent="0.3">
      <c r="A604" s="113" t="str">
        <f>'Actual species'!A604</f>
        <v>Pella humeralis</v>
      </c>
      <c r="B604" s="66">
        <f>IF(SUM('Actual species'!B604:E604)&gt;=1,1,IF(SUM('Actual species'!B604:E604)="X",1,0))</f>
        <v>0</v>
      </c>
      <c r="C604" s="2">
        <f>IF(SUM('Actual species'!F604)&gt;=1,1,IF(SUM('Actual species'!F604)="X",1,0))</f>
        <v>0</v>
      </c>
      <c r="D604" s="2">
        <f>IF(SUM('Actual species'!G604)&gt;=1,1,IF(SUM('Actual species'!G604)="X",1,0))</f>
        <v>0</v>
      </c>
      <c r="E604" s="2">
        <f>IF(SUM('Actual species'!H604)&gt;=1,1,IF(SUM('Actual species'!H604)="X",1,0))</f>
        <v>0</v>
      </c>
      <c r="F604" s="2">
        <f>IF(SUM('Actual species'!I604)&gt;=1,1,IF(SUM('Actual species'!I604)="X",1,0))</f>
        <v>0</v>
      </c>
      <c r="G604" s="2">
        <f>IF(SUM('Actual species'!J604)&gt;=1,1,IF(SUM('Actual species'!J604)="X",1,0))</f>
        <v>0</v>
      </c>
      <c r="H604" s="2">
        <f>IF(SUM('Actual species'!K604)&gt;=1,1,IF(SUM('Actual species'!K604)="X",1,0))</f>
        <v>0</v>
      </c>
      <c r="I604" s="2">
        <f>IF(SUM('Actual species'!L604)&gt;=1,1,IF(SUM('Actual species'!L604)="X",1,0))</f>
        <v>0</v>
      </c>
      <c r="J604" s="2">
        <f>IF(SUM('Actual species'!M604)&gt;=1,1,IF(SUM('Actual species'!M604)="X",1,0))</f>
        <v>0</v>
      </c>
      <c r="K604" s="2">
        <f>IF(SUM('Actual species'!N604)&gt;=1,1,IF(SUM('Actual species'!N604)="X",1,0))</f>
        <v>0</v>
      </c>
      <c r="L604" s="2">
        <f>IF(SUM('Actual species'!O604)&gt;=1,1,IF(SUM('Actual species'!O604)="X",1,0))</f>
        <v>0</v>
      </c>
      <c r="M604" s="2">
        <f>IF(SUM('Actual species'!P604)&gt;=1,1,IF(SUM('Actual species'!P604)="X",1,0))</f>
        <v>0</v>
      </c>
      <c r="N604" s="2">
        <f>IF(SUM('Actual species'!Q604)&gt;=1,1,IF(SUM('Actual species'!Q604)="X",1,0))</f>
        <v>0</v>
      </c>
      <c r="O604" s="2">
        <f>IF(SUM('Actual species'!R604)&gt;=1,1,IF(SUM('Actual species'!R604)="X",1,0))</f>
        <v>0</v>
      </c>
      <c r="P604" s="2">
        <f>IF(SUM('Actual species'!S604)&gt;=1,1,IF(SUM('Actual species'!S604)="X",1,0))</f>
        <v>0</v>
      </c>
      <c r="Q604" s="2">
        <f>IF(SUM('Actual species'!T604)&gt;=1,1,IF(SUM('Actual species'!T604)="X",1,0))</f>
        <v>1</v>
      </c>
      <c r="R604" s="2">
        <f>IF(SUM('Actual species'!U604)&gt;=1,1,IF(SUM('Actual species'!U604)="X",1,0))</f>
        <v>0</v>
      </c>
      <c r="S604" s="2">
        <f>IF(SUM('Actual species'!V604)&gt;=1,1,IF(SUM('Actual species'!V604)="X",1,0))</f>
        <v>0</v>
      </c>
      <c r="T604" s="2">
        <f>IF(SUM('Actual species'!W604)&gt;=1,1,IF(SUM('Actual species'!W604)="X",1,0))</f>
        <v>0</v>
      </c>
    </row>
    <row r="605" spans="1:20" x14ac:dyDescent="0.3">
      <c r="A605" s="113" t="str">
        <f>'Actual species'!A605</f>
        <v>Phloeopora corticalis</v>
      </c>
      <c r="B605" s="66">
        <f>IF(SUM('Actual species'!B605:E605)&gt;=1,1,IF(SUM('Actual species'!B605:E605)="X",1,0))</f>
        <v>1</v>
      </c>
      <c r="C605" s="2">
        <f>IF(SUM('Actual species'!F605)&gt;=1,1,IF(SUM('Actual species'!F605)="X",1,0))</f>
        <v>0</v>
      </c>
      <c r="D605" s="2">
        <f>IF(SUM('Actual species'!G605)&gt;=1,1,IF(SUM('Actual species'!G605)="X",1,0))</f>
        <v>0</v>
      </c>
      <c r="E605" s="2">
        <f>IF(SUM('Actual species'!H605)&gt;=1,1,IF(SUM('Actual species'!H605)="X",1,0))</f>
        <v>0</v>
      </c>
      <c r="F605" s="2">
        <f>IF(SUM('Actual species'!I605)&gt;=1,1,IF(SUM('Actual species'!I605)="X",1,0))</f>
        <v>0</v>
      </c>
      <c r="G605" s="2">
        <f>IF(SUM('Actual species'!J605)&gt;=1,1,IF(SUM('Actual species'!J605)="X",1,0))</f>
        <v>0</v>
      </c>
      <c r="H605" s="2">
        <f>IF(SUM('Actual species'!K605)&gt;=1,1,IF(SUM('Actual species'!K605)="X",1,0))</f>
        <v>0</v>
      </c>
      <c r="I605" s="2">
        <f>IF(SUM('Actual species'!L605)&gt;=1,1,IF(SUM('Actual species'!L605)="X",1,0))</f>
        <v>0</v>
      </c>
      <c r="J605" s="2">
        <f>IF(SUM('Actual species'!M605)&gt;=1,1,IF(SUM('Actual species'!M605)="X",1,0))</f>
        <v>0</v>
      </c>
      <c r="K605" s="2">
        <f>IF(SUM('Actual species'!N605)&gt;=1,1,IF(SUM('Actual species'!N605)="X",1,0))</f>
        <v>0</v>
      </c>
      <c r="L605" s="2">
        <f>IF(SUM('Actual species'!O605)&gt;=1,1,IF(SUM('Actual species'!O605)="X",1,0))</f>
        <v>0</v>
      </c>
      <c r="M605" s="2">
        <f>IF(SUM('Actual species'!P605)&gt;=1,1,IF(SUM('Actual species'!P605)="X",1,0))</f>
        <v>0</v>
      </c>
      <c r="N605" s="2">
        <f>IF(SUM('Actual species'!Q605)&gt;=1,1,IF(SUM('Actual species'!Q605)="X",1,0))</f>
        <v>0</v>
      </c>
      <c r="O605" s="2">
        <f>IF(SUM('Actual species'!R605)&gt;=1,1,IF(SUM('Actual species'!R605)="X",1,0))</f>
        <v>0</v>
      </c>
      <c r="P605" s="2">
        <f>IF(SUM('Actual species'!S605)&gt;=1,1,IF(SUM('Actual species'!S605)="X",1,0))</f>
        <v>0</v>
      </c>
      <c r="Q605" s="2">
        <f>IF(SUM('Actual species'!T605)&gt;=1,1,IF(SUM('Actual species'!T605)="X",1,0))</f>
        <v>0</v>
      </c>
      <c r="R605" s="2">
        <f>IF(SUM('Actual species'!U605)&gt;=1,1,IF(SUM('Actual species'!U605)="X",1,0))</f>
        <v>0</v>
      </c>
      <c r="S605" s="2">
        <f>IF(SUM('Actual species'!V605)&gt;=1,1,IF(SUM('Actual species'!V605)="X",1,0))</f>
        <v>0</v>
      </c>
      <c r="T605" s="2">
        <f>IF(SUM('Actual species'!W605)&gt;=1,1,IF(SUM('Actual species'!W605)="X",1,0))</f>
        <v>0</v>
      </c>
    </row>
    <row r="606" spans="1:20" x14ac:dyDescent="0.3">
      <c r="A606" s="113" t="str">
        <f>'Actual species'!A606</f>
        <v>Phloeopora teres</v>
      </c>
      <c r="B606" s="66">
        <f>IF(SUM('Actual species'!B606:E606)&gt;=1,1,IF(SUM('Actual species'!B606:E606)="X",1,0))</f>
        <v>0</v>
      </c>
      <c r="C606" s="2">
        <f>IF(SUM('Actual species'!F606)&gt;=1,1,IF(SUM('Actual species'!F606)="X",1,0))</f>
        <v>0</v>
      </c>
      <c r="D606" s="2">
        <f>IF(SUM('Actual species'!G606)&gt;=1,1,IF(SUM('Actual species'!G606)="X",1,0))</f>
        <v>0</v>
      </c>
      <c r="E606" s="2">
        <f>IF(SUM('Actual species'!H606)&gt;=1,1,IF(SUM('Actual species'!H606)="X",1,0))</f>
        <v>0</v>
      </c>
      <c r="F606" s="2">
        <f>IF(SUM('Actual species'!I606)&gt;=1,1,IF(SUM('Actual species'!I606)="X",1,0))</f>
        <v>0</v>
      </c>
      <c r="G606" s="2">
        <f>IF(SUM('Actual species'!J606)&gt;=1,1,IF(SUM('Actual species'!J606)="X",1,0))</f>
        <v>0</v>
      </c>
      <c r="H606" s="2">
        <f>IF(SUM('Actual species'!K606)&gt;=1,1,IF(SUM('Actual species'!K606)="X",1,0))</f>
        <v>0</v>
      </c>
      <c r="I606" s="2">
        <f>IF(SUM('Actual species'!L606)&gt;=1,1,IF(SUM('Actual species'!L606)="X",1,0))</f>
        <v>0</v>
      </c>
      <c r="J606" s="2">
        <f>IF(SUM('Actual species'!M606)&gt;=1,1,IF(SUM('Actual species'!M606)="X",1,0))</f>
        <v>1</v>
      </c>
      <c r="K606" s="2">
        <f>IF(SUM('Actual species'!N606)&gt;=1,1,IF(SUM('Actual species'!N606)="X",1,0))</f>
        <v>0</v>
      </c>
      <c r="L606" s="2">
        <f>IF(SUM('Actual species'!O606)&gt;=1,1,IF(SUM('Actual species'!O606)="X",1,0))</f>
        <v>0</v>
      </c>
      <c r="M606" s="2">
        <f>IF(SUM('Actual species'!P606)&gt;=1,1,IF(SUM('Actual species'!P606)="X",1,0))</f>
        <v>0</v>
      </c>
      <c r="N606" s="2">
        <f>IF(SUM('Actual species'!Q606)&gt;=1,1,IF(SUM('Actual species'!Q606)="X",1,0))</f>
        <v>0</v>
      </c>
      <c r="O606" s="2">
        <f>IF(SUM('Actual species'!R606)&gt;=1,1,IF(SUM('Actual species'!R606)="X",1,0))</f>
        <v>0</v>
      </c>
      <c r="P606" s="2">
        <f>IF(SUM('Actual species'!S606)&gt;=1,1,IF(SUM('Actual species'!S606)="X",1,0))</f>
        <v>0</v>
      </c>
      <c r="Q606" s="2">
        <f>IF(SUM('Actual species'!T606)&gt;=1,1,IF(SUM('Actual species'!T606)="X",1,0))</f>
        <v>0</v>
      </c>
      <c r="R606" s="2">
        <f>IF(SUM('Actual species'!U606)&gt;=1,1,IF(SUM('Actual species'!U606)="X",1,0))</f>
        <v>0</v>
      </c>
      <c r="S606" s="2">
        <f>IF(SUM('Actual species'!V606)&gt;=1,1,IF(SUM('Actual species'!V606)="X",1,0))</f>
        <v>0</v>
      </c>
      <c r="T606" s="2">
        <f>IF(SUM('Actual species'!W606)&gt;=1,1,IF(SUM('Actual species'!W606)="X",1,0))</f>
        <v>0</v>
      </c>
    </row>
    <row r="607" spans="1:20" x14ac:dyDescent="0.3">
      <c r="A607" s="113" t="str">
        <f>'Actual species'!A607</f>
        <v>Phytosus balticus</v>
      </c>
      <c r="B607" s="66">
        <f>IF(SUM('Actual species'!B607:E607)&gt;=1,1,IF(SUM('Actual species'!B607:E607)="X",1,0))</f>
        <v>0</v>
      </c>
      <c r="C607" s="2">
        <f>IF(SUM('Actual species'!F607)&gt;=1,1,IF(SUM('Actual species'!F607)="X",1,0))</f>
        <v>0</v>
      </c>
      <c r="D607" s="2">
        <f>IF(SUM('Actual species'!G607)&gt;=1,1,IF(SUM('Actual species'!G607)="X",1,0))</f>
        <v>0</v>
      </c>
      <c r="E607" s="2">
        <f>IF(SUM('Actual species'!H607)&gt;=1,1,IF(SUM('Actual species'!H607)="X",1,0))</f>
        <v>0</v>
      </c>
      <c r="F607" s="2">
        <f>IF(SUM('Actual species'!I607)&gt;=1,1,IF(SUM('Actual species'!I607)="X",1,0))</f>
        <v>0</v>
      </c>
      <c r="G607" s="2">
        <f>IF(SUM('Actual species'!J607)&gt;=1,1,IF(SUM('Actual species'!J607)="X",1,0))</f>
        <v>1</v>
      </c>
      <c r="H607" s="2">
        <f>IF(SUM('Actual species'!K607)&gt;=1,1,IF(SUM('Actual species'!K607)="X",1,0))</f>
        <v>0</v>
      </c>
      <c r="I607" s="2">
        <f>IF(SUM('Actual species'!L607)&gt;=1,1,IF(SUM('Actual species'!L607)="X",1,0))</f>
        <v>0</v>
      </c>
      <c r="J607" s="2">
        <f>IF(SUM('Actual species'!M607)&gt;=1,1,IF(SUM('Actual species'!M607)="X",1,0))</f>
        <v>0</v>
      </c>
      <c r="K607" s="2">
        <f>IF(SUM('Actual species'!N607)&gt;=1,1,IF(SUM('Actual species'!N607)="X",1,0))</f>
        <v>0</v>
      </c>
      <c r="L607" s="2">
        <f>IF(SUM('Actual species'!O607)&gt;=1,1,IF(SUM('Actual species'!O607)="X",1,0))</f>
        <v>0</v>
      </c>
      <c r="M607" s="2">
        <f>IF(SUM('Actual species'!P607)&gt;=1,1,IF(SUM('Actual species'!P607)="X",1,0))</f>
        <v>0</v>
      </c>
      <c r="N607" s="2">
        <f>IF(SUM('Actual species'!Q607)&gt;=1,1,IF(SUM('Actual species'!Q607)="X",1,0))</f>
        <v>0</v>
      </c>
      <c r="O607" s="2">
        <f>IF(SUM('Actual species'!R607)&gt;=1,1,IF(SUM('Actual species'!R607)="X",1,0))</f>
        <v>0</v>
      </c>
      <c r="P607" s="2">
        <f>IF(SUM('Actual species'!S607)&gt;=1,1,IF(SUM('Actual species'!S607)="X",1,0))</f>
        <v>0</v>
      </c>
      <c r="Q607" s="2">
        <f>IF(SUM('Actual species'!T607)&gt;=1,1,IF(SUM('Actual species'!T607)="X",1,0))</f>
        <v>0</v>
      </c>
      <c r="R607" s="2">
        <f>IF(SUM('Actual species'!U607)&gt;=1,1,IF(SUM('Actual species'!U607)="X",1,0))</f>
        <v>0</v>
      </c>
      <c r="S607" s="2">
        <f>IF(SUM('Actual species'!V607)&gt;=1,1,IF(SUM('Actual species'!V607)="X",1,0))</f>
        <v>0</v>
      </c>
      <c r="T607" s="2">
        <f>IF(SUM('Actual species'!W607)&gt;=1,1,IF(SUM('Actual species'!W607)="X",1,0))</f>
        <v>0</v>
      </c>
    </row>
    <row r="608" spans="1:20" x14ac:dyDescent="0.3">
      <c r="A608" s="113" t="str">
        <f>'Actual species'!A608</f>
        <v xml:space="preserve">Phytosus holtzi (E) </v>
      </c>
      <c r="B608" s="66">
        <f>IF(SUM('Actual species'!B608:E608)&gt;=1,1,IF(SUM('Actual species'!B608:E608)="X",1,0))</f>
        <v>0</v>
      </c>
      <c r="C608" s="2">
        <f>IF(SUM('Actual species'!F608)&gt;=1,1,IF(SUM('Actual species'!F608)="X",1,0))</f>
        <v>0</v>
      </c>
      <c r="D608" s="2">
        <f>IF(SUM('Actual species'!G608)&gt;=1,1,IF(SUM('Actual species'!G608)="X",1,0))</f>
        <v>0</v>
      </c>
      <c r="E608" s="2">
        <f>IF(SUM('Actual species'!H608)&gt;=1,1,IF(SUM('Actual species'!H608)="X",1,0))</f>
        <v>0</v>
      </c>
      <c r="F608" s="2">
        <f>IF(SUM('Actual species'!I608)&gt;=1,1,IF(SUM('Actual species'!I608)="X",1,0))</f>
        <v>0</v>
      </c>
      <c r="G608" s="2">
        <f>IF(SUM('Actual species'!J608)&gt;=1,1,IF(SUM('Actual species'!J608)="X",1,0))</f>
        <v>0</v>
      </c>
      <c r="H608" s="2">
        <f>IF(SUM('Actual species'!K608)&gt;=1,1,IF(SUM('Actual species'!K608)="X",1,0))</f>
        <v>0</v>
      </c>
      <c r="I608" s="2">
        <f>IF(SUM('Actual species'!L608)&gt;=1,1,IF(SUM('Actual species'!L608)="X",1,0))</f>
        <v>0</v>
      </c>
      <c r="J608" s="2">
        <f>IF(SUM('Actual species'!M608)&gt;=1,1,IF(SUM('Actual species'!M608)="X",1,0))</f>
        <v>0</v>
      </c>
      <c r="K608" s="2">
        <f>IF(SUM('Actual species'!N608)&gt;=1,1,IF(SUM('Actual species'!N608)="X",1,0))</f>
        <v>0</v>
      </c>
      <c r="L608" s="2">
        <f>IF(SUM('Actual species'!O608)&gt;=1,1,IF(SUM('Actual species'!O608)="X",1,0))</f>
        <v>0</v>
      </c>
      <c r="M608" s="2">
        <f>IF(SUM('Actual species'!P608)&gt;=1,1,IF(SUM('Actual species'!P608)="X",1,0))</f>
        <v>0</v>
      </c>
      <c r="N608" s="2">
        <f>IF(SUM('Actual species'!Q608)&gt;=1,1,IF(SUM('Actual species'!Q608)="X",1,0))</f>
        <v>0</v>
      </c>
      <c r="O608" s="2">
        <f>IF(SUM('Actual species'!R608)&gt;=1,1,IF(SUM('Actual species'!R608)="X",1,0))</f>
        <v>0</v>
      </c>
      <c r="P608" s="2">
        <f>IF(SUM('Actual species'!S608)&gt;=1,1,IF(SUM('Actual species'!S608)="X",1,0))</f>
        <v>0</v>
      </c>
      <c r="Q608" s="2">
        <f>IF(SUM('Actual species'!T608)&gt;=1,1,IF(SUM('Actual species'!T608)="X",1,0))</f>
        <v>0</v>
      </c>
      <c r="R608" s="2">
        <f>IF(SUM('Actual species'!U608)&gt;=1,1,IF(SUM('Actual species'!U608)="X",1,0))</f>
        <v>0</v>
      </c>
      <c r="S608" s="2">
        <f>IF(SUM('Actual species'!V608)&gt;=1,1,IF(SUM('Actual species'!V608)="X",1,0))</f>
        <v>0</v>
      </c>
      <c r="T608" s="2">
        <f>IF(SUM('Actual species'!W608)&gt;=1,1,IF(SUM('Actual species'!W608)="X",1,0))</f>
        <v>0</v>
      </c>
    </row>
    <row r="609" spans="1:20" x14ac:dyDescent="0.3">
      <c r="A609" s="113" t="str">
        <f>'Actual species'!A609</f>
        <v>Piochardia reitteri</v>
      </c>
      <c r="B609" s="66">
        <f>IF(SUM('Actual species'!B609:E609)&gt;=1,1,IF(SUM('Actual species'!B609:E609)="X",1,0))</f>
        <v>0</v>
      </c>
      <c r="C609" s="2">
        <f>IF(SUM('Actual species'!F609)&gt;=1,1,IF(SUM('Actual species'!F609)="X",1,0))</f>
        <v>0</v>
      </c>
      <c r="D609" s="2">
        <f>IF(SUM('Actual species'!G609)&gt;=1,1,IF(SUM('Actual species'!G609)="X",1,0))</f>
        <v>0</v>
      </c>
      <c r="E609" s="2">
        <f>IF(SUM('Actual species'!H609)&gt;=1,1,IF(SUM('Actual species'!H609)="X",1,0))</f>
        <v>1</v>
      </c>
      <c r="F609" s="2">
        <f>IF(SUM('Actual species'!I609)&gt;=1,1,IF(SUM('Actual species'!I609)="X",1,0))</f>
        <v>1</v>
      </c>
      <c r="G609" s="2">
        <f>IF(SUM('Actual species'!J609)&gt;=1,1,IF(SUM('Actual species'!J609)="X",1,0))</f>
        <v>0</v>
      </c>
      <c r="H609" s="2">
        <f>IF(SUM('Actual species'!K609)&gt;=1,1,IF(SUM('Actual species'!K609)="X",1,0))</f>
        <v>0</v>
      </c>
      <c r="I609" s="2">
        <f>IF(SUM('Actual species'!L609)&gt;=1,1,IF(SUM('Actual species'!L609)="X",1,0))</f>
        <v>0</v>
      </c>
      <c r="J609" s="2">
        <f>IF(SUM('Actual species'!M609)&gt;=1,1,IF(SUM('Actual species'!M609)="X",1,0))</f>
        <v>0</v>
      </c>
      <c r="K609" s="2">
        <f>IF(SUM('Actual species'!N609)&gt;=1,1,IF(SUM('Actual species'!N609)="X",1,0))</f>
        <v>0</v>
      </c>
      <c r="L609" s="2">
        <f>IF(SUM('Actual species'!O609)&gt;=1,1,IF(SUM('Actual species'!O609)="X",1,0))</f>
        <v>0</v>
      </c>
      <c r="M609" s="2">
        <f>IF(SUM('Actual species'!P609)&gt;=1,1,IF(SUM('Actual species'!P609)="X",1,0))</f>
        <v>0</v>
      </c>
      <c r="N609" s="2">
        <f>IF(SUM('Actual species'!Q609)&gt;=1,1,IF(SUM('Actual species'!Q609)="X",1,0))</f>
        <v>0</v>
      </c>
      <c r="O609" s="2">
        <f>IF(SUM('Actual species'!R609)&gt;=1,1,IF(SUM('Actual species'!R609)="X",1,0))</f>
        <v>0</v>
      </c>
      <c r="P609" s="2">
        <f>IF(SUM('Actual species'!S609)&gt;=1,1,IF(SUM('Actual species'!S609)="X",1,0))</f>
        <v>0</v>
      </c>
      <c r="Q609" s="2">
        <f>IF(SUM('Actual species'!T609)&gt;=1,1,IF(SUM('Actual species'!T609)="X",1,0))</f>
        <v>0</v>
      </c>
      <c r="R609" s="2">
        <f>IF(SUM('Actual species'!U609)&gt;=1,1,IF(SUM('Actual species'!U609)="X",1,0))</f>
        <v>0</v>
      </c>
      <c r="S609" s="2">
        <f>IF(SUM('Actual species'!V609)&gt;=1,1,IF(SUM('Actual species'!V609)="X",1,0))</f>
        <v>0</v>
      </c>
      <c r="T609" s="2">
        <f>IF(SUM('Actual species'!W609)&gt;=1,1,IF(SUM('Actual species'!W609)="X",1,0))</f>
        <v>0</v>
      </c>
    </row>
    <row r="610" spans="1:20" x14ac:dyDescent="0.3">
      <c r="A610" s="113" t="str">
        <f>'Actual species'!A610</f>
        <v>Platyola balcanica</v>
      </c>
      <c r="B610" s="66">
        <f>IF(SUM('Actual species'!B610:E610)&gt;=1,1,IF(SUM('Actual species'!B610:E610)="X",1,0))</f>
        <v>0</v>
      </c>
      <c r="C610" s="2">
        <f>IF(SUM('Actual species'!F610)&gt;=1,1,IF(SUM('Actual species'!F610)="X",1,0))</f>
        <v>0</v>
      </c>
      <c r="D610" s="2">
        <f>IF(SUM('Actual species'!G610)&gt;=1,1,IF(SUM('Actual species'!G610)="X",1,0))</f>
        <v>0</v>
      </c>
      <c r="E610" s="2">
        <f>IF(SUM('Actual species'!H610)&gt;=1,1,IF(SUM('Actual species'!H610)="X",1,0))</f>
        <v>0</v>
      </c>
      <c r="F610" s="2">
        <f>IF(SUM('Actual species'!I610)&gt;=1,1,IF(SUM('Actual species'!I610)="X",1,0))</f>
        <v>0</v>
      </c>
      <c r="G610" s="2">
        <f>IF(SUM('Actual species'!J610)&gt;=1,1,IF(SUM('Actual species'!J610)="X",1,0))</f>
        <v>0</v>
      </c>
      <c r="H610" s="2">
        <f>IF(SUM('Actual species'!K610)&gt;=1,1,IF(SUM('Actual species'!K610)="X",1,0))</f>
        <v>0</v>
      </c>
      <c r="I610" s="2">
        <f>IF(SUM('Actual species'!L610)&gt;=1,1,IF(SUM('Actual species'!L610)="X",1,0))</f>
        <v>0</v>
      </c>
      <c r="J610" s="2">
        <f>IF(SUM('Actual species'!M610)&gt;=1,1,IF(SUM('Actual species'!M610)="X",1,0))</f>
        <v>1</v>
      </c>
      <c r="K610" s="2">
        <f>IF(SUM('Actual species'!N610)&gt;=1,1,IF(SUM('Actual species'!N610)="X",1,0))</f>
        <v>0</v>
      </c>
      <c r="L610" s="2">
        <f>IF(SUM('Actual species'!O610)&gt;=1,1,IF(SUM('Actual species'!O610)="X",1,0))</f>
        <v>0</v>
      </c>
      <c r="M610" s="2">
        <f>IF(SUM('Actual species'!P610)&gt;=1,1,IF(SUM('Actual species'!P610)="X",1,0))</f>
        <v>0</v>
      </c>
      <c r="N610" s="2">
        <f>IF(SUM('Actual species'!Q610)&gt;=1,1,IF(SUM('Actual species'!Q610)="X",1,0))</f>
        <v>0</v>
      </c>
      <c r="O610" s="2">
        <f>IF(SUM('Actual species'!R610)&gt;=1,1,IF(SUM('Actual species'!R610)="X",1,0))</f>
        <v>0</v>
      </c>
      <c r="P610" s="2">
        <f>IF(SUM('Actual species'!S610)&gt;=1,1,IF(SUM('Actual species'!S610)="X",1,0))</f>
        <v>0</v>
      </c>
      <c r="Q610" s="2">
        <f>IF(SUM('Actual species'!T610)&gt;=1,1,IF(SUM('Actual species'!T610)="X",1,0))</f>
        <v>0</v>
      </c>
      <c r="R610" s="2">
        <f>IF(SUM('Actual species'!U610)&gt;=1,1,IF(SUM('Actual species'!U610)="X",1,0))</f>
        <v>0</v>
      </c>
      <c r="S610" s="2">
        <f>IF(SUM('Actual species'!V610)&gt;=1,1,IF(SUM('Actual species'!V610)="X",1,0))</f>
        <v>0</v>
      </c>
      <c r="T610" s="2">
        <f>IF(SUM('Actual species'!W610)&gt;=1,1,IF(SUM('Actual species'!W610)="X",1,0))</f>
        <v>0</v>
      </c>
    </row>
    <row r="611" spans="1:20" x14ac:dyDescent="0.3">
      <c r="A611" s="113" t="str">
        <f>'Actual species'!A611</f>
        <v>Pronomaea picea</v>
      </c>
      <c r="B611" s="66">
        <f>IF(SUM('Actual species'!B611:E611)&gt;=1,1,IF(SUM('Actual species'!B611:E611)="X",1,0))</f>
        <v>0</v>
      </c>
      <c r="C611" s="2">
        <f>IF(SUM('Actual species'!F611)&gt;=1,1,IF(SUM('Actual species'!F611)="X",1,0))</f>
        <v>0</v>
      </c>
      <c r="D611" s="2">
        <f>IF(SUM('Actual species'!G611)&gt;=1,1,IF(SUM('Actual species'!G611)="X",1,0))</f>
        <v>1</v>
      </c>
      <c r="E611" s="2">
        <f>IF(SUM('Actual species'!H611)&gt;=1,1,IF(SUM('Actual species'!H611)="X",1,0))</f>
        <v>0</v>
      </c>
      <c r="F611" s="2">
        <f>IF(SUM('Actual species'!I611)&gt;=1,1,IF(SUM('Actual species'!I611)="X",1,0))</f>
        <v>0</v>
      </c>
      <c r="G611" s="2">
        <f>IF(SUM('Actual species'!J611)&gt;=1,1,IF(SUM('Actual species'!J611)="X",1,0))</f>
        <v>0</v>
      </c>
      <c r="H611" s="2">
        <f>IF(SUM('Actual species'!K611)&gt;=1,1,IF(SUM('Actual species'!K611)="X",1,0))</f>
        <v>0</v>
      </c>
      <c r="I611" s="2">
        <f>IF(SUM('Actual species'!L611)&gt;=1,1,IF(SUM('Actual species'!L611)="X",1,0))</f>
        <v>0</v>
      </c>
      <c r="J611" s="2">
        <f>IF(SUM('Actual species'!M611)&gt;=1,1,IF(SUM('Actual species'!M611)="X",1,0))</f>
        <v>1</v>
      </c>
      <c r="K611" s="2">
        <f>IF(SUM('Actual species'!N611)&gt;=1,1,IF(SUM('Actual species'!N611)="X",1,0))</f>
        <v>0</v>
      </c>
      <c r="L611" s="2">
        <f>IF(SUM('Actual species'!O611)&gt;=1,1,IF(SUM('Actual species'!O611)="X",1,0))</f>
        <v>1</v>
      </c>
      <c r="M611" s="2">
        <f>IF(SUM('Actual species'!P611)&gt;=1,1,IF(SUM('Actual species'!P611)="X",1,0))</f>
        <v>0</v>
      </c>
      <c r="N611" s="2">
        <f>IF(SUM('Actual species'!Q611)&gt;=1,1,IF(SUM('Actual species'!Q611)="X",1,0))</f>
        <v>0</v>
      </c>
      <c r="O611" s="2">
        <f>IF(SUM('Actual species'!R611)&gt;=1,1,IF(SUM('Actual species'!R611)="X",1,0))</f>
        <v>0</v>
      </c>
      <c r="P611" s="2">
        <f>IF(SUM('Actual species'!S611)&gt;=1,1,IF(SUM('Actual species'!S611)="X",1,0))</f>
        <v>0</v>
      </c>
      <c r="Q611" s="2">
        <f>IF(SUM('Actual species'!T611)&gt;=1,1,IF(SUM('Actual species'!T611)="X",1,0))</f>
        <v>0</v>
      </c>
      <c r="R611" s="2">
        <f>IF(SUM('Actual species'!U611)&gt;=1,1,IF(SUM('Actual species'!U611)="X",1,0))</f>
        <v>0</v>
      </c>
      <c r="S611" s="2">
        <f>IF(SUM('Actual species'!V611)&gt;=1,1,IF(SUM('Actual species'!V611)="X",1,0))</f>
        <v>0</v>
      </c>
      <c r="T611" s="2">
        <f>IF(SUM('Actual species'!W611)&gt;=1,1,IF(SUM('Actual species'!W611)="X",1,0))</f>
        <v>0</v>
      </c>
    </row>
    <row r="612" spans="1:20" x14ac:dyDescent="0.3">
      <c r="A612" s="113" t="str">
        <f>'Actual species'!A612</f>
        <v xml:space="preserve">Pronomaea wunderlei (E) </v>
      </c>
      <c r="B612" s="66">
        <f>IF(SUM('Actual species'!B612:E612)&gt;=1,1,IF(SUM('Actual species'!B612:E612)="X",1,0))</f>
        <v>0</v>
      </c>
      <c r="C612" s="2">
        <f>IF(SUM('Actual species'!F612)&gt;=1,1,IF(SUM('Actual species'!F612)="X",1,0))</f>
        <v>0</v>
      </c>
      <c r="D612" s="2">
        <f>IF(SUM('Actual species'!G612)&gt;=1,1,IF(SUM('Actual species'!G612)="X",1,0))</f>
        <v>0</v>
      </c>
      <c r="E612" s="2">
        <f>IF(SUM('Actual species'!H612)&gt;=1,1,IF(SUM('Actual species'!H612)="X",1,0))</f>
        <v>0</v>
      </c>
      <c r="F612" s="2">
        <f>IF(SUM('Actual species'!I612)&gt;=1,1,IF(SUM('Actual species'!I612)="X",1,0))</f>
        <v>0</v>
      </c>
      <c r="G612" s="2">
        <f>IF(SUM('Actual species'!J612)&gt;=1,1,IF(SUM('Actual species'!J612)="X",1,0))</f>
        <v>0</v>
      </c>
      <c r="H612" s="2">
        <f>IF(SUM('Actual species'!K612)&gt;=1,1,IF(SUM('Actual species'!K612)="X",1,0))</f>
        <v>0</v>
      </c>
      <c r="I612" s="2">
        <f>IF(SUM('Actual species'!L612)&gt;=1,1,IF(SUM('Actual species'!L612)="X",1,0))</f>
        <v>0</v>
      </c>
      <c r="J612" s="2">
        <f>IF(SUM('Actual species'!M612)&gt;=1,1,IF(SUM('Actual species'!M612)="X",1,0))</f>
        <v>0</v>
      </c>
      <c r="K612" s="2">
        <f>IF(SUM('Actual species'!N612)&gt;=1,1,IF(SUM('Actual species'!N612)="X",1,0))</f>
        <v>0</v>
      </c>
      <c r="L612" s="2">
        <f>IF(SUM('Actual species'!O612)&gt;=1,1,IF(SUM('Actual species'!O612)="X",1,0))</f>
        <v>0</v>
      </c>
      <c r="M612" s="2">
        <f>IF(SUM('Actual species'!P612)&gt;=1,1,IF(SUM('Actual species'!P612)="X",1,0))</f>
        <v>0</v>
      </c>
      <c r="N612" s="2">
        <f>IF(SUM('Actual species'!Q612)&gt;=1,1,IF(SUM('Actual species'!Q612)="X",1,0))</f>
        <v>0</v>
      </c>
      <c r="O612" s="2">
        <f>IF(SUM('Actual species'!R612)&gt;=1,1,IF(SUM('Actual species'!R612)="X",1,0))</f>
        <v>0</v>
      </c>
      <c r="P612" s="2">
        <f>IF(SUM('Actual species'!S612)&gt;=1,1,IF(SUM('Actual species'!S612)="X",1,0))</f>
        <v>0</v>
      </c>
      <c r="Q612" s="2">
        <f>IF(SUM('Actual species'!T612)&gt;=1,1,IF(SUM('Actual species'!T612)="X",1,0))</f>
        <v>0</v>
      </c>
      <c r="R612" s="2">
        <f>IF(SUM('Actual species'!U612)&gt;=1,1,IF(SUM('Actual species'!U612)="X",1,0))</f>
        <v>0</v>
      </c>
      <c r="S612" s="2">
        <f>IF(SUM('Actual species'!V612)&gt;=1,1,IF(SUM('Actual species'!V612)="X",1,0))</f>
        <v>0</v>
      </c>
      <c r="T612" s="2">
        <f>IF(SUM('Actual species'!W612)&gt;=1,1,IF(SUM('Actual species'!W612)="X",1,0))</f>
        <v>0</v>
      </c>
    </row>
    <row r="613" spans="1:20" x14ac:dyDescent="0.3">
      <c r="A613" s="113" t="str">
        <f>'Actual species'!A613</f>
        <v>Pseudocalea angulata</v>
      </c>
      <c r="B613" s="66">
        <f>IF(SUM('Actual species'!B613:E613)&gt;=1,1,IF(SUM('Actual species'!B613:E613)="X",1,0))</f>
        <v>0</v>
      </c>
      <c r="C613" s="2">
        <f>IF(SUM('Actual species'!F613)&gt;=1,1,IF(SUM('Actual species'!F613)="X",1,0))</f>
        <v>0</v>
      </c>
      <c r="D613" s="2">
        <f>IF(SUM('Actual species'!G613)&gt;=1,1,IF(SUM('Actual species'!G613)="X",1,0))</f>
        <v>0</v>
      </c>
      <c r="E613" s="2">
        <f>IF(SUM('Actual species'!H613)&gt;=1,1,IF(SUM('Actual species'!H613)="X",1,0))</f>
        <v>0</v>
      </c>
      <c r="F613" s="2">
        <f>IF(SUM('Actual species'!I613)&gt;=1,1,IF(SUM('Actual species'!I613)="X",1,0))</f>
        <v>0</v>
      </c>
      <c r="G613" s="2">
        <f>IF(SUM('Actual species'!J613)&gt;=1,1,IF(SUM('Actual species'!J613)="X",1,0))</f>
        <v>0</v>
      </c>
      <c r="H613" s="2">
        <f>IF(SUM('Actual species'!K613)&gt;=1,1,IF(SUM('Actual species'!K613)="X",1,0))</f>
        <v>0</v>
      </c>
      <c r="I613" s="2">
        <f>IF(SUM('Actual species'!L613)&gt;=1,1,IF(SUM('Actual species'!L613)="X",1,0))</f>
        <v>1</v>
      </c>
      <c r="J613" s="2">
        <f>IF(SUM('Actual species'!M613)&gt;=1,1,IF(SUM('Actual species'!M613)="X",1,0))</f>
        <v>0</v>
      </c>
      <c r="K613" s="2">
        <f>IF(SUM('Actual species'!N613)&gt;=1,1,IF(SUM('Actual species'!N613)="X",1,0))</f>
        <v>0</v>
      </c>
      <c r="L613" s="2">
        <f>IF(SUM('Actual species'!O613)&gt;=1,1,IF(SUM('Actual species'!O613)="X",1,0))</f>
        <v>0</v>
      </c>
      <c r="M613" s="2">
        <f>IF(SUM('Actual species'!P613)&gt;=1,1,IF(SUM('Actual species'!P613)="X",1,0))</f>
        <v>0</v>
      </c>
      <c r="N613" s="2">
        <f>IF(SUM('Actual species'!Q613)&gt;=1,1,IF(SUM('Actual species'!Q613)="X",1,0))</f>
        <v>0</v>
      </c>
      <c r="O613" s="2">
        <f>IF(SUM('Actual species'!R613)&gt;=1,1,IF(SUM('Actual species'!R613)="X",1,0))</f>
        <v>0</v>
      </c>
      <c r="P613" s="2">
        <f>IF(SUM('Actual species'!S613)&gt;=1,1,IF(SUM('Actual species'!S613)="X",1,0))</f>
        <v>0</v>
      </c>
      <c r="Q613" s="2">
        <f>IF(SUM('Actual species'!T613)&gt;=1,1,IF(SUM('Actual species'!T613)="X",1,0))</f>
        <v>0</v>
      </c>
      <c r="R613" s="2">
        <f>IF(SUM('Actual species'!U613)&gt;=1,1,IF(SUM('Actual species'!U613)="X",1,0))</f>
        <v>0</v>
      </c>
      <c r="S613" s="2">
        <f>IF(SUM('Actual species'!V613)&gt;=1,1,IF(SUM('Actual species'!V613)="X",1,0))</f>
        <v>0</v>
      </c>
      <c r="T613" s="2">
        <f>IF(SUM('Actual species'!W613)&gt;=1,1,IF(SUM('Actual species'!W613)="X",1,0))</f>
        <v>0</v>
      </c>
    </row>
    <row r="614" spans="1:20" x14ac:dyDescent="0.3">
      <c r="A614" s="113" t="str">
        <f>'Actual species'!A614</f>
        <v>Pseudosemiris kaufmanni</v>
      </c>
      <c r="B614" s="66">
        <f>IF(SUM('Actual species'!B614:E614)&gt;=1,1,IF(SUM('Actual species'!B614:E614)="X",1,0))</f>
        <v>0</v>
      </c>
      <c r="C614" s="2">
        <f>IF(SUM('Actual species'!F614)&gt;=1,1,IF(SUM('Actual species'!F614)="X",1,0))</f>
        <v>0</v>
      </c>
      <c r="D614" s="2">
        <f>IF(SUM('Actual species'!G614)&gt;=1,1,IF(SUM('Actual species'!G614)="X",1,0))</f>
        <v>0</v>
      </c>
      <c r="E614" s="2">
        <f>IF(SUM('Actual species'!H614)&gt;=1,1,IF(SUM('Actual species'!H614)="X",1,0))</f>
        <v>1</v>
      </c>
      <c r="F614" s="2">
        <f>IF(SUM('Actual species'!I614)&gt;=1,1,IF(SUM('Actual species'!I614)="X",1,0))</f>
        <v>0</v>
      </c>
      <c r="G614" s="2">
        <f>IF(SUM('Actual species'!J614)&gt;=1,1,IF(SUM('Actual species'!J614)="X",1,0))</f>
        <v>0</v>
      </c>
      <c r="H614" s="2">
        <f>IF(SUM('Actual species'!K614)&gt;=1,1,IF(SUM('Actual species'!K614)="X",1,0))</f>
        <v>0</v>
      </c>
      <c r="I614" s="2">
        <f>IF(SUM('Actual species'!L614)&gt;=1,1,IF(SUM('Actual species'!L614)="X",1,0))</f>
        <v>0</v>
      </c>
      <c r="J614" s="2">
        <f>IF(SUM('Actual species'!M614)&gt;=1,1,IF(SUM('Actual species'!M614)="X",1,0))</f>
        <v>0</v>
      </c>
      <c r="K614" s="2">
        <f>IF(SUM('Actual species'!N614)&gt;=1,1,IF(SUM('Actual species'!N614)="X",1,0))</f>
        <v>0</v>
      </c>
      <c r="L614" s="2">
        <f>IF(SUM('Actual species'!O614)&gt;=1,1,IF(SUM('Actual species'!O614)="X",1,0))</f>
        <v>0</v>
      </c>
      <c r="M614" s="2">
        <f>IF(SUM('Actual species'!P614)&gt;=1,1,IF(SUM('Actual species'!P614)="X",1,0))</f>
        <v>0</v>
      </c>
      <c r="N614" s="2">
        <f>IF(SUM('Actual species'!Q614)&gt;=1,1,IF(SUM('Actual species'!Q614)="X",1,0))</f>
        <v>0</v>
      </c>
      <c r="O614" s="2">
        <f>IF(SUM('Actual species'!R614)&gt;=1,1,IF(SUM('Actual species'!R614)="X",1,0))</f>
        <v>0</v>
      </c>
      <c r="P614" s="2">
        <f>IF(SUM('Actual species'!S614)&gt;=1,1,IF(SUM('Actual species'!S614)="X",1,0))</f>
        <v>0</v>
      </c>
      <c r="Q614" s="2">
        <f>IF(SUM('Actual species'!T614)&gt;=1,1,IF(SUM('Actual species'!T614)="X",1,0))</f>
        <v>0</v>
      </c>
      <c r="R614" s="2">
        <f>IF(SUM('Actual species'!U614)&gt;=1,1,IF(SUM('Actual species'!U614)="X",1,0))</f>
        <v>0</v>
      </c>
      <c r="S614" s="2">
        <f>IF(SUM('Actual species'!V614)&gt;=1,1,IF(SUM('Actual species'!V614)="X",1,0))</f>
        <v>0</v>
      </c>
      <c r="T614" s="2">
        <f>IF(SUM('Actual species'!W614)&gt;=1,1,IF(SUM('Actual species'!W614)="X",1,0))</f>
        <v>0</v>
      </c>
    </row>
    <row r="615" spans="1:20" x14ac:dyDescent="0.3">
      <c r="A615" s="113" t="str">
        <f>'Actual species'!A615</f>
        <v>Rhopalocerina clavigera</v>
      </c>
      <c r="B615" s="66">
        <f>IF(SUM('Actual species'!B615:E615)&gt;=1,1,IF(SUM('Actual species'!B615:E615)="X",1,0))</f>
        <v>0</v>
      </c>
      <c r="C615" s="2">
        <f>IF(SUM('Actual species'!F615)&gt;=1,1,IF(SUM('Actual species'!F615)="X",1,0))</f>
        <v>0</v>
      </c>
      <c r="D615" s="2">
        <f>IF(SUM('Actual species'!G615)&gt;=1,1,IF(SUM('Actual species'!G615)="X",1,0))</f>
        <v>0</v>
      </c>
      <c r="E615" s="2">
        <f>IF(SUM('Actual species'!H615)&gt;=1,1,IF(SUM('Actual species'!H615)="X",1,0))</f>
        <v>0</v>
      </c>
      <c r="F615" s="2">
        <f>IF(SUM('Actual species'!I615)&gt;=1,1,IF(SUM('Actual species'!I615)="X",1,0))</f>
        <v>0</v>
      </c>
      <c r="G615" s="2">
        <f>IF(SUM('Actual species'!J615)&gt;=1,1,IF(SUM('Actual species'!J615)="X",1,0))</f>
        <v>0</v>
      </c>
      <c r="H615" s="2">
        <f>IF(SUM('Actual species'!K615)&gt;=1,1,IF(SUM('Actual species'!K615)="X",1,0))</f>
        <v>0</v>
      </c>
      <c r="I615" s="2">
        <f>IF(SUM('Actual species'!L615)&gt;=1,1,IF(SUM('Actual species'!L615)="X",1,0))</f>
        <v>0</v>
      </c>
      <c r="J615" s="2">
        <f>IF(SUM('Actual species'!M615)&gt;=1,1,IF(SUM('Actual species'!M615)="X",1,0))</f>
        <v>0</v>
      </c>
      <c r="K615" s="2">
        <f>IF(SUM('Actual species'!N615)&gt;=1,1,IF(SUM('Actual species'!N615)="X",1,0))</f>
        <v>0</v>
      </c>
      <c r="L615" s="2">
        <f>IF(SUM('Actual species'!O615)&gt;=1,1,IF(SUM('Actual species'!O615)="X",1,0))</f>
        <v>0</v>
      </c>
      <c r="M615" s="2">
        <f>IF(SUM('Actual species'!P615)&gt;=1,1,IF(SUM('Actual species'!P615)="X",1,0))</f>
        <v>0</v>
      </c>
      <c r="N615" s="2">
        <f>IF(SUM('Actual species'!Q615)&gt;=1,1,IF(SUM('Actual species'!Q615)="X",1,0))</f>
        <v>0</v>
      </c>
      <c r="O615" s="2">
        <f>IF(SUM('Actual species'!R615)&gt;=1,1,IF(SUM('Actual species'!R615)="X",1,0))</f>
        <v>1</v>
      </c>
      <c r="P615" s="2">
        <f>IF(SUM('Actual species'!S615)&gt;=1,1,IF(SUM('Actual species'!S615)="X",1,0))</f>
        <v>0</v>
      </c>
      <c r="Q615" s="2">
        <f>IF(SUM('Actual species'!T615)&gt;=1,1,IF(SUM('Actual species'!T615)="X",1,0))</f>
        <v>0</v>
      </c>
      <c r="R615" s="2">
        <f>IF(SUM('Actual species'!U615)&gt;=1,1,IF(SUM('Actual species'!U615)="X",1,0))</f>
        <v>0</v>
      </c>
      <c r="S615" s="2">
        <f>IF(SUM('Actual species'!V615)&gt;=1,1,IF(SUM('Actual species'!V615)="X",1,0))</f>
        <v>0</v>
      </c>
      <c r="T615" s="2">
        <f>IF(SUM('Actual species'!W615)&gt;=1,1,IF(SUM('Actual species'!W615)="X",1,0))</f>
        <v>0</v>
      </c>
    </row>
    <row r="616" spans="1:20" x14ac:dyDescent="0.3">
      <c r="A616" s="113" t="str">
        <f>'Actual species'!A616</f>
        <v>Tachyusa agilis</v>
      </c>
      <c r="B616" s="66">
        <f>IF(SUM('Actual species'!B616:E616)&gt;=1,1,IF(SUM('Actual species'!B616:E616)="X",1,0))</f>
        <v>1</v>
      </c>
      <c r="C616" s="2">
        <f>IF(SUM('Actual species'!F616)&gt;=1,1,IF(SUM('Actual species'!F616)="X",1,0))</f>
        <v>0</v>
      </c>
      <c r="D616" s="2">
        <f>IF(SUM('Actual species'!G616)&gt;=1,1,IF(SUM('Actual species'!G616)="X",1,0))</f>
        <v>0</v>
      </c>
      <c r="E616" s="2">
        <f>IF(SUM('Actual species'!H616)&gt;=1,1,IF(SUM('Actual species'!H616)="X",1,0))</f>
        <v>0</v>
      </c>
      <c r="F616" s="2">
        <f>IF(SUM('Actual species'!I616)&gt;=1,1,IF(SUM('Actual species'!I616)="X",1,0))</f>
        <v>0</v>
      </c>
      <c r="G616" s="2">
        <f>IF(SUM('Actual species'!J616)&gt;=1,1,IF(SUM('Actual species'!J616)="X",1,0))</f>
        <v>0</v>
      </c>
      <c r="H616" s="2">
        <f>IF(SUM('Actual species'!K616)&gt;=1,1,IF(SUM('Actual species'!K616)="X",1,0))</f>
        <v>0</v>
      </c>
      <c r="I616" s="2">
        <f>IF(SUM('Actual species'!L616)&gt;=1,1,IF(SUM('Actual species'!L616)="X",1,0))</f>
        <v>0</v>
      </c>
      <c r="J616" s="2">
        <f>IF(SUM('Actual species'!M616)&gt;=1,1,IF(SUM('Actual species'!M616)="X",1,0))</f>
        <v>0</v>
      </c>
      <c r="K616" s="2">
        <f>IF(SUM('Actual species'!N616)&gt;=1,1,IF(SUM('Actual species'!N616)="X",1,0))</f>
        <v>0</v>
      </c>
      <c r="L616" s="2">
        <f>IF(SUM('Actual species'!O616)&gt;=1,1,IF(SUM('Actual species'!O616)="X",1,0))</f>
        <v>0</v>
      </c>
      <c r="M616" s="2">
        <f>IF(SUM('Actual species'!P616)&gt;=1,1,IF(SUM('Actual species'!P616)="X",1,0))</f>
        <v>0</v>
      </c>
      <c r="N616" s="2">
        <f>IF(SUM('Actual species'!Q616)&gt;=1,1,IF(SUM('Actual species'!Q616)="X",1,0))</f>
        <v>0</v>
      </c>
      <c r="O616" s="2">
        <f>IF(SUM('Actual species'!R616)&gt;=1,1,IF(SUM('Actual species'!R616)="X",1,0))</f>
        <v>0</v>
      </c>
      <c r="P616" s="2">
        <f>IF(SUM('Actual species'!S616)&gt;=1,1,IF(SUM('Actual species'!S616)="X",1,0))</f>
        <v>0</v>
      </c>
      <c r="Q616" s="2">
        <f>IF(SUM('Actual species'!T616)&gt;=1,1,IF(SUM('Actual species'!T616)="X",1,0))</f>
        <v>0</v>
      </c>
      <c r="R616" s="2">
        <f>IF(SUM('Actual species'!U616)&gt;=1,1,IF(SUM('Actual species'!U616)="X",1,0))</f>
        <v>0</v>
      </c>
      <c r="S616" s="2">
        <f>IF(SUM('Actual species'!V616)&gt;=1,1,IF(SUM('Actual species'!V616)="X",1,0))</f>
        <v>0</v>
      </c>
      <c r="T616" s="2">
        <f>IF(SUM('Actual species'!W616)&gt;=1,1,IF(SUM('Actual species'!W616)="X",1,0))</f>
        <v>0</v>
      </c>
    </row>
    <row r="617" spans="1:20" x14ac:dyDescent="0.3">
      <c r="A617" s="113" t="str">
        <f>'Actual species'!A617</f>
        <v>Tachyusa balteata</v>
      </c>
      <c r="B617" s="66">
        <f>IF(SUM('Actual species'!B617:E617)&gt;=1,1,IF(SUM('Actual species'!B617:E617)="X",1,0))</f>
        <v>0</v>
      </c>
      <c r="C617" s="2">
        <f>IF(SUM('Actual species'!F617)&gt;=1,1,IF(SUM('Actual species'!F617)="X",1,0))</f>
        <v>0</v>
      </c>
      <c r="D617" s="2">
        <f>IF(SUM('Actual species'!G617)&gt;=1,1,IF(SUM('Actual species'!G617)="X",1,0))</f>
        <v>0</v>
      </c>
      <c r="E617" s="2">
        <f>IF(SUM('Actual species'!H617)&gt;=1,1,IF(SUM('Actual species'!H617)="X",1,0))</f>
        <v>0</v>
      </c>
      <c r="F617" s="2">
        <f>IF(SUM('Actual species'!I617)&gt;=1,1,IF(SUM('Actual species'!I617)="X",1,0))</f>
        <v>0</v>
      </c>
      <c r="G617" s="2">
        <f>IF(SUM('Actual species'!J617)&gt;=1,1,IF(SUM('Actual species'!J617)="X",1,0))</f>
        <v>0</v>
      </c>
      <c r="H617" s="2">
        <f>IF(SUM('Actual species'!K617)&gt;=1,1,IF(SUM('Actual species'!K617)="X",1,0))</f>
        <v>0</v>
      </c>
      <c r="I617" s="2">
        <f>IF(SUM('Actual species'!L617)&gt;=1,1,IF(SUM('Actual species'!L617)="X",1,0))</f>
        <v>0</v>
      </c>
      <c r="J617" s="2">
        <f>IF(SUM('Actual species'!M617)&gt;=1,1,IF(SUM('Actual species'!M617)="X",1,0))</f>
        <v>0</v>
      </c>
      <c r="K617" s="2">
        <f>IF(SUM('Actual species'!N617)&gt;=1,1,IF(SUM('Actual species'!N617)="X",1,0))</f>
        <v>0</v>
      </c>
      <c r="L617" s="2">
        <f>IF(SUM('Actual species'!O617)&gt;=1,1,IF(SUM('Actual species'!O617)="X",1,0))</f>
        <v>0</v>
      </c>
      <c r="M617" s="2">
        <f>IF(SUM('Actual species'!P617)&gt;=1,1,IF(SUM('Actual species'!P617)="X",1,0))</f>
        <v>0</v>
      </c>
      <c r="N617" s="2">
        <f>IF(SUM('Actual species'!Q617)&gt;=1,1,IF(SUM('Actual species'!Q617)="X",1,0))</f>
        <v>0</v>
      </c>
      <c r="O617" s="2">
        <f>IF(SUM('Actual species'!R617)&gt;=1,1,IF(SUM('Actual species'!R617)="X",1,0))</f>
        <v>1</v>
      </c>
      <c r="P617" s="2">
        <f>IF(SUM('Actual species'!S617)&gt;=1,1,IF(SUM('Actual species'!S617)="X",1,0))</f>
        <v>0</v>
      </c>
      <c r="Q617" s="2">
        <f>IF(SUM('Actual species'!T617)&gt;=1,1,IF(SUM('Actual species'!T617)="X",1,0))</f>
        <v>0</v>
      </c>
      <c r="R617" s="2">
        <f>IF(SUM('Actual species'!U617)&gt;=1,1,IF(SUM('Actual species'!U617)="X",1,0))</f>
        <v>0</v>
      </c>
      <c r="S617" s="2">
        <f>IF(SUM('Actual species'!V617)&gt;=1,1,IF(SUM('Actual species'!V617)="X",1,0))</f>
        <v>0</v>
      </c>
      <c r="T617" s="2">
        <f>IF(SUM('Actual species'!W617)&gt;=1,1,IF(SUM('Actual species'!W617)="X",1,0))</f>
        <v>0</v>
      </c>
    </row>
    <row r="618" spans="1:20" x14ac:dyDescent="0.3">
      <c r="A618" s="113" t="str">
        <f>'Actual species'!A618</f>
        <v>Tachyusa cf. coarctata</v>
      </c>
      <c r="B618" s="66">
        <f>IF(SUM('Actual species'!B618:E618)&gt;=1,1,IF(SUM('Actual species'!B618:E618)="X",1,0))</f>
        <v>0</v>
      </c>
      <c r="C618" s="2">
        <f>IF(SUM('Actual species'!F618)&gt;=1,1,IF(SUM('Actual species'!F618)="X",1,0))</f>
        <v>0</v>
      </c>
      <c r="D618" s="2">
        <f>IF(SUM('Actual species'!G618)&gt;=1,1,IF(SUM('Actual species'!G618)="X",1,0))</f>
        <v>0</v>
      </c>
      <c r="E618" s="2">
        <f>IF(SUM('Actual species'!H618)&gt;=1,1,IF(SUM('Actual species'!H618)="X",1,0))</f>
        <v>0</v>
      </c>
      <c r="F618" s="2">
        <f>IF(SUM('Actual species'!I618)&gt;=1,1,IF(SUM('Actual species'!I618)="X",1,0))</f>
        <v>0</v>
      </c>
      <c r="G618" s="2">
        <f>IF(SUM('Actual species'!J618)&gt;=1,1,IF(SUM('Actual species'!J618)="X",1,0))</f>
        <v>0</v>
      </c>
      <c r="H618" s="2">
        <f>IF(SUM('Actual species'!K618)&gt;=1,1,IF(SUM('Actual species'!K618)="X",1,0))</f>
        <v>0</v>
      </c>
      <c r="I618" s="2">
        <f>IF(SUM('Actual species'!L618)&gt;=1,1,IF(SUM('Actual species'!L618)="X",1,0))</f>
        <v>0</v>
      </c>
      <c r="J618" s="2">
        <f>IF(SUM('Actual species'!M618)&gt;=1,1,IF(SUM('Actual species'!M618)="X",1,0))</f>
        <v>0</v>
      </c>
      <c r="K618" s="2">
        <f>IF(SUM('Actual species'!N618)&gt;=1,1,IF(SUM('Actual species'!N618)="X",1,0))</f>
        <v>0</v>
      </c>
      <c r="L618" s="2">
        <f>IF(SUM('Actual species'!O618)&gt;=1,1,IF(SUM('Actual species'!O618)="X",1,0))</f>
        <v>0</v>
      </c>
      <c r="M618" s="2">
        <f>IF(SUM('Actual species'!P618)&gt;=1,1,IF(SUM('Actual species'!P618)="X",1,0))</f>
        <v>0</v>
      </c>
      <c r="N618" s="2">
        <f>IF(SUM('Actual species'!Q618)&gt;=1,1,IF(SUM('Actual species'!Q618)="X",1,0))</f>
        <v>0</v>
      </c>
      <c r="O618" s="2">
        <f>IF(SUM('Actual species'!R618)&gt;=1,1,IF(SUM('Actual species'!R618)="X",1,0))</f>
        <v>1</v>
      </c>
      <c r="P618" s="2">
        <f>IF(SUM('Actual species'!S618)&gt;=1,1,IF(SUM('Actual species'!S618)="X",1,0))</f>
        <v>0</v>
      </c>
      <c r="Q618" s="2">
        <f>IF(SUM('Actual species'!T618)&gt;=1,1,IF(SUM('Actual species'!T618)="X",1,0))</f>
        <v>0</v>
      </c>
      <c r="R618" s="2">
        <f>IF(SUM('Actual species'!U618)&gt;=1,1,IF(SUM('Actual species'!U618)="X",1,0))</f>
        <v>0</v>
      </c>
      <c r="S618" s="2">
        <f>IF(SUM('Actual species'!V618)&gt;=1,1,IF(SUM('Actual species'!V618)="X",1,0))</f>
        <v>0</v>
      </c>
      <c r="T618" s="2">
        <f>IF(SUM('Actual species'!W618)&gt;=1,1,IF(SUM('Actual species'!W618)="X",1,0))</f>
        <v>0</v>
      </c>
    </row>
    <row r="619" spans="1:20" x14ac:dyDescent="0.3">
      <c r="A619" s="113" t="str">
        <f>'Actual species'!A619</f>
        <v>Tachyusa constricta</v>
      </c>
      <c r="B619" s="66">
        <f>IF(SUM('Actual species'!B619:E619)&gt;=1,1,IF(SUM('Actual species'!B619:E619)="X",1,0))</f>
        <v>0</v>
      </c>
      <c r="C619" s="2">
        <f>IF(SUM('Actual species'!F619)&gt;=1,1,IF(SUM('Actual species'!F619)="X",1,0))</f>
        <v>0</v>
      </c>
      <c r="D619" s="2">
        <f>IF(SUM('Actual species'!G619)&gt;=1,1,IF(SUM('Actual species'!G619)="X",1,0))</f>
        <v>0</v>
      </c>
      <c r="E619" s="2">
        <f>IF(SUM('Actual species'!H619)&gt;=1,1,IF(SUM('Actual species'!H619)="X",1,0))</f>
        <v>0</v>
      </c>
      <c r="F619" s="2">
        <f>IF(SUM('Actual species'!I619)&gt;=1,1,IF(SUM('Actual species'!I619)="X",1,0))</f>
        <v>0</v>
      </c>
      <c r="G619" s="2">
        <f>IF(SUM('Actual species'!J619)&gt;=1,1,IF(SUM('Actual species'!J619)="X",1,0))</f>
        <v>0</v>
      </c>
      <c r="H619" s="2">
        <f>IF(SUM('Actual species'!K619)&gt;=1,1,IF(SUM('Actual species'!K619)="X",1,0))</f>
        <v>0</v>
      </c>
      <c r="I619" s="2">
        <f>IF(SUM('Actual species'!L619)&gt;=1,1,IF(SUM('Actual species'!L619)="X",1,0))</f>
        <v>0</v>
      </c>
      <c r="J619" s="2">
        <f>IF(SUM('Actual species'!M619)&gt;=1,1,IF(SUM('Actual species'!M619)="X",1,0))</f>
        <v>0</v>
      </c>
      <c r="K619" s="2">
        <f>IF(SUM('Actual species'!N619)&gt;=1,1,IF(SUM('Actual species'!N619)="X",1,0))</f>
        <v>0</v>
      </c>
      <c r="L619" s="2">
        <f>IF(SUM('Actual species'!O619)&gt;=1,1,IF(SUM('Actual species'!O619)="X",1,0))</f>
        <v>0</v>
      </c>
      <c r="M619" s="2">
        <f>IF(SUM('Actual species'!P619)&gt;=1,1,IF(SUM('Actual species'!P619)="X",1,0))</f>
        <v>0</v>
      </c>
      <c r="N619" s="2">
        <f>IF(SUM('Actual species'!Q619)&gt;=1,1,IF(SUM('Actual species'!Q619)="X",1,0))</f>
        <v>0</v>
      </c>
      <c r="O619" s="2">
        <f>IF(SUM('Actual species'!R619)&gt;=1,1,IF(SUM('Actual species'!R619)="X",1,0))</f>
        <v>1</v>
      </c>
      <c r="P619" s="2">
        <f>IF(SUM('Actual species'!S619)&gt;=1,1,IF(SUM('Actual species'!S619)="X",1,0))</f>
        <v>0</v>
      </c>
      <c r="Q619" s="2">
        <f>IF(SUM('Actual species'!T619)&gt;=1,1,IF(SUM('Actual species'!T619)="X",1,0))</f>
        <v>0</v>
      </c>
      <c r="R619" s="2">
        <f>IF(SUM('Actual species'!U619)&gt;=1,1,IF(SUM('Actual species'!U619)="X",1,0))</f>
        <v>0</v>
      </c>
      <c r="S619" s="2">
        <f>IF(SUM('Actual species'!V619)&gt;=1,1,IF(SUM('Actual species'!V619)="X",1,0))</f>
        <v>0</v>
      </c>
      <c r="T619" s="2">
        <f>IF(SUM('Actual species'!W619)&gt;=1,1,IF(SUM('Actual species'!W619)="X",1,0))</f>
        <v>0</v>
      </c>
    </row>
    <row r="620" spans="1:20" x14ac:dyDescent="0.3">
      <c r="A620" s="113" t="str">
        <f>'Actual species'!A620</f>
        <v>Tachyusa nitella</v>
      </c>
      <c r="B620" s="66">
        <f>IF(SUM('Actual species'!B620:E620)&gt;=1,1,IF(SUM('Actual species'!B620:E620)="X",1,0))</f>
        <v>0</v>
      </c>
      <c r="C620" s="2">
        <f>IF(SUM('Actual species'!F620)&gt;=1,1,IF(SUM('Actual species'!F620)="X",1,0))</f>
        <v>0</v>
      </c>
      <c r="D620" s="2">
        <f>IF(SUM('Actual species'!G620)&gt;=1,1,IF(SUM('Actual species'!G620)="X",1,0))</f>
        <v>0</v>
      </c>
      <c r="E620" s="2">
        <f>IF(SUM('Actual species'!H620)&gt;=1,1,IF(SUM('Actual species'!H620)="X",1,0))</f>
        <v>0</v>
      </c>
      <c r="F620" s="2">
        <f>IF(SUM('Actual species'!I620)&gt;=1,1,IF(SUM('Actual species'!I620)="X",1,0))</f>
        <v>0</v>
      </c>
      <c r="G620" s="2">
        <f>IF(SUM('Actual species'!J620)&gt;=1,1,IF(SUM('Actual species'!J620)="X",1,0))</f>
        <v>0</v>
      </c>
      <c r="H620" s="2">
        <f>IF(SUM('Actual species'!K620)&gt;=1,1,IF(SUM('Actual species'!K620)="X",1,0))</f>
        <v>0</v>
      </c>
      <c r="I620" s="2">
        <f>IF(SUM('Actual species'!L620)&gt;=1,1,IF(SUM('Actual species'!L620)="X",1,0))</f>
        <v>0</v>
      </c>
      <c r="J620" s="2">
        <f>IF(SUM('Actual species'!M620)&gt;=1,1,IF(SUM('Actual species'!M620)="X",1,0))</f>
        <v>1</v>
      </c>
      <c r="K620" s="2">
        <f>IF(SUM('Actual species'!N620)&gt;=1,1,IF(SUM('Actual species'!N620)="X",1,0))</f>
        <v>0</v>
      </c>
      <c r="L620" s="2">
        <f>IF(SUM('Actual species'!O620)&gt;=1,1,IF(SUM('Actual species'!O620)="X",1,0))</f>
        <v>0</v>
      </c>
      <c r="M620" s="2">
        <f>IF(SUM('Actual species'!P620)&gt;=1,1,IF(SUM('Actual species'!P620)="X",1,0))</f>
        <v>0</v>
      </c>
      <c r="N620" s="2">
        <f>IF(SUM('Actual species'!Q620)&gt;=1,1,IF(SUM('Actual species'!Q620)="X",1,0))</f>
        <v>0</v>
      </c>
      <c r="O620" s="2">
        <f>IF(SUM('Actual species'!R620)&gt;=1,1,IF(SUM('Actual species'!R620)="X",1,0))</f>
        <v>0</v>
      </c>
      <c r="P620" s="2">
        <f>IF(SUM('Actual species'!S620)&gt;=1,1,IF(SUM('Actual species'!S620)="X",1,0))</f>
        <v>0</v>
      </c>
      <c r="Q620" s="2">
        <f>IF(SUM('Actual species'!T620)&gt;=1,1,IF(SUM('Actual species'!T620)="X",1,0))</f>
        <v>0</v>
      </c>
      <c r="R620" s="2">
        <f>IF(SUM('Actual species'!U620)&gt;=1,1,IF(SUM('Actual species'!U620)="X",1,0))</f>
        <v>0</v>
      </c>
      <c r="S620" s="2">
        <f>IF(SUM('Actual species'!V620)&gt;=1,1,IF(SUM('Actual species'!V620)="X",1,0))</f>
        <v>0</v>
      </c>
      <c r="T620" s="2">
        <f>IF(SUM('Actual species'!W620)&gt;=1,1,IF(SUM('Actual species'!W620)="X",1,0))</f>
        <v>0</v>
      </c>
    </row>
    <row r="621" spans="1:20" x14ac:dyDescent="0.3">
      <c r="A621" s="113" t="str">
        <f>'Actual species'!A621</f>
        <v>Tachyusa objecta</v>
      </c>
      <c r="B621" s="66">
        <f>IF(SUM('Actual species'!B621:E621)&gt;=1,1,IF(SUM('Actual species'!B621:E621)="X",1,0))</f>
        <v>1</v>
      </c>
      <c r="C621" s="2">
        <f>IF(SUM('Actual species'!F621)&gt;=1,1,IF(SUM('Actual species'!F621)="X",1,0))</f>
        <v>0</v>
      </c>
      <c r="D621" s="2">
        <f>IF(SUM('Actual species'!G621)&gt;=1,1,IF(SUM('Actual species'!G621)="X",1,0))</f>
        <v>0</v>
      </c>
      <c r="E621" s="2">
        <f>IF(SUM('Actual species'!H621)&gt;=1,1,IF(SUM('Actual species'!H621)="X",1,0))</f>
        <v>0</v>
      </c>
      <c r="F621" s="2">
        <f>IF(SUM('Actual species'!I621)&gt;=1,1,IF(SUM('Actual species'!I621)="X",1,0))</f>
        <v>0</v>
      </c>
      <c r="G621" s="2">
        <f>IF(SUM('Actual species'!J621)&gt;=1,1,IF(SUM('Actual species'!J621)="X",1,0))</f>
        <v>0</v>
      </c>
      <c r="H621" s="2">
        <f>IF(SUM('Actual species'!K621)&gt;=1,1,IF(SUM('Actual species'!K621)="X",1,0))</f>
        <v>0</v>
      </c>
      <c r="I621" s="2">
        <f>IF(SUM('Actual species'!L621)&gt;=1,1,IF(SUM('Actual species'!L621)="X",1,0))</f>
        <v>0</v>
      </c>
      <c r="J621" s="2">
        <f>IF(SUM('Actual species'!M621)&gt;=1,1,IF(SUM('Actual species'!M621)="X",1,0))</f>
        <v>0</v>
      </c>
      <c r="K621" s="2">
        <f>IF(SUM('Actual species'!N621)&gt;=1,1,IF(SUM('Actual species'!N621)="X",1,0))</f>
        <v>0</v>
      </c>
      <c r="L621" s="2">
        <f>IF(SUM('Actual species'!O621)&gt;=1,1,IF(SUM('Actual species'!O621)="X",1,0))</f>
        <v>0</v>
      </c>
      <c r="M621" s="2">
        <f>IF(SUM('Actual species'!P621)&gt;=1,1,IF(SUM('Actual species'!P621)="X",1,0))</f>
        <v>0</v>
      </c>
      <c r="N621" s="2">
        <f>IF(SUM('Actual species'!Q621)&gt;=1,1,IF(SUM('Actual species'!Q621)="X",1,0))</f>
        <v>0</v>
      </c>
      <c r="O621" s="2">
        <f>IF(SUM('Actual species'!R621)&gt;=1,1,IF(SUM('Actual species'!R621)="X",1,0))</f>
        <v>1</v>
      </c>
      <c r="P621" s="2">
        <f>IF(SUM('Actual species'!S621)&gt;=1,1,IF(SUM('Actual species'!S621)="X",1,0))</f>
        <v>0</v>
      </c>
      <c r="Q621" s="2">
        <f>IF(SUM('Actual species'!T621)&gt;=1,1,IF(SUM('Actual species'!T621)="X",1,0))</f>
        <v>0</v>
      </c>
      <c r="R621" s="2">
        <f>IF(SUM('Actual species'!U621)&gt;=1,1,IF(SUM('Actual species'!U621)="X",1,0))</f>
        <v>0</v>
      </c>
      <c r="S621" s="2">
        <f>IF(SUM('Actual species'!V621)&gt;=1,1,IF(SUM('Actual species'!V621)="X",1,0))</f>
        <v>0</v>
      </c>
      <c r="T621" s="2">
        <f>IF(SUM('Actual species'!W621)&gt;=1,1,IF(SUM('Actual species'!W621)="X",1,0))</f>
        <v>0</v>
      </c>
    </row>
    <row r="622" spans="1:20" x14ac:dyDescent="0.3">
      <c r="A622" s="113" t="str">
        <f>'Actual species'!A622</f>
        <v>Taxicera moczarskii</v>
      </c>
      <c r="B622" s="66">
        <f>IF(SUM('Actual species'!B622:E622)&gt;=1,1,IF(SUM('Actual species'!B622:E622)="X",1,0))</f>
        <v>0</v>
      </c>
      <c r="C622" s="2">
        <f>IF(SUM('Actual species'!F622)&gt;=1,1,IF(SUM('Actual species'!F622)="X",1,0))</f>
        <v>0</v>
      </c>
      <c r="D622" s="2">
        <f>IF(SUM('Actual species'!G622)&gt;=1,1,IF(SUM('Actual species'!G622)="X",1,0))</f>
        <v>0</v>
      </c>
      <c r="E622" s="2">
        <f>IF(SUM('Actual species'!H622)&gt;=1,1,IF(SUM('Actual species'!H622)="X",1,0))</f>
        <v>1</v>
      </c>
      <c r="F622" s="2">
        <f>IF(SUM('Actual species'!I622)&gt;=1,1,IF(SUM('Actual species'!I622)="X",1,0))</f>
        <v>0</v>
      </c>
      <c r="G622" s="2">
        <f>IF(SUM('Actual species'!J622)&gt;=1,1,IF(SUM('Actual species'!J622)="X",1,0))</f>
        <v>0</v>
      </c>
      <c r="H622" s="2">
        <f>IF(SUM('Actual species'!K622)&gt;=1,1,IF(SUM('Actual species'!K622)="X",1,0))</f>
        <v>0</v>
      </c>
      <c r="I622" s="2">
        <f>IF(SUM('Actual species'!L622)&gt;=1,1,IF(SUM('Actual species'!L622)="X",1,0))</f>
        <v>0</v>
      </c>
      <c r="J622" s="2">
        <f>IF(SUM('Actual species'!M622)&gt;=1,1,IF(SUM('Actual species'!M622)="X",1,0))</f>
        <v>0</v>
      </c>
      <c r="K622" s="2">
        <f>IF(SUM('Actual species'!N622)&gt;=1,1,IF(SUM('Actual species'!N622)="X",1,0))</f>
        <v>0</v>
      </c>
      <c r="L622" s="2">
        <f>IF(SUM('Actual species'!O622)&gt;=1,1,IF(SUM('Actual species'!O622)="X",1,0))</f>
        <v>0</v>
      </c>
      <c r="M622" s="2">
        <f>IF(SUM('Actual species'!P622)&gt;=1,1,IF(SUM('Actual species'!P622)="X",1,0))</f>
        <v>0</v>
      </c>
      <c r="N622" s="2">
        <f>IF(SUM('Actual species'!Q622)&gt;=1,1,IF(SUM('Actual species'!Q622)="X",1,0))</f>
        <v>0</v>
      </c>
      <c r="O622" s="2">
        <f>IF(SUM('Actual species'!R622)&gt;=1,1,IF(SUM('Actual species'!R622)="X",1,0))</f>
        <v>0</v>
      </c>
      <c r="P622" s="2">
        <f>IF(SUM('Actual species'!S622)&gt;=1,1,IF(SUM('Actual species'!S622)="X",1,0))</f>
        <v>0</v>
      </c>
      <c r="Q622" s="2">
        <f>IF(SUM('Actual species'!T622)&gt;=1,1,IF(SUM('Actual species'!T622)="X",1,0))</f>
        <v>0</v>
      </c>
      <c r="R622" s="2">
        <f>IF(SUM('Actual species'!U622)&gt;=1,1,IF(SUM('Actual species'!U622)="X",1,0))</f>
        <v>0</v>
      </c>
      <c r="S622" s="2">
        <f>IF(SUM('Actual species'!V622)&gt;=1,1,IF(SUM('Actual species'!V622)="X",1,0))</f>
        <v>0</v>
      </c>
      <c r="T622" s="2">
        <f>IF(SUM('Actual species'!W622)&gt;=1,1,IF(SUM('Actual species'!W622)="X",1,0))</f>
        <v>0</v>
      </c>
    </row>
    <row r="623" spans="1:20" x14ac:dyDescent="0.3">
      <c r="A623" s="113" t="str">
        <f>'Actual species'!A623</f>
        <v>Taxicera sericophila</v>
      </c>
      <c r="B623" s="66">
        <f>IF(SUM('Actual species'!B623:E623)&gt;=1,1,IF(SUM('Actual species'!B623:E623)="X",1,0))</f>
        <v>0</v>
      </c>
      <c r="C623" s="2">
        <f>IF(SUM('Actual species'!F623)&gt;=1,1,IF(SUM('Actual species'!F623)="X",1,0))</f>
        <v>0</v>
      </c>
      <c r="D623" s="2">
        <f>IF(SUM('Actual species'!G623)&gt;=1,1,IF(SUM('Actual species'!G623)="X",1,0))</f>
        <v>0</v>
      </c>
      <c r="E623" s="2">
        <f>IF(SUM('Actual species'!H623)&gt;=1,1,IF(SUM('Actual species'!H623)="X",1,0))</f>
        <v>0</v>
      </c>
      <c r="F623" s="2">
        <f>IF(SUM('Actual species'!I623)&gt;=1,1,IF(SUM('Actual species'!I623)="X",1,0))</f>
        <v>0</v>
      </c>
      <c r="G623" s="2">
        <f>IF(SUM('Actual species'!J623)&gt;=1,1,IF(SUM('Actual species'!J623)="X",1,0))</f>
        <v>0</v>
      </c>
      <c r="H623" s="2">
        <f>IF(SUM('Actual species'!K623)&gt;=1,1,IF(SUM('Actual species'!K623)="X",1,0))</f>
        <v>0</v>
      </c>
      <c r="I623" s="2">
        <f>IF(SUM('Actual species'!L623)&gt;=1,1,IF(SUM('Actual species'!L623)="X",1,0))</f>
        <v>0</v>
      </c>
      <c r="J623" s="2">
        <f>IF(SUM('Actual species'!M623)&gt;=1,1,IF(SUM('Actual species'!M623)="X",1,0))</f>
        <v>1</v>
      </c>
      <c r="K623" s="2">
        <f>IF(SUM('Actual species'!N623)&gt;=1,1,IF(SUM('Actual species'!N623)="X",1,0))</f>
        <v>0</v>
      </c>
      <c r="L623" s="2">
        <f>IF(SUM('Actual species'!O623)&gt;=1,1,IF(SUM('Actual species'!O623)="X",1,0))</f>
        <v>0</v>
      </c>
      <c r="M623" s="2">
        <f>IF(SUM('Actual species'!P623)&gt;=1,1,IF(SUM('Actual species'!P623)="X",1,0))</f>
        <v>0</v>
      </c>
      <c r="N623" s="2">
        <f>IF(SUM('Actual species'!Q623)&gt;=1,1,IF(SUM('Actual species'!Q623)="X",1,0))</f>
        <v>0</v>
      </c>
      <c r="O623" s="2">
        <f>IF(SUM('Actual species'!R623)&gt;=1,1,IF(SUM('Actual species'!R623)="X",1,0))</f>
        <v>0</v>
      </c>
      <c r="P623" s="2">
        <f>IF(SUM('Actual species'!S623)&gt;=1,1,IF(SUM('Actual species'!S623)="X",1,0))</f>
        <v>0</v>
      </c>
      <c r="Q623" s="2">
        <f>IF(SUM('Actual species'!T623)&gt;=1,1,IF(SUM('Actual species'!T623)="X",1,0))</f>
        <v>0</v>
      </c>
      <c r="R623" s="2">
        <f>IF(SUM('Actual species'!U623)&gt;=1,1,IF(SUM('Actual species'!U623)="X",1,0))</f>
        <v>0</v>
      </c>
      <c r="S623" s="2">
        <f>IF(SUM('Actual species'!V623)&gt;=1,1,IF(SUM('Actual species'!V623)="X",1,0))</f>
        <v>0</v>
      </c>
      <c r="T623" s="2">
        <f>IF(SUM('Actual species'!W623)&gt;=1,1,IF(SUM('Actual species'!W623)="X",1,0))</f>
        <v>0</v>
      </c>
    </row>
    <row r="624" spans="1:20" x14ac:dyDescent="0.3">
      <c r="A624" s="113" t="str">
        <f>'Actual species'!A624</f>
        <v>Tectusa apollonis</v>
      </c>
      <c r="B624" s="66">
        <f>IF(SUM('Actual species'!B624:E624)&gt;=1,1,IF(SUM('Actual species'!B624:E624)="X",1,0))</f>
        <v>0</v>
      </c>
      <c r="C624" s="2">
        <f>IF(SUM('Actual species'!F624)&gt;=1,1,IF(SUM('Actual species'!F624)="X",1,0))</f>
        <v>0</v>
      </c>
      <c r="D624" s="2">
        <f>IF(SUM('Actual species'!G624)&gt;=1,1,IF(SUM('Actual species'!G624)="X",1,0))</f>
        <v>0</v>
      </c>
      <c r="E624" s="2">
        <f>IF(SUM('Actual species'!H624)&gt;=1,1,IF(SUM('Actual species'!H624)="X",1,0))</f>
        <v>0</v>
      </c>
      <c r="F624" s="2">
        <f>IF(SUM('Actual species'!I624)&gt;=1,1,IF(SUM('Actual species'!I624)="X",1,0))</f>
        <v>0</v>
      </c>
      <c r="G624" s="2">
        <f>IF(SUM('Actual species'!J624)&gt;=1,1,IF(SUM('Actual species'!J624)="X",1,0))</f>
        <v>0</v>
      </c>
      <c r="H624" s="2">
        <f>IF(SUM('Actual species'!K624)&gt;=1,1,IF(SUM('Actual species'!K624)="X",1,0))</f>
        <v>0</v>
      </c>
      <c r="I624" s="2">
        <f>IF(SUM('Actual species'!L624)&gt;=1,1,IF(SUM('Actual species'!L624)="X",1,0))</f>
        <v>0</v>
      </c>
      <c r="J624" s="2">
        <f>IF(SUM('Actual species'!M624)&gt;=1,1,IF(SUM('Actual species'!M624)="X",1,0))</f>
        <v>0</v>
      </c>
      <c r="K624" s="2">
        <f>IF(SUM('Actual species'!N624)&gt;=1,1,IF(SUM('Actual species'!N624)="X",1,0))</f>
        <v>0</v>
      </c>
      <c r="L624" s="2">
        <f>IF(SUM('Actual species'!O624)&gt;=1,1,IF(SUM('Actual species'!O624)="X",1,0))</f>
        <v>0</v>
      </c>
      <c r="M624" s="2">
        <f>IF(SUM('Actual species'!P624)&gt;=1,1,IF(SUM('Actual species'!P624)="X",1,0))</f>
        <v>0</v>
      </c>
      <c r="N624" s="2">
        <f>IF(SUM('Actual species'!Q624)&gt;=1,1,IF(SUM('Actual species'!Q624)="X",1,0))</f>
        <v>0</v>
      </c>
      <c r="O624" s="2">
        <f>IF(SUM('Actual species'!R624)&gt;=1,1,IF(SUM('Actual species'!R624)="X",1,0))</f>
        <v>1</v>
      </c>
      <c r="P624" s="2">
        <f>IF(SUM('Actual species'!S624)&gt;=1,1,IF(SUM('Actual species'!S624)="X",1,0))</f>
        <v>1</v>
      </c>
      <c r="Q624" s="2">
        <f>IF(SUM('Actual species'!T624)&gt;=1,1,IF(SUM('Actual species'!T624)="X",1,0))</f>
        <v>0</v>
      </c>
      <c r="R624" s="2">
        <f>IF(SUM('Actual species'!U624)&gt;=1,1,IF(SUM('Actual species'!U624)="X",1,0))</f>
        <v>0</v>
      </c>
      <c r="S624" s="2">
        <f>IF(SUM('Actual species'!V624)&gt;=1,1,IF(SUM('Actual species'!V624)="X",1,0))</f>
        <v>0</v>
      </c>
      <c r="T624" s="2">
        <f>IF(SUM('Actual species'!W624)&gt;=1,1,IF(SUM('Actual species'!W624)="X",1,0))</f>
        <v>0</v>
      </c>
    </row>
    <row r="625" spans="1:20" x14ac:dyDescent="0.3">
      <c r="A625" s="113" t="str">
        <f>'Actual species'!A625</f>
        <v xml:space="preserve">Tectusa callicera (E) </v>
      </c>
      <c r="B625" s="66">
        <f>IF(SUM('Actual species'!B625:E625)&gt;=1,1,IF(SUM('Actual species'!B625:E625)="X",1,0))</f>
        <v>0</v>
      </c>
      <c r="C625" s="2">
        <f>IF(SUM('Actual species'!F625)&gt;=1,1,IF(SUM('Actual species'!F625)="X",1,0))</f>
        <v>0</v>
      </c>
      <c r="D625" s="2">
        <f>IF(SUM('Actual species'!G625)&gt;=1,1,IF(SUM('Actual species'!G625)="X",1,0))</f>
        <v>0</v>
      </c>
      <c r="E625" s="2">
        <f>IF(SUM('Actual species'!H625)&gt;=1,1,IF(SUM('Actual species'!H625)="X",1,0))</f>
        <v>0</v>
      </c>
      <c r="F625" s="2">
        <f>IF(SUM('Actual species'!I625)&gt;=1,1,IF(SUM('Actual species'!I625)="X",1,0))</f>
        <v>0</v>
      </c>
      <c r="G625" s="2">
        <f>IF(SUM('Actual species'!J625)&gt;=1,1,IF(SUM('Actual species'!J625)="X",1,0))</f>
        <v>1</v>
      </c>
      <c r="H625" s="2">
        <f>IF(SUM('Actual species'!K625)&gt;=1,1,IF(SUM('Actual species'!K625)="X",1,0))</f>
        <v>0</v>
      </c>
      <c r="I625" s="2">
        <f>IF(SUM('Actual species'!L625)&gt;=1,1,IF(SUM('Actual species'!L625)="X",1,0))</f>
        <v>0</v>
      </c>
      <c r="J625" s="2">
        <f>IF(SUM('Actual species'!M625)&gt;=1,1,IF(SUM('Actual species'!M625)="X",1,0))</f>
        <v>0</v>
      </c>
      <c r="K625" s="2">
        <f>IF(SUM('Actual species'!N625)&gt;=1,1,IF(SUM('Actual species'!N625)="X",1,0))</f>
        <v>0</v>
      </c>
      <c r="L625" s="2">
        <f>IF(SUM('Actual species'!O625)&gt;=1,1,IF(SUM('Actual species'!O625)="X",1,0))</f>
        <v>0</v>
      </c>
      <c r="M625" s="2">
        <f>IF(SUM('Actual species'!P625)&gt;=1,1,IF(SUM('Actual species'!P625)="X",1,0))</f>
        <v>0</v>
      </c>
      <c r="N625" s="2">
        <f>IF(SUM('Actual species'!Q625)&gt;=1,1,IF(SUM('Actual species'!Q625)="X",1,0))</f>
        <v>0</v>
      </c>
      <c r="O625" s="2">
        <f>IF(SUM('Actual species'!R625)&gt;=1,1,IF(SUM('Actual species'!R625)="X",1,0))</f>
        <v>0</v>
      </c>
      <c r="P625" s="2">
        <f>IF(SUM('Actual species'!S625)&gt;=1,1,IF(SUM('Actual species'!S625)="X",1,0))</f>
        <v>0</v>
      </c>
      <c r="Q625" s="2">
        <f>IF(SUM('Actual species'!T625)&gt;=1,1,IF(SUM('Actual species'!T625)="X",1,0))</f>
        <v>0</v>
      </c>
      <c r="R625" s="2">
        <f>IF(SUM('Actual species'!U625)&gt;=1,1,IF(SUM('Actual species'!U625)="X",1,0))</f>
        <v>0</v>
      </c>
      <c r="S625" s="2">
        <f>IF(SUM('Actual species'!V625)&gt;=1,1,IF(SUM('Actual species'!V625)="X",1,0))</f>
        <v>0</v>
      </c>
      <c r="T625" s="2">
        <f>IF(SUM('Actual species'!W625)&gt;=1,1,IF(SUM('Actual species'!W625)="X",1,0))</f>
        <v>0</v>
      </c>
    </row>
    <row r="626" spans="1:20" x14ac:dyDescent="0.3">
      <c r="A626" s="113" t="str">
        <f>'Actual species'!A626</f>
        <v xml:space="preserve">Tectusa diktiana (E) </v>
      </c>
      <c r="B626" s="66">
        <f>IF(SUM('Actual species'!B626:E626)&gt;=1,1,IF(SUM('Actual species'!B626:E626)="X",1,0))</f>
        <v>0</v>
      </c>
      <c r="C626" s="2">
        <f>IF(SUM('Actual species'!F626)&gt;=1,1,IF(SUM('Actual species'!F626)="X",1,0))</f>
        <v>0</v>
      </c>
      <c r="D626" s="2">
        <f>IF(SUM('Actual species'!G626)&gt;=1,1,IF(SUM('Actual species'!G626)="X",1,0))</f>
        <v>0</v>
      </c>
      <c r="E626" s="2">
        <f>IF(SUM('Actual species'!H626)&gt;=1,1,IF(SUM('Actual species'!H626)="X",1,0))</f>
        <v>0</v>
      </c>
      <c r="F626" s="2">
        <f>IF(SUM('Actual species'!I626)&gt;=1,1,IF(SUM('Actual species'!I626)="X",1,0))</f>
        <v>0</v>
      </c>
      <c r="G626" s="2">
        <f>IF(SUM('Actual species'!J626)&gt;=1,1,IF(SUM('Actual species'!J626)="X",1,0))</f>
        <v>1</v>
      </c>
      <c r="H626" s="2">
        <f>IF(SUM('Actual species'!K626)&gt;=1,1,IF(SUM('Actual species'!K626)="X",1,0))</f>
        <v>0</v>
      </c>
      <c r="I626" s="2">
        <f>IF(SUM('Actual species'!L626)&gt;=1,1,IF(SUM('Actual species'!L626)="X",1,0))</f>
        <v>0</v>
      </c>
      <c r="J626" s="2">
        <f>IF(SUM('Actual species'!M626)&gt;=1,1,IF(SUM('Actual species'!M626)="X",1,0))</f>
        <v>0</v>
      </c>
      <c r="K626" s="2">
        <f>IF(SUM('Actual species'!N626)&gt;=1,1,IF(SUM('Actual species'!N626)="X",1,0))</f>
        <v>0</v>
      </c>
      <c r="L626" s="2">
        <f>IF(SUM('Actual species'!O626)&gt;=1,1,IF(SUM('Actual species'!O626)="X",1,0))</f>
        <v>0</v>
      </c>
      <c r="M626" s="2">
        <f>IF(SUM('Actual species'!P626)&gt;=1,1,IF(SUM('Actual species'!P626)="X",1,0))</f>
        <v>0</v>
      </c>
      <c r="N626" s="2">
        <f>IF(SUM('Actual species'!Q626)&gt;=1,1,IF(SUM('Actual species'!Q626)="X",1,0))</f>
        <v>0</v>
      </c>
      <c r="O626" s="2">
        <f>IF(SUM('Actual species'!R626)&gt;=1,1,IF(SUM('Actual species'!R626)="X",1,0))</f>
        <v>0</v>
      </c>
      <c r="P626" s="2">
        <f>IF(SUM('Actual species'!S626)&gt;=1,1,IF(SUM('Actual species'!S626)="X",1,0))</f>
        <v>0</v>
      </c>
      <c r="Q626" s="2">
        <f>IF(SUM('Actual species'!T626)&gt;=1,1,IF(SUM('Actual species'!T626)="X",1,0))</f>
        <v>0</v>
      </c>
      <c r="R626" s="2">
        <f>IF(SUM('Actual species'!U626)&gt;=1,1,IF(SUM('Actual species'!U626)="X",1,0))</f>
        <v>0</v>
      </c>
      <c r="S626" s="2">
        <f>IF(SUM('Actual species'!V626)&gt;=1,1,IF(SUM('Actual species'!V626)="X",1,0))</f>
        <v>0</v>
      </c>
      <c r="T626" s="2">
        <f>IF(SUM('Actual species'!W626)&gt;=1,1,IF(SUM('Actual species'!W626)="X",1,0))</f>
        <v>0</v>
      </c>
    </row>
    <row r="627" spans="1:20" x14ac:dyDescent="0.3">
      <c r="A627" s="113" t="str">
        <f>'Actual species'!A627</f>
        <v>Tectusa longiuter</v>
      </c>
      <c r="B627" s="66">
        <f>IF(SUM('Actual species'!B627:E627)&gt;=1,1,IF(SUM('Actual species'!B627:E627)="X",1,0))</f>
        <v>0</v>
      </c>
      <c r="C627" s="2">
        <f>IF(SUM('Actual species'!F627)&gt;=1,1,IF(SUM('Actual species'!F627)="X",1,0))</f>
        <v>0</v>
      </c>
      <c r="D627" s="2">
        <f>IF(SUM('Actual species'!G627)&gt;=1,1,IF(SUM('Actual species'!G627)="X",1,0))</f>
        <v>0</v>
      </c>
      <c r="E627" s="2">
        <f>IF(SUM('Actual species'!H627)&gt;=1,1,IF(SUM('Actual species'!H627)="X",1,0))</f>
        <v>0</v>
      </c>
      <c r="F627" s="2">
        <f>IF(SUM('Actual species'!I627)&gt;=1,1,IF(SUM('Actual species'!I627)="X",1,0))</f>
        <v>0</v>
      </c>
      <c r="G627" s="2">
        <f>IF(SUM('Actual species'!J627)&gt;=1,1,IF(SUM('Actual species'!J627)="X",1,0))</f>
        <v>0</v>
      </c>
      <c r="H627" s="2">
        <f>IF(SUM('Actual species'!K627)&gt;=1,1,IF(SUM('Actual species'!K627)="X",1,0))</f>
        <v>0</v>
      </c>
      <c r="I627" s="2">
        <f>IF(SUM('Actual species'!L627)&gt;=1,1,IF(SUM('Actual species'!L627)="X",1,0))</f>
        <v>0</v>
      </c>
      <c r="J627" s="2">
        <f>IF(SUM('Actual species'!M627)&gt;=1,1,IF(SUM('Actual species'!M627)="X",1,0))</f>
        <v>0</v>
      </c>
      <c r="K627" s="2">
        <f>IF(SUM('Actual species'!N627)&gt;=1,1,IF(SUM('Actual species'!N627)="X",1,0))</f>
        <v>0</v>
      </c>
      <c r="L627" s="2">
        <f>IF(SUM('Actual species'!O627)&gt;=1,1,IF(SUM('Actual species'!O627)="X",1,0))</f>
        <v>0</v>
      </c>
      <c r="M627" s="2">
        <f>IF(SUM('Actual species'!P627)&gt;=1,1,IF(SUM('Actual species'!P627)="X",1,0))</f>
        <v>0</v>
      </c>
      <c r="N627" s="2">
        <f>IF(SUM('Actual species'!Q627)&gt;=1,1,IF(SUM('Actual species'!Q627)="X",1,0))</f>
        <v>1</v>
      </c>
      <c r="O627" s="2">
        <f>IF(SUM('Actual species'!R627)&gt;=1,1,IF(SUM('Actual species'!R627)="X",1,0))</f>
        <v>0</v>
      </c>
      <c r="P627" s="2">
        <f>IF(SUM('Actual species'!S627)&gt;=1,1,IF(SUM('Actual species'!S627)="X",1,0))</f>
        <v>0</v>
      </c>
      <c r="Q627" s="2">
        <f>IF(SUM('Actual species'!T627)&gt;=1,1,IF(SUM('Actual species'!T627)="X",1,0))</f>
        <v>0</v>
      </c>
      <c r="R627" s="2">
        <f>IF(SUM('Actual species'!U627)&gt;=1,1,IF(SUM('Actual species'!U627)="X",1,0))</f>
        <v>0</v>
      </c>
      <c r="S627" s="2">
        <f>IF(SUM('Actual species'!V627)&gt;=1,1,IF(SUM('Actual species'!V627)="X",1,0))</f>
        <v>0</v>
      </c>
      <c r="T627" s="2">
        <f>IF(SUM('Actual species'!W627)&gt;=1,1,IF(SUM('Actual species'!W627)="X",1,0))</f>
        <v>0</v>
      </c>
    </row>
    <row r="628" spans="1:20" x14ac:dyDescent="0.3">
      <c r="A628" s="113" t="str">
        <f>'Actual species'!A628</f>
        <v>Tectusa rastrifera</v>
      </c>
      <c r="B628" s="66">
        <f>IF(SUM('Actual species'!B628:E628)&gt;=1,1,IF(SUM('Actual species'!B628:E628)="X",1,0))</f>
        <v>0</v>
      </c>
      <c r="C628" s="2">
        <f>IF(SUM('Actual species'!F628)&gt;=1,1,IF(SUM('Actual species'!F628)="X",1,0))</f>
        <v>0</v>
      </c>
      <c r="D628" s="2">
        <f>IF(SUM('Actual species'!G628)&gt;=1,1,IF(SUM('Actual species'!G628)="X",1,0))</f>
        <v>0</v>
      </c>
      <c r="E628" s="2">
        <f>IF(SUM('Actual species'!H628)&gt;=1,1,IF(SUM('Actual species'!H628)="X",1,0))</f>
        <v>0</v>
      </c>
      <c r="F628" s="2">
        <f>IF(SUM('Actual species'!I628)&gt;=1,1,IF(SUM('Actual species'!I628)="X",1,0))</f>
        <v>0</v>
      </c>
      <c r="G628" s="2">
        <f>IF(SUM('Actual species'!J628)&gt;=1,1,IF(SUM('Actual species'!J628)="X",1,0))</f>
        <v>0</v>
      </c>
      <c r="H628" s="2">
        <f>IF(SUM('Actual species'!K628)&gt;=1,1,IF(SUM('Actual species'!K628)="X",1,0))</f>
        <v>0</v>
      </c>
      <c r="I628" s="2">
        <f>IF(SUM('Actual species'!L628)&gt;=1,1,IF(SUM('Actual species'!L628)="X",1,0))</f>
        <v>0</v>
      </c>
      <c r="J628" s="2">
        <f>IF(SUM('Actual species'!M628)&gt;=1,1,IF(SUM('Actual species'!M628)="X",1,0))</f>
        <v>0</v>
      </c>
      <c r="K628" s="2">
        <f>IF(SUM('Actual species'!N628)&gt;=1,1,IF(SUM('Actual species'!N628)="X",1,0))</f>
        <v>0</v>
      </c>
      <c r="L628" s="2">
        <f>IF(SUM('Actual species'!O628)&gt;=1,1,IF(SUM('Actual species'!O628)="X",1,0))</f>
        <v>0</v>
      </c>
      <c r="M628" s="2">
        <f>IF(SUM('Actual species'!P628)&gt;=1,1,IF(SUM('Actual species'!P628)="X",1,0))</f>
        <v>0</v>
      </c>
      <c r="N628" s="2">
        <f>IF(SUM('Actual species'!Q628)&gt;=1,1,IF(SUM('Actual species'!Q628)="X",1,0))</f>
        <v>0</v>
      </c>
      <c r="O628" s="2">
        <f>IF(SUM('Actual species'!R628)&gt;=1,1,IF(SUM('Actual species'!R628)="X",1,0))</f>
        <v>1</v>
      </c>
      <c r="P628" s="2">
        <f>IF(SUM('Actual species'!S628)&gt;=1,1,IF(SUM('Actual species'!S628)="X",1,0))</f>
        <v>1</v>
      </c>
      <c r="Q628" s="2">
        <f>IF(SUM('Actual species'!T628)&gt;=1,1,IF(SUM('Actual species'!T628)="X",1,0))</f>
        <v>0</v>
      </c>
      <c r="R628" s="2">
        <f>IF(SUM('Actual species'!U628)&gt;=1,1,IF(SUM('Actual species'!U628)="X",1,0))</f>
        <v>0</v>
      </c>
      <c r="S628" s="2">
        <f>IF(SUM('Actual species'!V628)&gt;=1,1,IF(SUM('Actual species'!V628)="X",1,0))</f>
        <v>0</v>
      </c>
      <c r="T628" s="2">
        <f>IF(SUM('Actual species'!W628)&gt;=1,1,IF(SUM('Actual species'!W628)="X",1,0))</f>
        <v>0</v>
      </c>
    </row>
    <row r="629" spans="1:20" x14ac:dyDescent="0.3">
      <c r="A629" s="113" t="str">
        <f>'Actual species'!A629</f>
        <v>Tectusa recta</v>
      </c>
      <c r="B629" s="66">
        <f>IF(SUM('Actual species'!B629:E629)&gt;=1,1,IF(SUM('Actual species'!B629:E629)="X",1,0))</f>
        <v>0</v>
      </c>
      <c r="C629" s="2">
        <f>IF(SUM('Actual species'!F629)&gt;=1,1,IF(SUM('Actual species'!F629)="X",1,0))</f>
        <v>0</v>
      </c>
      <c r="D629" s="2">
        <f>IF(SUM('Actual species'!G629)&gt;=1,1,IF(SUM('Actual species'!G629)="X",1,0))</f>
        <v>0</v>
      </c>
      <c r="E629" s="2">
        <f>IF(SUM('Actual species'!H629)&gt;=1,1,IF(SUM('Actual species'!H629)="X",1,0))</f>
        <v>0</v>
      </c>
      <c r="F629" s="2">
        <f>IF(SUM('Actual species'!I629)&gt;=1,1,IF(SUM('Actual species'!I629)="X",1,0))</f>
        <v>0</v>
      </c>
      <c r="G629" s="2">
        <f>IF(SUM('Actual species'!J629)&gt;=1,1,IF(SUM('Actual species'!J629)="X",1,0))</f>
        <v>0</v>
      </c>
      <c r="H629" s="2">
        <f>IF(SUM('Actual species'!K629)&gt;=1,1,IF(SUM('Actual species'!K629)="X",1,0))</f>
        <v>0</v>
      </c>
      <c r="I629" s="2">
        <f>IF(SUM('Actual species'!L629)&gt;=1,1,IF(SUM('Actual species'!L629)="X",1,0))</f>
        <v>0</v>
      </c>
      <c r="J629" s="2">
        <f>IF(SUM('Actual species'!M629)&gt;=1,1,IF(SUM('Actual species'!M629)="X",1,0))</f>
        <v>0</v>
      </c>
      <c r="K629" s="2">
        <f>IF(SUM('Actual species'!N629)&gt;=1,1,IF(SUM('Actual species'!N629)="X",1,0))</f>
        <v>0</v>
      </c>
      <c r="L629" s="2">
        <f>IF(SUM('Actual species'!O629)&gt;=1,1,IF(SUM('Actual species'!O629)="X",1,0))</f>
        <v>0</v>
      </c>
      <c r="M629" s="2">
        <f>IF(SUM('Actual species'!P629)&gt;=1,1,IF(SUM('Actual species'!P629)="X",1,0))</f>
        <v>0</v>
      </c>
      <c r="N629" s="2">
        <f>IF(SUM('Actual species'!Q629)&gt;=1,1,IF(SUM('Actual species'!Q629)="X",1,0))</f>
        <v>0</v>
      </c>
      <c r="O629" s="2">
        <f>IF(SUM('Actual species'!R629)&gt;=1,1,IF(SUM('Actual species'!R629)="X",1,0))</f>
        <v>0</v>
      </c>
      <c r="P629" s="2">
        <f>IF(SUM('Actual species'!S629)&gt;=1,1,IF(SUM('Actual species'!S629)="X",1,0))</f>
        <v>0</v>
      </c>
      <c r="Q629" s="2">
        <f>IF(SUM('Actual species'!T629)&gt;=1,1,IF(SUM('Actual species'!T629)="X",1,0))</f>
        <v>0</v>
      </c>
      <c r="R629" s="2">
        <f>IF(SUM('Actual species'!U629)&gt;=1,1,IF(SUM('Actual species'!U629)="X",1,0))</f>
        <v>0</v>
      </c>
      <c r="S629" s="2">
        <f>IF(SUM('Actual species'!V629)&gt;=1,1,IF(SUM('Actual species'!V629)="X",1,0))</f>
        <v>1</v>
      </c>
      <c r="T629" s="2">
        <f>IF(SUM('Actual species'!W629)&gt;=1,1,IF(SUM('Actual species'!W629)="X",1,0))</f>
        <v>0</v>
      </c>
    </row>
    <row r="630" spans="1:20" x14ac:dyDescent="0.3">
      <c r="A630" s="113" t="str">
        <f>'Actual species'!A630</f>
        <v>Tectusa sp. n.</v>
      </c>
      <c r="B630" s="66">
        <f>IF(SUM('Actual species'!B630:E630)&gt;=1,1,IF(SUM('Actual species'!B630:E630)="X",1,0))</f>
        <v>0</v>
      </c>
      <c r="C630" s="2">
        <f>IF(SUM('Actual species'!F630)&gt;=1,1,IF(SUM('Actual species'!F630)="X",1,0))</f>
        <v>0</v>
      </c>
      <c r="D630" s="2">
        <f>IF(SUM('Actual species'!G630)&gt;=1,1,IF(SUM('Actual species'!G630)="X",1,0))</f>
        <v>0</v>
      </c>
      <c r="E630" s="2">
        <f>IF(SUM('Actual species'!H630)&gt;=1,1,IF(SUM('Actual species'!H630)="X",1,0))</f>
        <v>0</v>
      </c>
      <c r="F630" s="2">
        <f>IF(SUM('Actual species'!I630)&gt;=1,1,IF(SUM('Actual species'!I630)="X",1,0))</f>
        <v>0</v>
      </c>
      <c r="G630" s="2">
        <f>IF(SUM('Actual species'!J630)&gt;=1,1,IF(SUM('Actual species'!J630)="X",1,0))</f>
        <v>0</v>
      </c>
      <c r="H630" s="2">
        <f>IF(SUM('Actual species'!K630)&gt;=1,1,IF(SUM('Actual species'!K630)="X",1,0))</f>
        <v>0</v>
      </c>
      <c r="I630" s="2">
        <f>IF(SUM('Actual species'!L630)&gt;=1,1,IF(SUM('Actual species'!L630)="X",1,0))</f>
        <v>0</v>
      </c>
      <c r="J630" s="2">
        <f>IF(SUM('Actual species'!M630)&gt;=1,1,IF(SUM('Actual species'!M630)="X",1,0))</f>
        <v>0</v>
      </c>
      <c r="K630" s="2">
        <f>IF(SUM('Actual species'!N630)&gt;=1,1,IF(SUM('Actual species'!N630)="X",1,0))</f>
        <v>0</v>
      </c>
      <c r="L630" s="2">
        <f>IF(SUM('Actual species'!O630)&gt;=1,1,IF(SUM('Actual species'!O630)="X",1,0))</f>
        <v>0</v>
      </c>
      <c r="M630" s="2">
        <f>IF(SUM('Actual species'!P630)&gt;=1,1,IF(SUM('Actual species'!P630)="X",1,0))</f>
        <v>0</v>
      </c>
      <c r="N630" s="2">
        <f>IF(SUM('Actual species'!Q630)&gt;=1,1,IF(SUM('Actual species'!Q630)="X",1,0))</f>
        <v>0</v>
      </c>
      <c r="O630" s="2">
        <f>IF(SUM('Actual species'!R630)&gt;=1,1,IF(SUM('Actual species'!R630)="X",1,0))</f>
        <v>0</v>
      </c>
      <c r="P630" s="2">
        <f>IF(SUM('Actual species'!S630)&gt;=1,1,IF(SUM('Actual species'!S630)="X",1,0))</f>
        <v>1</v>
      </c>
      <c r="Q630" s="2">
        <f>IF(SUM('Actual species'!T630)&gt;=1,1,IF(SUM('Actual species'!T630)="X",1,0))</f>
        <v>0</v>
      </c>
      <c r="R630" s="2">
        <f>IF(SUM('Actual species'!U630)&gt;=1,1,IF(SUM('Actual species'!U630)="X",1,0))</f>
        <v>0</v>
      </c>
      <c r="S630" s="2">
        <f>IF(SUM('Actual species'!V630)&gt;=1,1,IF(SUM('Actual species'!V630)="X",1,0))</f>
        <v>0</v>
      </c>
      <c r="T630" s="2">
        <f>IF(SUM('Actual species'!W630)&gt;=1,1,IF(SUM('Actual species'!W630)="X",1,0))</f>
        <v>0</v>
      </c>
    </row>
    <row r="631" spans="1:20" x14ac:dyDescent="0.3">
      <c r="A631" s="113" t="str">
        <f>'Actual species'!A631</f>
        <v xml:space="preserve">Tectusa thriptica (E) </v>
      </c>
      <c r="B631" s="66">
        <f>IF(SUM('Actual species'!B631:E631)&gt;=1,1,IF(SUM('Actual species'!B631:E631)="X",1,0))</f>
        <v>0</v>
      </c>
      <c r="C631" s="2">
        <f>IF(SUM('Actual species'!F631)&gt;=1,1,IF(SUM('Actual species'!F631)="X",1,0))</f>
        <v>0</v>
      </c>
      <c r="D631" s="2">
        <f>IF(SUM('Actual species'!G631)&gt;=1,1,IF(SUM('Actual species'!G631)="X",1,0))</f>
        <v>0</v>
      </c>
      <c r="E631" s="2">
        <f>IF(SUM('Actual species'!H631)&gt;=1,1,IF(SUM('Actual species'!H631)="X",1,0))</f>
        <v>0</v>
      </c>
      <c r="F631" s="2">
        <f>IF(SUM('Actual species'!I631)&gt;=1,1,IF(SUM('Actual species'!I631)="X",1,0))</f>
        <v>0</v>
      </c>
      <c r="G631" s="2">
        <f>IF(SUM('Actual species'!J631)&gt;=1,1,IF(SUM('Actual species'!J631)="X",1,0))</f>
        <v>1</v>
      </c>
      <c r="H631" s="2">
        <f>IF(SUM('Actual species'!K631)&gt;=1,1,IF(SUM('Actual species'!K631)="X",1,0))</f>
        <v>0</v>
      </c>
      <c r="I631" s="2">
        <f>IF(SUM('Actual species'!L631)&gt;=1,1,IF(SUM('Actual species'!L631)="X",1,0))</f>
        <v>0</v>
      </c>
      <c r="J631" s="2">
        <f>IF(SUM('Actual species'!M631)&gt;=1,1,IF(SUM('Actual species'!M631)="X",1,0))</f>
        <v>0</v>
      </c>
      <c r="K631" s="2">
        <f>IF(SUM('Actual species'!N631)&gt;=1,1,IF(SUM('Actual species'!N631)="X",1,0))</f>
        <v>0</v>
      </c>
      <c r="L631" s="2">
        <f>IF(SUM('Actual species'!O631)&gt;=1,1,IF(SUM('Actual species'!O631)="X",1,0))</f>
        <v>0</v>
      </c>
      <c r="M631" s="2">
        <f>IF(SUM('Actual species'!P631)&gt;=1,1,IF(SUM('Actual species'!P631)="X",1,0))</f>
        <v>0</v>
      </c>
      <c r="N631" s="2">
        <f>IF(SUM('Actual species'!Q631)&gt;=1,1,IF(SUM('Actual species'!Q631)="X",1,0))</f>
        <v>0</v>
      </c>
      <c r="O631" s="2">
        <f>IF(SUM('Actual species'!R631)&gt;=1,1,IF(SUM('Actual species'!R631)="X",1,0))</f>
        <v>0</v>
      </c>
      <c r="P631" s="2">
        <f>IF(SUM('Actual species'!S631)&gt;=1,1,IF(SUM('Actual species'!S631)="X",1,0))</f>
        <v>0</v>
      </c>
      <c r="Q631" s="2">
        <f>IF(SUM('Actual species'!T631)&gt;=1,1,IF(SUM('Actual species'!T631)="X",1,0))</f>
        <v>0</v>
      </c>
      <c r="R631" s="2">
        <f>IF(SUM('Actual species'!U631)&gt;=1,1,IF(SUM('Actual species'!U631)="X",1,0))</f>
        <v>0</v>
      </c>
      <c r="S631" s="2">
        <f>IF(SUM('Actual species'!V631)&gt;=1,1,IF(SUM('Actual species'!V631)="X",1,0))</f>
        <v>0</v>
      </c>
      <c r="T631" s="2">
        <f>IF(SUM('Actual species'!W631)&gt;=1,1,IF(SUM('Actual species'!W631)="X",1,0))</f>
        <v>0</v>
      </c>
    </row>
    <row r="632" spans="1:20" x14ac:dyDescent="0.3">
      <c r="A632" s="113" t="str">
        <f>'Actual species'!A632</f>
        <v>Tectusa timfristosensis</v>
      </c>
      <c r="B632" s="66">
        <f>IF(SUM('Actual species'!B632:E632)&gt;=1,1,IF(SUM('Actual species'!B632:E632)="X",1,0))</f>
        <v>0</v>
      </c>
      <c r="C632" s="2">
        <f>IF(SUM('Actual species'!F632)&gt;=1,1,IF(SUM('Actual species'!F632)="X",1,0))</f>
        <v>0</v>
      </c>
      <c r="D632" s="2">
        <f>IF(SUM('Actual species'!G632)&gt;=1,1,IF(SUM('Actual species'!G632)="X",1,0))</f>
        <v>0</v>
      </c>
      <c r="E632" s="2">
        <f>IF(SUM('Actual species'!H632)&gt;=1,1,IF(SUM('Actual species'!H632)="X",1,0))</f>
        <v>0</v>
      </c>
      <c r="F632" s="2">
        <f>IF(SUM('Actual species'!I632)&gt;=1,1,IF(SUM('Actual species'!I632)="X",1,0))</f>
        <v>0</v>
      </c>
      <c r="G632" s="2">
        <f>IF(SUM('Actual species'!J632)&gt;=1,1,IF(SUM('Actual species'!J632)="X",1,0))</f>
        <v>0</v>
      </c>
      <c r="H632" s="2">
        <f>IF(SUM('Actual species'!K632)&gt;=1,1,IF(SUM('Actual species'!K632)="X",1,0))</f>
        <v>0</v>
      </c>
      <c r="I632" s="2">
        <f>IF(SUM('Actual species'!L632)&gt;=1,1,IF(SUM('Actual species'!L632)="X",1,0))</f>
        <v>0</v>
      </c>
      <c r="J632" s="2">
        <f>IF(SUM('Actual species'!M632)&gt;=1,1,IF(SUM('Actual species'!M632)="X",1,0))</f>
        <v>0</v>
      </c>
      <c r="K632" s="2">
        <f>IF(SUM('Actual species'!N632)&gt;=1,1,IF(SUM('Actual species'!N632)="X",1,0))</f>
        <v>0</v>
      </c>
      <c r="L632" s="2">
        <f>IF(SUM('Actual species'!O632)&gt;=1,1,IF(SUM('Actual species'!O632)="X",1,0))</f>
        <v>0</v>
      </c>
      <c r="M632" s="2">
        <f>IF(SUM('Actual species'!P632)&gt;=1,1,IF(SUM('Actual species'!P632)="X",1,0))</f>
        <v>0</v>
      </c>
      <c r="N632" s="2">
        <f>IF(SUM('Actual species'!Q632)&gt;=1,1,IF(SUM('Actual species'!Q632)="X",1,0))</f>
        <v>1</v>
      </c>
      <c r="O632" s="2">
        <f>IF(SUM('Actual species'!R632)&gt;=1,1,IF(SUM('Actual species'!R632)="X",1,0))</f>
        <v>0</v>
      </c>
      <c r="P632" s="2">
        <f>IF(SUM('Actual species'!S632)&gt;=1,1,IF(SUM('Actual species'!S632)="X",1,0))</f>
        <v>0</v>
      </c>
      <c r="Q632" s="2">
        <f>IF(SUM('Actual species'!T632)&gt;=1,1,IF(SUM('Actual species'!T632)="X",1,0))</f>
        <v>0</v>
      </c>
      <c r="R632" s="2">
        <f>IF(SUM('Actual species'!U632)&gt;=1,1,IF(SUM('Actual species'!U632)="X",1,0))</f>
        <v>0</v>
      </c>
      <c r="S632" s="2">
        <f>IF(SUM('Actual species'!V632)&gt;=1,1,IF(SUM('Actual species'!V632)="X",1,0))</f>
        <v>0</v>
      </c>
      <c r="T632" s="2">
        <f>IF(SUM('Actual species'!W632)&gt;=1,1,IF(SUM('Actual species'!W632)="X",1,0))</f>
        <v>0</v>
      </c>
    </row>
    <row r="633" spans="1:20" x14ac:dyDescent="0.3">
      <c r="A633" s="113" t="str">
        <f>'Actual species'!A633</f>
        <v>Tectusa vardousiensis</v>
      </c>
      <c r="B633" s="66">
        <f>IF(SUM('Actual species'!B633:E633)&gt;=1,1,IF(SUM('Actual species'!B633:E633)="X",1,0))</f>
        <v>0</v>
      </c>
      <c r="C633" s="2">
        <f>IF(SUM('Actual species'!F633)&gt;=1,1,IF(SUM('Actual species'!F633)="X",1,0))</f>
        <v>0</v>
      </c>
      <c r="D633" s="2">
        <f>IF(SUM('Actual species'!G633)&gt;=1,1,IF(SUM('Actual species'!G633)="X",1,0))</f>
        <v>0</v>
      </c>
      <c r="E633" s="2">
        <f>IF(SUM('Actual species'!H633)&gt;=1,1,IF(SUM('Actual species'!H633)="X",1,0))</f>
        <v>0</v>
      </c>
      <c r="F633" s="2">
        <f>IF(SUM('Actual species'!I633)&gt;=1,1,IF(SUM('Actual species'!I633)="X",1,0))</f>
        <v>0</v>
      </c>
      <c r="G633" s="2">
        <f>IF(SUM('Actual species'!J633)&gt;=1,1,IF(SUM('Actual species'!J633)="X",1,0))</f>
        <v>0</v>
      </c>
      <c r="H633" s="2">
        <f>IF(SUM('Actual species'!K633)&gt;=1,1,IF(SUM('Actual species'!K633)="X",1,0))</f>
        <v>0</v>
      </c>
      <c r="I633" s="2">
        <f>IF(SUM('Actual species'!L633)&gt;=1,1,IF(SUM('Actual species'!L633)="X",1,0))</f>
        <v>0</v>
      </c>
      <c r="J633" s="2">
        <f>IF(SUM('Actual species'!M633)&gt;=1,1,IF(SUM('Actual species'!M633)="X",1,0))</f>
        <v>0</v>
      </c>
      <c r="K633" s="2">
        <f>IF(SUM('Actual species'!N633)&gt;=1,1,IF(SUM('Actual species'!N633)="X",1,0))</f>
        <v>0</v>
      </c>
      <c r="L633" s="2">
        <f>IF(SUM('Actual species'!O633)&gt;=1,1,IF(SUM('Actual species'!O633)="X",1,0))</f>
        <v>0</v>
      </c>
      <c r="M633" s="2">
        <f>IF(SUM('Actual species'!P633)&gt;=1,1,IF(SUM('Actual species'!P633)="X",1,0))</f>
        <v>0</v>
      </c>
      <c r="N633" s="2">
        <f>IF(SUM('Actual species'!Q633)&gt;=1,1,IF(SUM('Actual species'!Q633)="X",1,0))</f>
        <v>0</v>
      </c>
      <c r="O633" s="2">
        <f>IF(SUM('Actual species'!R633)&gt;=1,1,IF(SUM('Actual species'!R633)="X",1,0))</f>
        <v>0</v>
      </c>
      <c r="P633" s="2">
        <f>IF(SUM('Actual species'!S633)&gt;=1,1,IF(SUM('Actual species'!S633)="X",1,0))</f>
        <v>1</v>
      </c>
      <c r="Q633" s="2">
        <f>IF(SUM('Actual species'!T633)&gt;=1,1,IF(SUM('Actual species'!T633)="X",1,0))</f>
        <v>0</v>
      </c>
      <c r="R633" s="2">
        <f>IF(SUM('Actual species'!U633)&gt;=1,1,IF(SUM('Actual species'!U633)="X",1,0))</f>
        <v>0</v>
      </c>
      <c r="S633" s="2">
        <f>IF(SUM('Actual species'!V633)&gt;=1,1,IF(SUM('Actual species'!V633)="X",1,0))</f>
        <v>0</v>
      </c>
      <c r="T633" s="2">
        <f>IF(SUM('Actual species'!W633)&gt;=1,1,IF(SUM('Actual species'!W633)="X",1,0))</f>
        <v>0</v>
      </c>
    </row>
    <row r="634" spans="1:20" x14ac:dyDescent="0.3">
      <c r="A634" s="113" t="str">
        <f>'Actual species'!A634</f>
        <v>Tectusa viduus</v>
      </c>
      <c r="B634" s="66">
        <f>IF(SUM('Actual species'!B634:E634)&gt;=1,1,IF(SUM('Actual species'!B634:E634)="X",1,0))</f>
        <v>0</v>
      </c>
      <c r="C634" s="2">
        <f>IF(SUM('Actual species'!F634)&gt;=1,1,IF(SUM('Actual species'!F634)="X",1,0))</f>
        <v>0</v>
      </c>
      <c r="D634" s="2">
        <f>IF(SUM('Actual species'!G634)&gt;=1,1,IF(SUM('Actual species'!G634)="X",1,0))</f>
        <v>0</v>
      </c>
      <c r="E634" s="2">
        <f>IF(SUM('Actual species'!H634)&gt;=1,1,IF(SUM('Actual species'!H634)="X",1,0))</f>
        <v>0</v>
      </c>
      <c r="F634" s="2">
        <f>IF(SUM('Actual species'!I634)&gt;=1,1,IF(SUM('Actual species'!I634)="X",1,0))</f>
        <v>0</v>
      </c>
      <c r="G634" s="2">
        <f>IF(SUM('Actual species'!J634)&gt;=1,1,IF(SUM('Actual species'!J634)="X",1,0))</f>
        <v>0</v>
      </c>
      <c r="H634" s="2">
        <f>IF(SUM('Actual species'!K634)&gt;=1,1,IF(SUM('Actual species'!K634)="X",1,0))</f>
        <v>0</v>
      </c>
      <c r="I634" s="2">
        <f>IF(SUM('Actual species'!L634)&gt;=1,1,IF(SUM('Actual species'!L634)="X",1,0))</f>
        <v>0</v>
      </c>
      <c r="J634" s="2">
        <f>IF(SUM('Actual species'!M634)&gt;=1,1,IF(SUM('Actual species'!M634)="X",1,0))</f>
        <v>0</v>
      </c>
      <c r="K634" s="2">
        <f>IF(SUM('Actual species'!N634)&gt;=1,1,IF(SUM('Actual species'!N634)="X",1,0))</f>
        <v>0</v>
      </c>
      <c r="L634" s="2">
        <f>IF(SUM('Actual species'!O634)&gt;=1,1,IF(SUM('Actual species'!O634)="X",1,0))</f>
        <v>0</v>
      </c>
      <c r="M634" s="2">
        <f>IF(SUM('Actual species'!P634)&gt;=1,1,IF(SUM('Actual species'!P634)="X",1,0))</f>
        <v>0</v>
      </c>
      <c r="N634" s="2">
        <f>IF(SUM('Actual species'!Q634)&gt;=1,1,IF(SUM('Actual species'!Q634)="X",1,0))</f>
        <v>1</v>
      </c>
      <c r="O634" s="2">
        <f>IF(SUM('Actual species'!R634)&gt;=1,1,IF(SUM('Actual species'!R634)="X",1,0))</f>
        <v>0</v>
      </c>
      <c r="P634" s="2">
        <f>IF(SUM('Actual species'!S634)&gt;=1,1,IF(SUM('Actual species'!S634)="X",1,0))</f>
        <v>0</v>
      </c>
      <c r="Q634" s="2">
        <f>IF(SUM('Actual species'!T634)&gt;=1,1,IF(SUM('Actual species'!T634)="X",1,0))</f>
        <v>0</v>
      </c>
      <c r="R634" s="2">
        <f>IF(SUM('Actual species'!U634)&gt;=1,1,IF(SUM('Actual species'!U634)="X",1,0))</f>
        <v>0</v>
      </c>
      <c r="S634" s="2">
        <f>IF(SUM('Actual species'!V634)&gt;=1,1,IF(SUM('Actual species'!V634)="X",1,0))</f>
        <v>0</v>
      </c>
      <c r="T634" s="2">
        <f>IF(SUM('Actual species'!W634)&gt;=1,1,IF(SUM('Actual species'!W634)="X",1,0))</f>
        <v>0</v>
      </c>
    </row>
    <row r="635" spans="1:20" x14ac:dyDescent="0.3">
      <c r="A635" s="113" t="str">
        <f>'Actual species'!A635</f>
        <v>Tetralaucopora longitarsis</v>
      </c>
      <c r="B635" s="66">
        <f>IF(SUM('Actual species'!B635:E635)&gt;=1,1,IF(SUM('Actual species'!B635:E635)="X",1,0))</f>
        <v>0</v>
      </c>
      <c r="C635" s="2">
        <f>IF(SUM('Actual species'!F635)&gt;=1,1,IF(SUM('Actual species'!F635)="X",1,0))</f>
        <v>0</v>
      </c>
      <c r="D635" s="2">
        <f>IF(SUM('Actual species'!G635)&gt;=1,1,IF(SUM('Actual species'!G635)="X",1,0))</f>
        <v>0</v>
      </c>
      <c r="E635" s="2">
        <f>IF(SUM('Actual species'!H635)&gt;=1,1,IF(SUM('Actual species'!H635)="X",1,0))</f>
        <v>1</v>
      </c>
      <c r="F635" s="2">
        <f>IF(SUM('Actual species'!I635)&gt;=1,1,IF(SUM('Actual species'!I635)="X",1,0))</f>
        <v>1</v>
      </c>
      <c r="G635" s="2">
        <f>IF(SUM('Actual species'!J635)&gt;=1,1,IF(SUM('Actual species'!J635)="X",1,0))</f>
        <v>0</v>
      </c>
      <c r="H635" s="2">
        <f>IF(SUM('Actual species'!K635)&gt;=1,1,IF(SUM('Actual species'!K635)="X",1,0))</f>
        <v>0</v>
      </c>
      <c r="I635" s="2">
        <f>IF(SUM('Actual species'!L635)&gt;=1,1,IF(SUM('Actual species'!L635)="X",1,0))</f>
        <v>0</v>
      </c>
      <c r="J635" s="2">
        <f>IF(SUM('Actual species'!M635)&gt;=1,1,IF(SUM('Actual species'!M635)="X",1,0))</f>
        <v>0</v>
      </c>
      <c r="K635" s="2">
        <f>IF(SUM('Actual species'!N635)&gt;=1,1,IF(SUM('Actual species'!N635)="X",1,0))</f>
        <v>0</v>
      </c>
      <c r="L635" s="2">
        <f>IF(SUM('Actual species'!O635)&gt;=1,1,IF(SUM('Actual species'!O635)="X",1,0))</f>
        <v>0</v>
      </c>
      <c r="M635" s="2">
        <f>IF(SUM('Actual species'!P635)&gt;=1,1,IF(SUM('Actual species'!P635)="X",1,0))</f>
        <v>0</v>
      </c>
      <c r="N635" s="2">
        <f>IF(SUM('Actual species'!Q635)&gt;=1,1,IF(SUM('Actual species'!Q635)="X",1,0))</f>
        <v>0</v>
      </c>
      <c r="O635" s="2">
        <f>IF(SUM('Actual species'!R635)&gt;=1,1,IF(SUM('Actual species'!R635)="X",1,0))</f>
        <v>0</v>
      </c>
      <c r="P635" s="2">
        <f>IF(SUM('Actual species'!S635)&gt;=1,1,IF(SUM('Actual species'!S635)="X",1,0))</f>
        <v>0</v>
      </c>
      <c r="Q635" s="2">
        <f>IF(SUM('Actual species'!T635)&gt;=1,1,IF(SUM('Actual species'!T635)="X",1,0))</f>
        <v>0</v>
      </c>
      <c r="R635" s="2">
        <f>IF(SUM('Actual species'!U635)&gt;=1,1,IF(SUM('Actual species'!U635)="X",1,0))</f>
        <v>0</v>
      </c>
      <c r="S635" s="2">
        <f>IF(SUM('Actual species'!V635)&gt;=1,1,IF(SUM('Actual species'!V635)="X",1,0))</f>
        <v>0</v>
      </c>
      <c r="T635" s="2">
        <f>IF(SUM('Actual species'!W635)&gt;=1,1,IF(SUM('Actual species'!W635)="X",1,0))</f>
        <v>0</v>
      </c>
    </row>
    <row r="636" spans="1:20" x14ac:dyDescent="0.3">
      <c r="A636" s="113" t="str">
        <f>'Actual species'!A636</f>
        <v>Thecturota marchii</v>
      </c>
      <c r="B636" s="66">
        <f>IF(SUM('Actual species'!B636:E636)&gt;=1,1,IF(SUM('Actual species'!B636:E636)="X",1,0))</f>
        <v>0</v>
      </c>
      <c r="C636" s="2">
        <f>IF(SUM('Actual species'!F636)&gt;=1,1,IF(SUM('Actual species'!F636)="X",1,0))</f>
        <v>0</v>
      </c>
      <c r="D636" s="2">
        <f>IF(SUM('Actual species'!G636)&gt;=1,1,IF(SUM('Actual species'!G636)="X",1,0))</f>
        <v>0</v>
      </c>
      <c r="E636" s="2">
        <f>IF(SUM('Actual species'!H636)&gt;=1,1,IF(SUM('Actual species'!H636)="X",1,0))</f>
        <v>0</v>
      </c>
      <c r="F636" s="2">
        <f>IF(SUM('Actual species'!I636)&gt;=1,1,IF(SUM('Actual species'!I636)="X",1,0))</f>
        <v>0</v>
      </c>
      <c r="G636" s="2">
        <f>IF(SUM('Actual species'!J636)&gt;=1,1,IF(SUM('Actual species'!J636)="X",1,0))</f>
        <v>0</v>
      </c>
      <c r="H636" s="2">
        <f>IF(SUM('Actual species'!K636)&gt;=1,1,IF(SUM('Actual species'!K636)="X",1,0))</f>
        <v>0</v>
      </c>
      <c r="I636" s="2">
        <f>IF(SUM('Actual species'!L636)&gt;=1,1,IF(SUM('Actual species'!L636)="X",1,0))</f>
        <v>0</v>
      </c>
      <c r="J636" s="2">
        <f>IF(SUM('Actual species'!M636)&gt;=1,1,IF(SUM('Actual species'!M636)="X",1,0))</f>
        <v>1</v>
      </c>
      <c r="K636" s="2">
        <f>IF(SUM('Actual species'!N636)&gt;=1,1,IF(SUM('Actual species'!N636)="X",1,0))</f>
        <v>0</v>
      </c>
      <c r="L636" s="2">
        <f>IF(SUM('Actual species'!O636)&gt;=1,1,IF(SUM('Actual species'!O636)="X",1,0))</f>
        <v>0</v>
      </c>
      <c r="M636" s="2">
        <f>IF(SUM('Actual species'!P636)&gt;=1,1,IF(SUM('Actual species'!P636)="X",1,0))</f>
        <v>0</v>
      </c>
      <c r="N636" s="2">
        <f>IF(SUM('Actual species'!Q636)&gt;=1,1,IF(SUM('Actual species'!Q636)="X",1,0))</f>
        <v>0</v>
      </c>
      <c r="O636" s="2">
        <f>IF(SUM('Actual species'!R636)&gt;=1,1,IF(SUM('Actual species'!R636)="X",1,0))</f>
        <v>0</v>
      </c>
      <c r="P636" s="2">
        <f>IF(SUM('Actual species'!S636)&gt;=1,1,IF(SUM('Actual species'!S636)="X",1,0))</f>
        <v>0</v>
      </c>
      <c r="Q636" s="2">
        <f>IF(SUM('Actual species'!T636)&gt;=1,1,IF(SUM('Actual species'!T636)="X",1,0))</f>
        <v>0</v>
      </c>
      <c r="R636" s="2">
        <f>IF(SUM('Actual species'!U636)&gt;=1,1,IF(SUM('Actual species'!U636)="X",1,0))</f>
        <v>0</v>
      </c>
      <c r="S636" s="2">
        <f>IF(SUM('Actual species'!V636)&gt;=1,1,IF(SUM('Actual species'!V636)="X",1,0))</f>
        <v>0</v>
      </c>
      <c r="T636" s="2">
        <f>IF(SUM('Actual species'!W636)&gt;=1,1,IF(SUM('Actual species'!W636)="X",1,0))</f>
        <v>0</v>
      </c>
    </row>
    <row r="637" spans="1:20" x14ac:dyDescent="0.3">
      <c r="A637" s="113" t="str">
        <f>'Actual species'!A637</f>
        <v>Thiasophila angulata</v>
      </c>
      <c r="B637" s="66">
        <f>IF(SUM('Actual species'!B637:E637)&gt;=1,1,IF(SUM('Actual species'!B637:E637)="X",1,0))</f>
        <v>0</v>
      </c>
      <c r="C637" s="2">
        <f>IF(SUM('Actual species'!F637)&gt;=1,1,IF(SUM('Actual species'!F637)="X",1,0))</f>
        <v>0</v>
      </c>
      <c r="D637" s="2">
        <f>IF(SUM('Actual species'!G637)&gt;=1,1,IF(SUM('Actual species'!G637)="X",1,0))</f>
        <v>0</v>
      </c>
      <c r="E637" s="2">
        <f>IF(SUM('Actual species'!H637)&gt;=1,1,IF(SUM('Actual species'!H637)="X",1,0))</f>
        <v>0</v>
      </c>
      <c r="F637" s="2">
        <f>IF(SUM('Actual species'!I637)&gt;=1,1,IF(SUM('Actual species'!I637)="X",1,0))</f>
        <v>0</v>
      </c>
      <c r="G637" s="2">
        <f>IF(SUM('Actual species'!J637)&gt;=1,1,IF(SUM('Actual species'!J637)="X",1,0))</f>
        <v>0</v>
      </c>
      <c r="H637" s="2">
        <f>IF(SUM('Actual species'!K637)&gt;=1,1,IF(SUM('Actual species'!K637)="X",1,0))</f>
        <v>0</v>
      </c>
      <c r="I637" s="2">
        <f>IF(SUM('Actual species'!L637)&gt;=1,1,IF(SUM('Actual species'!L637)="X",1,0))</f>
        <v>0</v>
      </c>
      <c r="J637" s="2">
        <f>IF(SUM('Actual species'!M637)&gt;=1,1,IF(SUM('Actual species'!M637)="X",1,0))</f>
        <v>0</v>
      </c>
      <c r="K637" s="2">
        <f>IF(SUM('Actual species'!N637)&gt;=1,1,IF(SUM('Actual species'!N637)="X",1,0))</f>
        <v>0</v>
      </c>
      <c r="L637" s="2">
        <f>IF(SUM('Actual species'!O637)&gt;=1,1,IF(SUM('Actual species'!O637)="X",1,0))</f>
        <v>0</v>
      </c>
      <c r="M637" s="2">
        <f>IF(SUM('Actual species'!P637)&gt;=1,1,IF(SUM('Actual species'!P637)="X",1,0))</f>
        <v>0</v>
      </c>
      <c r="N637" s="2">
        <f>IF(SUM('Actual species'!Q637)&gt;=1,1,IF(SUM('Actual species'!Q637)="X",1,0))</f>
        <v>0</v>
      </c>
      <c r="O637" s="2">
        <f>IF(SUM('Actual species'!R637)&gt;=1,1,IF(SUM('Actual species'!R637)="X",1,0))</f>
        <v>0</v>
      </c>
      <c r="P637" s="2">
        <f>IF(SUM('Actual species'!S637)&gt;=1,1,IF(SUM('Actual species'!S637)="X",1,0))</f>
        <v>0</v>
      </c>
      <c r="Q637" s="2">
        <f>IF(SUM('Actual species'!T637)&gt;=1,1,IF(SUM('Actual species'!T637)="X",1,0))</f>
        <v>0</v>
      </c>
      <c r="R637" s="2">
        <f>IF(SUM('Actual species'!U637)&gt;=1,1,IF(SUM('Actual species'!U637)="X",1,0))</f>
        <v>0</v>
      </c>
      <c r="S637" s="2">
        <f>IF(SUM('Actual species'!V637)&gt;=1,1,IF(SUM('Actual species'!V637)="X",1,0))</f>
        <v>0</v>
      </c>
      <c r="T637" s="2">
        <f>IF(SUM('Actual species'!W637)&gt;=1,1,IF(SUM('Actual species'!W637)="X",1,0))</f>
        <v>0</v>
      </c>
    </row>
    <row r="638" spans="1:20" x14ac:dyDescent="0.3">
      <c r="A638" s="113" t="str">
        <f>'Actual species'!A638</f>
        <v>Typhlocyptus pandellei</v>
      </c>
      <c r="B638" s="66">
        <f>IF(SUM('Actual species'!B638:E638)&gt;=1,1,IF(SUM('Actual species'!B638:E638)="X",1,0))</f>
        <v>0</v>
      </c>
      <c r="C638" s="2">
        <f>IF(SUM('Actual species'!F638)&gt;=1,1,IF(SUM('Actual species'!F638)="X",1,0))</f>
        <v>0</v>
      </c>
      <c r="D638" s="2">
        <f>IF(SUM('Actual species'!G638)&gt;=1,1,IF(SUM('Actual species'!G638)="X",1,0))</f>
        <v>0</v>
      </c>
      <c r="E638" s="2">
        <f>IF(SUM('Actual species'!H638)&gt;=1,1,IF(SUM('Actual species'!H638)="X",1,0))</f>
        <v>0</v>
      </c>
      <c r="F638" s="2">
        <f>IF(SUM('Actual species'!I638)&gt;=1,1,IF(SUM('Actual species'!I638)="X",1,0))</f>
        <v>0</v>
      </c>
      <c r="G638" s="2">
        <f>IF(SUM('Actual species'!J638)&gt;=1,1,IF(SUM('Actual species'!J638)="X",1,0))</f>
        <v>0</v>
      </c>
      <c r="H638" s="2">
        <f>IF(SUM('Actual species'!K638)&gt;=1,1,IF(SUM('Actual species'!K638)="X",1,0))</f>
        <v>0</v>
      </c>
      <c r="I638" s="2">
        <f>IF(SUM('Actual species'!L638)&gt;=1,1,IF(SUM('Actual species'!L638)="X",1,0))</f>
        <v>0</v>
      </c>
      <c r="J638" s="2">
        <f>IF(SUM('Actual species'!M638)&gt;=1,1,IF(SUM('Actual species'!M638)="X",1,0))</f>
        <v>0</v>
      </c>
      <c r="K638" s="2">
        <f>IF(SUM('Actual species'!N638)&gt;=1,1,IF(SUM('Actual species'!N638)="X",1,0))</f>
        <v>0</v>
      </c>
      <c r="L638" s="2">
        <f>IF(SUM('Actual species'!O638)&gt;=1,1,IF(SUM('Actual species'!O638)="X",1,0))</f>
        <v>0</v>
      </c>
      <c r="M638" s="2">
        <f>IF(SUM('Actual species'!P638)&gt;=1,1,IF(SUM('Actual species'!P638)="X",1,0))</f>
        <v>0</v>
      </c>
      <c r="N638" s="2">
        <f>IF(SUM('Actual species'!Q638)&gt;=1,1,IF(SUM('Actual species'!Q638)="X",1,0))</f>
        <v>0</v>
      </c>
      <c r="O638" s="2">
        <f>IF(SUM('Actual species'!R638)&gt;=1,1,IF(SUM('Actual species'!R638)="X",1,0))</f>
        <v>0</v>
      </c>
      <c r="P638" s="2">
        <f>IF(SUM('Actual species'!S638)&gt;=1,1,IF(SUM('Actual species'!S638)="X",1,0))</f>
        <v>0</v>
      </c>
      <c r="Q638" s="2">
        <f>IF(SUM('Actual species'!T638)&gt;=1,1,IF(SUM('Actual species'!T638)="X",1,0))</f>
        <v>0</v>
      </c>
      <c r="R638" s="2">
        <f>IF(SUM('Actual species'!U638)&gt;=1,1,IF(SUM('Actual species'!U638)="X",1,0))</f>
        <v>0</v>
      </c>
      <c r="S638" s="2">
        <f>IF(SUM('Actual species'!V638)&gt;=1,1,IF(SUM('Actual species'!V638)="X",1,0))</f>
        <v>0</v>
      </c>
      <c r="T638" s="2">
        <f>IF(SUM('Actual species'!W638)&gt;=1,1,IF(SUM('Actual species'!W638)="X",1,0))</f>
        <v>0</v>
      </c>
    </row>
    <row r="639" spans="1:20" x14ac:dyDescent="0.3">
      <c r="A639" s="113" t="str">
        <f>'Actual species'!A639</f>
        <v>Zoosetha sp.</v>
      </c>
      <c r="B639" s="66">
        <f>IF(SUM('Actual species'!B639:E639)&gt;=1,1,IF(SUM('Actual species'!B639:E639)="X",1,0))</f>
        <v>0</v>
      </c>
      <c r="C639" s="2">
        <f>IF(SUM('Actual species'!F639)&gt;=1,1,IF(SUM('Actual species'!F639)="X",1,0))</f>
        <v>0</v>
      </c>
      <c r="D639" s="2">
        <f>IF(SUM('Actual species'!G639)&gt;=1,1,IF(SUM('Actual species'!G639)="X",1,0))</f>
        <v>0</v>
      </c>
      <c r="E639" s="2">
        <f>IF(SUM('Actual species'!H639)&gt;=1,1,IF(SUM('Actual species'!H639)="X",1,0))</f>
        <v>0</v>
      </c>
      <c r="F639" s="2">
        <f>IF(SUM('Actual species'!I639)&gt;=1,1,IF(SUM('Actual species'!I639)="X",1,0))</f>
        <v>1</v>
      </c>
      <c r="G639" s="2">
        <f>IF(SUM('Actual species'!J639)&gt;=1,1,IF(SUM('Actual species'!J639)="X",1,0))</f>
        <v>0</v>
      </c>
      <c r="H639" s="2">
        <f>IF(SUM('Actual species'!K639)&gt;=1,1,IF(SUM('Actual species'!K639)="X",1,0))</f>
        <v>0</v>
      </c>
      <c r="I639" s="2">
        <f>IF(SUM('Actual species'!L639)&gt;=1,1,IF(SUM('Actual species'!L639)="X",1,0))</f>
        <v>0</v>
      </c>
      <c r="J639" s="2">
        <f>IF(SUM('Actual species'!M639)&gt;=1,1,IF(SUM('Actual species'!M639)="X",1,0))</f>
        <v>0</v>
      </c>
      <c r="K639" s="2">
        <f>IF(SUM('Actual species'!N639)&gt;=1,1,IF(SUM('Actual species'!N639)="X",1,0))</f>
        <v>0</v>
      </c>
      <c r="L639" s="2">
        <f>IF(SUM('Actual species'!O639)&gt;=1,1,IF(SUM('Actual species'!O639)="X",1,0))</f>
        <v>0</v>
      </c>
      <c r="M639" s="2">
        <f>IF(SUM('Actual species'!P639)&gt;=1,1,IF(SUM('Actual species'!P639)="X",1,0))</f>
        <v>0</v>
      </c>
      <c r="N639" s="2">
        <f>IF(SUM('Actual species'!Q639)&gt;=1,1,IF(SUM('Actual species'!Q639)="X",1,0))</f>
        <v>0</v>
      </c>
      <c r="O639" s="2">
        <f>IF(SUM('Actual species'!R639)&gt;=1,1,IF(SUM('Actual species'!R639)="X",1,0))</f>
        <v>0</v>
      </c>
      <c r="P639" s="2">
        <f>IF(SUM('Actual species'!S639)&gt;=1,1,IF(SUM('Actual species'!S639)="X",1,0))</f>
        <v>0</v>
      </c>
      <c r="Q639" s="2">
        <f>IF(SUM('Actual species'!T639)&gt;=1,1,IF(SUM('Actual species'!T639)="X",1,0))</f>
        <v>0</v>
      </c>
      <c r="R639" s="2">
        <f>IF(SUM('Actual species'!U639)&gt;=1,1,IF(SUM('Actual species'!U639)="X",1,0))</f>
        <v>0</v>
      </c>
      <c r="S639" s="2">
        <f>IF(SUM('Actual species'!V639)&gt;=1,1,IF(SUM('Actual species'!V639)="X",1,0))</f>
        <v>0</v>
      </c>
      <c r="T639" s="2">
        <f>IF(SUM('Actual species'!W639)&gt;=1,1,IF(SUM('Actual species'!W639)="X",1,0))</f>
        <v>0</v>
      </c>
    </row>
    <row r="640" spans="1:20" x14ac:dyDescent="0.3">
      <c r="A640" s="113" t="str">
        <f>'Actual species'!A640</f>
        <v>Zyras collaris</v>
      </c>
      <c r="B640" s="66">
        <f>IF(SUM('Actual species'!B640:E640)&gt;=1,1,IF(SUM('Actual species'!B640:E640)="X",1,0))</f>
        <v>0</v>
      </c>
      <c r="C640" s="2">
        <f>IF(SUM('Actual species'!F640)&gt;=1,1,IF(SUM('Actual species'!F640)="X",1,0))</f>
        <v>0</v>
      </c>
      <c r="D640" s="2">
        <f>IF(SUM('Actual species'!G640)&gt;=1,1,IF(SUM('Actual species'!G640)="X",1,0))</f>
        <v>0</v>
      </c>
      <c r="E640" s="2">
        <f>IF(SUM('Actual species'!H640)&gt;=1,1,IF(SUM('Actual species'!H640)="X",1,0))</f>
        <v>0</v>
      </c>
      <c r="F640" s="2">
        <f>IF(SUM('Actual species'!I640)&gt;=1,1,IF(SUM('Actual species'!I640)="X",1,0))</f>
        <v>0</v>
      </c>
      <c r="G640" s="2">
        <f>IF(SUM('Actual species'!J640)&gt;=1,1,IF(SUM('Actual species'!J640)="X",1,0))</f>
        <v>0</v>
      </c>
      <c r="H640" s="2">
        <f>IF(SUM('Actual species'!K640)&gt;=1,1,IF(SUM('Actual species'!K640)="X",1,0))</f>
        <v>0</v>
      </c>
      <c r="I640" s="2">
        <f>IF(SUM('Actual species'!L640)&gt;=1,1,IF(SUM('Actual species'!L640)="X",1,0))</f>
        <v>0</v>
      </c>
      <c r="J640" s="2">
        <f>IF(SUM('Actual species'!M640)&gt;=1,1,IF(SUM('Actual species'!M640)="X",1,0))</f>
        <v>1</v>
      </c>
      <c r="K640" s="2">
        <f>IF(SUM('Actual species'!N640)&gt;=1,1,IF(SUM('Actual species'!N640)="X",1,0))</f>
        <v>0</v>
      </c>
      <c r="L640" s="2">
        <f>IF(SUM('Actual species'!O640)&gt;=1,1,IF(SUM('Actual species'!O640)="X",1,0))</f>
        <v>0</v>
      </c>
      <c r="M640" s="2">
        <f>IF(SUM('Actual species'!P640)&gt;=1,1,IF(SUM('Actual species'!P640)="X",1,0))</f>
        <v>0</v>
      </c>
      <c r="N640" s="2">
        <f>IF(SUM('Actual species'!Q640)&gt;=1,1,IF(SUM('Actual species'!Q640)="X",1,0))</f>
        <v>0</v>
      </c>
      <c r="O640" s="2">
        <f>IF(SUM('Actual species'!R640)&gt;=1,1,IF(SUM('Actual species'!R640)="X",1,0))</f>
        <v>1</v>
      </c>
      <c r="P640" s="2">
        <f>IF(SUM('Actual species'!S640)&gt;=1,1,IF(SUM('Actual species'!S640)="X",1,0))</f>
        <v>0</v>
      </c>
      <c r="Q640" s="2">
        <f>IF(SUM('Actual species'!T640)&gt;=1,1,IF(SUM('Actual species'!T640)="X",1,0))</f>
        <v>0</v>
      </c>
      <c r="R640" s="2">
        <f>IF(SUM('Actual species'!U640)&gt;=1,1,IF(SUM('Actual species'!U640)="X",1,0))</f>
        <v>0</v>
      </c>
      <c r="S640" s="2">
        <f>IF(SUM('Actual species'!V640)&gt;=1,1,IF(SUM('Actual species'!V640)="X",1,0))</f>
        <v>0</v>
      </c>
      <c r="T640" s="2">
        <f>IF(SUM('Actual species'!W640)&gt;=1,1,IF(SUM('Actual species'!W640)="X",1,0))</f>
        <v>0</v>
      </c>
    </row>
    <row r="641" spans="1:20" x14ac:dyDescent="0.3">
      <c r="A641" s="113" t="str">
        <f>'Actual species'!A641</f>
        <v>Zyras haworthi</v>
      </c>
      <c r="B641" s="66">
        <f>IF(SUM('Actual species'!B641:E641)&gt;=1,1,IF(SUM('Actual species'!B641:E641)="X",1,0))</f>
        <v>0</v>
      </c>
      <c r="C641" s="2">
        <f>IF(SUM('Actual species'!F641)&gt;=1,1,IF(SUM('Actual species'!F641)="X",1,0))</f>
        <v>0</v>
      </c>
      <c r="D641" s="2">
        <f>IF(SUM('Actual species'!G641)&gt;=1,1,IF(SUM('Actual species'!G641)="X",1,0))</f>
        <v>0</v>
      </c>
      <c r="E641" s="2">
        <f>IF(SUM('Actual species'!H641)&gt;=1,1,IF(SUM('Actual species'!H641)="X",1,0))</f>
        <v>0</v>
      </c>
      <c r="F641" s="2">
        <f>IF(SUM('Actual species'!I641)&gt;=1,1,IF(SUM('Actual species'!I641)="X",1,0))</f>
        <v>0</v>
      </c>
      <c r="G641" s="2">
        <f>IF(SUM('Actual species'!J641)&gt;=1,1,IF(SUM('Actual species'!J641)="X",1,0))</f>
        <v>0</v>
      </c>
      <c r="H641" s="2">
        <f>IF(SUM('Actual species'!K641)&gt;=1,1,IF(SUM('Actual species'!K641)="X",1,0))</f>
        <v>0</v>
      </c>
      <c r="I641" s="2">
        <f>IF(SUM('Actual species'!L641)&gt;=1,1,IF(SUM('Actual species'!L641)="X",1,0))</f>
        <v>0</v>
      </c>
      <c r="J641" s="2">
        <f>IF(SUM('Actual species'!M641)&gt;=1,1,IF(SUM('Actual species'!M641)="X",1,0))</f>
        <v>1</v>
      </c>
      <c r="K641" s="2">
        <f>IF(SUM('Actual species'!N641)&gt;=1,1,IF(SUM('Actual species'!N641)="X",1,0))</f>
        <v>0</v>
      </c>
      <c r="L641" s="2">
        <f>IF(SUM('Actual species'!O641)&gt;=1,1,IF(SUM('Actual species'!O641)="X",1,0))</f>
        <v>0</v>
      </c>
      <c r="M641" s="2">
        <f>IF(SUM('Actual species'!P641)&gt;=1,1,IF(SUM('Actual species'!P641)="X",1,0))</f>
        <v>0</v>
      </c>
      <c r="N641" s="2">
        <f>IF(SUM('Actual species'!Q641)&gt;=1,1,IF(SUM('Actual species'!Q641)="X",1,0))</f>
        <v>0</v>
      </c>
      <c r="O641" s="2">
        <f>IF(SUM('Actual species'!R641)&gt;=1,1,IF(SUM('Actual species'!R641)="X",1,0))</f>
        <v>0</v>
      </c>
      <c r="P641" s="2">
        <f>IF(SUM('Actual species'!S641)&gt;=1,1,IF(SUM('Actual species'!S641)="X",1,0))</f>
        <v>0</v>
      </c>
      <c r="Q641" s="2">
        <f>IF(SUM('Actual species'!T641)&gt;=1,1,IF(SUM('Actual species'!T641)="X",1,0))</f>
        <v>0</v>
      </c>
      <c r="R641" s="2">
        <f>IF(SUM('Actual species'!U641)&gt;=1,1,IF(SUM('Actual species'!U641)="X",1,0))</f>
        <v>0</v>
      </c>
      <c r="S641" s="2">
        <f>IF(SUM('Actual species'!V641)&gt;=1,1,IF(SUM('Actual species'!V641)="X",1,0))</f>
        <v>0</v>
      </c>
      <c r="T641" s="2">
        <f>IF(SUM('Actual species'!W641)&gt;=1,1,IF(SUM('Actual species'!W641)="X",1,0))</f>
        <v>0</v>
      </c>
    </row>
    <row r="642" spans="1:20" x14ac:dyDescent="0.3">
      <c r="A642" s="113" t="str">
        <f>'Actual species'!A642</f>
        <v>Scaphidiinae</v>
      </c>
      <c r="B642" s="66">
        <f>IF(SUM('Actual species'!B642:E642)&gt;=1,1,IF(SUM('Actual species'!B642:E642)="X",1,0))</f>
        <v>0</v>
      </c>
      <c r="C642" s="2">
        <f>IF(SUM('Actual species'!F642)&gt;=1,1,IF(SUM('Actual species'!F642)="X",1,0))</f>
        <v>0</v>
      </c>
      <c r="D642" s="2">
        <f>IF(SUM('Actual species'!G642)&gt;=1,1,IF(SUM('Actual species'!G642)="X",1,0))</f>
        <v>0</v>
      </c>
      <c r="E642" s="2">
        <f>IF(SUM('Actual species'!H642)&gt;=1,1,IF(SUM('Actual species'!H642)="X",1,0))</f>
        <v>0</v>
      </c>
      <c r="F642" s="2">
        <f>IF(SUM('Actual species'!I642)&gt;=1,1,IF(SUM('Actual species'!I642)="X",1,0))</f>
        <v>0</v>
      </c>
      <c r="G642" s="2">
        <f>IF(SUM('Actual species'!J642)&gt;=1,1,IF(SUM('Actual species'!J642)="X",1,0))</f>
        <v>0</v>
      </c>
      <c r="H642" s="2">
        <f>IF(SUM('Actual species'!K642)&gt;=1,1,IF(SUM('Actual species'!K642)="X",1,0))</f>
        <v>0</v>
      </c>
      <c r="I642" s="2">
        <f>IF(SUM('Actual species'!L642)&gt;=1,1,IF(SUM('Actual species'!L642)="X",1,0))</f>
        <v>0</v>
      </c>
      <c r="J642" s="2">
        <f>IF(SUM('Actual species'!M642)&gt;=1,1,IF(SUM('Actual species'!M642)="X",1,0))</f>
        <v>0</v>
      </c>
      <c r="K642" s="2">
        <f>IF(SUM('Actual species'!N642)&gt;=1,1,IF(SUM('Actual species'!N642)="X",1,0))</f>
        <v>0</v>
      </c>
      <c r="L642" s="2">
        <f>IF(SUM('Actual species'!O642)&gt;=1,1,IF(SUM('Actual species'!O642)="X",1,0))</f>
        <v>0</v>
      </c>
      <c r="M642" s="2">
        <f>IF(SUM('Actual species'!P642)&gt;=1,1,IF(SUM('Actual species'!P642)="X",1,0))</f>
        <v>0</v>
      </c>
      <c r="N642" s="2">
        <f>IF(SUM('Actual species'!Q642)&gt;=1,1,IF(SUM('Actual species'!Q642)="X",1,0))</f>
        <v>0</v>
      </c>
      <c r="O642" s="2">
        <f>IF(SUM('Actual species'!R642)&gt;=1,1,IF(SUM('Actual species'!R642)="X",1,0))</f>
        <v>0</v>
      </c>
      <c r="P642" s="2">
        <f>IF(SUM('Actual species'!S642)&gt;=1,1,IF(SUM('Actual species'!S642)="X",1,0))</f>
        <v>0</v>
      </c>
      <c r="Q642" s="2">
        <f>IF(SUM('Actual species'!T642)&gt;=1,1,IF(SUM('Actual species'!T642)="X",1,0))</f>
        <v>0</v>
      </c>
      <c r="R642" s="2">
        <f>IF(SUM('Actual species'!U642)&gt;=1,1,IF(SUM('Actual species'!U642)="X",1,0))</f>
        <v>0</v>
      </c>
      <c r="S642" s="2">
        <f>IF(SUM('Actual species'!V642)&gt;=1,1,IF(SUM('Actual species'!V642)="X",1,0))</f>
        <v>0</v>
      </c>
      <c r="T642" s="2">
        <f>IF(SUM('Actual species'!W642)&gt;=1,1,IF(SUM('Actual species'!W642)="X",1,0))</f>
        <v>0</v>
      </c>
    </row>
    <row r="643" spans="1:20" x14ac:dyDescent="0.3">
      <c r="A643" s="113" t="str">
        <f>'Actual species'!A643</f>
        <v>Scaphidium quadrimaculatum</v>
      </c>
      <c r="B643" s="66">
        <f>IF(SUM('Actual species'!B643:E643)&gt;=1,1,IF(SUM('Actual species'!B643:E643)="X",1,0))</f>
        <v>0</v>
      </c>
      <c r="C643" s="2">
        <f>IF(SUM('Actual species'!F643)&gt;=1,1,IF(SUM('Actual species'!F643)="X",1,0))</f>
        <v>0</v>
      </c>
      <c r="D643" s="2">
        <f>IF(SUM('Actual species'!G643)&gt;=1,1,IF(SUM('Actual species'!G643)="X",1,0))</f>
        <v>0</v>
      </c>
      <c r="E643" s="2">
        <f>IF(SUM('Actual species'!H643)&gt;=1,1,IF(SUM('Actual species'!H643)="X",1,0))</f>
        <v>0</v>
      </c>
      <c r="F643" s="2">
        <f>IF(SUM('Actual species'!I643)&gt;=1,1,IF(SUM('Actual species'!I643)="X",1,0))</f>
        <v>0</v>
      </c>
      <c r="G643" s="2">
        <f>IF(SUM('Actual species'!J643)&gt;=1,1,IF(SUM('Actual species'!J643)="X",1,0))</f>
        <v>0</v>
      </c>
      <c r="H643" s="2">
        <f>IF(SUM('Actual species'!K643)&gt;=1,1,IF(SUM('Actual species'!K643)="X",1,0))</f>
        <v>0</v>
      </c>
      <c r="I643" s="2">
        <f>IF(SUM('Actual species'!L643)&gt;=1,1,IF(SUM('Actual species'!L643)="X",1,0))</f>
        <v>0</v>
      </c>
      <c r="J643" s="2">
        <f>IF(SUM('Actual species'!M643)&gt;=1,1,IF(SUM('Actual species'!M643)="X",1,0))</f>
        <v>1</v>
      </c>
      <c r="K643" s="2">
        <f>IF(SUM('Actual species'!N643)&gt;=1,1,IF(SUM('Actual species'!N643)="X",1,0))</f>
        <v>0</v>
      </c>
      <c r="L643" s="2">
        <f>IF(SUM('Actual species'!O643)&gt;=1,1,IF(SUM('Actual species'!O643)="X",1,0))</f>
        <v>0</v>
      </c>
      <c r="M643" s="2">
        <f>IF(SUM('Actual species'!P643)&gt;=1,1,IF(SUM('Actual species'!P643)="X",1,0))</f>
        <v>0</v>
      </c>
      <c r="N643" s="2">
        <f>IF(SUM('Actual species'!Q643)&gt;=1,1,IF(SUM('Actual species'!Q643)="X",1,0))</f>
        <v>0</v>
      </c>
      <c r="O643" s="2">
        <f>IF(SUM('Actual species'!R643)&gt;=1,1,IF(SUM('Actual species'!R643)="X",1,0))</f>
        <v>0</v>
      </c>
      <c r="P643" s="2">
        <f>IF(SUM('Actual species'!S643)&gt;=1,1,IF(SUM('Actual species'!S643)="X",1,0))</f>
        <v>0</v>
      </c>
      <c r="Q643" s="2">
        <f>IF(SUM('Actual species'!T643)&gt;=1,1,IF(SUM('Actual species'!T643)="X",1,0))</f>
        <v>0</v>
      </c>
      <c r="R643" s="2">
        <f>IF(SUM('Actual species'!U643)&gt;=1,1,IF(SUM('Actual species'!U643)="X",1,0))</f>
        <v>0</v>
      </c>
      <c r="S643" s="2">
        <f>IF(SUM('Actual species'!V643)&gt;=1,1,IF(SUM('Actual species'!V643)="X",1,0))</f>
        <v>0</v>
      </c>
      <c r="T643" s="2">
        <f>IF(SUM('Actual species'!W643)&gt;=1,1,IF(SUM('Actual species'!W643)="X",1,0))</f>
        <v>0</v>
      </c>
    </row>
    <row r="644" spans="1:20" x14ac:dyDescent="0.3">
      <c r="A644" s="113" t="str">
        <f>'Actual species'!A644</f>
        <v>Scaphisoma agaricinum</v>
      </c>
      <c r="B644" s="66">
        <f>IF(SUM('Actual species'!B644:E644)&gt;=1,1,IF(SUM('Actual species'!B644:E644)="X",1,0))</f>
        <v>0</v>
      </c>
      <c r="C644" s="2">
        <f>IF(SUM('Actual species'!F644)&gt;=1,1,IF(SUM('Actual species'!F644)="X",1,0))</f>
        <v>0</v>
      </c>
      <c r="D644" s="2">
        <f>IF(SUM('Actual species'!G644)&gt;=1,1,IF(SUM('Actual species'!G644)="X",1,0))</f>
        <v>0</v>
      </c>
      <c r="E644" s="2">
        <f>IF(SUM('Actual species'!H644)&gt;=1,1,IF(SUM('Actual species'!H644)="X",1,0))</f>
        <v>0</v>
      </c>
      <c r="F644" s="2">
        <f>IF(SUM('Actual species'!I644)&gt;=1,1,IF(SUM('Actual species'!I644)="X",1,0))</f>
        <v>0</v>
      </c>
      <c r="G644" s="2">
        <f>IF(SUM('Actual species'!J644)&gt;=1,1,IF(SUM('Actual species'!J644)="X",1,0))</f>
        <v>0</v>
      </c>
      <c r="H644" s="2">
        <f>IF(SUM('Actual species'!K644)&gt;=1,1,IF(SUM('Actual species'!K644)="X",1,0))</f>
        <v>0</v>
      </c>
      <c r="I644" s="2">
        <f>IF(SUM('Actual species'!L644)&gt;=1,1,IF(SUM('Actual species'!L644)="X",1,0))</f>
        <v>0</v>
      </c>
      <c r="J644" s="2">
        <f>IF(SUM('Actual species'!M644)&gt;=1,1,IF(SUM('Actual species'!M644)="X",1,0))</f>
        <v>1</v>
      </c>
      <c r="K644" s="2">
        <f>IF(SUM('Actual species'!N644)&gt;=1,1,IF(SUM('Actual species'!N644)="X",1,0))</f>
        <v>0</v>
      </c>
      <c r="L644" s="2">
        <f>IF(SUM('Actual species'!O644)&gt;=1,1,IF(SUM('Actual species'!O644)="X",1,0))</f>
        <v>0</v>
      </c>
      <c r="M644" s="2">
        <f>IF(SUM('Actual species'!P644)&gt;=1,1,IF(SUM('Actual species'!P644)="X",1,0))</f>
        <v>0</v>
      </c>
      <c r="N644" s="2">
        <f>IF(SUM('Actual species'!Q644)&gt;=1,1,IF(SUM('Actual species'!Q644)="X",1,0))</f>
        <v>0</v>
      </c>
      <c r="O644" s="2">
        <f>IF(SUM('Actual species'!R644)&gt;=1,1,IF(SUM('Actual species'!R644)="X",1,0))</f>
        <v>0</v>
      </c>
      <c r="P644" s="2">
        <f>IF(SUM('Actual species'!S644)&gt;=1,1,IF(SUM('Actual species'!S644)="X",1,0))</f>
        <v>0</v>
      </c>
      <c r="Q644" s="2">
        <f>IF(SUM('Actual species'!T644)&gt;=1,1,IF(SUM('Actual species'!T644)="X",1,0))</f>
        <v>0</v>
      </c>
      <c r="R644" s="2">
        <f>IF(SUM('Actual species'!U644)&gt;=1,1,IF(SUM('Actual species'!U644)="X",1,0))</f>
        <v>0</v>
      </c>
      <c r="S644" s="2">
        <f>IF(SUM('Actual species'!V644)&gt;=1,1,IF(SUM('Actual species'!V644)="X",1,0))</f>
        <v>0</v>
      </c>
      <c r="T644" s="2">
        <f>IF(SUM('Actual species'!W644)&gt;=1,1,IF(SUM('Actual species'!W644)="X",1,0))</f>
        <v>0</v>
      </c>
    </row>
    <row r="645" spans="1:20" x14ac:dyDescent="0.3">
      <c r="A645" s="113" t="str">
        <f>'Actual species'!A645</f>
        <v>Scaphisoma corcyricum</v>
      </c>
      <c r="B645" s="66">
        <f>IF(SUM('Actual species'!B645:E645)&gt;=1,1,IF(SUM('Actual species'!B645:E645)="X",1,0))</f>
        <v>0</v>
      </c>
      <c r="C645" s="2">
        <f>IF(SUM('Actual species'!F645)&gt;=1,1,IF(SUM('Actual species'!F645)="X",1,0))</f>
        <v>0</v>
      </c>
      <c r="D645" s="2">
        <f>IF(SUM('Actual species'!G645)&gt;=1,1,IF(SUM('Actual species'!G645)="X",1,0))</f>
        <v>0</v>
      </c>
      <c r="E645" s="2">
        <f>IF(SUM('Actual species'!H645)&gt;=1,1,IF(SUM('Actual species'!H645)="X",1,0))</f>
        <v>0</v>
      </c>
      <c r="F645" s="2">
        <f>IF(SUM('Actual species'!I645)&gt;=1,1,IF(SUM('Actual species'!I645)="X",1,0))</f>
        <v>0</v>
      </c>
      <c r="G645" s="2">
        <f>IF(SUM('Actual species'!J645)&gt;=1,1,IF(SUM('Actual species'!J645)="X",1,0))</f>
        <v>0</v>
      </c>
      <c r="H645" s="2">
        <f>IF(SUM('Actual species'!K645)&gt;=1,1,IF(SUM('Actual species'!K645)="X",1,0))</f>
        <v>0</v>
      </c>
      <c r="I645" s="2">
        <f>IF(SUM('Actual species'!L645)&gt;=1,1,IF(SUM('Actual species'!L645)="X",1,0))</f>
        <v>0</v>
      </c>
      <c r="J645" s="2">
        <f>IF(SUM('Actual species'!M645)&gt;=1,1,IF(SUM('Actual species'!M645)="X",1,0))</f>
        <v>0</v>
      </c>
      <c r="K645" s="2">
        <f>IF(SUM('Actual species'!N645)&gt;=1,1,IF(SUM('Actual species'!N645)="X",1,0))</f>
        <v>0</v>
      </c>
      <c r="L645" s="2">
        <f>IF(SUM('Actual species'!O645)&gt;=1,1,IF(SUM('Actual species'!O645)="X",1,0))</f>
        <v>0</v>
      </c>
      <c r="M645" s="2">
        <f>IF(SUM('Actual species'!P645)&gt;=1,1,IF(SUM('Actual species'!P645)="X",1,0))</f>
        <v>0</v>
      </c>
      <c r="N645" s="2">
        <f>IF(SUM('Actual species'!Q645)&gt;=1,1,IF(SUM('Actual species'!Q645)="X",1,0))</f>
        <v>0</v>
      </c>
      <c r="O645" s="2">
        <f>IF(SUM('Actual species'!R645)&gt;=1,1,IF(SUM('Actual species'!R645)="X",1,0))</f>
        <v>0</v>
      </c>
      <c r="P645" s="2">
        <f>IF(SUM('Actual species'!S645)&gt;=1,1,IF(SUM('Actual species'!S645)="X",1,0))</f>
        <v>0</v>
      </c>
      <c r="Q645" s="2">
        <f>IF(SUM('Actual species'!T645)&gt;=1,1,IF(SUM('Actual species'!T645)="X",1,0))</f>
        <v>0</v>
      </c>
      <c r="R645" s="2">
        <f>IF(SUM('Actual species'!U645)&gt;=1,1,IF(SUM('Actual species'!U645)="X",1,0))</f>
        <v>0</v>
      </c>
      <c r="S645" s="2">
        <f>IF(SUM('Actual species'!V645)&gt;=1,1,IF(SUM('Actual species'!V645)="X",1,0))</f>
        <v>0</v>
      </c>
      <c r="T645" s="2">
        <f>IF(SUM('Actual species'!W645)&gt;=1,1,IF(SUM('Actual species'!W645)="X",1,0))</f>
        <v>0</v>
      </c>
    </row>
    <row r="646" spans="1:20" x14ac:dyDescent="0.3">
      <c r="A646" s="113" t="str">
        <f>'Actual species'!A646</f>
        <v>Oxytelinae</v>
      </c>
      <c r="B646" s="66">
        <f>IF(SUM('Actual species'!B646:E646)&gt;=1,1,IF(SUM('Actual species'!B646:E646)="X",1,0))</f>
        <v>0</v>
      </c>
      <c r="C646" s="2">
        <f>IF(SUM('Actual species'!F646)&gt;=1,1,IF(SUM('Actual species'!F646)="X",1,0))</f>
        <v>0</v>
      </c>
      <c r="D646" s="2">
        <f>IF(SUM('Actual species'!G646)&gt;=1,1,IF(SUM('Actual species'!G646)="X",1,0))</f>
        <v>0</v>
      </c>
      <c r="E646" s="2">
        <f>IF(SUM('Actual species'!H646)&gt;=1,1,IF(SUM('Actual species'!H646)="X",1,0))</f>
        <v>0</v>
      </c>
      <c r="F646" s="2">
        <f>IF(SUM('Actual species'!I646)&gt;=1,1,IF(SUM('Actual species'!I646)="X",1,0))</f>
        <v>0</v>
      </c>
      <c r="G646" s="2">
        <f>IF(SUM('Actual species'!J646)&gt;=1,1,IF(SUM('Actual species'!J646)="X",1,0))</f>
        <v>0</v>
      </c>
      <c r="H646" s="2">
        <f>IF(SUM('Actual species'!K646)&gt;=1,1,IF(SUM('Actual species'!K646)="X",1,0))</f>
        <v>0</v>
      </c>
      <c r="I646" s="2">
        <f>IF(SUM('Actual species'!L646)&gt;=1,1,IF(SUM('Actual species'!L646)="X",1,0))</f>
        <v>0</v>
      </c>
      <c r="J646" s="2">
        <f>IF(SUM('Actual species'!M646)&gt;=1,1,IF(SUM('Actual species'!M646)="X",1,0))</f>
        <v>0</v>
      </c>
      <c r="K646" s="2">
        <f>IF(SUM('Actual species'!N646)&gt;=1,1,IF(SUM('Actual species'!N646)="X",1,0))</f>
        <v>0</v>
      </c>
      <c r="L646" s="2">
        <f>IF(SUM('Actual species'!O646)&gt;=1,1,IF(SUM('Actual species'!O646)="X",1,0))</f>
        <v>0</v>
      </c>
      <c r="M646" s="2">
        <f>IF(SUM('Actual species'!P646)&gt;=1,1,IF(SUM('Actual species'!P646)="X",1,0))</f>
        <v>0</v>
      </c>
      <c r="N646" s="2">
        <f>IF(SUM('Actual species'!Q646)&gt;=1,1,IF(SUM('Actual species'!Q646)="X",1,0))</f>
        <v>0</v>
      </c>
      <c r="O646" s="2">
        <f>IF(SUM('Actual species'!R646)&gt;=1,1,IF(SUM('Actual species'!R646)="X",1,0))</f>
        <v>0</v>
      </c>
      <c r="P646" s="2">
        <f>IF(SUM('Actual species'!S646)&gt;=1,1,IF(SUM('Actual species'!S646)="X",1,0))</f>
        <v>0</v>
      </c>
      <c r="Q646" s="2">
        <f>IF(SUM('Actual species'!T646)&gt;=1,1,IF(SUM('Actual species'!T646)="X",1,0))</f>
        <v>0</v>
      </c>
      <c r="R646" s="2">
        <f>IF(SUM('Actual species'!U646)&gt;=1,1,IF(SUM('Actual species'!U646)="X",1,0))</f>
        <v>0</v>
      </c>
      <c r="S646" s="2">
        <f>IF(SUM('Actual species'!V646)&gt;=1,1,IF(SUM('Actual species'!V646)="X",1,0))</f>
        <v>0</v>
      </c>
      <c r="T646" s="2">
        <f>IF(SUM('Actual species'!W646)&gt;=1,1,IF(SUM('Actual species'!W646)="X",1,0))</f>
        <v>0</v>
      </c>
    </row>
    <row r="647" spans="1:20" x14ac:dyDescent="0.3">
      <c r="A647" s="113" t="str">
        <f>'Actual species'!A647</f>
        <v>Anotylus clypeonitens</v>
      </c>
      <c r="B647" s="66">
        <f>IF(SUM('Actual species'!B647:E647)&gt;=1,1,IF(SUM('Actual species'!B647:E647)="X",1,0))</f>
        <v>1</v>
      </c>
      <c r="C647" s="2">
        <f>IF(SUM('Actual species'!F647)&gt;=1,1,IF(SUM('Actual species'!F647)="X",1,0))</f>
        <v>0</v>
      </c>
      <c r="D647" s="2">
        <f>IF(SUM('Actual species'!G647)&gt;=1,1,IF(SUM('Actual species'!G647)="X",1,0))</f>
        <v>0</v>
      </c>
      <c r="E647" s="2">
        <f>IF(SUM('Actual species'!H647)&gt;=1,1,IF(SUM('Actual species'!H647)="X",1,0))</f>
        <v>0</v>
      </c>
      <c r="F647" s="2">
        <f>IF(SUM('Actual species'!I647)&gt;=1,1,IF(SUM('Actual species'!I647)="X",1,0))</f>
        <v>1</v>
      </c>
      <c r="G647" s="2">
        <f>IF(SUM('Actual species'!J647)&gt;=1,1,IF(SUM('Actual species'!J647)="X",1,0))</f>
        <v>0</v>
      </c>
      <c r="H647" s="2">
        <f>IF(SUM('Actual species'!K647)&gt;=1,1,IF(SUM('Actual species'!K647)="X",1,0))</f>
        <v>1</v>
      </c>
      <c r="I647" s="2">
        <f>IF(SUM('Actual species'!L647)&gt;=1,1,IF(SUM('Actual species'!L647)="X",1,0))</f>
        <v>0</v>
      </c>
      <c r="J647" s="2">
        <f>IF(SUM('Actual species'!M647)&gt;=1,1,IF(SUM('Actual species'!M647)="X",1,0))</f>
        <v>0</v>
      </c>
      <c r="K647" s="2">
        <f>IF(SUM('Actual species'!N647)&gt;=1,1,IF(SUM('Actual species'!N647)="X",1,0))</f>
        <v>1</v>
      </c>
      <c r="L647" s="2">
        <f>IF(SUM('Actual species'!O647)&gt;=1,1,IF(SUM('Actual species'!O647)="X",1,0))</f>
        <v>0</v>
      </c>
      <c r="M647" s="2">
        <f>IF(SUM('Actual species'!P647)&gt;=1,1,IF(SUM('Actual species'!P647)="X",1,0))</f>
        <v>1</v>
      </c>
      <c r="N647" s="2">
        <f>IF(SUM('Actual species'!Q647)&gt;=1,1,IF(SUM('Actual species'!Q647)="X",1,0))</f>
        <v>0</v>
      </c>
      <c r="O647" s="2">
        <f>IF(SUM('Actual species'!R647)&gt;=1,1,IF(SUM('Actual species'!R647)="X",1,0))</f>
        <v>0</v>
      </c>
      <c r="P647" s="2">
        <f>IF(SUM('Actual species'!S647)&gt;=1,1,IF(SUM('Actual species'!S647)="X",1,0))</f>
        <v>0</v>
      </c>
      <c r="Q647" s="2">
        <f>IF(SUM('Actual species'!T647)&gt;=1,1,IF(SUM('Actual species'!T647)="X",1,0))</f>
        <v>0</v>
      </c>
      <c r="R647" s="2">
        <f>IF(SUM('Actual species'!U647)&gt;=1,1,IF(SUM('Actual species'!U647)="X",1,0))</f>
        <v>0</v>
      </c>
      <c r="S647" s="2">
        <f>IF(SUM('Actual species'!V647)&gt;=1,1,IF(SUM('Actual species'!V647)="X",1,0))</f>
        <v>0</v>
      </c>
      <c r="T647" s="2">
        <f>IF(SUM('Actual species'!W647)&gt;=1,1,IF(SUM('Actual species'!W647)="X",1,0))</f>
        <v>0</v>
      </c>
    </row>
    <row r="648" spans="1:20" x14ac:dyDescent="0.3">
      <c r="A648" s="113" t="str">
        <f>'Actual species'!A648</f>
        <v>Anotylus complanatus</v>
      </c>
      <c r="B648" s="66">
        <f>IF(SUM('Actual species'!B648:E648)&gt;=1,1,IF(SUM('Actual species'!B648:E648)="X",1,0))</f>
        <v>1</v>
      </c>
      <c r="C648" s="2">
        <f>IF(SUM('Actual species'!F648)&gt;=1,1,IF(SUM('Actual species'!F648)="X",1,0))</f>
        <v>0</v>
      </c>
      <c r="D648" s="2">
        <f>IF(SUM('Actual species'!G648)&gt;=1,1,IF(SUM('Actual species'!G648)="X",1,0))</f>
        <v>1</v>
      </c>
      <c r="E648" s="2">
        <f>IF(SUM('Actual species'!H648)&gt;=1,1,IF(SUM('Actual species'!H648)="X",1,0))</f>
        <v>0</v>
      </c>
      <c r="F648" s="2">
        <f>IF(SUM('Actual species'!I648)&gt;=1,1,IF(SUM('Actual species'!I648)="X",1,0))</f>
        <v>1</v>
      </c>
      <c r="G648" s="2">
        <f>IF(SUM('Actual species'!J648)&gt;=1,1,IF(SUM('Actual species'!J648)="X",1,0))</f>
        <v>1</v>
      </c>
      <c r="H648" s="2">
        <f>IF(SUM('Actual species'!K648)&gt;=1,1,IF(SUM('Actual species'!K648)="X",1,0))</f>
        <v>1</v>
      </c>
      <c r="I648" s="2">
        <f>IF(SUM('Actual species'!L648)&gt;=1,1,IF(SUM('Actual species'!L648)="X",1,0))</f>
        <v>0</v>
      </c>
      <c r="J648" s="2">
        <f>IF(SUM('Actual species'!M648)&gt;=1,1,IF(SUM('Actual species'!M648)="X",1,0))</f>
        <v>1</v>
      </c>
      <c r="K648" s="2">
        <f>IF(SUM('Actual species'!N648)&gt;=1,1,IF(SUM('Actual species'!N648)="X",1,0))</f>
        <v>0</v>
      </c>
      <c r="L648" s="2">
        <f>IF(SUM('Actual species'!O648)&gt;=1,1,IF(SUM('Actual species'!O648)="X",1,0))</f>
        <v>1</v>
      </c>
      <c r="M648" s="2">
        <f>IF(SUM('Actual species'!P648)&gt;=1,1,IF(SUM('Actual species'!P648)="X",1,0))</f>
        <v>1</v>
      </c>
      <c r="N648" s="2">
        <f>IF(SUM('Actual species'!Q648)&gt;=1,1,IF(SUM('Actual species'!Q648)="X",1,0))</f>
        <v>0</v>
      </c>
      <c r="O648" s="2">
        <f>IF(SUM('Actual species'!R648)&gt;=1,1,IF(SUM('Actual species'!R648)="X",1,0))</f>
        <v>0</v>
      </c>
      <c r="P648" s="2">
        <f>IF(SUM('Actual species'!S648)&gt;=1,1,IF(SUM('Actual species'!S648)="X",1,0))</f>
        <v>0</v>
      </c>
      <c r="Q648" s="2">
        <f>IF(SUM('Actual species'!T648)&gt;=1,1,IF(SUM('Actual species'!T648)="X",1,0))</f>
        <v>0</v>
      </c>
      <c r="R648" s="2">
        <f>IF(SUM('Actual species'!U648)&gt;=1,1,IF(SUM('Actual species'!U648)="X",1,0))</f>
        <v>0</v>
      </c>
      <c r="S648" s="2">
        <f>IF(SUM('Actual species'!V648)&gt;=1,1,IF(SUM('Actual species'!V648)="X",1,0))</f>
        <v>0</v>
      </c>
      <c r="T648" s="2">
        <f>IF(SUM('Actual species'!W648)&gt;=1,1,IF(SUM('Actual species'!W648)="X",1,0))</f>
        <v>0</v>
      </c>
    </row>
    <row r="649" spans="1:20" x14ac:dyDescent="0.3">
      <c r="A649" s="113" t="str">
        <f>'Actual species'!A649</f>
        <v>Anotylus inustus</v>
      </c>
      <c r="B649" s="66">
        <f>IF(SUM('Actual species'!B649:E649)&gt;=1,1,IF(SUM('Actual species'!B649:E649)="X",1,0))</f>
        <v>1</v>
      </c>
      <c r="C649" s="2">
        <f>IF(SUM('Actual species'!F649)&gt;=1,1,IF(SUM('Actual species'!F649)="X",1,0))</f>
        <v>1</v>
      </c>
      <c r="D649" s="2">
        <f>IF(SUM('Actual species'!G649)&gt;=1,1,IF(SUM('Actual species'!G649)="X",1,0))</f>
        <v>1</v>
      </c>
      <c r="E649" s="2">
        <f>IF(SUM('Actual species'!H649)&gt;=1,1,IF(SUM('Actual species'!H649)="X",1,0))</f>
        <v>1</v>
      </c>
      <c r="F649" s="2">
        <f>IF(SUM('Actual species'!I649)&gt;=1,1,IF(SUM('Actual species'!I649)="X",1,0))</f>
        <v>1</v>
      </c>
      <c r="G649" s="2">
        <f>IF(SUM('Actual species'!J649)&gt;=1,1,IF(SUM('Actual species'!J649)="X",1,0))</f>
        <v>1</v>
      </c>
      <c r="H649" s="2">
        <f>IF(SUM('Actual species'!K649)&gt;=1,1,IF(SUM('Actual species'!K649)="X",1,0))</f>
        <v>1</v>
      </c>
      <c r="I649" s="2">
        <f>IF(SUM('Actual species'!L649)&gt;=1,1,IF(SUM('Actual species'!L649)="X",1,0))</f>
        <v>1</v>
      </c>
      <c r="J649" s="2">
        <f>IF(SUM('Actual species'!M649)&gt;=1,1,IF(SUM('Actual species'!M649)="X",1,0))</f>
        <v>1</v>
      </c>
      <c r="K649" s="2">
        <f>IF(SUM('Actual species'!N649)&gt;=1,1,IF(SUM('Actual species'!N649)="X",1,0))</f>
        <v>1</v>
      </c>
      <c r="L649" s="2">
        <f>IF(SUM('Actual species'!O649)&gt;=1,1,IF(SUM('Actual species'!O649)="X",1,0))</f>
        <v>1</v>
      </c>
      <c r="M649" s="2">
        <f>IF(SUM('Actual species'!P649)&gt;=1,1,IF(SUM('Actual species'!P649)="X",1,0))</f>
        <v>1</v>
      </c>
      <c r="N649" s="2">
        <f>IF(SUM('Actual species'!Q649)&gt;=1,1,IF(SUM('Actual species'!Q649)="X",1,0))</f>
        <v>0</v>
      </c>
      <c r="O649" s="2">
        <f>IF(SUM('Actual species'!R649)&gt;=1,1,IF(SUM('Actual species'!R649)="X",1,0))</f>
        <v>1</v>
      </c>
      <c r="P649" s="2">
        <f>IF(SUM('Actual species'!S649)&gt;=1,1,IF(SUM('Actual species'!S649)="X",1,0))</f>
        <v>1</v>
      </c>
      <c r="Q649" s="2">
        <f>IF(SUM('Actual species'!T649)&gt;=1,1,IF(SUM('Actual species'!T649)="X",1,0))</f>
        <v>0</v>
      </c>
      <c r="R649" s="2">
        <f>IF(SUM('Actual species'!U649)&gt;=1,1,IF(SUM('Actual species'!U649)="X",1,0))</f>
        <v>0</v>
      </c>
      <c r="S649" s="2">
        <f>IF(SUM('Actual species'!V649)&gt;=1,1,IF(SUM('Actual species'!V649)="X",1,0))</f>
        <v>0</v>
      </c>
      <c r="T649" s="2">
        <f>IF(SUM('Actual species'!W649)&gt;=1,1,IF(SUM('Actual species'!W649)="X",1,0))</f>
        <v>0</v>
      </c>
    </row>
    <row r="650" spans="1:20" x14ac:dyDescent="0.3">
      <c r="A650" s="113" t="str">
        <f>'Actual species'!A650</f>
        <v>Anotylus nitidulus</v>
      </c>
      <c r="B650" s="66">
        <f>IF(SUM('Actual species'!B650:E650)&gt;=1,1,IF(SUM('Actual species'!B650:E650)="X",1,0))</f>
        <v>0</v>
      </c>
      <c r="C650" s="2">
        <f>IF(SUM('Actual species'!F650)&gt;=1,1,IF(SUM('Actual species'!F650)="X",1,0))</f>
        <v>0</v>
      </c>
      <c r="D650" s="2">
        <f>IF(SUM('Actual species'!G650)&gt;=1,1,IF(SUM('Actual species'!G650)="X",1,0))</f>
        <v>0</v>
      </c>
      <c r="E650" s="2">
        <f>IF(SUM('Actual species'!H650)&gt;=1,1,IF(SUM('Actual species'!H650)="X",1,0))</f>
        <v>0</v>
      </c>
      <c r="F650" s="2">
        <f>IF(SUM('Actual species'!I650)&gt;=1,1,IF(SUM('Actual species'!I650)="X",1,0))</f>
        <v>0</v>
      </c>
      <c r="G650" s="2">
        <f>IF(SUM('Actual species'!J650)&gt;=1,1,IF(SUM('Actual species'!J650)="X",1,0))</f>
        <v>0</v>
      </c>
      <c r="H650" s="2">
        <f>IF(SUM('Actual species'!K650)&gt;=1,1,IF(SUM('Actual species'!K650)="X",1,0))</f>
        <v>0</v>
      </c>
      <c r="I650" s="2">
        <f>IF(SUM('Actual species'!L650)&gt;=1,1,IF(SUM('Actual species'!L650)="X",1,0))</f>
        <v>0</v>
      </c>
      <c r="J650" s="2">
        <f>IF(SUM('Actual species'!M650)&gt;=1,1,IF(SUM('Actual species'!M650)="X",1,0))</f>
        <v>1</v>
      </c>
      <c r="K650" s="2">
        <f>IF(SUM('Actual species'!N650)&gt;=1,1,IF(SUM('Actual species'!N650)="X",1,0))</f>
        <v>0</v>
      </c>
      <c r="L650" s="2">
        <f>IF(SUM('Actual species'!O650)&gt;=1,1,IF(SUM('Actual species'!O650)="X",1,0))</f>
        <v>0</v>
      </c>
      <c r="M650" s="2">
        <f>IF(SUM('Actual species'!P650)&gt;=1,1,IF(SUM('Actual species'!P650)="X",1,0))</f>
        <v>0</v>
      </c>
      <c r="N650" s="2">
        <f>IF(SUM('Actual species'!Q650)&gt;=1,1,IF(SUM('Actual species'!Q650)="X",1,0))</f>
        <v>0</v>
      </c>
      <c r="O650" s="2">
        <f>IF(SUM('Actual species'!R650)&gt;=1,1,IF(SUM('Actual species'!R650)="X",1,0))</f>
        <v>0</v>
      </c>
      <c r="P650" s="2">
        <f>IF(SUM('Actual species'!S650)&gt;=1,1,IF(SUM('Actual species'!S650)="X",1,0))</f>
        <v>1</v>
      </c>
      <c r="Q650" s="2">
        <f>IF(SUM('Actual species'!T650)&gt;=1,1,IF(SUM('Actual species'!T650)="X",1,0))</f>
        <v>1</v>
      </c>
      <c r="R650" s="2">
        <f>IF(SUM('Actual species'!U650)&gt;=1,1,IF(SUM('Actual species'!U650)="X",1,0))</f>
        <v>0</v>
      </c>
      <c r="S650" s="2">
        <f>IF(SUM('Actual species'!V650)&gt;=1,1,IF(SUM('Actual species'!V650)="X",1,0))</f>
        <v>0</v>
      </c>
      <c r="T650" s="2">
        <f>IF(SUM('Actual species'!W650)&gt;=1,1,IF(SUM('Actual species'!W650)="X",1,0))</f>
        <v>0</v>
      </c>
    </row>
    <row r="651" spans="1:20" x14ac:dyDescent="0.3">
      <c r="A651" s="113" t="str">
        <f>'Actual species'!A651</f>
        <v>Anotylus pumilus</v>
      </c>
      <c r="B651" s="66">
        <f>IF(SUM('Actual species'!B651:E651)&gt;=1,1,IF(SUM('Actual species'!B651:E651)="X",1,0))</f>
        <v>0</v>
      </c>
      <c r="C651" s="2">
        <f>IF(SUM('Actual species'!F651)&gt;=1,1,IF(SUM('Actual species'!F651)="X",1,0))</f>
        <v>0</v>
      </c>
      <c r="D651" s="2">
        <f>IF(SUM('Actual species'!G651)&gt;=1,1,IF(SUM('Actual species'!G651)="X",1,0))</f>
        <v>0</v>
      </c>
      <c r="E651" s="2">
        <f>IF(SUM('Actual species'!H651)&gt;=1,1,IF(SUM('Actual species'!H651)="X",1,0))</f>
        <v>0</v>
      </c>
      <c r="F651" s="2">
        <f>IF(SUM('Actual species'!I651)&gt;=1,1,IF(SUM('Actual species'!I651)="X",1,0))</f>
        <v>1</v>
      </c>
      <c r="G651" s="2">
        <f>IF(SUM('Actual species'!J651)&gt;=1,1,IF(SUM('Actual species'!J651)="X",1,0))</f>
        <v>0</v>
      </c>
      <c r="H651" s="2">
        <f>IF(SUM('Actual species'!K651)&gt;=1,1,IF(SUM('Actual species'!K651)="X",1,0))</f>
        <v>0</v>
      </c>
      <c r="I651" s="2">
        <f>IF(SUM('Actual species'!L651)&gt;=1,1,IF(SUM('Actual species'!L651)="X",1,0))</f>
        <v>0</v>
      </c>
      <c r="J651" s="2">
        <f>IF(SUM('Actual species'!M651)&gt;=1,1,IF(SUM('Actual species'!M651)="X",1,0))</f>
        <v>0</v>
      </c>
      <c r="K651" s="2">
        <f>IF(SUM('Actual species'!N651)&gt;=1,1,IF(SUM('Actual species'!N651)="X",1,0))</f>
        <v>0</v>
      </c>
      <c r="L651" s="2">
        <f>IF(SUM('Actual species'!O651)&gt;=1,1,IF(SUM('Actual species'!O651)="X",1,0))</f>
        <v>0</v>
      </c>
      <c r="M651" s="2">
        <f>IF(SUM('Actual species'!P651)&gt;=1,1,IF(SUM('Actual species'!P651)="X",1,0))</f>
        <v>0</v>
      </c>
      <c r="N651" s="2">
        <f>IF(SUM('Actual species'!Q651)&gt;=1,1,IF(SUM('Actual species'!Q651)="X",1,0))</f>
        <v>0</v>
      </c>
      <c r="O651" s="2">
        <f>IF(SUM('Actual species'!R651)&gt;=1,1,IF(SUM('Actual species'!R651)="X",1,0))</f>
        <v>0</v>
      </c>
      <c r="P651" s="2">
        <f>IF(SUM('Actual species'!S651)&gt;=1,1,IF(SUM('Actual species'!S651)="X",1,0))</f>
        <v>0</v>
      </c>
      <c r="Q651" s="2">
        <f>IF(SUM('Actual species'!T651)&gt;=1,1,IF(SUM('Actual species'!T651)="X",1,0))</f>
        <v>0</v>
      </c>
      <c r="R651" s="2">
        <f>IF(SUM('Actual species'!U651)&gt;=1,1,IF(SUM('Actual species'!U651)="X",1,0))</f>
        <v>0</v>
      </c>
      <c r="S651" s="2">
        <f>IF(SUM('Actual species'!V651)&gt;=1,1,IF(SUM('Actual species'!V651)="X",1,0))</f>
        <v>0</v>
      </c>
      <c r="T651" s="2">
        <f>IF(SUM('Actual species'!W651)&gt;=1,1,IF(SUM('Actual species'!W651)="X",1,0))</f>
        <v>0</v>
      </c>
    </row>
    <row r="652" spans="1:20" x14ac:dyDescent="0.3">
      <c r="A652" s="113" t="str">
        <f>'Actual species'!A652</f>
        <v>Anotylus rugosus</v>
      </c>
      <c r="B652" s="66">
        <f>IF(SUM('Actual species'!B652:E652)&gt;=1,1,IF(SUM('Actual species'!B652:E652)="X",1,0))</f>
        <v>0</v>
      </c>
      <c r="C652" s="2">
        <f>IF(SUM('Actual species'!F652)&gt;=1,1,IF(SUM('Actual species'!F652)="X",1,0))</f>
        <v>0</v>
      </c>
      <c r="D652" s="2">
        <f>IF(SUM('Actual species'!G652)&gt;=1,1,IF(SUM('Actual species'!G652)="X",1,0))</f>
        <v>0</v>
      </c>
      <c r="E652" s="2">
        <f>IF(SUM('Actual species'!H652)&gt;=1,1,IF(SUM('Actual species'!H652)="X",1,0))</f>
        <v>0</v>
      </c>
      <c r="F652" s="2">
        <f>IF(SUM('Actual species'!I652)&gt;=1,1,IF(SUM('Actual species'!I652)="X",1,0))</f>
        <v>0</v>
      </c>
      <c r="G652" s="2">
        <f>IF(SUM('Actual species'!J652)&gt;=1,1,IF(SUM('Actual species'!J652)="X",1,0))</f>
        <v>0</v>
      </c>
      <c r="H652" s="2">
        <f>IF(SUM('Actual species'!K652)&gt;=1,1,IF(SUM('Actual species'!K652)="X",1,0))</f>
        <v>0</v>
      </c>
      <c r="I652" s="2">
        <f>IF(SUM('Actual species'!L652)&gt;=1,1,IF(SUM('Actual species'!L652)="X",1,0))</f>
        <v>0</v>
      </c>
      <c r="J652" s="2">
        <f>IF(SUM('Actual species'!M652)&gt;=1,1,IF(SUM('Actual species'!M652)="X",1,0))</f>
        <v>0</v>
      </c>
      <c r="K652" s="2">
        <f>IF(SUM('Actual species'!N652)&gt;=1,1,IF(SUM('Actual species'!N652)="X",1,0))</f>
        <v>0</v>
      </c>
      <c r="L652" s="2">
        <f>IF(SUM('Actual species'!O652)&gt;=1,1,IF(SUM('Actual species'!O652)="X",1,0))</f>
        <v>0</v>
      </c>
      <c r="M652" s="2">
        <f>IF(SUM('Actual species'!P652)&gt;=1,1,IF(SUM('Actual species'!P652)="X",1,0))</f>
        <v>0</v>
      </c>
      <c r="N652" s="2">
        <f>IF(SUM('Actual species'!Q652)&gt;=1,1,IF(SUM('Actual species'!Q652)="X",1,0))</f>
        <v>0</v>
      </c>
      <c r="O652" s="2">
        <f>IF(SUM('Actual species'!R652)&gt;=1,1,IF(SUM('Actual species'!R652)="X",1,0))</f>
        <v>0</v>
      </c>
      <c r="P652" s="2">
        <f>IF(SUM('Actual species'!S652)&gt;=1,1,IF(SUM('Actual species'!S652)="X",1,0))</f>
        <v>0</v>
      </c>
      <c r="Q652" s="2">
        <f>IF(SUM('Actual species'!T652)&gt;=1,1,IF(SUM('Actual species'!T652)="X",1,0))</f>
        <v>0</v>
      </c>
      <c r="R652" s="2">
        <f>IF(SUM('Actual species'!U652)&gt;=1,1,IF(SUM('Actual species'!U652)="X",1,0))</f>
        <v>0</v>
      </c>
      <c r="S652" s="2">
        <f>IF(SUM('Actual species'!V652)&gt;=1,1,IF(SUM('Actual species'!V652)="X",1,0))</f>
        <v>0</v>
      </c>
      <c r="T652" s="2">
        <f>IF(SUM('Actual species'!W652)&gt;=1,1,IF(SUM('Actual species'!W652)="X",1,0))</f>
        <v>0</v>
      </c>
    </row>
    <row r="653" spans="1:20" x14ac:dyDescent="0.3">
      <c r="A653" s="113" t="str">
        <f>'Actual species'!A653</f>
        <v>Anotylus sculpturatus</v>
      </c>
      <c r="B653" s="66">
        <f>IF(SUM('Actual species'!B653:E653)&gt;=1,1,IF(SUM('Actual species'!B653:E653)="X",1,0))</f>
        <v>1</v>
      </c>
      <c r="C653" s="2">
        <f>IF(SUM('Actual species'!F653)&gt;=1,1,IF(SUM('Actual species'!F653)="X",1,0))</f>
        <v>1</v>
      </c>
      <c r="D653" s="2">
        <f>IF(SUM('Actual species'!G653)&gt;=1,1,IF(SUM('Actual species'!G653)="X",1,0))</f>
        <v>1</v>
      </c>
      <c r="E653" s="2">
        <f>IF(SUM('Actual species'!H653)&gt;=1,1,IF(SUM('Actual species'!H653)="X",1,0))</f>
        <v>0</v>
      </c>
      <c r="F653" s="2">
        <f>IF(SUM('Actual species'!I653)&gt;=1,1,IF(SUM('Actual species'!I653)="X",1,0))</f>
        <v>1</v>
      </c>
      <c r="G653" s="2">
        <f>IF(SUM('Actual species'!J653)&gt;=1,1,IF(SUM('Actual species'!J653)="X",1,0))</f>
        <v>1</v>
      </c>
      <c r="H653" s="2">
        <f>IF(SUM('Actual species'!K653)&gt;=1,1,IF(SUM('Actual species'!K653)="X",1,0))</f>
        <v>1</v>
      </c>
      <c r="I653" s="2">
        <f>IF(SUM('Actual species'!L653)&gt;=1,1,IF(SUM('Actual species'!L653)="X",1,0))</f>
        <v>0</v>
      </c>
      <c r="J653" s="2">
        <f>IF(SUM('Actual species'!M653)&gt;=1,1,IF(SUM('Actual species'!M653)="X",1,0))</f>
        <v>0</v>
      </c>
      <c r="K653" s="2">
        <f>IF(SUM('Actual species'!N653)&gt;=1,1,IF(SUM('Actual species'!N653)="X",1,0))</f>
        <v>1</v>
      </c>
      <c r="L653" s="2">
        <f>IF(SUM('Actual species'!O653)&gt;=1,1,IF(SUM('Actual species'!O653)="X",1,0))</f>
        <v>0</v>
      </c>
      <c r="M653" s="2">
        <f>IF(SUM('Actual species'!P653)&gt;=1,1,IF(SUM('Actual species'!P653)="X",1,0))</f>
        <v>1</v>
      </c>
      <c r="N653" s="2">
        <f>IF(SUM('Actual species'!Q653)&gt;=1,1,IF(SUM('Actual species'!Q653)="X",1,0))</f>
        <v>0</v>
      </c>
      <c r="O653" s="2">
        <f>IF(SUM('Actual species'!R653)&gt;=1,1,IF(SUM('Actual species'!R653)="X",1,0))</f>
        <v>0</v>
      </c>
      <c r="P653" s="2">
        <f>IF(SUM('Actual species'!S653)&gt;=1,1,IF(SUM('Actual species'!S653)="X",1,0))</f>
        <v>0</v>
      </c>
      <c r="Q653" s="2">
        <f>IF(SUM('Actual species'!T653)&gt;=1,1,IF(SUM('Actual species'!T653)="X",1,0))</f>
        <v>0</v>
      </c>
      <c r="R653" s="2">
        <f>IF(SUM('Actual species'!U653)&gt;=1,1,IF(SUM('Actual species'!U653)="X",1,0))</f>
        <v>0</v>
      </c>
      <c r="S653" s="2">
        <f>IF(SUM('Actual species'!V653)&gt;=1,1,IF(SUM('Actual species'!V653)="X",1,0))</f>
        <v>0</v>
      </c>
      <c r="T653" s="2">
        <f>IF(SUM('Actual species'!W653)&gt;=1,1,IF(SUM('Actual species'!W653)="X",1,0))</f>
        <v>0</v>
      </c>
    </row>
    <row r="654" spans="1:20" x14ac:dyDescent="0.3">
      <c r="A654" s="113" t="str">
        <f>'Actual species'!A654</f>
        <v>Anotylus speculifrons</v>
      </c>
      <c r="B654" s="66">
        <f>IF(SUM('Actual species'!B654:E654)&gt;=1,1,IF(SUM('Actual species'!B654:E654)="X",1,0))</f>
        <v>0</v>
      </c>
      <c r="C654" s="2">
        <f>IF(SUM('Actual species'!F654)&gt;=1,1,IF(SUM('Actual species'!F654)="X",1,0))</f>
        <v>0</v>
      </c>
      <c r="D654" s="2">
        <f>IF(SUM('Actual species'!G654)&gt;=1,1,IF(SUM('Actual species'!G654)="X",1,0))</f>
        <v>0</v>
      </c>
      <c r="E654" s="2">
        <f>IF(SUM('Actual species'!H654)&gt;=1,1,IF(SUM('Actual species'!H654)="X",1,0))</f>
        <v>0</v>
      </c>
      <c r="F654" s="2">
        <f>IF(SUM('Actual species'!I654)&gt;=1,1,IF(SUM('Actual species'!I654)="X",1,0))</f>
        <v>0</v>
      </c>
      <c r="G654" s="2">
        <f>IF(SUM('Actual species'!J654)&gt;=1,1,IF(SUM('Actual species'!J654)="X",1,0))</f>
        <v>0</v>
      </c>
      <c r="H654" s="2">
        <f>IF(SUM('Actual species'!K654)&gt;=1,1,IF(SUM('Actual species'!K654)="X",1,0))</f>
        <v>0</v>
      </c>
      <c r="I654" s="2">
        <f>IF(SUM('Actual species'!L654)&gt;=1,1,IF(SUM('Actual species'!L654)="X",1,0))</f>
        <v>0</v>
      </c>
      <c r="J654" s="2">
        <f>IF(SUM('Actual species'!M654)&gt;=1,1,IF(SUM('Actual species'!M654)="X",1,0))</f>
        <v>1</v>
      </c>
      <c r="K654" s="2">
        <f>IF(SUM('Actual species'!N654)&gt;=1,1,IF(SUM('Actual species'!N654)="X",1,0))</f>
        <v>0</v>
      </c>
      <c r="L654" s="2">
        <f>IF(SUM('Actual species'!O654)&gt;=1,1,IF(SUM('Actual species'!O654)="X",1,0))</f>
        <v>0</v>
      </c>
      <c r="M654" s="2">
        <f>IF(SUM('Actual species'!P654)&gt;=1,1,IF(SUM('Actual species'!P654)="X",1,0))</f>
        <v>0</v>
      </c>
      <c r="N654" s="2">
        <f>IF(SUM('Actual species'!Q654)&gt;=1,1,IF(SUM('Actual species'!Q654)="X",1,0))</f>
        <v>0</v>
      </c>
      <c r="O654" s="2">
        <f>IF(SUM('Actual species'!R654)&gt;=1,1,IF(SUM('Actual species'!R654)="X",1,0))</f>
        <v>0</v>
      </c>
      <c r="P654" s="2">
        <f>IF(SUM('Actual species'!S654)&gt;=1,1,IF(SUM('Actual species'!S654)="X",1,0))</f>
        <v>0</v>
      </c>
      <c r="Q654" s="2">
        <f>IF(SUM('Actual species'!T654)&gt;=1,1,IF(SUM('Actual species'!T654)="X",1,0))</f>
        <v>0</v>
      </c>
      <c r="R654" s="2">
        <f>IF(SUM('Actual species'!U654)&gt;=1,1,IF(SUM('Actual species'!U654)="X",1,0))</f>
        <v>0</v>
      </c>
      <c r="S654" s="2">
        <f>IF(SUM('Actual species'!V654)&gt;=1,1,IF(SUM('Actual species'!V654)="X",1,0))</f>
        <v>0</v>
      </c>
      <c r="T654" s="2">
        <f>IF(SUM('Actual species'!W654)&gt;=1,1,IF(SUM('Actual species'!W654)="X",1,0))</f>
        <v>0</v>
      </c>
    </row>
    <row r="655" spans="1:20" x14ac:dyDescent="0.3">
      <c r="A655" s="113" t="str">
        <f>'Actual species'!A655</f>
        <v>Anotylus tetracarinatus</v>
      </c>
      <c r="B655" s="66">
        <f>IF(SUM('Actual species'!B655:E655)&gt;=1,1,IF(SUM('Actual species'!B655:E655)="X",1,0))</f>
        <v>1</v>
      </c>
      <c r="C655" s="2">
        <f>IF(SUM('Actual species'!F655)&gt;=1,1,IF(SUM('Actual species'!F655)="X",1,0))</f>
        <v>0</v>
      </c>
      <c r="D655" s="2">
        <f>IF(SUM('Actual species'!G655)&gt;=1,1,IF(SUM('Actual species'!G655)="X",1,0))</f>
        <v>0</v>
      </c>
      <c r="E655" s="2">
        <f>IF(SUM('Actual species'!H655)&gt;=1,1,IF(SUM('Actual species'!H655)="X",1,0))</f>
        <v>0</v>
      </c>
      <c r="F655" s="2">
        <f>IF(SUM('Actual species'!I655)&gt;=1,1,IF(SUM('Actual species'!I655)="X",1,0))</f>
        <v>1</v>
      </c>
      <c r="G655" s="2">
        <f>IF(SUM('Actual species'!J655)&gt;=1,1,IF(SUM('Actual species'!J655)="X",1,0))</f>
        <v>0</v>
      </c>
      <c r="H655" s="2">
        <f>IF(SUM('Actual species'!K655)&gt;=1,1,IF(SUM('Actual species'!K655)="X",1,0))</f>
        <v>1</v>
      </c>
      <c r="I655" s="2">
        <f>IF(SUM('Actual species'!L655)&gt;=1,1,IF(SUM('Actual species'!L655)="X",1,0))</f>
        <v>0</v>
      </c>
      <c r="J655" s="2">
        <f>IF(SUM('Actual species'!M655)&gt;=1,1,IF(SUM('Actual species'!M655)="X",1,0))</f>
        <v>1</v>
      </c>
      <c r="K655" s="2">
        <f>IF(SUM('Actual species'!N655)&gt;=1,1,IF(SUM('Actual species'!N655)="X",1,0))</f>
        <v>0</v>
      </c>
      <c r="L655" s="2">
        <f>IF(SUM('Actual species'!O655)&gt;=1,1,IF(SUM('Actual species'!O655)="X",1,0))</f>
        <v>0</v>
      </c>
      <c r="M655" s="2">
        <f>IF(SUM('Actual species'!P655)&gt;=1,1,IF(SUM('Actual species'!P655)="X",1,0))</f>
        <v>1</v>
      </c>
      <c r="N655" s="2">
        <f>IF(SUM('Actual species'!Q655)&gt;=1,1,IF(SUM('Actual species'!Q655)="X",1,0))</f>
        <v>0</v>
      </c>
      <c r="O655" s="2">
        <f>IF(SUM('Actual species'!R655)&gt;=1,1,IF(SUM('Actual species'!R655)="X",1,0))</f>
        <v>0</v>
      </c>
      <c r="P655" s="2">
        <f>IF(SUM('Actual species'!S655)&gt;=1,1,IF(SUM('Actual species'!S655)="X",1,0))</f>
        <v>0</v>
      </c>
      <c r="Q655" s="2">
        <f>IF(SUM('Actual species'!T655)&gt;=1,1,IF(SUM('Actual species'!T655)="X",1,0))</f>
        <v>0</v>
      </c>
      <c r="R655" s="2">
        <f>IF(SUM('Actual species'!U655)&gt;=1,1,IF(SUM('Actual species'!U655)="X",1,0))</f>
        <v>0</v>
      </c>
      <c r="S655" s="2">
        <f>IF(SUM('Actual species'!V655)&gt;=1,1,IF(SUM('Actual species'!V655)="X",1,0))</f>
        <v>0</v>
      </c>
      <c r="T655" s="2">
        <f>IF(SUM('Actual species'!W655)&gt;=1,1,IF(SUM('Actual species'!W655)="X",1,0))</f>
        <v>0</v>
      </c>
    </row>
    <row r="656" spans="1:20" x14ac:dyDescent="0.3">
      <c r="A656" s="113" t="str">
        <f>'Actual species'!A656</f>
        <v>Aploderus caelatus</v>
      </c>
      <c r="B656" s="66">
        <f>IF(SUM('Actual species'!B656:E656)&gt;=1,1,IF(SUM('Actual species'!B656:E656)="X",1,0))</f>
        <v>0</v>
      </c>
      <c r="C656" s="2">
        <f>IF(SUM('Actual species'!F656)&gt;=1,1,IF(SUM('Actual species'!F656)="X",1,0))</f>
        <v>0</v>
      </c>
      <c r="D656" s="2">
        <f>IF(SUM('Actual species'!G656)&gt;=1,1,IF(SUM('Actual species'!G656)="X",1,0))</f>
        <v>0</v>
      </c>
      <c r="E656" s="2">
        <f>IF(SUM('Actual species'!H656)&gt;=1,1,IF(SUM('Actual species'!H656)="X",1,0))</f>
        <v>0</v>
      </c>
      <c r="F656" s="2">
        <f>IF(SUM('Actual species'!I656)&gt;=1,1,IF(SUM('Actual species'!I656)="X",1,0))</f>
        <v>0</v>
      </c>
      <c r="G656" s="2">
        <f>IF(SUM('Actual species'!J656)&gt;=1,1,IF(SUM('Actual species'!J656)="X",1,0))</f>
        <v>0</v>
      </c>
      <c r="H656" s="2">
        <f>IF(SUM('Actual species'!K656)&gt;=1,1,IF(SUM('Actual species'!K656)="X",1,0))</f>
        <v>0</v>
      </c>
      <c r="I656" s="2">
        <f>IF(SUM('Actual species'!L656)&gt;=1,1,IF(SUM('Actual species'!L656)="X",1,0))</f>
        <v>0</v>
      </c>
      <c r="J656" s="2">
        <f>IF(SUM('Actual species'!M656)&gt;=1,1,IF(SUM('Actual species'!M656)="X",1,0))</f>
        <v>0</v>
      </c>
      <c r="K656" s="2">
        <f>IF(SUM('Actual species'!N656)&gt;=1,1,IF(SUM('Actual species'!N656)="X",1,0))</f>
        <v>0</v>
      </c>
      <c r="L656" s="2">
        <f>IF(SUM('Actual species'!O656)&gt;=1,1,IF(SUM('Actual species'!O656)="X",1,0))</f>
        <v>0</v>
      </c>
      <c r="M656" s="2">
        <f>IF(SUM('Actual species'!P656)&gt;=1,1,IF(SUM('Actual species'!P656)="X",1,0))</f>
        <v>0</v>
      </c>
      <c r="N656" s="2">
        <f>IF(SUM('Actual species'!Q656)&gt;=1,1,IF(SUM('Actual species'!Q656)="X",1,0))</f>
        <v>0</v>
      </c>
      <c r="O656" s="2">
        <f>IF(SUM('Actual species'!R656)&gt;=1,1,IF(SUM('Actual species'!R656)="X",1,0))</f>
        <v>0</v>
      </c>
      <c r="P656" s="2">
        <f>IF(SUM('Actual species'!S656)&gt;=1,1,IF(SUM('Actual species'!S656)="X",1,0))</f>
        <v>0</v>
      </c>
      <c r="Q656" s="2">
        <f>IF(SUM('Actual species'!T656)&gt;=1,1,IF(SUM('Actual species'!T656)="X",1,0))</f>
        <v>0</v>
      </c>
      <c r="R656" s="2">
        <f>IF(SUM('Actual species'!U656)&gt;=1,1,IF(SUM('Actual species'!U656)="X",1,0))</f>
        <v>0</v>
      </c>
      <c r="S656" s="2">
        <f>IF(SUM('Actual species'!V656)&gt;=1,1,IF(SUM('Actual species'!V656)="X",1,0))</f>
        <v>0</v>
      </c>
      <c r="T656" s="2">
        <f>IF(SUM('Actual species'!W656)&gt;=1,1,IF(SUM('Actual species'!W656)="X",1,0))</f>
        <v>0</v>
      </c>
    </row>
    <row r="657" spans="1:20" x14ac:dyDescent="0.3">
      <c r="A657" s="113" t="str">
        <f>'Actual species'!A657</f>
        <v>Aploderus lydicus</v>
      </c>
      <c r="B657" s="66">
        <f>IF(SUM('Actual species'!B657:E657)&gt;=1,1,IF(SUM('Actual species'!B657:E657)="X",1,0))</f>
        <v>0</v>
      </c>
      <c r="C657" s="2">
        <f>IF(SUM('Actual species'!F657)&gt;=1,1,IF(SUM('Actual species'!F657)="X",1,0))</f>
        <v>0</v>
      </c>
      <c r="D657" s="2">
        <f>IF(SUM('Actual species'!G657)&gt;=1,1,IF(SUM('Actual species'!G657)="X",1,0))</f>
        <v>0</v>
      </c>
      <c r="E657" s="2">
        <f>IF(SUM('Actual species'!H657)&gt;=1,1,IF(SUM('Actual species'!H657)="X",1,0))</f>
        <v>0</v>
      </c>
      <c r="F657" s="2">
        <f>IF(SUM('Actual species'!I657)&gt;=1,1,IF(SUM('Actual species'!I657)="X",1,0))</f>
        <v>1</v>
      </c>
      <c r="G657" s="2">
        <f>IF(SUM('Actual species'!J657)&gt;=1,1,IF(SUM('Actual species'!J657)="X",1,0))</f>
        <v>0</v>
      </c>
      <c r="H657" s="2">
        <f>IF(SUM('Actual species'!K657)&gt;=1,1,IF(SUM('Actual species'!K657)="X",1,0))</f>
        <v>0</v>
      </c>
      <c r="I657" s="2">
        <f>IF(SUM('Actual species'!L657)&gt;=1,1,IF(SUM('Actual species'!L657)="X",1,0))</f>
        <v>0</v>
      </c>
      <c r="J657" s="2">
        <f>IF(SUM('Actual species'!M657)&gt;=1,1,IF(SUM('Actual species'!M657)="X",1,0))</f>
        <v>0</v>
      </c>
      <c r="K657" s="2">
        <f>IF(SUM('Actual species'!N657)&gt;=1,1,IF(SUM('Actual species'!N657)="X",1,0))</f>
        <v>0</v>
      </c>
      <c r="L657" s="2">
        <f>IF(SUM('Actual species'!O657)&gt;=1,1,IF(SUM('Actual species'!O657)="X",1,0))</f>
        <v>0</v>
      </c>
      <c r="M657" s="2">
        <f>IF(SUM('Actual species'!P657)&gt;=1,1,IF(SUM('Actual species'!P657)="X",1,0))</f>
        <v>0</v>
      </c>
      <c r="N657" s="2">
        <f>IF(SUM('Actual species'!Q657)&gt;=1,1,IF(SUM('Actual species'!Q657)="X",1,0))</f>
        <v>0</v>
      </c>
      <c r="O657" s="2">
        <f>IF(SUM('Actual species'!R657)&gt;=1,1,IF(SUM('Actual species'!R657)="X",1,0))</f>
        <v>0</v>
      </c>
      <c r="P657" s="2">
        <f>IF(SUM('Actual species'!S657)&gt;=1,1,IF(SUM('Actual species'!S657)="X",1,0))</f>
        <v>0</v>
      </c>
      <c r="Q657" s="2">
        <f>IF(SUM('Actual species'!T657)&gt;=1,1,IF(SUM('Actual species'!T657)="X",1,0))</f>
        <v>0</v>
      </c>
      <c r="R657" s="2">
        <f>IF(SUM('Actual species'!U657)&gt;=1,1,IF(SUM('Actual species'!U657)="X",1,0))</f>
        <v>0</v>
      </c>
      <c r="S657" s="2">
        <f>IF(SUM('Actual species'!V657)&gt;=1,1,IF(SUM('Actual species'!V657)="X",1,0))</f>
        <v>0</v>
      </c>
      <c r="T657" s="2">
        <f>IF(SUM('Actual species'!W657)&gt;=1,1,IF(SUM('Actual species'!W657)="X",1,0))</f>
        <v>0</v>
      </c>
    </row>
    <row r="658" spans="1:20" x14ac:dyDescent="0.3">
      <c r="A658" s="113" t="str">
        <f>'Actual species'!A658</f>
        <v>Bledius bicornis</v>
      </c>
      <c r="B658" s="66">
        <f>IF(SUM('Actual species'!B658:E658)&gt;=1,1,IF(SUM('Actual species'!B658:E658)="X",1,0))</f>
        <v>0</v>
      </c>
      <c r="C658" s="2">
        <f>IF(SUM('Actual species'!F658)&gt;=1,1,IF(SUM('Actual species'!F658)="X",1,0))</f>
        <v>0</v>
      </c>
      <c r="D658" s="2">
        <f>IF(SUM('Actual species'!G658)&gt;=1,1,IF(SUM('Actual species'!G658)="X",1,0))</f>
        <v>0</v>
      </c>
      <c r="E658" s="2">
        <f>IF(SUM('Actual species'!H658)&gt;=1,1,IF(SUM('Actual species'!H658)="X",1,0))</f>
        <v>0</v>
      </c>
      <c r="F658" s="2">
        <f>IF(SUM('Actual species'!I658)&gt;=1,1,IF(SUM('Actual species'!I658)="X",1,0))</f>
        <v>0</v>
      </c>
      <c r="G658" s="2">
        <f>IF(SUM('Actual species'!J658)&gt;=1,1,IF(SUM('Actual species'!J658)="X",1,0))</f>
        <v>0</v>
      </c>
      <c r="H658" s="2">
        <f>IF(SUM('Actual species'!K658)&gt;=1,1,IF(SUM('Actual species'!K658)="X",1,0))</f>
        <v>1</v>
      </c>
      <c r="I658" s="2">
        <f>IF(SUM('Actual species'!L658)&gt;=1,1,IF(SUM('Actual species'!L658)="X",1,0))</f>
        <v>0</v>
      </c>
      <c r="J658" s="2">
        <f>IF(SUM('Actual species'!M658)&gt;=1,1,IF(SUM('Actual species'!M658)="X",1,0))</f>
        <v>0</v>
      </c>
      <c r="K658" s="2">
        <f>IF(SUM('Actual species'!N658)&gt;=1,1,IF(SUM('Actual species'!N658)="X",1,0))</f>
        <v>0</v>
      </c>
      <c r="L658" s="2">
        <f>IF(SUM('Actual species'!O658)&gt;=1,1,IF(SUM('Actual species'!O658)="X",1,0))</f>
        <v>0</v>
      </c>
      <c r="M658" s="2">
        <f>IF(SUM('Actual species'!P658)&gt;=1,1,IF(SUM('Actual species'!P658)="X",1,0))</f>
        <v>0</v>
      </c>
      <c r="N658" s="2">
        <f>IF(SUM('Actual species'!Q658)&gt;=1,1,IF(SUM('Actual species'!Q658)="X",1,0))</f>
        <v>0</v>
      </c>
      <c r="O658" s="2">
        <f>IF(SUM('Actual species'!R658)&gt;=1,1,IF(SUM('Actual species'!R658)="X",1,0))</f>
        <v>0</v>
      </c>
      <c r="P658" s="2">
        <f>IF(SUM('Actual species'!S658)&gt;=1,1,IF(SUM('Actual species'!S658)="X",1,0))</f>
        <v>0</v>
      </c>
      <c r="Q658" s="2">
        <f>IF(SUM('Actual species'!T658)&gt;=1,1,IF(SUM('Actual species'!T658)="X",1,0))</f>
        <v>0</v>
      </c>
      <c r="R658" s="2">
        <f>IF(SUM('Actual species'!U658)&gt;=1,1,IF(SUM('Actual species'!U658)="X",1,0))</f>
        <v>0</v>
      </c>
      <c r="S658" s="2">
        <f>IF(SUM('Actual species'!V658)&gt;=1,1,IF(SUM('Actual species'!V658)="X",1,0))</f>
        <v>0</v>
      </c>
      <c r="T658" s="2">
        <f>IF(SUM('Actual species'!W658)&gt;=1,1,IF(SUM('Actual species'!W658)="X",1,0))</f>
        <v>0</v>
      </c>
    </row>
    <row r="659" spans="1:20" x14ac:dyDescent="0.3">
      <c r="A659" s="113" t="str">
        <f>'Actual species'!A659</f>
        <v>Bledius corniger</v>
      </c>
      <c r="B659" s="66">
        <f>IF(SUM('Actual species'!B659:E659)&gt;=1,1,IF(SUM('Actual species'!B659:E659)="X",1,0))</f>
        <v>0</v>
      </c>
      <c r="C659" s="2">
        <f>IF(SUM('Actual species'!F659)&gt;=1,1,IF(SUM('Actual species'!F659)="X",1,0))</f>
        <v>0</v>
      </c>
      <c r="D659" s="2">
        <f>IF(SUM('Actual species'!G659)&gt;=1,1,IF(SUM('Actual species'!G659)="X",1,0))</f>
        <v>0</v>
      </c>
      <c r="E659" s="2">
        <f>IF(SUM('Actual species'!H659)&gt;=1,1,IF(SUM('Actual species'!H659)="X",1,0))</f>
        <v>0</v>
      </c>
      <c r="F659" s="2">
        <f>IF(SUM('Actual species'!I659)&gt;=1,1,IF(SUM('Actual species'!I659)="X",1,0))</f>
        <v>0</v>
      </c>
      <c r="G659" s="2">
        <f>IF(SUM('Actual species'!J659)&gt;=1,1,IF(SUM('Actual species'!J659)="X",1,0))</f>
        <v>0</v>
      </c>
      <c r="H659" s="2">
        <f>IF(SUM('Actual species'!K659)&gt;=1,1,IF(SUM('Actual species'!K659)="X",1,0))</f>
        <v>0</v>
      </c>
      <c r="I659" s="2">
        <f>IF(SUM('Actual species'!L659)&gt;=1,1,IF(SUM('Actual species'!L659)="X",1,0))</f>
        <v>0</v>
      </c>
      <c r="J659" s="2">
        <f>IF(SUM('Actual species'!M659)&gt;=1,1,IF(SUM('Actual species'!M659)="X",1,0))</f>
        <v>0</v>
      </c>
      <c r="K659" s="2">
        <f>IF(SUM('Actual species'!N659)&gt;=1,1,IF(SUM('Actual species'!N659)="X",1,0))</f>
        <v>0</v>
      </c>
      <c r="L659" s="2">
        <f>IF(SUM('Actual species'!O659)&gt;=1,1,IF(SUM('Actual species'!O659)="X",1,0))</f>
        <v>0</v>
      </c>
      <c r="M659" s="2">
        <f>IF(SUM('Actual species'!P659)&gt;=1,1,IF(SUM('Actual species'!P659)="X",1,0))</f>
        <v>0</v>
      </c>
      <c r="N659" s="2">
        <f>IF(SUM('Actual species'!Q659)&gt;=1,1,IF(SUM('Actual species'!Q659)="X",1,0))</f>
        <v>0</v>
      </c>
      <c r="O659" s="2">
        <f>IF(SUM('Actual species'!R659)&gt;=1,1,IF(SUM('Actual species'!R659)="X",1,0))</f>
        <v>0</v>
      </c>
      <c r="P659" s="2">
        <f>IF(SUM('Actual species'!S659)&gt;=1,1,IF(SUM('Actual species'!S659)="X",1,0))</f>
        <v>0</v>
      </c>
      <c r="Q659" s="2">
        <f>IF(SUM('Actual species'!T659)&gt;=1,1,IF(SUM('Actual species'!T659)="X",1,0))</f>
        <v>0</v>
      </c>
      <c r="R659" s="2">
        <f>IF(SUM('Actual species'!U659)&gt;=1,1,IF(SUM('Actual species'!U659)="X",1,0))</f>
        <v>0</v>
      </c>
      <c r="S659" s="2">
        <f>IF(SUM('Actual species'!V659)&gt;=1,1,IF(SUM('Actual species'!V659)="X",1,0))</f>
        <v>0</v>
      </c>
      <c r="T659" s="2">
        <f>IF(SUM('Actual species'!W659)&gt;=1,1,IF(SUM('Actual species'!W659)="X",1,0))</f>
        <v>0</v>
      </c>
    </row>
    <row r="660" spans="1:20" x14ac:dyDescent="0.3">
      <c r="A660" s="113" t="str">
        <f>'Actual species'!A660</f>
        <v>Bledius cribicollis</v>
      </c>
      <c r="B660" s="66">
        <f>IF(SUM('Actual species'!B660:E660)&gt;=1,1,IF(SUM('Actual species'!B660:E660)="X",1,0))</f>
        <v>0</v>
      </c>
      <c r="C660" s="2">
        <f>IF(SUM('Actual species'!F660)&gt;=1,1,IF(SUM('Actual species'!F660)="X",1,0))</f>
        <v>0</v>
      </c>
      <c r="D660" s="2">
        <f>IF(SUM('Actual species'!G660)&gt;=1,1,IF(SUM('Actual species'!G660)="X",1,0))</f>
        <v>0</v>
      </c>
      <c r="E660" s="2">
        <f>IF(SUM('Actual species'!H660)&gt;=1,1,IF(SUM('Actual species'!H660)="X",1,0))</f>
        <v>0</v>
      </c>
      <c r="F660" s="2">
        <f>IF(SUM('Actual species'!I660)&gt;=1,1,IF(SUM('Actual species'!I660)="X",1,0))</f>
        <v>0</v>
      </c>
      <c r="G660" s="2">
        <f>IF(SUM('Actual species'!J660)&gt;=1,1,IF(SUM('Actual species'!J660)="X",1,0))</f>
        <v>0</v>
      </c>
      <c r="H660" s="2">
        <f>IF(SUM('Actual species'!K660)&gt;=1,1,IF(SUM('Actual species'!K660)="X",1,0))</f>
        <v>0</v>
      </c>
      <c r="I660" s="2">
        <f>IF(SUM('Actual species'!L660)&gt;=1,1,IF(SUM('Actual species'!L660)="X",1,0))</f>
        <v>0</v>
      </c>
      <c r="J660" s="2">
        <f>IF(SUM('Actual species'!M660)&gt;=1,1,IF(SUM('Actual species'!M660)="X",1,0))</f>
        <v>0</v>
      </c>
      <c r="K660" s="2">
        <f>IF(SUM('Actual species'!N660)&gt;=1,1,IF(SUM('Actual species'!N660)="X",1,0))</f>
        <v>0</v>
      </c>
      <c r="L660" s="2">
        <f>IF(SUM('Actual species'!O660)&gt;=1,1,IF(SUM('Actual species'!O660)="X",1,0))</f>
        <v>0</v>
      </c>
      <c r="M660" s="2">
        <f>IF(SUM('Actual species'!P660)&gt;=1,1,IF(SUM('Actual species'!P660)="X",1,0))</f>
        <v>0</v>
      </c>
      <c r="N660" s="2">
        <f>IF(SUM('Actual species'!Q660)&gt;=1,1,IF(SUM('Actual species'!Q660)="X",1,0))</f>
        <v>0</v>
      </c>
      <c r="O660" s="2">
        <f>IF(SUM('Actual species'!R660)&gt;=1,1,IF(SUM('Actual species'!R660)="X",1,0))</f>
        <v>1</v>
      </c>
      <c r="P660" s="2">
        <f>IF(SUM('Actual species'!S660)&gt;=1,1,IF(SUM('Actual species'!S660)="X",1,0))</f>
        <v>0</v>
      </c>
      <c r="Q660" s="2">
        <f>IF(SUM('Actual species'!T660)&gt;=1,1,IF(SUM('Actual species'!T660)="X",1,0))</f>
        <v>0</v>
      </c>
      <c r="R660" s="2">
        <f>IF(SUM('Actual species'!U660)&gt;=1,1,IF(SUM('Actual species'!U660)="X",1,0))</f>
        <v>0</v>
      </c>
      <c r="S660" s="2">
        <f>IF(SUM('Actual species'!V660)&gt;=1,1,IF(SUM('Actual species'!V660)="X",1,0))</f>
        <v>0</v>
      </c>
      <c r="T660" s="2">
        <f>IF(SUM('Actual species'!W660)&gt;=1,1,IF(SUM('Actual species'!W660)="X",1,0))</f>
        <v>0</v>
      </c>
    </row>
    <row r="661" spans="1:20" x14ac:dyDescent="0.3">
      <c r="A661" s="113" t="str">
        <f>'Actual species'!A661</f>
        <v>Bledius fossor</v>
      </c>
      <c r="B661" s="66">
        <f>IF(SUM('Actual species'!B661:E661)&gt;=1,1,IF(SUM('Actual species'!B661:E661)="X",1,0))</f>
        <v>0</v>
      </c>
      <c r="C661" s="2">
        <f>IF(SUM('Actual species'!F661)&gt;=1,1,IF(SUM('Actual species'!F661)="X",1,0))</f>
        <v>0</v>
      </c>
      <c r="D661" s="2">
        <f>IF(SUM('Actual species'!G661)&gt;=1,1,IF(SUM('Actual species'!G661)="X",1,0))</f>
        <v>0</v>
      </c>
      <c r="E661" s="2">
        <f>IF(SUM('Actual species'!H661)&gt;=1,1,IF(SUM('Actual species'!H661)="X",1,0))</f>
        <v>0</v>
      </c>
      <c r="F661" s="2">
        <f>IF(SUM('Actual species'!I661)&gt;=1,1,IF(SUM('Actual species'!I661)="X",1,0))</f>
        <v>0</v>
      </c>
      <c r="G661" s="2">
        <f>IF(SUM('Actual species'!J661)&gt;=1,1,IF(SUM('Actual species'!J661)="X",1,0))</f>
        <v>0</v>
      </c>
      <c r="H661" s="2">
        <f>IF(SUM('Actual species'!K661)&gt;=1,1,IF(SUM('Actual species'!K661)="X",1,0))</f>
        <v>1</v>
      </c>
      <c r="I661" s="2">
        <f>IF(SUM('Actual species'!L661)&gt;=1,1,IF(SUM('Actual species'!L661)="X",1,0))</f>
        <v>0</v>
      </c>
      <c r="J661" s="2">
        <f>IF(SUM('Actual species'!M661)&gt;=1,1,IF(SUM('Actual species'!M661)="X",1,0))</f>
        <v>0</v>
      </c>
      <c r="K661" s="2">
        <f>IF(SUM('Actual species'!N661)&gt;=1,1,IF(SUM('Actual species'!N661)="X",1,0))</f>
        <v>0</v>
      </c>
      <c r="L661" s="2">
        <f>IF(SUM('Actual species'!O661)&gt;=1,1,IF(SUM('Actual species'!O661)="X",1,0))</f>
        <v>0</v>
      </c>
      <c r="M661" s="2">
        <f>IF(SUM('Actual species'!P661)&gt;=1,1,IF(SUM('Actual species'!P661)="X",1,0))</f>
        <v>0</v>
      </c>
      <c r="N661" s="2">
        <f>IF(SUM('Actual species'!Q661)&gt;=1,1,IF(SUM('Actual species'!Q661)="X",1,0))</f>
        <v>0</v>
      </c>
      <c r="O661" s="2">
        <f>IF(SUM('Actual species'!R661)&gt;=1,1,IF(SUM('Actual species'!R661)="X",1,0))</f>
        <v>1</v>
      </c>
      <c r="P661" s="2">
        <f>IF(SUM('Actual species'!S661)&gt;=1,1,IF(SUM('Actual species'!S661)="X",1,0))</f>
        <v>0</v>
      </c>
      <c r="Q661" s="2">
        <f>IF(SUM('Actual species'!T661)&gt;=1,1,IF(SUM('Actual species'!T661)="X",1,0))</f>
        <v>0</v>
      </c>
      <c r="R661" s="2">
        <f>IF(SUM('Actual species'!U661)&gt;=1,1,IF(SUM('Actual species'!U661)="X",1,0))</f>
        <v>0</v>
      </c>
      <c r="S661" s="2">
        <f>IF(SUM('Actual species'!V661)&gt;=1,1,IF(SUM('Actual species'!V661)="X",1,0))</f>
        <v>0</v>
      </c>
      <c r="T661" s="2">
        <f>IF(SUM('Actual species'!W661)&gt;=1,1,IF(SUM('Actual species'!W661)="X",1,0))</f>
        <v>0</v>
      </c>
    </row>
    <row r="662" spans="1:20" x14ac:dyDescent="0.3">
      <c r="A662" s="113" t="str">
        <f>'Actual species'!A662</f>
        <v>Bledius frisius</v>
      </c>
      <c r="B662" s="66">
        <f>IF(SUM('Actual species'!B662:E662)&gt;=1,1,IF(SUM('Actual species'!B662:E662)="X",1,0))</f>
        <v>0</v>
      </c>
      <c r="C662" s="2">
        <f>IF(SUM('Actual species'!F662)&gt;=1,1,IF(SUM('Actual species'!F662)="X",1,0))</f>
        <v>0</v>
      </c>
      <c r="D662" s="2">
        <f>IF(SUM('Actual species'!G662)&gt;=1,1,IF(SUM('Actual species'!G662)="X",1,0))</f>
        <v>0</v>
      </c>
      <c r="E662" s="2">
        <f>IF(SUM('Actual species'!H662)&gt;=1,1,IF(SUM('Actual species'!H662)="X",1,0))</f>
        <v>1</v>
      </c>
      <c r="F662" s="2">
        <f>IF(SUM('Actual species'!I662)&gt;=1,1,IF(SUM('Actual species'!I662)="X",1,0))</f>
        <v>1</v>
      </c>
      <c r="G662" s="2">
        <f>IF(SUM('Actual species'!J662)&gt;=1,1,IF(SUM('Actual species'!J662)="X",1,0))</f>
        <v>0</v>
      </c>
      <c r="H662" s="2">
        <f>IF(SUM('Actual species'!K662)&gt;=1,1,IF(SUM('Actual species'!K662)="X",1,0))</f>
        <v>0</v>
      </c>
      <c r="I662" s="2">
        <f>IF(SUM('Actual species'!L662)&gt;=1,1,IF(SUM('Actual species'!L662)="X",1,0))</f>
        <v>0</v>
      </c>
      <c r="J662" s="2">
        <f>IF(SUM('Actual species'!M662)&gt;=1,1,IF(SUM('Actual species'!M662)="X",1,0))</f>
        <v>0</v>
      </c>
      <c r="K662" s="2">
        <f>IF(SUM('Actual species'!N662)&gt;=1,1,IF(SUM('Actual species'!N662)="X",1,0))</f>
        <v>0</v>
      </c>
      <c r="L662" s="2">
        <f>IF(SUM('Actual species'!O662)&gt;=1,1,IF(SUM('Actual species'!O662)="X",1,0))</f>
        <v>0</v>
      </c>
      <c r="M662" s="2">
        <f>IF(SUM('Actual species'!P662)&gt;=1,1,IF(SUM('Actual species'!P662)="X",1,0))</f>
        <v>0</v>
      </c>
      <c r="N662" s="2">
        <f>IF(SUM('Actual species'!Q662)&gt;=1,1,IF(SUM('Actual species'!Q662)="X",1,0))</f>
        <v>0</v>
      </c>
      <c r="O662" s="2">
        <f>IF(SUM('Actual species'!R662)&gt;=1,1,IF(SUM('Actual species'!R662)="X",1,0))</f>
        <v>0</v>
      </c>
      <c r="P662" s="2">
        <f>IF(SUM('Actual species'!S662)&gt;=1,1,IF(SUM('Actual species'!S662)="X",1,0))</f>
        <v>0</v>
      </c>
      <c r="Q662" s="2">
        <f>IF(SUM('Actual species'!T662)&gt;=1,1,IF(SUM('Actual species'!T662)="X",1,0))</f>
        <v>0</v>
      </c>
      <c r="R662" s="2">
        <f>IF(SUM('Actual species'!U662)&gt;=1,1,IF(SUM('Actual species'!U662)="X",1,0))</f>
        <v>0</v>
      </c>
      <c r="S662" s="2">
        <f>IF(SUM('Actual species'!V662)&gt;=1,1,IF(SUM('Actual species'!V662)="X",1,0))</f>
        <v>0</v>
      </c>
      <c r="T662" s="2">
        <f>IF(SUM('Actual species'!W662)&gt;=1,1,IF(SUM('Actual species'!W662)="X",1,0))</f>
        <v>0</v>
      </c>
    </row>
    <row r="663" spans="1:20" x14ac:dyDescent="0.3">
      <c r="A663" s="113" t="str">
        <f>'Actual species'!A663</f>
        <v>Bledius furcatus</v>
      </c>
      <c r="B663" s="66">
        <f>IF(SUM('Actual species'!B663:E663)&gt;=1,1,IF(SUM('Actual species'!B663:E663)="X",1,0))</f>
        <v>0</v>
      </c>
      <c r="C663" s="2">
        <f>IF(SUM('Actual species'!F663)&gt;=1,1,IF(SUM('Actual species'!F663)="X",1,0))</f>
        <v>0</v>
      </c>
      <c r="D663" s="2">
        <f>IF(SUM('Actual species'!G663)&gt;=1,1,IF(SUM('Actual species'!G663)="X",1,0))</f>
        <v>0</v>
      </c>
      <c r="E663" s="2">
        <f>IF(SUM('Actual species'!H663)&gt;=1,1,IF(SUM('Actual species'!H663)="X",1,0))</f>
        <v>1</v>
      </c>
      <c r="F663" s="2">
        <f>IF(SUM('Actual species'!I663)&gt;=1,1,IF(SUM('Actual species'!I663)="X",1,0))</f>
        <v>0</v>
      </c>
      <c r="G663" s="2">
        <f>IF(SUM('Actual species'!J663)&gt;=1,1,IF(SUM('Actual species'!J663)="X",1,0))</f>
        <v>0</v>
      </c>
      <c r="H663" s="2">
        <f>IF(SUM('Actual species'!K663)&gt;=1,1,IF(SUM('Actual species'!K663)="X",1,0))</f>
        <v>0</v>
      </c>
      <c r="I663" s="2">
        <f>IF(SUM('Actual species'!L663)&gt;=1,1,IF(SUM('Actual species'!L663)="X",1,0))</f>
        <v>0</v>
      </c>
      <c r="J663" s="2">
        <f>IF(SUM('Actual species'!M663)&gt;=1,1,IF(SUM('Actual species'!M663)="X",1,0))</f>
        <v>0</v>
      </c>
      <c r="K663" s="2">
        <f>IF(SUM('Actual species'!N663)&gt;=1,1,IF(SUM('Actual species'!N663)="X",1,0))</f>
        <v>0</v>
      </c>
      <c r="L663" s="2">
        <f>IF(SUM('Actual species'!O663)&gt;=1,1,IF(SUM('Actual species'!O663)="X",1,0))</f>
        <v>0</v>
      </c>
      <c r="M663" s="2">
        <f>IF(SUM('Actual species'!P663)&gt;=1,1,IF(SUM('Actual species'!P663)="X",1,0))</f>
        <v>0</v>
      </c>
      <c r="N663" s="2">
        <f>IF(SUM('Actual species'!Q663)&gt;=1,1,IF(SUM('Actual species'!Q663)="X",1,0))</f>
        <v>0</v>
      </c>
      <c r="O663" s="2">
        <f>IF(SUM('Actual species'!R663)&gt;=1,1,IF(SUM('Actual species'!R663)="X",1,0))</f>
        <v>0</v>
      </c>
      <c r="P663" s="2">
        <f>IF(SUM('Actual species'!S663)&gt;=1,1,IF(SUM('Actual species'!S663)="X",1,0))</f>
        <v>0</v>
      </c>
      <c r="Q663" s="2">
        <f>IF(SUM('Actual species'!T663)&gt;=1,1,IF(SUM('Actual species'!T663)="X",1,0))</f>
        <v>0</v>
      </c>
      <c r="R663" s="2">
        <f>IF(SUM('Actual species'!U663)&gt;=1,1,IF(SUM('Actual species'!U663)="X",1,0))</f>
        <v>0</v>
      </c>
      <c r="S663" s="2">
        <f>IF(SUM('Actual species'!V663)&gt;=1,1,IF(SUM('Actual species'!V663)="X",1,0))</f>
        <v>0</v>
      </c>
      <c r="T663" s="2">
        <f>IF(SUM('Actual species'!W663)&gt;=1,1,IF(SUM('Actual species'!W663)="X",1,0))</f>
        <v>0</v>
      </c>
    </row>
    <row r="664" spans="1:20" x14ac:dyDescent="0.3">
      <c r="A664" s="113" t="str">
        <f>'Actual species'!A664</f>
        <v xml:space="preserve">Bledius minor minor </v>
      </c>
      <c r="B664" s="66">
        <f>IF(SUM('Actual species'!B664:E664)&gt;=1,1,IF(SUM('Actual species'!B664:E664)="X",1,0))</f>
        <v>0</v>
      </c>
      <c r="C664" s="2">
        <f>IF(SUM('Actual species'!F664)&gt;=1,1,IF(SUM('Actual species'!F664)="X",1,0))</f>
        <v>0</v>
      </c>
      <c r="D664" s="2">
        <f>IF(SUM('Actual species'!G664)&gt;=1,1,IF(SUM('Actual species'!G664)="X",1,0))</f>
        <v>0</v>
      </c>
      <c r="E664" s="2">
        <f>IF(SUM('Actual species'!H664)&gt;=1,1,IF(SUM('Actual species'!H664)="X",1,0))</f>
        <v>0</v>
      </c>
      <c r="F664" s="2">
        <f>IF(SUM('Actual species'!I664)&gt;=1,1,IF(SUM('Actual species'!I664)="X",1,0))</f>
        <v>0</v>
      </c>
      <c r="G664" s="2">
        <f>IF(SUM('Actual species'!J664)&gt;=1,1,IF(SUM('Actual species'!J664)="X",1,0))</f>
        <v>0</v>
      </c>
      <c r="H664" s="2">
        <f>IF(SUM('Actual species'!K664)&gt;=1,1,IF(SUM('Actual species'!K664)="X",1,0))</f>
        <v>0</v>
      </c>
      <c r="I664" s="2">
        <f>IF(SUM('Actual species'!L664)&gt;=1,1,IF(SUM('Actual species'!L664)="X",1,0))</f>
        <v>0</v>
      </c>
      <c r="J664" s="2">
        <f>IF(SUM('Actual species'!M664)&gt;=1,1,IF(SUM('Actual species'!M664)="X",1,0))</f>
        <v>0</v>
      </c>
      <c r="K664" s="2">
        <f>IF(SUM('Actual species'!N664)&gt;=1,1,IF(SUM('Actual species'!N664)="X",1,0))</f>
        <v>0</v>
      </c>
      <c r="L664" s="2">
        <f>IF(SUM('Actual species'!O664)&gt;=1,1,IF(SUM('Actual species'!O664)="X",1,0))</f>
        <v>0</v>
      </c>
      <c r="M664" s="2">
        <f>IF(SUM('Actual species'!P664)&gt;=1,1,IF(SUM('Actual species'!P664)="X",1,0))</f>
        <v>0</v>
      </c>
      <c r="N664" s="2">
        <f>IF(SUM('Actual species'!Q664)&gt;=1,1,IF(SUM('Actual species'!Q664)="X",1,0))</f>
        <v>0</v>
      </c>
      <c r="O664" s="2">
        <f>IF(SUM('Actual species'!R664)&gt;=1,1,IF(SUM('Actual species'!R664)="X",1,0))</f>
        <v>0</v>
      </c>
      <c r="P664" s="2">
        <f>IF(SUM('Actual species'!S664)&gt;=1,1,IF(SUM('Actual species'!S664)="X",1,0))</f>
        <v>0</v>
      </c>
      <c r="Q664" s="2">
        <f>IF(SUM('Actual species'!T664)&gt;=1,1,IF(SUM('Actual species'!T664)="X",1,0))</f>
        <v>0</v>
      </c>
      <c r="R664" s="2">
        <f>IF(SUM('Actual species'!U664)&gt;=1,1,IF(SUM('Actual species'!U664)="X",1,0))</f>
        <v>0</v>
      </c>
      <c r="S664" s="2">
        <f>IF(SUM('Actual species'!V664)&gt;=1,1,IF(SUM('Actual species'!V664)="X",1,0))</f>
        <v>0</v>
      </c>
      <c r="T664" s="2">
        <f>IF(SUM('Actual species'!W664)&gt;=1,1,IF(SUM('Actual species'!W664)="X",1,0))</f>
        <v>0</v>
      </c>
    </row>
    <row r="665" spans="1:20" x14ac:dyDescent="0.3">
      <c r="A665" s="113" t="str">
        <f>'Actual species'!A665</f>
        <v>Bledius sp.</v>
      </c>
      <c r="B665" s="66">
        <f>IF(SUM('Actual species'!B665:E665)&gt;=1,1,IF(SUM('Actual species'!B665:E665)="X",1,0))</f>
        <v>1</v>
      </c>
      <c r="C665" s="2">
        <f>IF(SUM('Actual species'!F665)&gt;=1,1,IF(SUM('Actual species'!F665)="X",1,0))</f>
        <v>0</v>
      </c>
      <c r="D665" s="2">
        <f>IF(SUM('Actual species'!G665)&gt;=1,1,IF(SUM('Actual species'!G665)="X",1,0))</f>
        <v>0</v>
      </c>
      <c r="E665" s="2">
        <f>IF(SUM('Actual species'!H665)&gt;=1,1,IF(SUM('Actual species'!H665)="X",1,0))</f>
        <v>0</v>
      </c>
      <c r="F665" s="2">
        <f>IF(SUM('Actual species'!I665)&gt;=1,1,IF(SUM('Actual species'!I665)="X",1,0))</f>
        <v>0</v>
      </c>
      <c r="G665" s="2">
        <f>IF(SUM('Actual species'!J665)&gt;=1,1,IF(SUM('Actual species'!J665)="X",1,0))</f>
        <v>0</v>
      </c>
      <c r="H665" s="2">
        <f>IF(SUM('Actual species'!K665)&gt;=1,1,IF(SUM('Actual species'!K665)="X",1,0))</f>
        <v>0</v>
      </c>
      <c r="I665" s="2">
        <f>IF(SUM('Actual species'!L665)&gt;=1,1,IF(SUM('Actual species'!L665)="X",1,0))</f>
        <v>0</v>
      </c>
      <c r="J665" s="2">
        <f>IF(SUM('Actual species'!M665)&gt;=1,1,IF(SUM('Actual species'!M665)="X",1,0))</f>
        <v>0</v>
      </c>
      <c r="K665" s="2">
        <f>IF(SUM('Actual species'!N665)&gt;=1,1,IF(SUM('Actual species'!N665)="X",1,0))</f>
        <v>0</v>
      </c>
      <c r="L665" s="2">
        <f>IF(SUM('Actual species'!O665)&gt;=1,1,IF(SUM('Actual species'!O665)="X",1,0))</f>
        <v>0</v>
      </c>
      <c r="M665" s="2">
        <f>IF(SUM('Actual species'!P665)&gt;=1,1,IF(SUM('Actual species'!P665)="X",1,0))</f>
        <v>0</v>
      </c>
      <c r="N665" s="2">
        <f>IF(SUM('Actual species'!Q665)&gt;=1,1,IF(SUM('Actual species'!Q665)="X",1,0))</f>
        <v>0</v>
      </c>
      <c r="O665" s="2">
        <f>IF(SUM('Actual species'!R665)&gt;=1,1,IF(SUM('Actual species'!R665)="X",1,0))</f>
        <v>0</v>
      </c>
      <c r="P665" s="2">
        <f>IF(SUM('Actual species'!S665)&gt;=1,1,IF(SUM('Actual species'!S665)="X",1,0))</f>
        <v>0</v>
      </c>
      <c r="Q665" s="2">
        <f>IF(SUM('Actual species'!T665)&gt;=1,1,IF(SUM('Actual species'!T665)="X",1,0))</f>
        <v>0</v>
      </c>
      <c r="R665" s="2">
        <f>IF(SUM('Actual species'!U665)&gt;=1,1,IF(SUM('Actual species'!U665)="X",1,0))</f>
        <v>0</v>
      </c>
      <c r="S665" s="2">
        <f>IF(SUM('Actual species'!V665)&gt;=1,1,IF(SUM('Actual species'!V665)="X",1,0))</f>
        <v>0</v>
      </c>
      <c r="T665" s="2">
        <f>IF(SUM('Actual species'!W665)&gt;=1,1,IF(SUM('Actual species'!W665)="X",1,0))</f>
        <v>0</v>
      </c>
    </row>
    <row r="666" spans="1:20" x14ac:dyDescent="0.3">
      <c r="A666" s="113" t="str">
        <f>'Actual species'!A666</f>
        <v>Bledius spectabilis</v>
      </c>
      <c r="B666" s="66">
        <f>IF(SUM('Actual species'!B666:E666)&gt;=1,1,IF(SUM('Actual species'!B666:E666)="X",1,0))</f>
        <v>0</v>
      </c>
      <c r="C666" s="2">
        <f>IF(SUM('Actual species'!F666)&gt;=1,1,IF(SUM('Actual species'!F666)="X",1,0))</f>
        <v>0</v>
      </c>
      <c r="D666" s="2">
        <f>IF(SUM('Actual species'!G666)&gt;=1,1,IF(SUM('Actual species'!G666)="X",1,0))</f>
        <v>0</v>
      </c>
      <c r="E666" s="2">
        <f>IF(SUM('Actual species'!H666)&gt;=1,1,IF(SUM('Actual species'!H666)="X",1,0))</f>
        <v>0</v>
      </c>
      <c r="F666" s="2">
        <f>IF(SUM('Actual species'!I666)&gt;=1,1,IF(SUM('Actual species'!I666)="X",1,0))</f>
        <v>0</v>
      </c>
      <c r="G666" s="2">
        <f>IF(SUM('Actual species'!J666)&gt;=1,1,IF(SUM('Actual species'!J666)="X",1,0))</f>
        <v>0</v>
      </c>
      <c r="H666" s="2">
        <f>IF(SUM('Actual species'!K666)&gt;=1,1,IF(SUM('Actual species'!K666)="X",1,0))</f>
        <v>1</v>
      </c>
      <c r="I666" s="2">
        <f>IF(SUM('Actual species'!L666)&gt;=1,1,IF(SUM('Actual species'!L666)="X",1,0))</f>
        <v>0</v>
      </c>
      <c r="J666" s="2">
        <f>IF(SUM('Actual species'!M666)&gt;=1,1,IF(SUM('Actual species'!M666)="X",1,0))</f>
        <v>0</v>
      </c>
      <c r="K666" s="2">
        <f>IF(SUM('Actual species'!N666)&gt;=1,1,IF(SUM('Actual species'!N666)="X",1,0))</f>
        <v>0</v>
      </c>
      <c r="L666" s="2">
        <f>IF(SUM('Actual species'!O666)&gt;=1,1,IF(SUM('Actual species'!O666)="X",1,0))</f>
        <v>0</v>
      </c>
      <c r="M666" s="2">
        <f>IF(SUM('Actual species'!P666)&gt;=1,1,IF(SUM('Actual species'!P666)="X",1,0))</f>
        <v>0</v>
      </c>
      <c r="N666" s="2">
        <f>IF(SUM('Actual species'!Q666)&gt;=1,1,IF(SUM('Actual species'!Q666)="X",1,0))</f>
        <v>0</v>
      </c>
      <c r="O666" s="2">
        <f>IF(SUM('Actual species'!R666)&gt;=1,1,IF(SUM('Actual species'!R666)="X",1,0))</f>
        <v>0</v>
      </c>
      <c r="P666" s="2">
        <f>IF(SUM('Actual species'!S666)&gt;=1,1,IF(SUM('Actual species'!S666)="X",1,0))</f>
        <v>0</v>
      </c>
      <c r="Q666" s="2">
        <f>IF(SUM('Actual species'!T666)&gt;=1,1,IF(SUM('Actual species'!T666)="X",1,0))</f>
        <v>0</v>
      </c>
      <c r="R666" s="2">
        <f>IF(SUM('Actual species'!U666)&gt;=1,1,IF(SUM('Actual species'!U666)="X",1,0))</f>
        <v>0</v>
      </c>
      <c r="S666" s="2">
        <f>IF(SUM('Actual species'!V666)&gt;=1,1,IF(SUM('Actual species'!V666)="X",1,0))</f>
        <v>0</v>
      </c>
      <c r="T666" s="2">
        <f>IF(SUM('Actual species'!W666)&gt;=1,1,IF(SUM('Actual species'!W666)="X",1,0))</f>
        <v>0</v>
      </c>
    </row>
    <row r="667" spans="1:20" s="49" customFormat="1" x14ac:dyDescent="0.3">
      <c r="A667" s="113" t="str">
        <f>'Actual species'!A667</f>
        <v>Bledius tristis</v>
      </c>
      <c r="B667" s="66">
        <f>IF(SUM('Actual species'!B667:E667)&gt;=1,1,IF(SUM('Actual species'!B667:E667)="X",1,0))</f>
        <v>0</v>
      </c>
      <c r="C667" s="2">
        <f>IF(SUM('Actual species'!F667)&gt;=1,1,IF(SUM('Actual species'!F667)="X",1,0))</f>
        <v>0</v>
      </c>
      <c r="D667" s="2">
        <f>IF(SUM('Actual species'!G667)&gt;=1,1,IF(SUM('Actual species'!G667)="X",1,0))</f>
        <v>0</v>
      </c>
      <c r="E667" s="2">
        <f>IF(SUM('Actual species'!H667)&gt;=1,1,IF(SUM('Actual species'!H667)="X",1,0))</f>
        <v>0</v>
      </c>
      <c r="F667" s="2">
        <f>IF(SUM('Actual species'!I667)&gt;=1,1,IF(SUM('Actual species'!I667)="X",1,0))</f>
        <v>0</v>
      </c>
      <c r="G667" s="2">
        <f>IF(SUM('Actual species'!J667)&gt;=1,1,IF(SUM('Actual species'!J667)="X",1,0))</f>
        <v>0</v>
      </c>
      <c r="H667" s="2">
        <f>IF(SUM('Actual species'!K667)&gt;=1,1,IF(SUM('Actual species'!K667)="X",1,0))</f>
        <v>0</v>
      </c>
      <c r="I667" s="2">
        <f>IF(SUM('Actual species'!L667)&gt;=1,1,IF(SUM('Actual species'!L667)="X",1,0))</f>
        <v>0</v>
      </c>
      <c r="J667" s="2">
        <f>IF(SUM('Actual species'!M667)&gt;=1,1,IF(SUM('Actual species'!M667)="X",1,0))</f>
        <v>0</v>
      </c>
      <c r="K667" s="2">
        <f>IF(SUM('Actual species'!N667)&gt;=1,1,IF(SUM('Actual species'!N667)="X",1,0))</f>
        <v>0</v>
      </c>
      <c r="L667" s="2">
        <f>IF(SUM('Actual species'!O667)&gt;=1,1,IF(SUM('Actual species'!O667)="X",1,0))</f>
        <v>0</v>
      </c>
      <c r="M667" s="2">
        <f>IF(SUM('Actual species'!P667)&gt;=1,1,IF(SUM('Actual species'!P667)="X",1,0))</f>
        <v>0</v>
      </c>
      <c r="N667" s="2">
        <f>IF(SUM('Actual species'!Q667)&gt;=1,1,IF(SUM('Actual species'!Q667)="X",1,0))</f>
        <v>0</v>
      </c>
      <c r="O667" s="2">
        <f>IF(SUM('Actual species'!R667)&gt;=1,1,IF(SUM('Actual species'!R667)="X",1,0))</f>
        <v>0</v>
      </c>
      <c r="P667" s="2">
        <f>IF(SUM('Actual species'!S667)&gt;=1,1,IF(SUM('Actual species'!S667)="X",1,0))</f>
        <v>0</v>
      </c>
      <c r="Q667" s="2">
        <f>IF(SUM('Actual species'!T667)&gt;=1,1,IF(SUM('Actual species'!T667)="X",1,0))</f>
        <v>0</v>
      </c>
      <c r="R667" s="2">
        <f>IF(SUM('Actual species'!U667)&gt;=1,1,IF(SUM('Actual species'!U667)="X",1,0))</f>
        <v>0</v>
      </c>
      <c r="S667" s="2">
        <f>IF(SUM('Actual species'!V667)&gt;=1,1,IF(SUM('Actual species'!V667)="X",1,0))</f>
        <v>0</v>
      </c>
      <c r="T667" s="2">
        <f>IF(SUM('Actual species'!W667)&gt;=1,1,IF(SUM('Actual species'!W667)="X",1,0))</f>
        <v>0</v>
      </c>
    </row>
    <row r="668" spans="1:20" x14ac:dyDescent="0.3">
      <c r="A668" s="113" t="str">
        <f>'Actual species'!A668</f>
        <v>Bledius unicornis</v>
      </c>
      <c r="B668" s="66">
        <f>IF(SUM('Actual species'!B668:E668)&gt;=1,1,IF(SUM('Actual species'!B668:E668)="X",1,0))</f>
        <v>0</v>
      </c>
      <c r="C668" s="2">
        <f>IF(SUM('Actual species'!F668)&gt;=1,1,IF(SUM('Actual species'!F668)="X",1,0))</f>
        <v>0</v>
      </c>
      <c r="D668" s="2">
        <f>IF(SUM('Actual species'!G668)&gt;=1,1,IF(SUM('Actual species'!G668)="X",1,0))</f>
        <v>0</v>
      </c>
      <c r="E668" s="2">
        <f>IF(SUM('Actual species'!H668)&gt;=1,1,IF(SUM('Actual species'!H668)="X",1,0))</f>
        <v>1</v>
      </c>
      <c r="F668" s="2">
        <f>IF(SUM('Actual species'!I668)&gt;=1,1,IF(SUM('Actual species'!I668)="X",1,0))</f>
        <v>1</v>
      </c>
      <c r="G668" s="2">
        <f>IF(SUM('Actual species'!J668)&gt;=1,1,IF(SUM('Actual species'!J668)="X",1,0))</f>
        <v>0</v>
      </c>
      <c r="H668" s="2">
        <f>IF(SUM('Actual species'!K668)&gt;=1,1,IF(SUM('Actual species'!K668)="X",1,0))</f>
        <v>1</v>
      </c>
      <c r="I668" s="2">
        <f>IF(SUM('Actual species'!L668)&gt;=1,1,IF(SUM('Actual species'!L668)="X",1,0))</f>
        <v>0</v>
      </c>
      <c r="J668" s="2">
        <f>IF(SUM('Actual species'!M668)&gt;=1,1,IF(SUM('Actual species'!M668)="X",1,0))</f>
        <v>0</v>
      </c>
      <c r="K668" s="2">
        <f>IF(SUM('Actual species'!N668)&gt;=1,1,IF(SUM('Actual species'!N668)="X",1,0))</f>
        <v>0</v>
      </c>
      <c r="L668" s="2">
        <f>IF(SUM('Actual species'!O668)&gt;=1,1,IF(SUM('Actual species'!O668)="X",1,0))</f>
        <v>0</v>
      </c>
      <c r="M668" s="2">
        <f>IF(SUM('Actual species'!P668)&gt;=1,1,IF(SUM('Actual species'!P668)="X",1,0))</f>
        <v>0</v>
      </c>
      <c r="N668" s="2">
        <f>IF(SUM('Actual species'!Q668)&gt;=1,1,IF(SUM('Actual species'!Q668)="X",1,0))</f>
        <v>0</v>
      </c>
      <c r="O668" s="2">
        <f>IF(SUM('Actual species'!R668)&gt;=1,1,IF(SUM('Actual species'!R668)="X",1,0))</f>
        <v>0</v>
      </c>
      <c r="P668" s="2">
        <f>IF(SUM('Actual species'!S668)&gt;=1,1,IF(SUM('Actual species'!S668)="X",1,0))</f>
        <v>0</v>
      </c>
      <c r="Q668" s="2">
        <f>IF(SUM('Actual species'!T668)&gt;=1,1,IF(SUM('Actual species'!T668)="X",1,0))</f>
        <v>0</v>
      </c>
      <c r="R668" s="2">
        <f>IF(SUM('Actual species'!U668)&gt;=1,1,IF(SUM('Actual species'!U668)="X",1,0))</f>
        <v>0</v>
      </c>
      <c r="S668" s="2">
        <f>IF(SUM('Actual species'!V668)&gt;=1,1,IF(SUM('Actual species'!V668)="X",1,0))</f>
        <v>0</v>
      </c>
      <c r="T668" s="2">
        <f>IF(SUM('Actual species'!W668)&gt;=1,1,IF(SUM('Actual species'!W668)="X",1,0))</f>
        <v>0</v>
      </c>
    </row>
    <row r="669" spans="1:20" x14ac:dyDescent="0.3">
      <c r="A669" s="113" t="str">
        <f>'Actual species'!A669</f>
        <v>Bledius verres</v>
      </c>
      <c r="B669" s="66">
        <f>IF(SUM('Actual species'!B669:E669)&gt;=1,1,IF(SUM('Actual species'!B669:E669)="X",1,0))</f>
        <v>1</v>
      </c>
      <c r="C669" s="2">
        <f>IF(SUM('Actual species'!F669)&gt;=1,1,IF(SUM('Actual species'!F669)="X",1,0))</f>
        <v>0</v>
      </c>
      <c r="D669" s="2">
        <f>IF(SUM('Actual species'!G669)&gt;=1,1,IF(SUM('Actual species'!G669)="X",1,0))</f>
        <v>0</v>
      </c>
      <c r="E669" s="2">
        <f>IF(SUM('Actual species'!H669)&gt;=1,1,IF(SUM('Actual species'!H669)="X",1,0))</f>
        <v>0</v>
      </c>
      <c r="F669" s="2">
        <f>IF(SUM('Actual species'!I669)&gt;=1,1,IF(SUM('Actual species'!I669)="X",1,0))</f>
        <v>0</v>
      </c>
      <c r="G669" s="2">
        <f>IF(SUM('Actual species'!J669)&gt;=1,1,IF(SUM('Actual species'!J669)="X",1,0))</f>
        <v>0</v>
      </c>
      <c r="H669" s="2">
        <f>IF(SUM('Actual species'!K669)&gt;=1,1,IF(SUM('Actual species'!K669)="X",1,0))</f>
        <v>0</v>
      </c>
      <c r="I669" s="2">
        <f>IF(SUM('Actual species'!L669)&gt;=1,1,IF(SUM('Actual species'!L669)="X",1,0))</f>
        <v>0</v>
      </c>
      <c r="J669" s="2">
        <f>IF(SUM('Actual species'!M669)&gt;=1,1,IF(SUM('Actual species'!M669)="X",1,0))</f>
        <v>0</v>
      </c>
      <c r="K669" s="2">
        <f>IF(SUM('Actual species'!N669)&gt;=1,1,IF(SUM('Actual species'!N669)="X",1,0))</f>
        <v>0</v>
      </c>
      <c r="L669" s="2">
        <f>IF(SUM('Actual species'!O669)&gt;=1,1,IF(SUM('Actual species'!O669)="X",1,0))</f>
        <v>0</v>
      </c>
      <c r="M669" s="2">
        <f>IF(SUM('Actual species'!P669)&gt;=1,1,IF(SUM('Actual species'!P669)="X",1,0))</f>
        <v>0</v>
      </c>
      <c r="N669" s="2">
        <f>IF(SUM('Actual species'!Q669)&gt;=1,1,IF(SUM('Actual species'!Q669)="X",1,0))</f>
        <v>0</v>
      </c>
      <c r="O669" s="2">
        <f>IF(SUM('Actual species'!R669)&gt;=1,1,IF(SUM('Actual species'!R669)="X",1,0))</f>
        <v>0</v>
      </c>
      <c r="P669" s="2">
        <f>IF(SUM('Actual species'!S669)&gt;=1,1,IF(SUM('Actual species'!S669)="X",1,0))</f>
        <v>0</v>
      </c>
      <c r="Q669" s="2">
        <f>IF(SUM('Actual species'!T669)&gt;=1,1,IF(SUM('Actual species'!T669)="X",1,0))</f>
        <v>0</v>
      </c>
      <c r="R669" s="2">
        <f>IF(SUM('Actual species'!U669)&gt;=1,1,IF(SUM('Actual species'!U669)="X",1,0))</f>
        <v>0</v>
      </c>
      <c r="S669" s="2">
        <f>IF(SUM('Actual species'!V669)&gt;=1,1,IF(SUM('Actual species'!V669)="X",1,0))</f>
        <v>0</v>
      </c>
      <c r="T669" s="2">
        <f>IF(SUM('Actual species'!W669)&gt;=1,1,IF(SUM('Actual species'!W669)="X",1,0))</f>
        <v>0</v>
      </c>
    </row>
    <row r="670" spans="1:20" x14ac:dyDescent="0.3">
      <c r="A670" s="113" t="str">
        <f>'Actual species'!A670</f>
        <v>Carpelimus alutaceus</v>
      </c>
      <c r="B670" s="66">
        <f>IF(SUM('Actual species'!B670:E670)&gt;=1,1,IF(SUM('Actual species'!B670:E670)="X",1,0))</f>
        <v>0</v>
      </c>
      <c r="C670" s="2">
        <f>IF(SUM('Actual species'!F670)&gt;=1,1,IF(SUM('Actual species'!F670)="X",1,0))</f>
        <v>0</v>
      </c>
      <c r="D670" s="2">
        <f>IF(SUM('Actual species'!G670)&gt;=1,1,IF(SUM('Actual species'!G670)="X",1,0))</f>
        <v>0</v>
      </c>
      <c r="E670" s="2">
        <f>IF(SUM('Actual species'!H670)&gt;=1,1,IF(SUM('Actual species'!H670)="X",1,0))</f>
        <v>0</v>
      </c>
      <c r="F670" s="2">
        <f>IF(SUM('Actual species'!I670)&gt;=1,1,IF(SUM('Actual species'!I670)="X",1,0))</f>
        <v>0</v>
      </c>
      <c r="G670" s="2">
        <f>IF(SUM('Actual species'!J670)&gt;=1,1,IF(SUM('Actual species'!J670)="X",1,0))</f>
        <v>0</v>
      </c>
      <c r="H670" s="2">
        <f>IF(SUM('Actual species'!K670)&gt;=1,1,IF(SUM('Actual species'!K670)="X",1,0))</f>
        <v>0</v>
      </c>
      <c r="I670" s="2">
        <f>IF(SUM('Actual species'!L670)&gt;=1,1,IF(SUM('Actual species'!L670)="X",1,0))</f>
        <v>0</v>
      </c>
      <c r="J670" s="2">
        <f>IF(SUM('Actual species'!M670)&gt;=1,1,IF(SUM('Actual species'!M670)="X",1,0))</f>
        <v>0</v>
      </c>
      <c r="K670" s="2">
        <f>IF(SUM('Actual species'!N670)&gt;=1,1,IF(SUM('Actual species'!N670)="X",1,0))</f>
        <v>0</v>
      </c>
      <c r="L670" s="2">
        <f>IF(SUM('Actual species'!O670)&gt;=1,1,IF(SUM('Actual species'!O670)="X",1,0))</f>
        <v>0</v>
      </c>
      <c r="M670" s="2">
        <f>IF(SUM('Actual species'!P670)&gt;=1,1,IF(SUM('Actual species'!P670)="X",1,0))</f>
        <v>0</v>
      </c>
      <c r="N670" s="2">
        <f>IF(SUM('Actual species'!Q670)&gt;=1,1,IF(SUM('Actual species'!Q670)="X",1,0))</f>
        <v>0</v>
      </c>
      <c r="O670" s="2">
        <f>IF(SUM('Actual species'!R670)&gt;=1,1,IF(SUM('Actual species'!R670)="X",1,0))</f>
        <v>0</v>
      </c>
      <c r="P670" s="2">
        <f>IF(SUM('Actual species'!S670)&gt;=1,1,IF(SUM('Actual species'!S670)="X",1,0))</f>
        <v>0</v>
      </c>
      <c r="Q670" s="2">
        <f>IF(SUM('Actual species'!T670)&gt;=1,1,IF(SUM('Actual species'!T670)="X",1,0))</f>
        <v>0</v>
      </c>
      <c r="R670" s="2">
        <f>IF(SUM('Actual species'!U670)&gt;=1,1,IF(SUM('Actual species'!U670)="X",1,0))</f>
        <v>0</v>
      </c>
      <c r="S670" s="2">
        <f>IF(SUM('Actual species'!V670)&gt;=1,1,IF(SUM('Actual species'!V670)="X",1,0))</f>
        <v>0</v>
      </c>
      <c r="T670" s="2">
        <f>IF(SUM('Actual species'!W670)&gt;=1,1,IF(SUM('Actual species'!W670)="X",1,0))</f>
        <v>0</v>
      </c>
    </row>
    <row r="671" spans="1:20" x14ac:dyDescent="0.3">
      <c r="A671" s="113" t="str">
        <f>'Actual species'!A671</f>
        <v>Carpelimus bilineatus</v>
      </c>
      <c r="B671" s="66">
        <f>IF(SUM('Actual species'!B671:E671)&gt;=1,1,IF(SUM('Actual species'!B671:E671)="X",1,0))</f>
        <v>1</v>
      </c>
      <c r="C671" s="2">
        <f>IF(SUM('Actual species'!F671)&gt;=1,1,IF(SUM('Actual species'!F671)="X",1,0))</f>
        <v>0</v>
      </c>
      <c r="D671" s="2">
        <f>IF(SUM('Actual species'!G671)&gt;=1,1,IF(SUM('Actual species'!G671)="X",1,0))</f>
        <v>0</v>
      </c>
      <c r="E671" s="2">
        <f>IF(SUM('Actual species'!H671)&gt;=1,1,IF(SUM('Actual species'!H671)="X",1,0))</f>
        <v>0</v>
      </c>
      <c r="F671" s="2">
        <f>IF(SUM('Actual species'!I671)&gt;=1,1,IF(SUM('Actual species'!I671)="X",1,0))</f>
        <v>0</v>
      </c>
      <c r="G671" s="2">
        <f>IF(SUM('Actual species'!J671)&gt;=1,1,IF(SUM('Actual species'!J671)="X",1,0))</f>
        <v>0</v>
      </c>
      <c r="H671" s="2">
        <f>IF(SUM('Actual species'!K671)&gt;=1,1,IF(SUM('Actual species'!K671)="X",1,0))</f>
        <v>0</v>
      </c>
      <c r="I671" s="2">
        <f>IF(SUM('Actual species'!L671)&gt;=1,1,IF(SUM('Actual species'!L671)="X",1,0))</f>
        <v>0</v>
      </c>
      <c r="J671" s="2">
        <f>IF(SUM('Actual species'!M671)&gt;=1,1,IF(SUM('Actual species'!M671)="X",1,0))</f>
        <v>1</v>
      </c>
      <c r="K671" s="2">
        <f>IF(SUM('Actual species'!N671)&gt;=1,1,IF(SUM('Actual species'!N671)="X",1,0))</f>
        <v>0</v>
      </c>
      <c r="L671" s="2">
        <f>IF(SUM('Actual species'!O671)&gt;=1,1,IF(SUM('Actual species'!O671)="X",1,0))</f>
        <v>0</v>
      </c>
      <c r="M671" s="2">
        <f>IF(SUM('Actual species'!P671)&gt;=1,1,IF(SUM('Actual species'!P671)="X",1,0))</f>
        <v>0</v>
      </c>
      <c r="N671" s="2">
        <f>IF(SUM('Actual species'!Q671)&gt;=1,1,IF(SUM('Actual species'!Q671)="X",1,0))</f>
        <v>0</v>
      </c>
      <c r="O671" s="2">
        <f>IF(SUM('Actual species'!R671)&gt;=1,1,IF(SUM('Actual species'!R671)="X",1,0))</f>
        <v>1</v>
      </c>
      <c r="P671" s="2">
        <f>IF(SUM('Actual species'!S671)&gt;=1,1,IF(SUM('Actual species'!S671)="X",1,0))</f>
        <v>0</v>
      </c>
      <c r="Q671" s="2">
        <f>IF(SUM('Actual species'!T671)&gt;=1,1,IF(SUM('Actual species'!T671)="X",1,0))</f>
        <v>0</v>
      </c>
      <c r="R671" s="2">
        <f>IF(SUM('Actual species'!U671)&gt;=1,1,IF(SUM('Actual species'!U671)="X",1,0))</f>
        <v>0</v>
      </c>
      <c r="S671" s="2">
        <f>IF(SUM('Actual species'!V671)&gt;=1,1,IF(SUM('Actual species'!V671)="X",1,0))</f>
        <v>0</v>
      </c>
      <c r="T671" s="2">
        <f>IF(SUM('Actual species'!W671)&gt;=1,1,IF(SUM('Actual species'!W671)="X",1,0))</f>
        <v>0</v>
      </c>
    </row>
    <row r="672" spans="1:20" x14ac:dyDescent="0.3">
      <c r="A672" s="113" t="str">
        <f>'Actual species'!A672</f>
        <v>?*Carpelimus corfuensis</v>
      </c>
      <c r="B672" s="66">
        <f>IF(SUM('Actual species'!B672:E672)&gt;=1,1,IF(SUM('Actual species'!B672:E672)="X",1,0))</f>
        <v>0</v>
      </c>
      <c r="C672" s="2">
        <f>IF(SUM('Actual species'!F672)&gt;=1,1,IF(SUM('Actual species'!F672)="X",1,0))</f>
        <v>0</v>
      </c>
      <c r="D672" s="2">
        <f>IF(SUM('Actual species'!G672)&gt;=1,1,IF(SUM('Actual species'!G672)="X",1,0))</f>
        <v>0</v>
      </c>
      <c r="E672" s="2">
        <f>IF(SUM('Actual species'!H672)&gt;=1,1,IF(SUM('Actual species'!H672)="X",1,0))</f>
        <v>0</v>
      </c>
      <c r="F672" s="2">
        <f>IF(SUM('Actual species'!I672)&gt;=1,1,IF(SUM('Actual species'!I672)="X",1,0))</f>
        <v>0</v>
      </c>
      <c r="G672" s="2">
        <f>IF(SUM('Actual species'!J672)&gt;=1,1,IF(SUM('Actual species'!J672)="X",1,0))</f>
        <v>0</v>
      </c>
      <c r="H672" s="2">
        <f>IF(SUM('Actual species'!K672)&gt;=1,1,IF(SUM('Actual species'!K672)="X",1,0))</f>
        <v>0</v>
      </c>
      <c r="I672" s="2">
        <f>IF(SUM('Actual species'!L672)&gt;=1,1,IF(SUM('Actual species'!L672)="X",1,0))</f>
        <v>0</v>
      </c>
      <c r="J672" s="2">
        <f>IF(SUM('Actual species'!M672)&gt;=1,1,IF(SUM('Actual species'!M672)="X",1,0))</f>
        <v>0</v>
      </c>
      <c r="K672" s="2">
        <f>IF(SUM('Actual species'!N672)&gt;=1,1,IF(SUM('Actual species'!N672)="X",1,0))</f>
        <v>0</v>
      </c>
      <c r="L672" s="2">
        <f>IF(SUM('Actual species'!O672)&gt;=1,1,IF(SUM('Actual species'!O672)="X",1,0))</f>
        <v>0</v>
      </c>
      <c r="M672" s="2">
        <f>IF(SUM('Actual species'!P672)&gt;=1,1,IF(SUM('Actual species'!P672)="X",1,0))</f>
        <v>0</v>
      </c>
      <c r="N672" s="2">
        <f>IF(SUM('Actual species'!Q672)&gt;=1,1,IF(SUM('Actual species'!Q672)="X",1,0))</f>
        <v>0</v>
      </c>
      <c r="O672" s="2">
        <f>IF(SUM('Actual species'!R672)&gt;=1,1,IF(SUM('Actual species'!R672)="X",1,0))</f>
        <v>0</v>
      </c>
      <c r="P672" s="2">
        <f>IF(SUM('Actual species'!S672)&gt;=1,1,IF(SUM('Actual species'!S672)="X",1,0))</f>
        <v>0</v>
      </c>
      <c r="Q672" s="2">
        <f>IF(SUM('Actual species'!T672)&gt;=1,1,IF(SUM('Actual species'!T672)="X",1,0))</f>
        <v>0</v>
      </c>
      <c r="R672" s="2">
        <f>IF(SUM('Actual species'!U672)&gt;=1,1,IF(SUM('Actual species'!U672)="X",1,0))</f>
        <v>0</v>
      </c>
      <c r="S672" s="2">
        <f>IF(SUM('Actual species'!V672)&gt;=1,1,IF(SUM('Actual species'!V672)="X",1,0))</f>
        <v>0</v>
      </c>
      <c r="T672" s="2">
        <f>IF(SUM('Actual species'!W672)&gt;=1,1,IF(SUM('Actual species'!W672)="X",1,0))</f>
        <v>0</v>
      </c>
    </row>
    <row r="673" spans="1:20" x14ac:dyDescent="0.3">
      <c r="A673" s="113" t="str">
        <f>'Actual species'!A673</f>
        <v>Carpelimus corticinus</v>
      </c>
      <c r="B673" s="66">
        <f>IF(SUM('Actual species'!B673:E673)&gt;=1,1,IF(SUM('Actual species'!B673:E673)="X",1,0))</f>
        <v>1</v>
      </c>
      <c r="C673" s="2">
        <f>IF(SUM('Actual species'!F673)&gt;=1,1,IF(SUM('Actual species'!F673)="X",1,0))</f>
        <v>0</v>
      </c>
      <c r="D673" s="2">
        <f>IF(SUM('Actual species'!G673)&gt;=1,1,IF(SUM('Actual species'!G673)="X",1,0))</f>
        <v>1</v>
      </c>
      <c r="E673" s="2">
        <f>IF(SUM('Actual species'!H673)&gt;=1,1,IF(SUM('Actual species'!H673)="X",1,0))</f>
        <v>0</v>
      </c>
      <c r="F673" s="2">
        <f>IF(SUM('Actual species'!I673)&gt;=1,1,IF(SUM('Actual species'!I673)="X",1,0))</f>
        <v>1</v>
      </c>
      <c r="G673" s="2">
        <f>IF(SUM('Actual species'!J673)&gt;=1,1,IF(SUM('Actual species'!J673)="X",1,0))</f>
        <v>1</v>
      </c>
      <c r="H673" s="2">
        <f>IF(SUM('Actual species'!K673)&gt;=1,1,IF(SUM('Actual species'!K673)="X",1,0))</f>
        <v>0</v>
      </c>
      <c r="I673" s="2">
        <f>IF(SUM('Actual species'!L673)&gt;=1,1,IF(SUM('Actual species'!L673)="X",1,0))</f>
        <v>0</v>
      </c>
      <c r="J673" s="2">
        <f>IF(SUM('Actual species'!M673)&gt;=1,1,IF(SUM('Actual species'!M673)="X",1,0))</f>
        <v>1</v>
      </c>
      <c r="K673" s="2">
        <f>IF(SUM('Actual species'!N673)&gt;=1,1,IF(SUM('Actual species'!N673)="X",1,0))</f>
        <v>0</v>
      </c>
      <c r="L673" s="2">
        <f>IF(SUM('Actual species'!O673)&gt;=1,1,IF(SUM('Actual species'!O673)="X",1,0))</f>
        <v>0</v>
      </c>
      <c r="M673" s="2">
        <f>IF(SUM('Actual species'!P673)&gt;=1,1,IF(SUM('Actual species'!P673)="X",1,0))</f>
        <v>1</v>
      </c>
      <c r="N673" s="2">
        <f>IF(SUM('Actual species'!Q673)&gt;=1,1,IF(SUM('Actual species'!Q673)="X",1,0))</f>
        <v>0</v>
      </c>
      <c r="O673" s="2">
        <f>IF(SUM('Actual species'!R673)&gt;=1,1,IF(SUM('Actual species'!R673)="X",1,0))</f>
        <v>1</v>
      </c>
      <c r="P673" s="2">
        <f>IF(SUM('Actual species'!S673)&gt;=1,1,IF(SUM('Actual species'!S673)="X",1,0))</f>
        <v>0</v>
      </c>
      <c r="Q673" s="2">
        <f>IF(SUM('Actual species'!T673)&gt;=1,1,IF(SUM('Actual species'!T673)="X",1,0))</f>
        <v>1</v>
      </c>
      <c r="R673" s="2">
        <f>IF(SUM('Actual species'!U673)&gt;=1,1,IF(SUM('Actual species'!U673)="X",1,0))</f>
        <v>0</v>
      </c>
      <c r="S673" s="2">
        <f>IF(SUM('Actual species'!V673)&gt;=1,1,IF(SUM('Actual species'!V673)="X",1,0))</f>
        <v>0</v>
      </c>
      <c r="T673" s="2">
        <f>IF(SUM('Actual species'!W673)&gt;=1,1,IF(SUM('Actual species'!W673)="X",1,0))</f>
        <v>0</v>
      </c>
    </row>
    <row r="674" spans="1:20" x14ac:dyDescent="0.3">
      <c r="A674" s="113" t="str">
        <f>'Actual species'!A674</f>
        <v>Carpelimus despectus</v>
      </c>
      <c r="B674" s="66">
        <f>IF(SUM('Actual species'!B674:E674)&gt;=1,1,IF(SUM('Actual species'!B674:E674)="X",1,0))</f>
        <v>1</v>
      </c>
      <c r="C674" s="2">
        <f>IF(SUM('Actual species'!F674)&gt;=1,1,IF(SUM('Actual species'!F674)="X",1,0))</f>
        <v>0</v>
      </c>
      <c r="D674" s="2">
        <f>IF(SUM('Actual species'!G674)&gt;=1,1,IF(SUM('Actual species'!G674)="X",1,0))</f>
        <v>0</v>
      </c>
      <c r="E674" s="2">
        <f>IF(SUM('Actual species'!H674)&gt;=1,1,IF(SUM('Actual species'!H674)="X",1,0))</f>
        <v>0</v>
      </c>
      <c r="F674" s="2">
        <f>IF(SUM('Actual species'!I674)&gt;=1,1,IF(SUM('Actual species'!I674)="X",1,0))</f>
        <v>0</v>
      </c>
      <c r="G674" s="2">
        <f>IF(SUM('Actual species'!J674)&gt;=1,1,IF(SUM('Actual species'!J674)="X",1,0))</f>
        <v>0</v>
      </c>
      <c r="H674" s="2">
        <f>IF(SUM('Actual species'!K674)&gt;=1,1,IF(SUM('Actual species'!K674)="X",1,0))</f>
        <v>0</v>
      </c>
      <c r="I674" s="2">
        <f>IF(SUM('Actual species'!L674)&gt;=1,1,IF(SUM('Actual species'!L674)="X",1,0))</f>
        <v>0</v>
      </c>
      <c r="J674" s="2">
        <f>IF(SUM('Actual species'!M674)&gt;=1,1,IF(SUM('Actual species'!M674)="X",1,0))</f>
        <v>1</v>
      </c>
      <c r="K674" s="2">
        <f>IF(SUM('Actual species'!N674)&gt;=1,1,IF(SUM('Actual species'!N674)="X",1,0))</f>
        <v>0</v>
      </c>
      <c r="L674" s="2">
        <f>IF(SUM('Actual species'!O674)&gt;=1,1,IF(SUM('Actual species'!O674)="X",1,0))</f>
        <v>0</v>
      </c>
      <c r="M674" s="2">
        <f>IF(SUM('Actual species'!P674)&gt;=1,1,IF(SUM('Actual species'!P674)="X",1,0))</f>
        <v>0</v>
      </c>
      <c r="N674" s="2">
        <f>IF(SUM('Actual species'!Q674)&gt;=1,1,IF(SUM('Actual species'!Q674)="X",1,0))</f>
        <v>0</v>
      </c>
      <c r="O674" s="2">
        <f>IF(SUM('Actual species'!R674)&gt;=1,1,IF(SUM('Actual species'!R674)="X",1,0))</f>
        <v>0</v>
      </c>
      <c r="P674" s="2">
        <f>IF(SUM('Actual species'!S674)&gt;=1,1,IF(SUM('Actual species'!S674)="X",1,0))</f>
        <v>0</v>
      </c>
      <c r="Q674" s="2">
        <f>IF(SUM('Actual species'!T674)&gt;=1,1,IF(SUM('Actual species'!T674)="X",1,0))</f>
        <v>0</v>
      </c>
      <c r="R674" s="2">
        <f>IF(SUM('Actual species'!U674)&gt;=1,1,IF(SUM('Actual species'!U674)="X",1,0))</f>
        <v>0</v>
      </c>
      <c r="S674" s="2">
        <f>IF(SUM('Actual species'!V674)&gt;=1,1,IF(SUM('Actual species'!V674)="X",1,0))</f>
        <v>0</v>
      </c>
      <c r="T674" s="2">
        <f>IF(SUM('Actual species'!W674)&gt;=1,1,IF(SUM('Actual species'!W674)="X",1,0))</f>
        <v>0</v>
      </c>
    </row>
    <row r="675" spans="1:20" x14ac:dyDescent="0.3">
      <c r="A675" s="113" t="str">
        <f>'Actual species'!A675</f>
        <v>Carpelimus foveolatus foveolatus</v>
      </c>
      <c r="B675" s="66">
        <f>IF(SUM('Actual species'!B675:E675)&gt;=1,1,IF(SUM('Actual species'!B675:E675)="X",1,0))</f>
        <v>0</v>
      </c>
      <c r="C675" s="2">
        <f>IF(SUM('Actual species'!F675)&gt;=1,1,IF(SUM('Actual species'!F675)="X",1,0))</f>
        <v>0</v>
      </c>
      <c r="D675" s="2">
        <f>IF(SUM('Actual species'!G675)&gt;=1,1,IF(SUM('Actual species'!G675)="X",1,0))</f>
        <v>0</v>
      </c>
      <c r="E675" s="2">
        <f>IF(SUM('Actual species'!H675)&gt;=1,1,IF(SUM('Actual species'!H675)="X",1,0))</f>
        <v>0</v>
      </c>
      <c r="F675" s="2">
        <f>IF(SUM('Actual species'!I675)&gt;=1,1,IF(SUM('Actual species'!I675)="X",1,0))</f>
        <v>0</v>
      </c>
      <c r="G675" s="2">
        <f>IF(SUM('Actual species'!J675)&gt;=1,1,IF(SUM('Actual species'!J675)="X",1,0))</f>
        <v>0</v>
      </c>
      <c r="H675" s="2">
        <f>IF(SUM('Actual species'!K675)&gt;=1,1,IF(SUM('Actual species'!K675)="X",1,0))</f>
        <v>0</v>
      </c>
      <c r="I675" s="2">
        <f>IF(SUM('Actual species'!L675)&gt;=1,1,IF(SUM('Actual species'!L675)="X",1,0))</f>
        <v>0</v>
      </c>
      <c r="J675" s="2">
        <f>IF(SUM('Actual species'!M675)&gt;=1,1,IF(SUM('Actual species'!M675)="X",1,0))</f>
        <v>0</v>
      </c>
      <c r="K675" s="2">
        <f>IF(SUM('Actual species'!N675)&gt;=1,1,IF(SUM('Actual species'!N675)="X",1,0))</f>
        <v>0</v>
      </c>
      <c r="L675" s="2">
        <f>IF(SUM('Actual species'!O675)&gt;=1,1,IF(SUM('Actual species'!O675)="X",1,0))</f>
        <v>0</v>
      </c>
      <c r="M675" s="2">
        <f>IF(SUM('Actual species'!P675)&gt;=1,1,IF(SUM('Actual species'!P675)="X",1,0))</f>
        <v>0</v>
      </c>
      <c r="N675" s="2">
        <f>IF(SUM('Actual species'!Q675)&gt;=1,1,IF(SUM('Actual species'!Q675)="X",1,0))</f>
        <v>0</v>
      </c>
      <c r="O675" s="2">
        <f>IF(SUM('Actual species'!R675)&gt;=1,1,IF(SUM('Actual species'!R675)="X",1,0))</f>
        <v>0</v>
      </c>
      <c r="P675" s="2">
        <f>IF(SUM('Actual species'!S675)&gt;=1,1,IF(SUM('Actual species'!S675)="X",1,0))</f>
        <v>0</v>
      </c>
      <c r="Q675" s="2">
        <f>IF(SUM('Actual species'!T675)&gt;=1,1,IF(SUM('Actual species'!T675)="X",1,0))</f>
        <v>0</v>
      </c>
      <c r="R675" s="2">
        <f>IF(SUM('Actual species'!U675)&gt;=1,1,IF(SUM('Actual species'!U675)="X",1,0))</f>
        <v>0</v>
      </c>
      <c r="S675" s="2">
        <f>IF(SUM('Actual species'!V675)&gt;=1,1,IF(SUM('Actual species'!V675)="X",1,0))</f>
        <v>0</v>
      </c>
      <c r="T675" s="2">
        <f>IF(SUM('Actual species'!W675)&gt;=1,1,IF(SUM('Actual species'!W675)="X",1,0))</f>
        <v>0</v>
      </c>
    </row>
    <row r="676" spans="1:20" x14ac:dyDescent="0.3">
      <c r="A676" s="113" t="str">
        <f>'Actual species'!A676</f>
        <v>Carpelimus fuliginosus</v>
      </c>
      <c r="B676" s="66">
        <f>IF(SUM('Actual species'!B676:E676)&gt;=1,1,IF(SUM('Actual species'!B676:E676)="X",1,0))</f>
        <v>0</v>
      </c>
      <c r="C676" s="2">
        <f>IF(SUM('Actual species'!F676)&gt;=1,1,IF(SUM('Actual species'!F676)="X",1,0))</f>
        <v>0</v>
      </c>
      <c r="D676" s="2">
        <f>IF(SUM('Actual species'!G676)&gt;=1,1,IF(SUM('Actual species'!G676)="X",1,0))</f>
        <v>0</v>
      </c>
      <c r="E676" s="2">
        <f>IF(SUM('Actual species'!H676)&gt;=1,1,IF(SUM('Actual species'!H676)="X",1,0))</f>
        <v>0</v>
      </c>
      <c r="F676" s="2">
        <f>IF(SUM('Actual species'!I676)&gt;=1,1,IF(SUM('Actual species'!I676)="X",1,0))</f>
        <v>0</v>
      </c>
      <c r="G676" s="2">
        <f>IF(SUM('Actual species'!J676)&gt;=1,1,IF(SUM('Actual species'!J676)="X",1,0))</f>
        <v>0</v>
      </c>
      <c r="H676" s="2">
        <f>IF(SUM('Actual species'!K676)&gt;=1,1,IF(SUM('Actual species'!K676)="X",1,0))</f>
        <v>0</v>
      </c>
      <c r="I676" s="2">
        <f>IF(SUM('Actual species'!L676)&gt;=1,1,IF(SUM('Actual species'!L676)="X",1,0))</f>
        <v>0</v>
      </c>
      <c r="J676" s="2">
        <f>IF(SUM('Actual species'!M676)&gt;=1,1,IF(SUM('Actual species'!M676)="X",1,0))</f>
        <v>1</v>
      </c>
      <c r="K676" s="2">
        <f>IF(SUM('Actual species'!N676)&gt;=1,1,IF(SUM('Actual species'!N676)="X",1,0))</f>
        <v>0</v>
      </c>
      <c r="L676" s="2">
        <f>IF(SUM('Actual species'!O676)&gt;=1,1,IF(SUM('Actual species'!O676)="X",1,0))</f>
        <v>0</v>
      </c>
      <c r="M676" s="2">
        <f>IF(SUM('Actual species'!P676)&gt;=1,1,IF(SUM('Actual species'!P676)="X",1,0))</f>
        <v>1</v>
      </c>
      <c r="N676" s="2">
        <f>IF(SUM('Actual species'!Q676)&gt;=1,1,IF(SUM('Actual species'!Q676)="X",1,0))</f>
        <v>0</v>
      </c>
      <c r="O676" s="2">
        <f>IF(SUM('Actual species'!R676)&gt;=1,1,IF(SUM('Actual species'!R676)="X",1,0))</f>
        <v>1</v>
      </c>
      <c r="P676" s="2">
        <f>IF(SUM('Actual species'!S676)&gt;=1,1,IF(SUM('Actual species'!S676)="X",1,0))</f>
        <v>0</v>
      </c>
      <c r="Q676" s="2">
        <f>IF(SUM('Actual species'!T676)&gt;=1,1,IF(SUM('Actual species'!T676)="X",1,0))</f>
        <v>0</v>
      </c>
      <c r="R676" s="2">
        <f>IF(SUM('Actual species'!U676)&gt;=1,1,IF(SUM('Actual species'!U676)="X",1,0))</f>
        <v>0</v>
      </c>
      <c r="S676" s="2">
        <f>IF(SUM('Actual species'!V676)&gt;=1,1,IF(SUM('Actual species'!V676)="X",1,0))</f>
        <v>0</v>
      </c>
      <c r="T676" s="2">
        <f>IF(SUM('Actual species'!W676)&gt;=1,1,IF(SUM('Actual species'!W676)="X",1,0))</f>
        <v>0</v>
      </c>
    </row>
    <row r="677" spans="1:20" x14ac:dyDescent="0.3">
      <c r="A677" s="113" t="str">
        <f>'Actual species'!A677</f>
        <v>Carpelimus gracilis</v>
      </c>
      <c r="B677" s="66">
        <f>IF(SUM('Actual species'!B677:E677)&gt;=1,1,IF(SUM('Actual species'!B677:E677)="X",1,0))</f>
        <v>0</v>
      </c>
      <c r="C677" s="2">
        <f>IF(SUM('Actual species'!F677)&gt;=1,1,IF(SUM('Actual species'!F677)="X",1,0))</f>
        <v>0</v>
      </c>
      <c r="D677" s="2">
        <f>IF(SUM('Actual species'!G677)&gt;=1,1,IF(SUM('Actual species'!G677)="X",1,0))</f>
        <v>0</v>
      </c>
      <c r="E677" s="2">
        <f>IF(SUM('Actual species'!H677)&gt;=1,1,IF(SUM('Actual species'!H677)="X",1,0))</f>
        <v>0</v>
      </c>
      <c r="F677" s="2">
        <f>IF(SUM('Actual species'!I677)&gt;=1,1,IF(SUM('Actual species'!I677)="X",1,0))</f>
        <v>1</v>
      </c>
      <c r="G677" s="2">
        <f>IF(SUM('Actual species'!J677)&gt;=1,1,IF(SUM('Actual species'!J677)="X",1,0))</f>
        <v>1</v>
      </c>
      <c r="H677" s="2">
        <f>IF(SUM('Actual species'!K677)&gt;=1,1,IF(SUM('Actual species'!K677)="X",1,0))</f>
        <v>0</v>
      </c>
      <c r="I677" s="2">
        <f>IF(SUM('Actual species'!L677)&gt;=1,1,IF(SUM('Actual species'!L677)="X",1,0))</f>
        <v>0</v>
      </c>
      <c r="J677" s="2">
        <f>IF(SUM('Actual species'!M677)&gt;=1,1,IF(SUM('Actual species'!M677)="X",1,0))</f>
        <v>1</v>
      </c>
      <c r="K677" s="2">
        <f>IF(SUM('Actual species'!N677)&gt;=1,1,IF(SUM('Actual species'!N677)="X",1,0))</f>
        <v>0</v>
      </c>
      <c r="L677" s="2">
        <f>IF(SUM('Actual species'!O677)&gt;=1,1,IF(SUM('Actual species'!O677)="X",1,0))</f>
        <v>0</v>
      </c>
      <c r="M677" s="2">
        <f>IF(SUM('Actual species'!P677)&gt;=1,1,IF(SUM('Actual species'!P677)="X",1,0))</f>
        <v>1</v>
      </c>
      <c r="N677" s="2">
        <f>IF(SUM('Actual species'!Q677)&gt;=1,1,IF(SUM('Actual species'!Q677)="X",1,0))</f>
        <v>0</v>
      </c>
      <c r="O677" s="2">
        <f>IF(SUM('Actual species'!R677)&gt;=1,1,IF(SUM('Actual species'!R677)="X",1,0))</f>
        <v>0</v>
      </c>
      <c r="P677" s="2">
        <f>IF(SUM('Actual species'!S677)&gt;=1,1,IF(SUM('Actual species'!S677)="X",1,0))</f>
        <v>0</v>
      </c>
      <c r="Q677" s="2">
        <f>IF(SUM('Actual species'!T677)&gt;=1,1,IF(SUM('Actual species'!T677)="X",1,0))</f>
        <v>0</v>
      </c>
      <c r="R677" s="2">
        <f>IF(SUM('Actual species'!U677)&gt;=1,1,IF(SUM('Actual species'!U677)="X",1,0))</f>
        <v>0</v>
      </c>
      <c r="S677" s="2">
        <f>IF(SUM('Actual species'!V677)&gt;=1,1,IF(SUM('Actual species'!V677)="X",1,0))</f>
        <v>0</v>
      </c>
      <c r="T677" s="2">
        <f>IF(SUM('Actual species'!W677)&gt;=1,1,IF(SUM('Actual species'!W677)="X",1,0))</f>
        <v>0</v>
      </c>
    </row>
    <row r="678" spans="1:20" x14ac:dyDescent="0.3">
      <c r="A678" s="113" t="str">
        <f>'Actual species'!A678</f>
        <v>Carpelimus nitidus</v>
      </c>
      <c r="B678" s="66">
        <f>IF(SUM('Actual species'!B678:E678)&gt;=1,1,IF(SUM('Actual species'!B678:E678)="X",1,0))</f>
        <v>0</v>
      </c>
      <c r="C678" s="2">
        <f>IF(SUM('Actual species'!F678)&gt;=1,1,IF(SUM('Actual species'!F678)="X",1,0))</f>
        <v>0</v>
      </c>
      <c r="D678" s="2">
        <f>IF(SUM('Actual species'!G678)&gt;=1,1,IF(SUM('Actual species'!G678)="X",1,0))</f>
        <v>0</v>
      </c>
      <c r="E678" s="2">
        <f>IF(SUM('Actual species'!H678)&gt;=1,1,IF(SUM('Actual species'!H678)="X",1,0))</f>
        <v>0</v>
      </c>
      <c r="F678" s="2">
        <f>IF(SUM('Actual species'!I678)&gt;=1,1,IF(SUM('Actual species'!I678)="X",1,0))</f>
        <v>0</v>
      </c>
      <c r="G678" s="2">
        <f>IF(SUM('Actual species'!J678)&gt;=1,1,IF(SUM('Actual species'!J678)="X",1,0))</f>
        <v>0</v>
      </c>
      <c r="H678" s="2">
        <f>IF(SUM('Actual species'!K678)&gt;=1,1,IF(SUM('Actual species'!K678)="X",1,0))</f>
        <v>0</v>
      </c>
      <c r="I678" s="2">
        <f>IF(SUM('Actual species'!L678)&gt;=1,1,IF(SUM('Actual species'!L678)="X",1,0))</f>
        <v>0</v>
      </c>
      <c r="J678" s="2">
        <f>IF(SUM('Actual species'!M678)&gt;=1,1,IF(SUM('Actual species'!M678)="X",1,0))</f>
        <v>0</v>
      </c>
      <c r="K678" s="2">
        <f>IF(SUM('Actual species'!N678)&gt;=1,1,IF(SUM('Actual species'!N678)="X",1,0))</f>
        <v>0</v>
      </c>
      <c r="L678" s="2">
        <f>IF(SUM('Actual species'!O678)&gt;=1,1,IF(SUM('Actual species'!O678)="X",1,0))</f>
        <v>0</v>
      </c>
      <c r="M678" s="2">
        <f>IF(SUM('Actual species'!P678)&gt;=1,1,IF(SUM('Actual species'!P678)="X",1,0))</f>
        <v>0</v>
      </c>
      <c r="N678" s="2">
        <f>IF(SUM('Actual species'!Q678)&gt;=1,1,IF(SUM('Actual species'!Q678)="X",1,0))</f>
        <v>0</v>
      </c>
      <c r="O678" s="2">
        <f>IF(SUM('Actual species'!R678)&gt;=1,1,IF(SUM('Actual species'!R678)="X",1,0))</f>
        <v>0</v>
      </c>
      <c r="P678" s="2">
        <f>IF(SUM('Actual species'!S678)&gt;=1,1,IF(SUM('Actual species'!S678)="X",1,0))</f>
        <v>0</v>
      </c>
      <c r="Q678" s="2">
        <f>IF(SUM('Actual species'!T678)&gt;=1,1,IF(SUM('Actual species'!T678)="X",1,0))</f>
        <v>0</v>
      </c>
      <c r="R678" s="2">
        <f>IF(SUM('Actual species'!U678)&gt;=1,1,IF(SUM('Actual species'!U678)="X",1,0))</f>
        <v>0</v>
      </c>
      <c r="S678" s="2">
        <f>IF(SUM('Actual species'!V678)&gt;=1,1,IF(SUM('Actual species'!V678)="X",1,0))</f>
        <v>0</v>
      </c>
      <c r="T678" s="2">
        <f>IF(SUM('Actual species'!W678)&gt;=1,1,IF(SUM('Actual species'!W678)="X",1,0))</f>
        <v>0</v>
      </c>
    </row>
    <row r="679" spans="1:20" x14ac:dyDescent="0.3">
      <c r="A679" s="113" t="str">
        <f>'Actual species'!A679</f>
        <v>Carpelimus obesus</v>
      </c>
      <c r="B679" s="66">
        <f>IF(SUM('Actual species'!B679:E679)&gt;=1,1,IF(SUM('Actual species'!B679:E679)="X",1,0))</f>
        <v>1</v>
      </c>
      <c r="C679" s="2">
        <f>IF(SUM('Actual species'!F679)&gt;=1,1,IF(SUM('Actual species'!F679)="X",1,0))</f>
        <v>0</v>
      </c>
      <c r="D679" s="2">
        <f>IF(SUM('Actual species'!G679)&gt;=1,1,IF(SUM('Actual species'!G679)="X",1,0))</f>
        <v>0</v>
      </c>
      <c r="E679" s="2">
        <f>IF(SUM('Actual species'!H679)&gt;=1,1,IF(SUM('Actual species'!H679)="X",1,0))</f>
        <v>0</v>
      </c>
      <c r="F679" s="2">
        <f>IF(SUM('Actual species'!I679)&gt;=1,1,IF(SUM('Actual species'!I679)="X",1,0))</f>
        <v>0</v>
      </c>
      <c r="G679" s="2">
        <f>IF(SUM('Actual species'!J679)&gt;=1,1,IF(SUM('Actual species'!J679)="X",1,0))</f>
        <v>0</v>
      </c>
      <c r="H679" s="2">
        <f>IF(SUM('Actual species'!K679)&gt;=1,1,IF(SUM('Actual species'!K679)="X",1,0))</f>
        <v>0</v>
      </c>
      <c r="I679" s="2">
        <f>IF(SUM('Actual species'!L679)&gt;=1,1,IF(SUM('Actual species'!L679)="X",1,0))</f>
        <v>0</v>
      </c>
      <c r="J679" s="2">
        <f>IF(SUM('Actual species'!M679)&gt;=1,1,IF(SUM('Actual species'!M679)="X",1,0))</f>
        <v>0</v>
      </c>
      <c r="K679" s="2">
        <f>IF(SUM('Actual species'!N679)&gt;=1,1,IF(SUM('Actual species'!N679)="X",1,0))</f>
        <v>0</v>
      </c>
      <c r="L679" s="2">
        <f>IF(SUM('Actual species'!O679)&gt;=1,1,IF(SUM('Actual species'!O679)="X",1,0))</f>
        <v>0</v>
      </c>
      <c r="M679" s="2">
        <f>IF(SUM('Actual species'!P679)&gt;=1,1,IF(SUM('Actual species'!P679)="X",1,0))</f>
        <v>0</v>
      </c>
      <c r="N679" s="2">
        <f>IF(SUM('Actual species'!Q679)&gt;=1,1,IF(SUM('Actual species'!Q679)="X",1,0))</f>
        <v>0</v>
      </c>
      <c r="O679" s="2">
        <f>IF(SUM('Actual species'!R679)&gt;=1,1,IF(SUM('Actual species'!R679)="X",1,0))</f>
        <v>0</v>
      </c>
      <c r="P679" s="2">
        <f>IF(SUM('Actual species'!S679)&gt;=1,1,IF(SUM('Actual species'!S679)="X",1,0))</f>
        <v>0</v>
      </c>
      <c r="Q679" s="2">
        <f>IF(SUM('Actual species'!T679)&gt;=1,1,IF(SUM('Actual species'!T679)="X",1,0))</f>
        <v>0</v>
      </c>
      <c r="R679" s="2">
        <f>IF(SUM('Actual species'!U679)&gt;=1,1,IF(SUM('Actual species'!U679)="X",1,0))</f>
        <v>0</v>
      </c>
      <c r="S679" s="2">
        <f>IF(SUM('Actual species'!V679)&gt;=1,1,IF(SUM('Actual species'!V679)="X",1,0))</f>
        <v>0</v>
      </c>
      <c r="T679" s="2">
        <f>IF(SUM('Actual species'!W679)&gt;=1,1,IF(SUM('Actual species'!W679)="X",1,0))</f>
        <v>0</v>
      </c>
    </row>
    <row r="680" spans="1:20" x14ac:dyDescent="0.3">
      <c r="A680" s="113" t="str">
        <f>'Actual species'!A680</f>
        <v>Carpelimus parvulus</v>
      </c>
      <c r="B680" s="66">
        <f>IF(SUM('Actual species'!B680:E680)&gt;=1,1,IF(SUM('Actual species'!B680:E680)="X",1,0))</f>
        <v>0</v>
      </c>
      <c r="C680" s="2">
        <f>IF(SUM('Actual species'!F680)&gt;=1,1,IF(SUM('Actual species'!F680)="X",1,0))</f>
        <v>0</v>
      </c>
      <c r="D680" s="2">
        <f>IF(SUM('Actual species'!G680)&gt;=1,1,IF(SUM('Actual species'!G680)="X",1,0))</f>
        <v>0</v>
      </c>
      <c r="E680" s="2">
        <f>IF(SUM('Actual species'!H680)&gt;=1,1,IF(SUM('Actual species'!H680)="X",1,0))</f>
        <v>0</v>
      </c>
      <c r="F680" s="2">
        <f>IF(SUM('Actual species'!I680)&gt;=1,1,IF(SUM('Actual species'!I680)="X",1,0))</f>
        <v>0</v>
      </c>
      <c r="G680" s="2">
        <f>IF(SUM('Actual species'!J680)&gt;=1,1,IF(SUM('Actual species'!J680)="X",1,0))</f>
        <v>0</v>
      </c>
      <c r="H680" s="2">
        <f>IF(SUM('Actual species'!K680)&gt;=1,1,IF(SUM('Actual species'!K680)="X",1,0))</f>
        <v>0</v>
      </c>
      <c r="I680" s="2">
        <f>IF(SUM('Actual species'!L680)&gt;=1,1,IF(SUM('Actual species'!L680)="X",1,0))</f>
        <v>0</v>
      </c>
      <c r="J680" s="2">
        <f>IF(SUM('Actual species'!M680)&gt;=1,1,IF(SUM('Actual species'!M680)="X",1,0))</f>
        <v>0</v>
      </c>
      <c r="K680" s="2">
        <f>IF(SUM('Actual species'!N680)&gt;=1,1,IF(SUM('Actual species'!N680)="X",1,0))</f>
        <v>0</v>
      </c>
      <c r="L680" s="2">
        <f>IF(SUM('Actual species'!O680)&gt;=1,1,IF(SUM('Actual species'!O680)="X",1,0))</f>
        <v>0</v>
      </c>
      <c r="M680" s="2">
        <f>IF(SUM('Actual species'!P680)&gt;=1,1,IF(SUM('Actual species'!P680)="X",1,0))</f>
        <v>0</v>
      </c>
      <c r="N680" s="2">
        <f>IF(SUM('Actual species'!Q680)&gt;=1,1,IF(SUM('Actual species'!Q680)="X",1,0))</f>
        <v>0</v>
      </c>
      <c r="O680" s="2">
        <f>IF(SUM('Actual species'!R680)&gt;=1,1,IF(SUM('Actual species'!R680)="X",1,0))</f>
        <v>0</v>
      </c>
      <c r="P680" s="2">
        <f>IF(SUM('Actual species'!S680)&gt;=1,1,IF(SUM('Actual species'!S680)="X",1,0))</f>
        <v>0</v>
      </c>
      <c r="Q680" s="2">
        <f>IF(SUM('Actual species'!T680)&gt;=1,1,IF(SUM('Actual species'!T680)="X",1,0))</f>
        <v>0</v>
      </c>
      <c r="R680" s="2">
        <f>IF(SUM('Actual species'!U680)&gt;=1,1,IF(SUM('Actual species'!U680)="X",1,0))</f>
        <v>0</v>
      </c>
      <c r="S680" s="2">
        <f>IF(SUM('Actual species'!V680)&gt;=1,1,IF(SUM('Actual species'!V680)="X",1,0))</f>
        <v>0</v>
      </c>
      <c r="T680" s="2">
        <f>IF(SUM('Actual species'!W680)&gt;=1,1,IF(SUM('Actual species'!W680)="X",1,0))</f>
        <v>0</v>
      </c>
    </row>
    <row r="681" spans="1:20" x14ac:dyDescent="0.3">
      <c r="A681" s="113" t="str">
        <f>'Actual species'!A681</f>
        <v>Carpelimus punctatellus</v>
      </c>
      <c r="B681" s="66">
        <f>IF(SUM('Actual species'!B681:E681)&gt;=1,1,IF(SUM('Actual species'!B681:E681)="X",1,0))</f>
        <v>0</v>
      </c>
      <c r="C681" s="2">
        <f>IF(SUM('Actual species'!F681)&gt;=1,1,IF(SUM('Actual species'!F681)="X",1,0))</f>
        <v>0</v>
      </c>
      <c r="D681" s="2">
        <f>IF(SUM('Actual species'!G681)&gt;=1,1,IF(SUM('Actual species'!G681)="X",1,0))</f>
        <v>0</v>
      </c>
      <c r="E681" s="2">
        <f>IF(SUM('Actual species'!H681)&gt;=1,1,IF(SUM('Actual species'!H681)="X",1,0))</f>
        <v>0</v>
      </c>
      <c r="F681" s="2">
        <f>IF(SUM('Actual species'!I681)&gt;=1,1,IF(SUM('Actual species'!I681)="X",1,0))</f>
        <v>0</v>
      </c>
      <c r="G681" s="2">
        <f>IF(SUM('Actual species'!J681)&gt;=1,1,IF(SUM('Actual species'!J681)="X",1,0))</f>
        <v>0</v>
      </c>
      <c r="H681" s="2">
        <f>IF(SUM('Actual species'!K681)&gt;=1,1,IF(SUM('Actual species'!K681)="X",1,0))</f>
        <v>0</v>
      </c>
      <c r="I681" s="2">
        <f>IF(SUM('Actual species'!L681)&gt;=1,1,IF(SUM('Actual species'!L681)="X",1,0))</f>
        <v>0</v>
      </c>
      <c r="J681" s="2">
        <f>IF(SUM('Actual species'!M681)&gt;=1,1,IF(SUM('Actual species'!M681)="X",1,0))</f>
        <v>1</v>
      </c>
      <c r="K681" s="2">
        <f>IF(SUM('Actual species'!N681)&gt;=1,1,IF(SUM('Actual species'!N681)="X",1,0))</f>
        <v>0</v>
      </c>
      <c r="L681" s="2">
        <f>IF(SUM('Actual species'!O681)&gt;=1,1,IF(SUM('Actual species'!O681)="X",1,0))</f>
        <v>0</v>
      </c>
      <c r="M681" s="2">
        <f>IF(SUM('Actual species'!P681)&gt;=1,1,IF(SUM('Actual species'!P681)="X",1,0))</f>
        <v>0</v>
      </c>
      <c r="N681" s="2">
        <f>IF(SUM('Actual species'!Q681)&gt;=1,1,IF(SUM('Actual species'!Q681)="X",1,0))</f>
        <v>0</v>
      </c>
      <c r="O681" s="2">
        <f>IF(SUM('Actual species'!R681)&gt;=1,1,IF(SUM('Actual species'!R681)="X",1,0))</f>
        <v>0</v>
      </c>
      <c r="P681" s="2">
        <f>IF(SUM('Actual species'!S681)&gt;=1,1,IF(SUM('Actual species'!S681)="X",1,0))</f>
        <v>0</v>
      </c>
      <c r="Q681" s="2">
        <f>IF(SUM('Actual species'!T681)&gt;=1,1,IF(SUM('Actual species'!T681)="X",1,0))</f>
        <v>0</v>
      </c>
      <c r="R681" s="2">
        <f>IF(SUM('Actual species'!U681)&gt;=1,1,IF(SUM('Actual species'!U681)="X",1,0))</f>
        <v>0</v>
      </c>
      <c r="S681" s="2">
        <f>IF(SUM('Actual species'!V681)&gt;=1,1,IF(SUM('Actual species'!V681)="X",1,0))</f>
        <v>0</v>
      </c>
      <c r="T681" s="2">
        <f>IF(SUM('Actual species'!W681)&gt;=1,1,IF(SUM('Actual species'!W681)="X",1,0))</f>
        <v>0</v>
      </c>
    </row>
    <row r="682" spans="1:20" x14ac:dyDescent="0.3">
      <c r="A682" s="113" t="str">
        <f>'Actual species'!A682</f>
        <v>Carpelimus punctipennis</v>
      </c>
      <c r="B682" s="66">
        <f>IF(SUM('Actual species'!B682:E682)&gt;=1,1,IF(SUM('Actual species'!B682:E682)="X",1,0))</f>
        <v>0</v>
      </c>
      <c r="C682" s="2">
        <f>IF(SUM('Actual species'!F682)&gt;=1,1,IF(SUM('Actual species'!F682)="X",1,0))</f>
        <v>0</v>
      </c>
      <c r="D682" s="2">
        <f>IF(SUM('Actual species'!G682)&gt;=1,1,IF(SUM('Actual species'!G682)="X",1,0))</f>
        <v>0</v>
      </c>
      <c r="E682" s="2">
        <f>IF(SUM('Actual species'!H682)&gt;=1,1,IF(SUM('Actual species'!H682)="X",1,0))</f>
        <v>0</v>
      </c>
      <c r="F682" s="2">
        <f>IF(SUM('Actual species'!I682)&gt;=1,1,IF(SUM('Actual species'!I682)="X",1,0))</f>
        <v>0</v>
      </c>
      <c r="G682" s="2">
        <f>IF(SUM('Actual species'!J682)&gt;=1,1,IF(SUM('Actual species'!J682)="X",1,0))</f>
        <v>0</v>
      </c>
      <c r="H682" s="2">
        <f>IF(SUM('Actual species'!K682)&gt;=1,1,IF(SUM('Actual species'!K682)="X",1,0))</f>
        <v>0</v>
      </c>
      <c r="I682" s="2">
        <f>IF(SUM('Actual species'!L682)&gt;=1,1,IF(SUM('Actual species'!L682)="X",1,0))</f>
        <v>0</v>
      </c>
      <c r="J682" s="2">
        <f>IF(SUM('Actual species'!M682)&gt;=1,1,IF(SUM('Actual species'!M682)="X",1,0))</f>
        <v>0</v>
      </c>
      <c r="K682" s="2">
        <f>IF(SUM('Actual species'!N682)&gt;=1,1,IF(SUM('Actual species'!N682)="X",1,0))</f>
        <v>0</v>
      </c>
      <c r="L682" s="2">
        <f>IF(SUM('Actual species'!O682)&gt;=1,1,IF(SUM('Actual species'!O682)="X",1,0))</f>
        <v>0</v>
      </c>
      <c r="M682" s="2">
        <f>IF(SUM('Actual species'!P682)&gt;=1,1,IF(SUM('Actual species'!P682)="X",1,0))</f>
        <v>0</v>
      </c>
      <c r="N682" s="2">
        <f>IF(SUM('Actual species'!Q682)&gt;=1,1,IF(SUM('Actual species'!Q682)="X",1,0))</f>
        <v>0</v>
      </c>
      <c r="O682" s="2">
        <f>IF(SUM('Actual species'!R682)&gt;=1,1,IF(SUM('Actual species'!R682)="X",1,0))</f>
        <v>0</v>
      </c>
      <c r="P682" s="2">
        <f>IF(SUM('Actual species'!S682)&gt;=1,1,IF(SUM('Actual species'!S682)="X",1,0))</f>
        <v>0</v>
      </c>
      <c r="Q682" s="2">
        <f>IF(SUM('Actual species'!T682)&gt;=1,1,IF(SUM('Actual species'!T682)="X",1,0))</f>
        <v>0</v>
      </c>
      <c r="R682" s="2">
        <f>IF(SUM('Actual species'!U682)&gt;=1,1,IF(SUM('Actual species'!U682)="X",1,0))</f>
        <v>0</v>
      </c>
      <c r="S682" s="2">
        <f>IF(SUM('Actual species'!V682)&gt;=1,1,IF(SUM('Actual species'!V682)="X",1,0))</f>
        <v>0</v>
      </c>
      <c r="T682" s="2">
        <f>IF(SUM('Actual species'!W682)&gt;=1,1,IF(SUM('Actual species'!W682)="X",1,0))</f>
        <v>0</v>
      </c>
    </row>
    <row r="683" spans="1:20" x14ac:dyDescent="0.3">
      <c r="A683" s="113" t="str">
        <f>'Actual species'!A683</f>
        <v>Carpelimus pusillus</v>
      </c>
      <c r="B683" s="66">
        <f>IF(SUM('Actual species'!B683:E683)&gt;=1,1,IF(SUM('Actual species'!B683:E683)="X",1,0))</f>
        <v>1</v>
      </c>
      <c r="C683" s="2">
        <f>IF(SUM('Actual species'!F683)&gt;=1,1,IF(SUM('Actual species'!F683)="X",1,0))</f>
        <v>0</v>
      </c>
      <c r="D683" s="2">
        <f>IF(SUM('Actual species'!G683)&gt;=1,1,IF(SUM('Actual species'!G683)="X",1,0))</f>
        <v>0</v>
      </c>
      <c r="E683" s="2">
        <f>IF(SUM('Actual species'!H683)&gt;=1,1,IF(SUM('Actual species'!H683)="X",1,0))</f>
        <v>0</v>
      </c>
      <c r="F683" s="2">
        <f>IF(SUM('Actual species'!I683)&gt;=1,1,IF(SUM('Actual species'!I683)="X",1,0))</f>
        <v>0</v>
      </c>
      <c r="G683" s="2">
        <f>IF(SUM('Actual species'!J683)&gt;=1,1,IF(SUM('Actual species'!J683)="X",1,0))</f>
        <v>0</v>
      </c>
      <c r="H683" s="2">
        <f>IF(SUM('Actual species'!K683)&gt;=1,1,IF(SUM('Actual species'!K683)="X",1,0))</f>
        <v>0</v>
      </c>
      <c r="I683" s="2">
        <f>IF(SUM('Actual species'!L683)&gt;=1,1,IF(SUM('Actual species'!L683)="X",1,0))</f>
        <v>0</v>
      </c>
      <c r="J683" s="2">
        <f>IF(SUM('Actual species'!M683)&gt;=1,1,IF(SUM('Actual species'!M683)="X",1,0))</f>
        <v>0</v>
      </c>
      <c r="K683" s="2">
        <f>IF(SUM('Actual species'!N683)&gt;=1,1,IF(SUM('Actual species'!N683)="X",1,0))</f>
        <v>0</v>
      </c>
      <c r="L683" s="2">
        <f>IF(SUM('Actual species'!O683)&gt;=1,1,IF(SUM('Actual species'!O683)="X",1,0))</f>
        <v>0</v>
      </c>
      <c r="M683" s="2">
        <f>IF(SUM('Actual species'!P683)&gt;=1,1,IF(SUM('Actual species'!P683)="X",1,0))</f>
        <v>0</v>
      </c>
      <c r="N683" s="2">
        <f>IF(SUM('Actual species'!Q683)&gt;=1,1,IF(SUM('Actual species'!Q683)="X",1,0))</f>
        <v>0</v>
      </c>
      <c r="O683" s="2">
        <f>IF(SUM('Actual species'!R683)&gt;=1,1,IF(SUM('Actual species'!R683)="X",1,0))</f>
        <v>0</v>
      </c>
      <c r="P683" s="2">
        <f>IF(SUM('Actual species'!S683)&gt;=1,1,IF(SUM('Actual species'!S683)="X",1,0))</f>
        <v>0</v>
      </c>
      <c r="Q683" s="2">
        <f>IF(SUM('Actual species'!T683)&gt;=1,1,IF(SUM('Actual species'!T683)="X",1,0))</f>
        <v>0</v>
      </c>
      <c r="R683" s="2">
        <f>IF(SUM('Actual species'!U683)&gt;=1,1,IF(SUM('Actual species'!U683)="X",1,0))</f>
        <v>0</v>
      </c>
      <c r="S683" s="2">
        <f>IF(SUM('Actual species'!V683)&gt;=1,1,IF(SUM('Actual species'!V683)="X",1,0))</f>
        <v>0</v>
      </c>
      <c r="T683" s="2">
        <f>IF(SUM('Actual species'!W683)&gt;=1,1,IF(SUM('Actual species'!W683)="X",1,0))</f>
        <v>0</v>
      </c>
    </row>
    <row r="684" spans="1:20" x14ac:dyDescent="0.3">
      <c r="A684" s="113" t="str">
        <f>'Actual species'!A684</f>
        <v>?*Carpelimus reitteri</v>
      </c>
      <c r="B684" s="66">
        <f>IF(SUM('Actual species'!B684:E684)&gt;=1,1,IF(SUM('Actual species'!B684:E684)="X",1,0))</f>
        <v>0</v>
      </c>
      <c r="C684" s="2">
        <f>IF(SUM('Actual species'!F684)&gt;=1,1,IF(SUM('Actual species'!F684)="X",1,0))</f>
        <v>0</v>
      </c>
      <c r="D684" s="2">
        <f>IF(SUM('Actual species'!G684)&gt;=1,1,IF(SUM('Actual species'!G684)="X",1,0))</f>
        <v>0</v>
      </c>
      <c r="E684" s="2">
        <f>IF(SUM('Actual species'!H684)&gt;=1,1,IF(SUM('Actual species'!H684)="X",1,0))</f>
        <v>0</v>
      </c>
      <c r="F684" s="2">
        <f>IF(SUM('Actual species'!I684)&gt;=1,1,IF(SUM('Actual species'!I684)="X",1,0))</f>
        <v>0</v>
      </c>
      <c r="G684" s="2">
        <f>IF(SUM('Actual species'!J684)&gt;=1,1,IF(SUM('Actual species'!J684)="X",1,0))</f>
        <v>0</v>
      </c>
      <c r="H684" s="2">
        <f>IF(SUM('Actual species'!K684)&gt;=1,1,IF(SUM('Actual species'!K684)="X",1,0))</f>
        <v>0</v>
      </c>
      <c r="I684" s="2">
        <f>IF(SUM('Actual species'!L684)&gt;=1,1,IF(SUM('Actual species'!L684)="X",1,0))</f>
        <v>0</v>
      </c>
      <c r="J684" s="2">
        <f>IF(SUM('Actual species'!M684)&gt;=1,1,IF(SUM('Actual species'!M684)="X",1,0))</f>
        <v>0</v>
      </c>
      <c r="K684" s="2">
        <f>IF(SUM('Actual species'!N684)&gt;=1,1,IF(SUM('Actual species'!N684)="X",1,0))</f>
        <v>0</v>
      </c>
      <c r="L684" s="2">
        <f>IF(SUM('Actual species'!O684)&gt;=1,1,IF(SUM('Actual species'!O684)="X",1,0))</f>
        <v>0</v>
      </c>
      <c r="M684" s="2">
        <f>IF(SUM('Actual species'!P684)&gt;=1,1,IF(SUM('Actual species'!P684)="X",1,0))</f>
        <v>0</v>
      </c>
      <c r="N684" s="2">
        <f>IF(SUM('Actual species'!Q684)&gt;=1,1,IF(SUM('Actual species'!Q684)="X",1,0))</f>
        <v>0</v>
      </c>
      <c r="O684" s="2">
        <f>IF(SUM('Actual species'!R684)&gt;=1,1,IF(SUM('Actual species'!R684)="X",1,0))</f>
        <v>0</v>
      </c>
      <c r="P684" s="2">
        <f>IF(SUM('Actual species'!S684)&gt;=1,1,IF(SUM('Actual species'!S684)="X",1,0))</f>
        <v>0</v>
      </c>
      <c r="Q684" s="2">
        <f>IF(SUM('Actual species'!T684)&gt;=1,1,IF(SUM('Actual species'!T684)="X",1,0))</f>
        <v>0</v>
      </c>
      <c r="R684" s="2">
        <f>IF(SUM('Actual species'!U684)&gt;=1,1,IF(SUM('Actual species'!U684)="X",1,0))</f>
        <v>0</v>
      </c>
      <c r="S684" s="2">
        <f>IF(SUM('Actual species'!V684)&gt;=1,1,IF(SUM('Actual species'!V684)="X",1,0))</f>
        <v>0</v>
      </c>
      <c r="T684" s="2">
        <f>IF(SUM('Actual species'!W684)&gt;=1,1,IF(SUM('Actual species'!W684)="X",1,0))</f>
        <v>0</v>
      </c>
    </row>
    <row r="685" spans="1:20" x14ac:dyDescent="0.3">
      <c r="A685" s="113" t="str">
        <f>'Actual species'!A685</f>
        <v>Carpelimus rivulare</v>
      </c>
      <c r="B685" s="66">
        <f>IF(SUM('Actual species'!B685:E685)&gt;=1,1,IF(SUM('Actual species'!B685:E685)="X",1,0))</f>
        <v>0</v>
      </c>
      <c r="C685" s="2">
        <f>IF(SUM('Actual species'!F685)&gt;=1,1,IF(SUM('Actual species'!F685)="X",1,0))</f>
        <v>0</v>
      </c>
      <c r="D685" s="2">
        <f>IF(SUM('Actual species'!G685)&gt;=1,1,IF(SUM('Actual species'!G685)="X",1,0))</f>
        <v>0</v>
      </c>
      <c r="E685" s="2">
        <f>IF(SUM('Actual species'!H685)&gt;=1,1,IF(SUM('Actual species'!H685)="X",1,0))</f>
        <v>0</v>
      </c>
      <c r="F685" s="2">
        <f>IF(SUM('Actual species'!I685)&gt;=1,1,IF(SUM('Actual species'!I685)="X",1,0))</f>
        <v>0</v>
      </c>
      <c r="G685" s="2">
        <f>IF(SUM('Actual species'!J685)&gt;=1,1,IF(SUM('Actual species'!J685)="X",1,0))</f>
        <v>0</v>
      </c>
      <c r="H685" s="2">
        <f>IF(SUM('Actual species'!K685)&gt;=1,1,IF(SUM('Actual species'!K685)="X",1,0))</f>
        <v>0</v>
      </c>
      <c r="I685" s="2">
        <f>IF(SUM('Actual species'!L685)&gt;=1,1,IF(SUM('Actual species'!L685)="X",1,0))</f>
        <v>0</v>
      </c>
      <c r="J685" s="2">
        <f>IF(SUM('Actual species'!M685)&gt;=1,1,IF(SUM('Actual species'!M685)="X",1,0))</f>
        <v>0</v>
      </c>
      <c r="K685" s="2">
        <f>IF(SUM('Actual species'!N685)&gt;=1,1,IF(SUM('Actual species'!N685)="X",1,0))</f>
        <v>0</v>
      </c>
      <c r="L685" s="2">
        <f>IF(SUM('Actual species'!O685)&gt;=1,1,IF(SUM('Actual species'!O685)="X",1,0))</f>
        <v>0</v>
      </c>
      <c r="M685" s="2">
        <f>IF(SUM('Actual species'!P685)&gt;=1,1,IF(SUM('Actual species'!P685)="X",1,0))</f>
        <v>0</v>
      </c>
      <c r="N685" s="2">
        <f>IF(SUM('Actual species'!Q685)&gt;=1,1,IF(SUM('Actual species'!Q685)="X",1,0))</f>
        <v>0</v>
      </c>
      <c r="O685" s="2">
        <f>IF(SUM('Actual species'!R685)&gt;=1,1,IF(SUM('Actual species'!R685)="X",1,0))</f>
        <v>1</v>
      </c>
      <c r="P685" s="2">
        <f>IF(SUM('Actual species'!S685)&gt;=1,1,IF(SUM('Actual species'!S685)="X",1,0))</f>
        <v>0</v>
      </c>
      <c r="Q685" s="2">
        <f>IF(SUM('Actual species'!T685)&gt;=1,1,IF(SUM('Actual species'!T685)="X",1,0))</f>
        <v>0</v>
      </c>
      <c r="R685" s="2">
        <f>IF(SUM('Actual species'!U685)&gt;=1,1,IF(SUM('Actual species'!U685)="X",1,0))</f>
        <v>0</v>
      </c>
      <c r="S685" s="2">
        <f>IF(SUM('Actual species'!V685)&gt;=1,1,IF(SUM('Actual species'!V685)="X",1,0))</f>
        <v>0</v>
      </c>
      <c r="T685" s="2">
        <f>IF(SUM('Actual species'!W685)&gt;=1,1,IF(SUM('Actual species'!W685)="X",1,0))</f>
        <v>0</v>
      </c>
    </row>
    <row r="686" spans="1:20" x14ac:dyDescent="0.3">
      <c r="A686" s="113" t="str">
        <f>'Actual species'!A686</f>
        <v>Carpelimus siculus</v>
      </c>
      <c r="B686" s="66">
        <f>IF(SUM('Actual species'!B686:E686)&gt;=1,1,IF(SUM('Actual species'!B686:E686)="X",1,0))</f>
        <v>0</v>
      </c>
      <c r="C686" s="2">
        <f>IF(SUM('Actual species'!F686)&gt;=1,1,IF(SUM('Actual species'!F686)="X",1,0))</f>
        <v>0</v>
      </c>
      <c r="D686" s="2">
        <f>IF(SUM('Actual species'!G686)&gt;=1,1,IF(SUM('Actual species'!G686)="X",1,0))</f>
        <v>0</v>
      </c>
      <c r="E686" s="2">
        <f>IF(SUM('Actual species'!H686)&gt;=1,1,IF(SUM('Actual species'!H686)="X",1,0))</f>
        <v>0</v>
      </c>
      <c r="F686" s="2">
        <f>IF(SUM('Actual species'!I686)&gt;=1,1,IF(SUM('Actual species'!I686)="X",1,0))</f>
        <v>0</v>
      </c>
      <c r="G686" s="2">
        <f>IF(SUM('Actual species'!J686)&gt;=1,1,IF(SUM('Actual species'!J686)="X",1,0))</f>
        <v>0</v>
      </c>
      <c r="H686" s="2">
        <f>IF(SUM('Actual species'!K686)&gt;=1,1,IF(SUM('Actual species'!K686)="X",1,0))</f>
        <v>0</v>
      </c>
      <c r="I686" s="2">
        <f>IF(SUM('Actual species'!L686)&gt;=1,1,IF(SUM('Actual species'!L686)="X",1,0))</f>
        <v>0</v>
      </c>
      <c r="J686" s="2">
        <f>IF(SUM('Actual species'!M686)&gt;=1,1,IF(SUM('Actual species'!M686)="X",1,0))</f>
        <v>0</v>
      </c>
      <c r="K686" s="2">
        <f>IF(SUM('Actual species'!N686)&gt;=1,1,IF(SUM('Actual species'!N686)="X",1,0))</f>
        <v>0</v>
      </c>
      <c r="L686" s="2">
        <f>IF(SUM('Actual species'!O686)&gt;=1,1,IF(SUM('Actual species'!O686)="X",1,0))</f>
        <v>0</v>
      </c>
      <c r="M686" s="2">
        <f>IF(SUM('Actual species'!P686)&gt;=1,1,IF(SUM('Actual species'!P686)="X",1,0))</f>
        <v>0</v>
      </c>
      <c r="N686" s="2">
        <f>IF(SUM('Actual species'!Q686)&gt;=1,1,IF(SUM('Actual species'!Q686)="X",1,0))</f>
        <v>0</v>
      </c>
      <c r="O686" s="2">
        <f>IF(SUM('Actual species'!R686)&gt;=1,1,IF(SUM('Actual species'!R686)="X",1,0))</f>
        <v>0</v>
      </c>
      <c r="P686" s="2">
        <f>IF(SUM('Actual species'!S686)&gt;=1,1,IF(SUM('Actual species'!S686)="X",1,0))</f>
        <v>0</v>
      </c>
      <c r="Q686" s="2">
        <f>IF(SUM('Actual species'!T686)&gt;=1,1,IF(SUM('Actual species'!T686)="X",1,0))</f>
        <v>0</v>
      </c>
      <c r="R686" s="2">
        <f>IF(SUM('Actual species'!U686)&gt;=1,1,IF(SUM('Actual species'!U686)="X",1,0))</f>
        <v>0</v>
      </c>
      <c r="S686" s="2">
        <f>IF(SUM('Actual species'!V686)&gt;=1,1,IF(SUM('Actual species'!V686)="X",1,0))</f>
        <v>0</v>
      </c>
      <c r="T686" s="2">
        <f>IF(SUM('Actual species'!W686)&gt;=1,1,IF(SUM('Actual species'!W686)="X",1,0))</f>
        <v>0</v>
      </c>
    </row>
    <row r="687" spans="1:20" x14ac:dyDescent="0.3">
      <c r="A687" s="113" t="str">
        <f>'Actual species'!A687</f>
        <v>Carpelimus similis</v>
      </c>
      <c r="B687" s="66">
        <f>IF(SUM('Actual species'!B687:E687)&gt;=1,1,IF(SUM('Actual species'!B687:E687)="X",1,0))</f>
        <v>0</v>
      </c>
      <c r="C687" s="2">
        <f>IF(SUM('Actual species'!F687)&gt;=1,1,IF(SUM('Actual species'!F687)="X",1,0))</f>
        <v>0</v>
      </c>
      <c r="D687" s="2">
        <f>IF(SUM('Actual species'!G687)&gt;=1,1,IF(SUM('Actual species'!G687)="X",1,0))</f>
        <v>0</v>
      </c>
      <c r="E687" s="2">
        <f>IF(SUM('Actual species'!H687)&gt;=1,1,IF(SUM('Actual species'!H687)="X",1,0))</f>
        <v>0</v>
      </c>
      <c r="F687" s="2">
        <f>IF(SUM('Actual species'!I687)&gt;=1,1,IF(SUM('Actual species'!I687)="X",1,0))</f>
        <v>1</v>
      </c>
      <c r="G687" s="2">
        <f>IF(SUM('Actual species'!J687)&gt;=1,1,IF(SUM('Actual species'!J687)="X",1,0))</f>
        <v>0</v>
      </c>
      <c r="H687" s="2">
        <f>IF(SUM('Actual species'!K687)&gt;=1,1,IF(SUM('Actual species'!K687)="X",1,0))</f>
        <v>0</v>
      </c>
      <c r="I687" s="2">
        <f>IF(SUM('Actual species'!L687)&gt;=1,1,IF(SUM('Actual species'!L687)="X",1,0))</f>
        <v>0</v>
      </c>
      <c r="J687" s="2">
        <f>IF(SUM('Actual species'!M687)&gt;=1,1,IF(SUM('Actual species'!M687)="X",1,0))</f>
        <v>0</v>
      </c>
      <c r="K687" s="2">
        <f>IF(SUM('Actual species'!N687)&gt;=1,1,IF(SUM('Actual species'!N687)="X",1,0))</f>
        <v>0</v>
      </c>
      <c r="L687" s="2">
        <f>IF(SUM('Actual species'!O687)&gt;=1,1,IF(SUM('Actual species'!O687)="X",1,0))</f>
        <v>0</v>
      </c>
      <c r="M687" s="2">
        <f>IF(SUM('Actual species'!P687)&gt;=1,1,IF(SUM('Actual species'!P687)="X",1,0))</f>
        <v>1</v>
      </c>
      <c r="N687" s="2">
        <f>IF(SUM('Actual species'!Q687)&gt;=1,1,IF(SUM('Actual species'!Q687)="X",1,0))</f>
        <v>0</v>
      </c>
      <c r="O687" s="2">
        <f>IF(SUM('Actual species'!R687)&gt;=1,1,IF(SUM('Actual species'!R687)="X",1,0))</f>
        <v>0</v>
      </c>
      <c r="P687" s="2">
        <f>IF(SUM('Actual species'!S687)&gt;=1,1,IF(SUM('Actual species'!S687)="X",1,0))</f>
        <v>0</v>
      </c>
      <c r="Q687" s="2">
        <f>IF(SUM('Actual species'!T687)&gt;=1,1,IF(SUM('Actual species'!T687)="X",1,0))</f>
        <v>0</v>
      </c>
      <c r="R687" s="2">
        <f>IF(SUM('Actual species'!U687)&gt;=1,1,IF(SUM('Actual species'!U687)="X",1,0))</f>
        <v>0</v>
      </c>
      <c r="S687" s="2">
        <f>IF(SUM('Actual species'!V687)&gt;=1,1,IF(SUM('Actual species'!V687)="X",1,0))</f>
        <v>0</v>
      </c>
      <c r="T687" s="2">
        <f>IF(SUM('Actual species'!W687)&gt;=1,1,IF(SUM('Actual species'!W687)="X",1,0))</f>
        <v>0</v>
      </c>
    </row>
    <row r="688" spans="1:20" x14ac:dyDescent="0.3">
      <c r="A688" s="113" t="str">
        <f>'Actual species'!A688</f>
        <v xml:space="preserve">Carpelimus sp. </v>
      </c>
      <c r="B688" s="66">
        <f>IF(SUM('Actual species'!B688:E688)&gt;=1,1,IF(SUM('Actual species'!B688:E688)="X",1,0))</f>
        <v>0</v>
      </c>
      <c r="C688" s="2">
        <f>IF(SUM('Actual species'!F688)&gt;=1,1,IF(SUM('Actual species'!F688)="X",1,0))</f>
        <v>0</v>
      </c>
      <c r="D688" s="2">
        <f>IF(SUM('Actual species'!G688)&gt;=1,1,IF(SUM('Actual species'!G688)="X",1,0))</f>
        <v>0</v>
      </c>
      <c r="E688" s="2">
        <f>IF(SUM('Actual species'!H688)&gt;=1,1,IF(SUM('Actual species'!H688)="X",1,0))</f>
        <v>1</v>
      </c>
      <c r="F688" s="2">
        <f>IF(SUM('Actual species'!I688)&gt;=1,1,IF(SUM('Actual species'!I688)="X",1,0))</f>
        <v>0</v>
      </c>
      <c r="G688" s="2">
        <f>IF(SUM('Actual species'!J688)&gt;=1,1,IF(SUM('Actual species'!J688)="X",1,0))</f>
        <v>0</v>
      </c>
      <c r="H688" s="2">
        <f>IF(SUM('Actual species'!K688)&gt;=1,1,IF(SUM('Actual species'!K688)="X",1,0))</f>
        <v>0</v>
      </c>
      <c r="I688" s="2">
        <f>IF(SUM('Actual species'!L688)&gt;=1,1,IF(SUM('Actual species'!L688)="X",1,0))</f>
        <v>0</v>
      </c>
      <c r="J688" s="2">
        <f>IF(SUM('Actual species'!M688)&gt;=1,1,IF(SUM('Actual species'!M688)="X",1,0))</f>
        <v>0</v>
      </c>
      <c r="K688" s="2">
        <f>IF(SUM('Actual species'!N688)&gt;=1,1,IF(SUM('Actual species'!N688)="X",1,0))</f>
        <v>0</v>
      </c>
      <c r="L688" s="2">
        <f>IF(SUM('Actual species'!O688)&gt;=1,1,IF(SUM('Actual species'!O688)="X",1,0))</f>
        <v>0</v>
      </c>
      <c r="M688" s="2">
        <f>IF(SUM('Actual species'!P688)&gt;=1,1,IF(SUM('Actual species'!P688)="X",1,0))</f>
        <v>0</v>
      </c>
      <c r="N688" s="2">
        <f>IF(SUM('Actual species'!Q688)&gt;=1,1,IF(SUM('Actual species'!Q688)="X",1,0))</f>
        <v>0</v>
      </c>
      <c r="O688" s="2">
        <f>IF(SUM('Actual species'!R688)&gt;=1,1,IF(SUM('Actual species'!R688)="X",1,0))</f>
        <v>0</v>
      </c>
      <c r="P688" s="2">
        <f>IF(SUM('Actual species'!S688)&gt;=1,1,IF(SUM('Actual species'!S688)="X",1,0))</f>
        <v>0</v>
      </c>
      <c r="Q688" s="2">
        <f>IF(SUM('Actual species'!T688)&gt;=1,1,IF(SUM('Actual species'!T688)="X",1,0))</f>
        <v>0</v>
      </c>
      <c r="R688" s="2">
        <f>IF(SUM('Actual species'!U688)&gt;=1,1,IF(SUM('Actual species'!U688)="X",1,0))</f>
        <v>0</v>
      </c>
      <c r="S688" s="2">
        <f>IF(SUM('Actual species'!V688)&gt;=1,1,IF(SUM('Actual species'!V688)="X",1,0))</f>
        <v>0</v>
      </c>
      <c r="T688" s="2">
        <f>IF(SUM('Actual species'!W688)&gt;=1,1,IF(SUM('Actual species'!W688)="X",1,0))</f>
        <v>0</v>
      </c>
    </row>
    <row r="689" spans="1:20" x14ac:dyDescent="0.3">
      <c r="A689" s="113" t="str">
        <f>'Actual species'!A689</f>
        <v>Carpelimus subtilis</v>
      </c>
      <c r="B689" s="66">
        <f>IF(SUM('Actual species'!B689:E689)&gt;=1,1,IF(SUM('Actual species'!B689:E689)="X",1,0))</f>
        <v>0</v>
      </c>
      <c r="C689" s="2">
        <f>IF(SUM('Actual species'!F689)&gt;=1,1,IF(SUM('Actual species'!F689)="X",1,0))</f>
        <v>0</v>
      </c>
      <c r="D689" s="2">
        <f>IF(SUM('Actual species'!G689)&gt;=1,1,IF(SUM('Actual species'!G689)="X",1,0))</f>
        <v>0</v>
      </c>
      <c r="E689" s="2">
        <f>IF(SUM('Actual species'!H689)&gt;=1,1,IF(SUM('Actual species'!H689)="X",1,0))</f>
        <v>0</v>
      </c>
      <c r="F689" s="2">
        <f>IF(SUM('Actual species'!I689)&gt;=1,1,IF(SUM('Actual species'!I689)="X",1,0))</f>
        <v>0</v>
      </c>
      <c r="G689" s="2">
        <f>IF(SUM('Actual species'!J689)&gt;=1,1,IF(SUM('Actual species'!J689)="X",1,0))</f>
        <v>0</v>
      </c>
      <c r="H689" s="2">
        <f>IF(SUM('Actual species'!K689)&gt;=1,1,IF(SUM('Actual species'!K689)="X",1,0))</f>
        <v>0</v>
      </c>
      <c r="I689" s="2">
        <f>IF(SUM('Actual species'!L689)&gt;=1,1,IF(SUM('Actual species'!L689)="X",1,0))</f>
        <v>0</v>
      </c>
      <c r="J689" s="2">
        <f>IF(SUM('Actual species'!M689)&gt;=1,1,IF(SUM('Actual species'!M689)="X",1,0))</f>
        <v>0</v>
      </c>
      <c r="K689" s="2">
        <f>IF(SUM('Actual species'!N689)&gt;=1,1,IF(SUM('Actual species'!N689)="X",1,0))</f>
        <v>0</v>
      </c>
      <c r="L689" s="2">
        <f>IF(SUM('Actual species'!O689)&gt;=1,1,IF(SUM('Actual species'!O689)="X",1,0))</f>
        <v>0</v>
      </c>
      <c r="M689" s="2">
        <f>IF(SUM('Actual species'!P689)&gt;=1,1,IF(SUM('Actual species'!P689)="X",1,0))</f>
        <v>0</v>
      </c>
      <c r="N689" s="2">
        <f>IF(SUM('Actual species'!Q689)&gt;=1,1,IF(SUM('Actual species'!Q689)="X",1,0))</f>
        <v>0</v>
      </c>
      <c r="O689" s="2">
        <f>IF(SUM('Actual species'!R689)&gt;=1,1,IF(SUM('Actual species'!R689)="X",1,0))</f>
        <v>1</v>
      </c>
      <c r="P689" s="2">
        <f>IF(SUM('Actual species'!S689)&gt;=1,1,IF(SUM('Actual species'!S689)="X",1,0))</f>
        <v>0</v>
      </c>
      <c r="Q689" s="2">
        <f>IF(SUM('Actual species'!T689)&gt;=1,1,IF(SUM('Actual species'!T689)="X",1,0))</f>
        <v>0</v>
      </c>
      <c r="R689" s="2">
        <f>IF(SUM('Actual species'!U689)&gt;=1,1,IF(SUM('Actual species'!U689)="X",1,0))</f>
        <v>0</v>
      </c>
      <c r="S689" s="2">
        <f>IF(SUM('Actual species'!V689)&gt;=1,1,IF(SUM('Actual species'!V689)="X",1,0))</f>
        <v>0</v>
      </c>
      <c r="T689" s="2">
        <f>IF(SUM('Actual species'!W689)&gt;=1,1,IF(SUM('Actual species'!W689)="X",1,0))</f>
        <v>0</v>
      </c>
    </row>
    <row r="690" spans="1:20" x14ac:dyDescent="0.3">
      <c r="A690" s="113" t="str">
        <f>'Actual species'!A690</f>
        <v>Manda mandibularis</v>
      </c>
      <c r="B690" s="66">
        <f>IF(SUM('Actual species'!B690:E690)&gt;=1,1,IF(SUM('Actual species'!B690:E690)="X",1,0))</f>
        <v>0</v>
      </c>
      <c r="C690" s="2">
        <f>IF(SUM('Actual species'!F690)&gt;=1,1,IF(SUM('Actual species'!F690)="X",1,0))</f>
        <v>0</v>
      </c>
      <c r="D690" s="2">
        <f>IF(SUM('Actual species'!G690)&gt;=1,1,IF(SUM('Actual species'!G690)="X",1,0))</f>
        <v>0</v>
      </c>
      <c r="E690" s="2">
        <f>IF(SUM('Actual species'!H690)&gt;=1,1,IF(SUM('Actual species'!H690)="X",1,0))</f>
        <v>0</v>
      </c>
      <c r="F690" s="2">
        <f>IF(SUM('Actual species'!I690)&gt;=1,1,IF(SUM('Actual species'!I690)="X",1,0))</f>
        <v>0</v>
      </c>
      <c r="G690" s="2">
        <f>IF(SUM('Actual species'!J690)&gt;=1,1,IF(SUM('Actual species'!J690)="X",1,0))</f>
        <v>0</v>
      </c>
      <c r="H690" s="2">
        <f>IF(SUM('Actual species'!K690)&gt;=1,1,IF(SUM('Actual species'!K690)="X",1,0))</f>
        <v>0</v>
      </c>
      <c r="I690" s="2">
        <f>IF(SUM('Actual species'!L690)&gt;=1,1,IF(SUM('Actual species'!L690)="X",1,0))</f>
        <v>0</v>
      </c>
      <c r="J690" s="2">
        <f>IF(SUM('Actual species'!M690)&gt;=1,1,IF(SUM('Actual species'!M690)="X",1,0))</f>
        <v>0</v>
      </c>
      <c r="K690" s="2">
        <f>IF(SUM('Actual species'!N690)&gt;=1,1,IF(SUM('Actual species'!N690)="X",1,0))</f>
        <v>0</v>
      </c>
      <c r="L690" s="2">
        <f>IF(SUM('Actual species'!O690)&gt;=1,1,IF(SUM('Actual species'!O690)="X",1,0))</f>
        <v>0</v>
      </c>
      <c r="M690" s="2">
        <f>IF(SUM('Actual species'!P690)&gt;=1,1,IF(SUM('Actual species'!P690)="X",1,0))</f>
        <v>0</v>
      </c>
      <c r="N690" s="2">
        <f>IF(SUM('Actual species'!Q690)&gt;=1,1,IF(SUM('Actual species'!Q690)="X",1,0))</f>
        <v>0</v>
      </c>
      <c r="O690" s="2">
        <f>IF(SUM('Actual species'!R690)&gt;=1,1,IF(SUM('Actual species'!R690)="X",1,0))</f>
        <v>0</v>
      </c>
      <c r="P690" s="2">
        <f>IF(SUM('Actual species'!S690)&gt;=1,1,IF(SUM('Actual species'!S690)="X",1,0))</f>
        <v>0</v>
      </c>
      <c r="Q690" s="2">
        <f>IF(SUM('Actual species'!T690)&gt;=1,1,IF(SUM('Actual species'!T690)="X",1,0))</f>
        <v>0</v>
      </c>
      <c r="R690" s="2">
        <f>IF(SUM('Actual species'!U690)&gt;=1,1,IF(SUM('Actual species'!U690)="X",1,0))</f>
        <v>0</v>
      </c>
      <c r="S690" s="2">
        <f>IF(SUM('Actual species'!V690)&gt;=1,1,IF(SUM('Actual species'!V690)="X",1,0))</f>
        <v>0</v>
      </c>
      <c r="T690" s="2">
        <f>IF(SUM('Actual species'!W690)&gt;=1,1,IF(SUM('Actual species'!W690)="X",1,0))</f>
        <v>0</v>
      </c>
    </row>
    <row r="691" spans="1:20" x14ac:dyDescent="0.3">
      <c r="A691" s="113" t="str">
        <f>'Actual species'!A691</f>
        <v>Ochthephilus andalusiacus</v>
      </c>
      <c r="B691" s="66">
        <f>IF(SUM('Actual species'!B691:E691)&gt;=1,1,IF(SUM('Actual species'!B691:E691)="X",1,0))</f>
        <v>0</v>
      </c>
      <c r="C691" s="2">
        <f>IF(SUM('Actual species'!F691)&gt;=1,1,IF(SUM('Actual species'!F691)="X",1,0))</f>
        <v>0</v>
      </c>
      <c r="D691" s="2">
        <f>IF(SUM('Actual species'!G691)&gt;=1,1,IF(SUM('Actual species'!G691)="X",1,0))</f>
        <v>0</v>
      </c>
      <c r="E691" s="2">
        <f>IF(SUM('Actual species'!H691)&gt;=1,1,IF(SUM('Actual species'!H691)="X",1,0))</f>
        <v>1</v>
      </c>
      <c r="F691" s="2">
        <f>IF(SUM('Actual species'!I691)&gt;=1,1,IF(SUM('Actual species'!I691)="X",1,0))</f>
        <v>1</v>
      </c>
      <c r="G691" s="2">
        <f>IF(SUM('Actual species'!J691)&gt;=1,1,IF(SUM('Actual species'!J691)="X",1,0))</f>
        <v>1</v>
      </c>
      <c r="H691" s="2">
        <f>IF(SUM('Actual species'!K691)&gt;=1,1,IF(SUM('Actual species'!K691)="X",1,0))</f>
        <v>1</v>
      </c>
      <c r="I691" s="2">
        <f>IF(SUM('Actual species'!L691)&gt;=1,1,IF(SUM('Actual species'!L691)="X",1,0))</f>
        <v>0</v>
      </c>
      <c r="J691" s="2">
        <f>IF(SUM('Actual species'!M691)&gt;=1,1,IF(SUM('Actual species'!M691)="X",1,0))</f>
        <v>1</v>
      </c>
      <c r="K691" s="2">
        <f>IF(SUM('Actual species'!N691)&gt;=1,1,IF(SUM('Actual species'!N691)="X",1,0))</f>
        <v>0</v>
      </c>
      <c r="L691" s="2">
        <f>IF(SUM('Actual species'!O691)&gt;=1,1,IF(SUM('Actual species'!O691)="X",1,0))</f>
        <v>0</v>
      </c>
      <c r="M691" s="2">
        <f>IF(SUM('Actual species'!P691)&gt;=1,1,IF(SUM('Actual species'!P691)="X",1,0))</f>
        <v>1</v>
      </c>
      <c r="N691" s="2">
        <f>IF(SUM('Actual species'!Q691)&gt;=1,1,IF(SUM('Actual species'!Q691)="X",1,0))</f>
        <v>0</v>
      </c>
      <c r="O691" s="2">
        <f>IF(SUM('Actual species'!R691)&gt;=1,1,IF(SUM('Actual species'!R691)="X",1,0))</f>
        <v>0</v>
      </c>
      <c r="P691" s="2">
        <f>IF(SUM('Actual species'!S691)&gt;=1,1,IF(SUM('Actual species'!S691)="X",1,0))</f>
        <v>0</v>
      </c>
      <c r="Q691" s="2">
        <f>IF(SUM('Actual species'!T691)&gt;=1,1,IF(SUM('Actual species'!T691)="X",1,0))</f>
        <v>0</v>
      </c>
      <c r="R691" s="2">
        <f>IF(SUM('Actual species'!U691)&gt;=1,1,IF(SUM('Actual species'!U691)="X",1,0))</f>
        <v>0</v>
      </c>
      <c r="S691" s="2">
        <f>IF(SUM('Actual species'!V691)&gt;=1,1,IF(SUM('Actual species'!V691)="X",1,0))</f>
        <v>0</v>
      </c>
      <c r="T691" s="2">
        <f>IF(SUM('Actual species'!W691)&gt;=1,1,IF(SUM('Actual species'!W691)="X",1,0))</f>
        <v>0</v>
      </c>
    </row>
    <row r="692" spans="1:20" x14ac:dyDescent="0.3">
      <c r="A692" s="113" t="str">
        <f>'Actual species'!A692</f>
        <v>Ochthephilus angustior</v>
      </c>
      <c r="B692" s="66">
        <f>IF(SUM('Actual species'!B692:E692)&gt;=1,1,IF(SUM('Actual species'!B692:E692)="X",1,0))</f>
        <v>0</v>
      </c>
      <c r="C692" s="2">
        <f>IF(SUM('Actual species'!F692)&gt;=1,1,IF(SUM('Actual species'!F692)="X",1,0))</f>
        <v>0</v>
      </c>
      <c r="D692" s="2">
        <f>IF(SUM('Actual species'!G692)&gt;=1,1,IF(SUM('Actual species'!G692)="X",1,0))</f>
        <v>0</v>
      </c>
      <c r="E692" s="2">
        <f>IF(SUM('Actual species'!H692)&gt;=1,1,IF(SUM('Actual species'!H692)="X",1,0))</f>
        <v>0</v>
      </c>
      <c r="F692" s="2">
        <f>IF(SUM('Actual species'!I692)&gt;=1,1,IF(SUM('Actual species'!I692)="X",1,0))</f>
        <v>0</v>
      </c>
      <c r="G692" s="2">
        <f>IF(SUM('Actual species'!J692)&gt;=1,1,IF(SUM('Actual species'!J692)="X",1,0))</f>
        <v>0</v>
      </c>
      <c r="H692" s="2">
        <f>IF(SUM('Actual species'!K692)&gt;=1,1,IF(SUM('Actual species'!K692)="X",1,0))</f>
        <v>0</v>
      </c>
      <c r="I692" s="2">
        <f>IF(SUM('Actual species'!L692)&gt;=1,1,IF(SUM('Actual species'!L692)="X",1,0))</f>
        <v>0</v>
      </c>
      <c r="J692" s="2">
        <f>IF(SUM('Actual species'!M692)&gt;=1,1,IF(SUM('Actual species'!M692)="X",1,0))</f>
        <v>0</v>
      </c>
      <c r="K692" s="2">
        <f>IF(SUM('Actual species'!N692)&gt;=1,1,IF(SUM('Actual species'!N692)="X",1,0))</f>
        <v>0</v>
      </c>
      <c r="L692" s="2">
        <f>IF(SUM('Actual species'!O692)&gt;=1,1,IF(SUM('Actual species'!O692)="X",1,0))</f>
        <v>0</v>
      </c>
      <c r="M692" s="2">
        <f>IF(SUM('Actual species'!P692)&gt;=1,1,IF(SUM('Actual species'!P692)="X",1,0))</f>
        <v>0</v>
      </c>
      <c r="N692" s="2">
        <f>IF(SUM('Actual species'!Q692)&gt;=1,1,IF(SUM('Actual species'!Q692)="X",1,0))</f>
        <v>0</v>
      </c>
      <c r="O692" s="2">
        <f>IF(SUM('Actual species'!R692)&gt;=1,1,IF(SUM('Actual species'!R692)="X",1,0))</f>
        <v>1</v>
      </c>
      <c r="P692" s="2">
        <f>IF(SUM('Actual species'!S692)&gt;=1,1,IF(SUM('Actual species'!S692)="X",1,0))</f>
        <v>0</v>
      </c>
      <c r="Q692" s="2">
        <f>IF(SUM('Actual species'!T692)&gt;=1,1,IF(SUM('Actual species'!T692)="X",1,0))</f>
        <v>0</v>
      </c>
      <c r="R692" s="2">
        <f>IF(SUM('Actual species'!U692)&gt;=1,1,IF(SUM('Actual species'!U692)="X",1,0))</f>
        <v>0</v>
      </c>
      <c r="S692" s="2">
        <f>IF(SUM('Actual species'!V692)&gt;=1,1,IF(SUM('Actual species'!V692)="X",1,0))</f>
        <v>0</v>
      </c>
      <c r="T692" s="2">
        <f>IF(SUM('Actual species'!W692)&gt;=1,1,IF(SUM('Actual species'!W692)="X",1,0))</f>
        <v>0</v>
      </c>
    </row>
    <row r="693" spans="1:20" x14ac:dyDescent="0.3">
      <c r="A693" s="113" t="str">
        <f>'Actual species'!A693</f>
        <v>Ochthephilus aureus</v>
      </c>
      <c r="B693" s="66">
        <f>IF(SUM('Actual species'!B693:E693)&gt;=1,1,IF(SUM('Actual species'!B693:E693)="X",1,0))</f>
        <v>0</v>
      </c>
      <c r="C693" s="2">
        <f>IF(SUM('Actual species'!F693)&gt;=1,1,IF(SUM('Actual species'!F693)="X",1,0))</f>
        <v>0</v>
      </c>
      <c r="D693" s="2">
        <f>IF(SUM('Actual species'!G693)&gt;=1,1,IF(SUM('Actual species'!G693)="X",1,0))</f>
        <v>0</v>
      </c>
      <c r="E693" s="2">
        <f>IF(SUM('Actual species'!H693)&gt;=1,1,IF(SUM('Actual species'!H693)="X",1,0))</f>
        <v>0</v>
      </c>
      <c r="F693" s="2">
        <f>IF(SUM('Actual species'!I693)&gt;=1,1,IF(SUM('Actual species'!I693)="X",1,0))</f>
        <v>0</v>
      </c>
      <c r="G693" s="2">
        <f>IF(SUM('Actual species'!J693)&gt;=1,1,IF(SUM('Actual species'!J693)="X",1,0))</f>
        <v>1</v>
      </c>
      <c r="H693" s="2">
        <f>IF(SUM('Actual species'!K693)&gt;=1,1,IF(SUM('Actual species'!K693)="X",1,0))</f>
        <v>0</v>
      </c>
      <c r="I693" s="2">
        <f>IF(SUM('Actual species'!L693)&gt;=1,1,IF(SUM('Actual species'!L693)="X",1,0))</f>
        <v>0</v>
      </c>
      <c r="J693" s="2">
        <f>IF(SUM('Actual species'!M693)&gt;=1,1,IF(SUM('Actual species'!M693)="X",1,0))</f>
        <v>0</v>
      </c>
      <c r="K693" s="2">
        <f>IF(SUM('Actual species'!N693)&gt;=1,1,IF(SUM('Actual species'!N693)="X",1,0))</f>
        <v>0</v>
      </c>
      <c r="L693" s="2">
        <f>IF(SUM('Actual species'!O693)&gt;=1,1,IF(SUM('Actual species'!O693)="X",1,0))</f>
        <v>0</v>
      </c>
      <c r="M693" s="2">
        <f>IF(SUM('Actual species'!P693)&gt;=1,1,IF(SUM('Actual species'!P693)="X",1,0))</f>
        <v>0</v>
      </c>
      <c r="N693" s="2">
        <f>IF(SUM('Actual species'!Q693)&gt;=1,1,IF(SUM('Actual species'!Q693)="X",1,0))</f>
        <v>0</v>
      </c>
      <c r="O693" s="2">
        <f>IF(SUM('Actual species'!R693)&gt;=1,1,IF(SUM('Actual species'!R693)="X",1,0))</f>
        <v>0</v>
      </c>
      <c r="P693" s="2">
        <f>IF(SUM('Actual species'!S693)&gt;=1,1,IF(SUM('Actual species'!S693)="X",1,0))</f>
        <v>0</v>
      </c>
      <c r="Q693" s="2">
        <f>IF(SUM('Actual species'!T693)&gt;=1,1,IF(SUM('Actual species'!T693)="X",1,0))</f>
        <v>0</v>
      </c>
      <c r="R693" s="2">
        <f>IF(SUM('Actual species'!U693)&gt;=1,1,IF(SUM('Actual species'!U693)="X",1,0))</f>
        <v>0</v>
      </c>
      <c r="S693" s="2">
        <f>IF(SUM('Actual species'!V693)&gt;=1,1,IF(SUM('Actual species'!V693)="X",1,0))</f>
        <v>0</v>
      </c>
      <c r="T693" s="2">
        <f>IF(SUM('Actual species'!W693)&gt;=1,1,IF(SUM('Actual species'!W693)="X",1,0))</f>
        <v>0</v>
      </c>
    </row>
    <row r="694" spans="1:20" x14ac:dyDescent="0.3">
      <c r="A694" s="113" t="str">
        <f>'Actual species'!A694</f>
        <v>Ochthephilus lenkoranus</v>
      </c>
      <c r="B694" s="66">
        <f>IF(SUM('Actual species'!B694:E694)&gt;=1,1,IF(SUM('Actual species'!B694:E694)="X",1,0))</f>
        <v>0</v>
      </c>
      <c r="C694" s="2">
        <f>IF(SUM('Actual species'!F694)&gt;=1,1,IF(SUM('Actual species'!F694)="X",1,0))</f>
        <v>0</v>
      </c>
      <c r="D694" s="2">
        <f>IF(SUM('Actual species'!G694)&gt;=1,1,IF(SUM('Actual species'!G694)="X",1,0))</f>
        <v>0</v>
      </c>
      <c r="E694" s="2">
        <f>IF(SUM('Actual species'!H694)&gt;=1,1,IF(SUM('Actual species'!H694)="X",1,0))</f>
        <v>0</v>
      </c>
      <c r="F694" s="2">
        <f>IF(SUM('Actual species'!I694)&gt;=1,1,IF(SUM('Actual species'!I694)="X",1,0))</f>
        <v>1</v>
      </c>
      <c r="G694" s="2">
        <f>IF(SUM('Actual species'!J694)&gt;=1,1,IF(SUM('Actual species'!J694)="X",1,0))</f>
        <v>0</v>
      </c>
      <c r="H694" s="2">
        <f>IF(SUM('Actual species'!K694)&gt;=1,1,IF(SUM('Actual species'!K694)="X",1,0))</f>
        <v>0</v>
      </c>
      <c r="I694" s="2">
        <f>IF(SUM('Actual species'!L694)&gt;=1,1,IF(SUM('Actual species'!L694)="X",1,0))</f>
        <v>0</v>
      </c>
      <c r="J694" s="2">
        <f>IF(SUM('Actual species'!M694)&gt;=1,1,IF(SUM('Actual species'!M694)="X",1,0))</f>
        <v>0</v>
      </c>
      <c r="K694" s="2">
        <f>IF(SUM('Actual species'!N694)&gt;=1,1,IF(SUM('Actual species'!N694)="X",1,0))</f>
        <v>0</v>
      </c>
      <c r="L694" s="2">
        <f>IF(SUM('Actual species'!O694)&gt;=1,1,IF(SUM('Actual species'!O694)="X",1,0))</f>
        <v>0</v>
      </c>
      <c r="M694" s="2">
        <f>IF(SUM('Actual species'!P694)&gt;=1,1,IF(SUM('Actual species'!P694)="X",1,0))</f>
        <v>0</v>
      </c>
      <c r="N694" s="2">
        <f>IF(SUM('Actual species'!Q694)&gt;=1,1,IF(SUM('Actual species'!Q694)="X",1,0))</f>
        <v>0</v>
      </c>
      <c r="O694" s="2">
        <f>IF(SUM('Actual species'!R694)&gt;=1,1,IF(SUM('Actual species'!R694)="X",1,0))</f>
        <v>0</v>
      </c>
      <c r="P694" s="2">
        <f>IF(SUM('Actual species'!S694)&gt;=1,1,IF(SUM('Actual species'!S694)="X",1,0))</f>
        <v>0</v>
      </c>
      <c r="Q694" s="2">
        <f>IF(SUM('Actual species'!T694)&gt;=1,1,IF(SUM('Actual species'!T694)="X",1,0))</f>
        <v>0</v>
      </c>
      <c r="R694" s="2">
        <f>IF(SUM('Actual species'!U694)&gt;=1,1,IF(SUM('Actual species'!U694)="X",1,0))</f>
        <v>0</v>
      </c>
      <c r="S694" s="2">
        <f>IF(SUM('Actual species'!V694)&gt;=1,1,IF(SUM('Actual species'!V694)="X",1,0))</f>
        <v>0</v>
      </c>
      <c r="T694" s="2">
        <f>IF(SUM('Actual species'!W694)&gt;=1,1,IF(SUM('Actual species'!W694)="X",1,0))</f>
        <v>0</v>
      </c>
    </row>
    <row r="695" spans="1:20" x14ac:dyDescent="0.3">
      <c r="A695" s="113" t="str">
        <f>'Actual species'!A695</f>
        <v>Ochthephilus rosenhaueri</v>
      </c>
      <c r="B695" s="66">
        <f>IF(SUM('Actual species'!B695:E695)&gt;=1,1,IF(SUM('Actual species'!B695:E695)="X",1,0))</f>
        <v>1</v>
      </c>
      <c r="C695" s="2">
        <f>IF(SUM('Actual species'!F695)&gt;=1,1,IF(SUM('Actual species'!F695)="X",1,0))</f>
        <v>0</v>
      </c>
      <c r="D695" s="2">
        <f>IF(SUM('Actual species'!G695)&gt;=1,1,IF(SUM('Actual species'!G695)="X",1,0))</f>
        <v>0</v>
      </c>
      <c r="E695" s="2">
        <f>IF(SUM('Actual species'!H695)&gt;=1,1,IF(SUM('Actual species'!H695)="X",1,0))</f>
        <v>0</v>
      </c>
      <c r="F695" s="2">
        <f>IF(SUM('Actual species'!I695)&gt;=1,1,IF(SUM('Actual species'!I695)="X",1,0))</f>
        <v>1</v>
      </c>
      <c r="G695" s="2">
        <f>IF(SUM('Actual species'!J695)&gt;=1,1,IF(SUM('Actual species'!J695)="X",1,0))</f>
        <v>0</v>
      </c>
      <c r="H695" s="2">
        <f>IF(SUM('Actual species'!K695)&gt;=1,1,IF(SUM('Actual species'!K695)="X",1,0))</f>
        <v>0</v>
      </c>
      <c r="I695" s="2">
        <f>IF(SUM('Actual species'!L695)&gt;=1,1,IF(SUM('Actual species'!L695)="X",1,0))</f>
        <v>0</v>
      </c>
      <c r="J695" s="2">
        <f>IF(SUM('Actual species'!M695)&gt;=1,1,IF(SUM('Actual species'!M695)="X",1,0))</f>
        <v>0</v>
      </c>
      <c r="K695" s="2">
        <f>IF(SUM('Actual species'!N695)&gt;=1,1,IF(SUM('Actual species'!N695)="X",1,0))</f>
        <v>0</v>
      </c>
      <c r="L695" s="2">
        <f>IF(SUM('Actual species'!O695)&gt;=1,1,IF(SUM('Actual species'!O695)="X",1,0))</f>
        <v>0</v>
      </c>
      <c r="M695" s="2">
        <f>IF(SUM('Actual species'!P695)&gt;=1,1,IF(SUM('Actual species'!P695)="X",1,0))</f>
        <v>0</v>
      </c>
      <c r="N695" s="2">
        <f>IF(SUM('Actual species'!Q695)&gt;=1,1,IF(SUM('Actual species'!Q695)="X",1,0))</f>
        <v>0</v>
      </c>
      <c r="O695" s="2">
        <f>IF(SUM('Actual species'!R695)&gt;=1,1,IF(SUM('Actual species'!R695)="X",1,0))</f>
        <v>1</v>
      </c>
      <c r="P695" s="2">
        <f>IF(SUM('Actual species'!S695)&gt;=1,1,IF(SUM('Actual species'!S695)="X",1,0))</f>
        <v>0</v>
      </c>
      <c r="Q695" s="2">
        <f>IF(SUM('Actual species'!T695)&gt;=1,1,IF(SUM('Actual species'!T695)="X",1,0))</f>
        <v>0</v>
      </c>
      <c r="R695" s="2">
        <f>IF(SUM('Actual species'!U695)&gt;=1,1,IF(SUM('Actual species'!U695)="X",1,0))</f>
        <v>0</v>
      </c>
      <c r="S695" s="2">
        <f>IF(SUM('Actual species'!V695)&gt;=1,1,IF(SUM('Actual species'!V695)="X",1,0))</f>
        <v>0</v>
      </c>
      <c r="T695" s="2">
        <f>IF(SUM('Actual species'!W695)&gt;=1,1,IF(SUM('Actual species'!W695)="X",1,0))</f>
        <v>0</v>
      </c>
    </row>
    <row r="696" spans="1:20" x14ac:dyDescent="0.3">
      <c r="A696" s="113" t="str">
        <f>'Actual species'!A696</f>
        <v>Ochthephilus sp. n.</v>
      </c>
      <c r="B696" s="66">
        <f>IF(SUM('Actual species'!B696:E696)&gt;=1,1,IF(SUM('Actual species'!B696:E696)="X",1,0))</f>
        <v>1</v>
      </c>
      <c r="C696" s="2">
        <f>IF(SUM('Actual species'!F696)&gt;=1,1,IF(SUM('Actual species'!F696)="X",1,0))</f>
        <v>0</v>
      </c>
      <c r="D696" s="2">
        <f>IF(SUM('Actual species'!G696)&gt;=1,1,IF(SUM('Actual species'!G696)="X",1,0))</f>
        <v>0</v>
      </c>
      <c r="E696" s="2">
        <f>IF(SUM('Actual species'!H696)&gt;=1,1,IF(SUM('Actual species'!H696)="X",1,0))</f>
        <v>0</v>
      </c>
      <c r="F696" s="2">
        <f>IF(SUM('Actual species'!I696)&gt;=1,1,IF(SUM('Actual species'!I696)="X",1,0))</f>
        <v>0</v>
      </c>
      <c r="G696" s="2">
        <f>IF(SUM('Actual species'!J696)&gt;=1,1,IF(SUM('Actual species'!J696)="X",1,0))</f>
        <v>0</v>
      </c>
      <c r="H696" s="2">
        <f>IF(SUM('Actual species'!K696)&gt;=1,1,IF(SUM('Actual species'!K696)="X",1,0))</f>
        <v>0</v>
      </c>
      <c r="I696" s="2">
        <f>IF(SUM('Actual species'!L696)&gt;=1,1,IF(SUM('Actual species'!L696)="X",1,0))</f>
        <v>0</v>
      </c>
      <c r="J696" s="2">
        <f>IF(SUM('Actual species'!M696)&gt;=1,1,IF(SUM('Actual species'!M696)="X",1,0))</f>
        <v>0</v>
      </c>
      <c r="K696" s="2">
        <f>IF(SUM('Actual species'!N696)&gt;=1,1,IF(SUM('Actual species'!N696)="X",1,0))</f>
        <v>0</v>
      </c>
      <c r="L696" s="2">
        <f>IF(SUM('Actual species'!O696)&gt;=1,1,IF(SUM('Actual species'!O696)="X",1,0))</f>
        <v>0</v>
      </c>
      <c r="M696" s="2">
        <f>IF(SUM('Actual species'!P696)&gt;=1,1,IF(SUM('Actual species'!P696)="X",1,0))</f>
        <v>0</v>
      </c>
      <c r="N696" s="2">
        <f>IF(SUM('Actual species'!Q696)&gt;=1,1,IF(SUM('Actual species'!Q696)="X",1,0))</f>
        <v>0</v>
      </c>
      <c r="O696" s="2">
        <f>IF(SUM('Actual species'!R696)&gt;=1,1,IF(SUM('Actual species'!R696)="X",1,0))</f>
        <v>0</v>
      </c>
      <c r="P696" s="2">
        <f>IF(SUM('Actual species'!S696)&gt;=1,1,IF(SUM('Actual species'!S696)="X",1,0))</f>
        <v>0</v>
      </c>
      <c r="Q696" s="2">
        <f>IF(SUM('Actual species'!T696)&gt;=1,1,IF(SUM('Actual species'!T696)="X",1,0))</f>
        <v>0</v>
      </c>
      <c r="R696" s="2">
        <f>IF(SUM('Actual species'!U696)&gt;=1,1,IF(SUM('Actual species'!U696)="X",1,0))</f>
        <v>0</v>
      </c>
      <c r="S696" s="2">
        <f>IF(SUM('Actual species'!V696)&gt;=1,1,IF(SUM('Actual species'!V696)="X",1,0))</f>
        <v>0</v>
      </c>
      <c r="T696" s="2">
        <f>IF(SUM('Actual species'!W696)&gt;=1,1,IF(SUM('Actual species'!W696)="X",1,0))</f>
        <v>0</v>
      </c>
    </row>
    <row r="697" spans="1:20" x14ac:dyDescent="0.3">
      <c r="A697" s="113" t="str">
        <f>'Actual species'!A697</f>
        <v>Ochthephilus venustulus</v>
      </c>
      <c r="B697" s="66">
        <f>IF(SUM('Actual species'!B697:E697)&gt;=1,1,IF(SUM('Actual species'!B697:E697)="X",1,0))</f>
        <v>0</v>
      </c>
      <c r="C697" s="2">
        <f>IF(SUM('Actual species'!F697)&gt;=1,1,IF(SUM('Actual species'!F697)="X",1,0))</f>
        <v>0</v>
      </c>
      <c r="D697" s="2">
        <f>IF(SUM('Actual species'!G697)&gt;=1,1,IF(SUM('Actual species'!G697)="X",1,0))</f>
        <v>0</v>
      </c>
      <c r="E697" s="2">
        <f>IF(SUM('Actual species'!H697)&gt;=1,1,IF(SUM('Actual species'!H697)="X",1,0))</f>
        <v>0</v>
      </c>
      <c r="F697" s="2">
        <f>IF(SUM('Actual species'!I697)&gt;=1,1,IF(SUM('Actual species'!I697)="X",1,0))</f>
        <v>1</v>
      </c>
      <c r="G697" s="2">
        <f>IF(SUM('Actual species'!J697)&gt;=1,1,IF(SUM('Actual species'!J697)="X",1,0))</f>
        <v>1</v>
      </c>
      <c r="H697" s="2">
        <f>IF(SUM('Actual species'!K697)&gt;=1,1,IF(SUM('Actual species'!K697)="X",1,0))</f>
        <v>1</v>
      </c>
      <c r="I697" s="2">
        <f>IF(SUM('Actual species'!L697)&gt;=1,1,IF(SUM('Actual species'!L697)="X",1,0))</f>
        <v>0</v>
      </c>
      <c r="J697" s="2">
        <f>IF(SUM('Actual species'!M697)&gt;=1,1,IF(SUM('Actual species'!M697)="X",1,0))</f>
        <v>0</v>
      </c>
      <c r="K697" s="2">
        <f>IF(SUM('Actual species'!N697)&gt;=1,1,IF(SUM('Actual species'!N697)="X",1,0))</f>
        <v>0</v>
      </c>
      <c r="L697" s="2">
        <f>IF(SUM('Actual species'!O697)&gt;=1,1,IF(SUM('Actual species'!O697)="X",1,0))</f>
        <v>0</v>
      </c>
      <c r="M697" s="2">
        <f>IF(SUM('Actual species'!P697)&gt;=1,1,IF(SUM('Actual species'!P697)="X",1,0))</f>
        <v>0</v>
      </c>
      <c r="N697" s="2">
        <f>IF(SUM('Actual species'!Q697)&gt;=1,1,IF(SUM('Actual species'!Q697)="X",1,0))</f>
        <v>0</v>
      </c>
      <c r="O697" s="2">
        <f>IF(SUM('Actual species'!R697)&gt;=1,1,IF(SUM('Actual species'!R697)="X",1,0))</f>
        <v>1</v>
      </c>
      <c r="P697" s="2">
        <f>IF(SUM('Actual species'!S697)&gt;=1,1,IF(SUM('Actual species'!S697)="X",1,0))</f>
        <v>0</v>
      </c>
      <c r="Q697" s="2">
        <f>IF(SUM('Actual species'!T697)&gt;=1,1,IF(SUM('Actual species'!T697)="X",1,0))</f>
        <v>0</v>
      </c>
      <c r="R697" s="2">
        <f>IF(SUM('Actual species'!U697)&gt;=1,1,IF(SUM('Actual species'!U697)="X",1,0))</f>
        <v>0</v>
      </c>
      <c r="S697" s="2">
        <f>IF(SUM('Actual species'!V697)&gt;=1,1,IF(SUM('Actual species'!V697)="X",1,0))</f>
        <v>0</v>
      </c>
      <c r="T697" s="2">
        <f>IF(SUM('Actual species'!W697)&gt;=1,1,IF(SUM('Actual species'!W697)="X",1,0))</f>
        <v>0</v>
      </c>
    </row>
    <row r="698" spans="1:20" x14ac:dyDescent="0.3">
      <c r="A698" s="113" t="str">
        <f>'Actual species'!A698</f>
        <v>Oxytelus piceus</v>
      </c>
      <c r="B698" s="66">
        <f>IF(SUM('Actual species'!B698:E698)&gt;=1,1,IF(SUM('Actual species'!B698:E698)="X",1,0))</f>
        <v>0</v>
      </c>
      <c r="C698" s="2">
        <f>IF(SUM('Actual species'!F698)&gt;=1,1,IF(SUM('Actual species'!F698)="X",1,0))</f>
        <v>0</v>
      </c>
      <c r="D698" s="2">
        <f>IF(SUM('Actual species'!G698)&gt;=1,1,IF(SUM('Actual species'!G698)="X",1,0))</f>
        <v>0</v>
      </c>
      <c r="E698" s="2">
        <f>IF(SUM('Actual species'!H698)&gt;=1,1,IF(SUM('Actual species'!H698)="X",1,0))</f>
        <v>0</v>
      </c>
      <c r="F698" s="2">
        <f>IF(SUM('Actual species'!I698)&gt;=1,1,IF(SUM('Actual species'!I698)="X",1,0))</f>
        <v>0</v>
      </c>
      <c r="G698" s="2">
        <f>IF(SUM('Actual species'!J698)&gt;=1,1,IF(SUM('Actual species'!J698)="X",1,0))</f>
        <v>0</v>
      </c>
      <c r="H698" s="2">
        <f>IF(SUM('Actual species'!K698)&gt;=1,1,IF(SUM('Actual species'!K698)="X",1,0))</f>
        <v>0</v>
      </c>
      <c r="I698" s="2">
        <f>IF(SUM('Actual species'!L698)&gt;=1,1,IF(SUM('Actual species'!L698)="X",1,0))</f>
        <v>0</v>
      </c>
      <c r="J698" s="2">
        <f>IF(SUM('Actual species'!M698)&gt;=1,1,IF(SUM('Actual species'!M698)="X",1,0))</f>
        <v>0</v>
      </c>
      <c r="K698" s="2">
        <f>IF(SUM('Actual species'!N698)&gt;=1,1,IF(SUM('Actual species'!N698)="X",1,0))</f>
        <v>0</v>
      </c>
      <c r="L698" s="2">
        <f>IF(SUM('Actual species'!O698)&gt;=1,1,IF(SUM('Actual species'!O698)="X",1,0))</f>
        <v>0</v>
      </c>
      <c r="M698" s="2">
        <f>IF(SUM('Actual species'!P698)&gt;=1,1,IF(SUM('Actual species'!P698)="X",1,0))</f>
        <v>0</v>
      </c>
      <c r="N698" s="2">
        <f>IF(SUM('Actual species'!Q698)&gt;=1,1,IF(SUM('Actual species'!Q698)="X",1,0))</f>
        <v>0</v>
      </c>
      <c r="O698" s="2">
        <f>IF(SUM('Actual species'!R698)&gt;=1,1,IF(SUM('Actual species'!R698)="X",1,0))</f>
        <v>0</v>
      </c>
      <c r="P698" s="2">
        <f>IF(SUM('Actual species'!S698)&gt;=1,1,IF(SUM('Actual species'!S698)="X",1,0))</f>
        <v>0</v>
      </c>
      <c r="Q698" s="2">
        <f>IF(SUM('Actual species'!T698)&gt;=1,1,IF(SUM('Actual species'!T698)="X",1,0))</f>
        <v>0</v>
      </c>
      <c r="R698" s="2">
        <f>IF(SUM('Actual species'!U698)&gt;=1,1,IF(SUM('Actual species'!U698)="X",1,0))</f>
        <v>0</v>
      </c>
      <c r="S698" s="2">
        <f>IF(SUM('Actual species'!V698)&gt;=1,1,IF(SUM('Actual species'!V698)="X",1,0))</f>
        <v>0</v>
      </c>
      <c r="T698" s="2">
        <f>IF(SUM('Actual species'!W698)&gt;=1,1,IF(SUM('Actual species'!W698)="X",1,0))</f>
        <v>0</v>
      </c>
    </row>
    <row r="699" spans="1:20" x14ac:dyDescent="0.3">
      <c r="A699" s="113" t="str">
        <f>'Actual species'!A699</f>
        <v>Oxytelus sculptus</v>
      </c>
      <c r="B699" s="66">
        <f>IF(SUM('Actual species'!B699:E699)&gt;=1,1,IF(SUM('Actual species'!B699:E699)="X",1,0))</f>
        <v>0</v>
      </c>
      <c r="C699" s="2">
        <f>IF(SUM('Actual species'!F699)&gt;=1,1,IF(SUM('Actual species'!F699)="X",1,0))</f>
        <v>0</v>
      </c>
      <c r="D699" s="2">
        <f>IF(SUM('Actual species'!G699)&gt;=1,1,IF(SUM('Actual species'!G699)="X",1,0))</f>
        <v>0</v>
      </c>
      <c r="E699" s="2">
        <f>IF(SUM('Actual species'!H699)&gt;=1,1,IF(SUM('Actual species'!H699)="X",1,0))</f>
        <v>0</v>
      </c>
      <c r="F699" s="2">
        <f>IF(SUM('Actual species'!I699)&gt;=1,1,IF(SUM('Actual species'!I699)="X",1,0))</f>
        <v>0</v>
      </c>
      <c r="G699" s="2">
        <f>IF(SUM('Actual species'!J699)&gt;=1,1,IF(SUM('Actual species'!J699)="X",1,0))</f>
        <v>0</v>
      </c>
      <c r="H699" s="2">
        <f>IF(SUM('Actual species'!K699)&gt;=1,1,IF(SUM('Actual species'!K699)="X",1,0))</f>
        <v>0</v>
      </c>
      <c r="I699" s="2">
        <f>IF(SUM('Actual species'!L699)&gt;=1,1,IF(SUM('Actual species'!L699)="X",1,0))</f>
        <v>0</v>
      </c>
      <c r="J699" s="2">
        <f>IF(SUM('Actual species'!M699)&gt;=1,1,IF(SUM('Actual species'!M699)="X",1,0))</f>
        <v>0</v>
      </c>
      <c r="K699" s="2">
        <f>IF(SUM('Actual species'!N699)&gt;=1,1,IF(SUM('Actual species'!N699)="X",1,0))</f>
        <v>0</v>
      </c>
      <c r="L699" s="2">
        <f>IF(SUM('Actual species'!O699)&gt;=1,1,IF(SUM('Actual species'!O699)="X",1,0))</f>
        <v>0</v>
      </c>
      <c r="M699" s="2">
        <f>IF(SUM('Actual species'!P699)&gt;=1,1,IF(SUM('Actual species'!P699)="X",1,0))</f>
        <v>0</v>
      </c>
      <c r="N699" s="2">
        <f>IF(SUM('Actual species'!Q699)&gt;=1,1,IF(SUM('Actual species'!Q699)="X",1,0))</f>
        <v>0</v>
      </c>
      <c r="O699" s="2">
        <f>IF(SUM('Actual species'!R699)&gt;=1,1,IF(SUM('Actual species'!R699)="X",1,0))</f>
        <v>0</v>
      </c>
      <c r="P699" s="2">
        <f>IF(SUM('Actual species'!S699)&gt;=1,1,IF(SUM('Actual species'!S699)="X",1,0))</f>
        <v>0</v>
      </c>
      <c r="Q699" s="2">
        <f>IF(SUM('Actual species'!T699)&gt;=1,1,IF(SUM('Actual species'!T699)="X",1,0))</f>
        <v>0</v>
      </c>
      <c r="R699" s="2">
        <f>IF(SUM('Actual species'!U699)&gt;=1,1,IF(SUM('Actual species'!U699)="X",1,0))</f>
        <v>0</v>
      </c>
      <c r="S699" s="2">
        <f>IF(SUM('Actual species'!V699)&gt;=1,1,IF(SUM('Actual species'!V699)="X",1,0))</f>
        <v>0</v>
      </c>
      <c r="T699" s="2">
        <f>IF(SUM('Actual species'!W699)&gt;=1,1,IF(SUM('Actual species'!W699)="X",1,0))</f>
        <v>0</v>
      </c>
    </row>
    <row r="700" spans="1:20" x14ac:dyDescent="0.3">
      <c r="A700" s="113" t="str">
        <f>'Actual species'!A700</f>
        <v>Planeustomus cephalotes</v>
      </c>
      <c r="B700" s="66">
        <f>IF(SUM('Actual species'!B700:E700)&gt;=1,1,IF(SUM('Actual species'!B700:E700)="X",1,0))</f>
        <v>0</v>
      </c>
      <c r="C700" s="2">
        <f>IF(SUM('Actual species'!F700)&gt;=1,1,IF(SUM('Actual species'!F700)="X",1,0))</f>
        <v>0</v>
      </c>
      <c r="D700" s="2">
        <f>IF(SUM('Actual species'!G700)&gt;=1,1,IF(SUM('Actual species'!G700)="X",1,0))</f>
        <v>0</v>
      </c>
      <c r="E700" s="2">
        <f>IF(SUM('Actual species'!H700)&gt;=1,1,IF(SUM('Actual species'!H700)="X",1,0))</f>
        <v>1</v>
      </c>
      <c r="F700" s="2">
        <f>IF(SUM('Actual species'!I700)&gt;=1,1,IF(SUM('Actual species'!I700)="X",1,0))</f>
        <v>0</v>
      </c>
      <c r="G700" s="2">
        <f>IF(SUM('Actual species'!J700)&gt;=1,1,IF(SUM('Actual species'!J700)="X",1,0))</f>
        <v>0</v>
      </c>
      <c r="H700" s="2">
        <f>IF(SUM('Actual species'!K700)&gt;=1,1,IF(SUM('Actual species'!K700)="X",1,0))</f>
        <v>0</v>
      </c>
      <c r="I700" s="2">
        <f>IF(SUM('Actual species'!L700)&gt;=1,1,IF(SUM('Actual species'!L700)="X",1,0))</f>
        <v>0</v>
      </c>
      <c r="J700" s="2">
        <f>IF(SUM('Actual species'!M700)&gt;=1,1,IF(SUM('Actual species'!M700)="X",1,0))</f>
        <v>1</v>
      </c>
      <c r="K700" s="2">
        <f>IF(SUM('Actual species'!N700)&gt;=1,1,IF(SUM('Actual species'!N700)="X",1,0))</f>
        <v>0</v>
      </c>
      <c r="L700" s="2">
        <f>IF(SUM('Actual species'!O700)&gt;=1,1,IF(SUM('Actual species'!O700)="X",1,0))</f>
        <v>0</v>
      </c>
      <c r="M700" s="2">
        <f>IF(SUM('Actual species'!P700)&gt;=1,1,IF(SUM('Actual species'!P700)="X",1,0))</f>
        <v>0</v>
      </c>
      <c r="N700" s="2">
        <f>IF(SUM('Actual species'!Q700)&gt;=1,1,IF(SUM('Actual species'!Q700)="X",1,0))</f>
        <v>0</v>
      </c>
      <c r="O700" s="2">
        <f>IF(SUM('Actual species'!R700)&gt;=1,1,IF(SUM('Actual species'!R700)="X",1,0))</f>
        <v>0</v>
      </c>
      <c r="P700" s="2">
        <f>IF(SUM('Actual species'!S700)&gt;=1,1,IF(SUM('Actual species'!S700)="X",1,0))</f>
        <v>0</v>
      </c>
      <c r="Q700" s="2">
        <f>IF(SUM('Actual species'!T700)&gt;=1,1,IF(SUM('Actual species'!T700)="X",1,0))</f>
        <v>0</v>
      </c>
      <c r="R700" s="2">
        <f>IF(SUM('Actual species'!U700)&gt;=1,1,IF(SUM('Actual species'!U700)="X",1,0))</f>
        <v>0</v>
      </c>
      <c r="S700" s="2">
        <f>IF(SUM('Actual species'!V700)&gt;=1,1,IF(SUM('Actual species'!V700)="X",1,0))</f>
        <v>0</v>
      </c>
      <c r="T700" s="2">
        <f>IF(SUM('Actual species'!W700)&gt;=1,1,IF(SUM('Actual species'!W700)="X",1,0))</f>
        <v>0</v>
      </c>
    </row>
    <row r="701" spans="1:20" x14ac:dyDescent="0.3">
      <c r="A701" s="113" t="str">
        <f>'Actual species'!A701</f>
        <v>Planeustomus rosti</v>
      </c>
      <c r="B701" s="66">
        <f>IF(SUM('Actual species'!B701:E701)&gt;=1,1,IF(SUM('Actual species'!B701:E701)="X",1,0))</f>
        <v>0</v>
      </c>
      <c r="C701" s="2">
        <f>IF(SUM('Actual species'!F701)&gt;=1,1,IF(SUM('Actual species'!F701)="X",1,0))</f>
        <v>0</v>
      </c>
      <c r="D701" s="2">
        <f>IF(SUM('Actual species'!G701)&gt;=1,1,IF(SUM('Actual species'!G701)="X",1,0))</f>
        <v>0</v>
      </c>
      <c r="E701" s="2">
        <f>IF(SUM('Actual species'!H701)&gt;=1,1,IF(SUM('Actual species'!H701)="X",1,0))</f>
        <v>0</v>
      </c>
      <c r="F701" s="2">
        <f>IF(SUM('Actual species'!I701)&gt;=1,1,IF(SUM('Actual species'!I701)="X",1,0))</f>
        <v>0</v>
      </c>
      <c r="G701" s="2">
        <f>IF(SUM('Actual species'!J701)&gt;=1,1,IF(SUM('Actual species'!J701)="X",1,0))</f>
        <v>0</v>
      </c>
      <c r="H701" s="2">
        <f>IF(SUM('Actual species'!K701)&gt;=1,1,IF(SUM('Actual species'!K701)="X",1,0))</f>
        <v>0</v>
      </c>
      <c r="I701" s="2">
        <f>IF(SUM('Actual species'!L701)&gt;=1,1,IF(SUM('Actual species'!L701)="X",1,0))</f>
        <v>0</v>
      </c>
      <c r="J701" s="2">
        <f>IF(SUM('Actual species'!M701)&gt;=1,1,IF(SUM('Actual species'!M701)="X",1,0))</f>
        <v>0</v>
      </c>
      <c r="K701" s="2">
        <f>IF(SUM('Actual species'!N701)&gt;=1,1,IF(SUM('Actual species'!N701)="X",1,0))</f>
        <v>0</v>
      </c>
      <c r="L701" s="2">
        <f>IF(SUM('Actual species'!O701)&gt;=1,1,IF(SUM('Actual species'!O701)="X",1,0))</f>
        <v>0</v>
      </c>
      <c r="M701" s="2">
        <f>IF(SUM('Actual species'!P701)&gt;=1,1,IF(SUM('Actual species'!P701)="X",1,0))</f>
        <v>0</v>
      </c>
      <c r="N701" s="2">
        <f>IF(SUM('Actual species'!Q701)&gt;=1,1,IF(SUM('Actual species'!Q701)="X",1,0))</f>
        <v>0</v>
      </c>
      <c r="O701" s="2">
        <f>IF(SUM('Actual species'!R701)&gt;=1,1,IF(SUM('Actual species'!R701)="X",1,0))</f>
        <v>0</v>
      </c>
      <c r="P701" s="2">
        <f>IF(SUM('Actual species'!S701)&gt;=1,1,IF(SUM('Actual species'!S701)="X",1,0))</f>
        <v>0</v>
      </c>
      <c r="Q701" s="2">
        <f>IF(SUM('Actual species'!T701)&gt;=1,1,IF(SUM('Actual species'!T701)="X",1,0))</f>
        <v>0</v>
      </c>
      <c r="R701" s="2">
        <f>IF(SUM('Actual species'!U701)&gt;=1,1,IF(SUM('Actual species'!U701)="X",1,0))</f>
        <v>0</v>
      </c>
      <c r="S701" s="2">
        <f>IF(SUM('Actual species'!V701)&gt;=1,1,IF(SUM('Actual species'!V701)="X",1,0))</f>
        <v>0</v>
      </c>
      <c r="T701" s="2">
        <f>IF(SUM('Actual species'!W701)&gt;=1,1,IF(SUM('Actual species'!W701)="X",1,0))</f>
        <v>0</v>
      </c>
    </row>
    <row r="702" spans="1:20" x14ac:dyDescent="0.3">
      <c r="A702" s="113" t="str">
        <f>'Actual species'!A702</f>
        <v>Platystethus alutaceus</v>
      </c>
      <c r="B702" s="66">
        <f>IF(SUM('Actual species'!B702:E702)&gt;=1,1,IF(SUM('Actual species'!B702:E702)="X",1,0))</f>
        <v>0</v>
      </c>
      <c r="C702" s="2">
        <f>IF(SUM('Actual species'!F702)&gt;=1,1,IF(SUM('Actual species'!F702)="X",1,0))</f>
        <v>0</v>
      </c>
      <c r="D702" s="2">
        <f>IF(SUM('Actual species'!G702)&gt;=1,1,IF(SUM('Actual species'!G702)="X",1,0))</f>
        <v>0</v>
      </c>
      <c r="E702" s="2">
        <f>IF(SUM('Actual species'!H702)&gt;=1,1,IF(SUM('Actual species'!H702)="X",1,0))</f>
        <v>0</v>
      </c>
      <c r="F702" s="2">
        <f>IF(SUM('Actual species'!I702)&gt;=1,1,IF(SUM('Actual species'!I702)="X",1,0))</f>
        <v>0</v>
      </c>
      <c r="G702" s="2">
        <f>IF(SUM('Actual species'!J702)&gt;=1,1,IF(SUM('Actual species'!J702)="X",1,0))</f>
        <v>1</v>
      </c>
      <c r="H702" s="2">
        <f>IF(SUM('Actual species'!K702)&gt;=1,1,IF(SUM('Actual species'!K702)="X",1,0))</f>
        <v>0</v>
      </c>
      <c r="I702" s="2">
        <f>IF(SUM('Actual species'!L702)&gt;=1,1,IF(SUM('Actual species'!L702)="X",1,0))</f>
        <v>0</v>
      </c>
      <c r="J702" s="2">
        <f>IF(SUM('Actual species'!M702)&gt;=1,1,IF(SUM('Actual species'!M702)="X",1,0))</f>
        <v>1</v>
      </c>
      <c r="K702" s="2">
        <f>IF(SUM('Actual species'!N702)&gt;=1,1,IF(SUM('Actual species'!N702)="X",1,0))</f>
        <v>0</v>
      </c>
      <c r="L702" s="2">
        <f>IF(SUM('Actual species'!O702)&gt;=1,1,IF(SUM('Actual species'!O702)="X",1,0))</f>
        <v>0</v>
      </c>
      <c r="M702" s="2">
        <f>IF(SUM('Actual species'!P702)&gt;=1,1,IF(SUM('Actual species'!P702)="X",1,0))</f>
        <v>1</v>
      </c>
      <c r="N702" s="2">
        <f>IF(SUM('Actual species'!Q702)&gt;=1,1,IF(SUM('Actual species'!Q702)="X",1,0))</f>
        <v>0</v>
      </c>
      <c r="O702" s="2">
        <f>IF(SUM('Actual species'!R702)&gt;=1,1,IF(SUM('Actual species'!R702)="X",1,0))</f>
        <v>0</v>
      </c>
      <c r="P702" s="2">
        <f>IF(SUM('Actual species'!S702)&gt;=1,1,IF(SUM('Actual species'!S702)="X",1,0))</f>
        <v>0</v>
      </c>
      <c r="Q702" s="2">
        <f>IF(SUM('Actual species'!T702)&gt;=1,1,IF(SUM('Actual species'!T702)="X",1,0))</f>
        <v>0</v>
      </c>
      <c r="R702" s="2">
        <f>IF(SUM('Actual species'!U702)&gt;=1,1,IF(SUM('Actual species'!U702)="X",1,0))</f>
        <v>0</v>
      </c>
      <c r="S702" s="2">
        <f>IF(SUM('Actual species'!V702)&gt;=1,1,IF(SUM('Actual species'!V702)="X",1,0))</f>
        <v>0</v>
      </c>
      <c r="T702" s="2">
        <f>IF(SUM('Actual species'!W702)&gt;=1,1,IF(SUM('Actual species'!W702)="X",1,0))</f>
        <v>0</v>
      </c>
    </row>
    <row r="703" spans="1:20" x14ac:dyDescent="0.3">
      <c r="A703" s="113" t="str">
        <f>'Actual species'!A703</f>
        <v>Platystethus arenarius</v>
      </c>
      <c r="B703" s="66">
        <f>IF(SUM('Actual species'!B703:E703)&gt;=1,1,IF(SUM('Actual species'!B703:E703)="X",1,0))</f>
        <v>0</v>
      </c>
      <c r="C703" s="2">
        <f>IF(SUM('Actual species'!F703)&gt;=1,1,IF(SUM('Actual species'!F703)="X",1,0))</f>
        <v>0</v>
      </c>
      <c r="D703" s="2">
        <f>IF(SUM('Actual species'!G703)&gt;=1,1,IF(SUM('Actual species'!G703)="X",1,0))</f>
        <v>0</v>
      </c>
      <c r="E703" s="2">
        <f>IF(SUM('Actual species'!H703)&gt;=1,1,IF(SUM('Actual species'!H703)="X",1,0))</f>
        <v>0</v>
      </c>
      <c r="F703" s="2">
        <f>IF(SUM('Actual species'!I703)&gt;=1,1,IF(SUM('Actual species'!I703)="X",1,0))</f>
        <v>0</v>
      </c>
      <c r="G703" s="2">
        <f>IF(SUM('Actual species'!J703)&gt;=1,1,IF(SUM('Actual species'!J703)="X",1,0))</f>
        <v>0</v>
      </c>
      <c r="H703" s="2">
        <f>IF(SUM('Actual species'!K703)&gt;=1,1,IF(SUM('Actual species'!K703)="X",1,0))</f>
        <v>0</v>
      </c>
      <c r="I703" s="2">
        <f>IF(SUM('Actual species'!L703)&gt;=1,1,IF(SUM('Actual species'!L703)="X",1,0))</f>
        <v>0</v>
      </c>
      <c r="J703" s="2">
        <f>IF(SUM('Actual species'!M703)&gt;=1,1,IF(SUM('Actual species'!M703)="X",1,0))</f>
        <v>0</v>
      </c>
      <c r="K703" s="2">
        <f>IF(SUM('Actual species'!N703)&gt;=1,1,IF(SUM('Actual species'!N703)="X",1,0))</f>
        <v>0</v>
      </c>
      <c r="L703" s="2">
        <f>IF(SUM('Actual species'!O703)&gt;=1,1,IF(SUM('Actual species'!O703)="X",1,0))</f>
        <v>0</v>
      </c>
      <c r="M703" s="2">
        <f>IF(SUM('Actual species'!P703)&gt;=1,1,IF(SUM('Actual species'!P703)="X",1,0))</f>
        <v>0</v>
      </c>
      <c r="N703" s="2">
        <f>IF(SUM('Actual species'!Q703)&gt;=1,1,IF(SUM('Actual species'!Q703)="X",1,0))</f>
        <v>0</v>
      </c>
      <c r="O703" s="2">
        <f>IF(SUM('Actual species'!R703)&gt;=1,1,IF(SUM('Actual species'!R703)="X",1,0))</f>
        <v>0</v>
      </c>
      <c r="P703" s="2">
        <f>IF(SUM('Actual species'!S703)&gt;=1,1,IF(SUM('Actual species'!S703)="X",1,0))</f>
        <v>0</v>
      </c>
      <c r="Q703" s="2">
        <f>IF(SUM('Actual species'!T703)&gt;=1,1,IF(SUM('Actual species'!T703)="X",1,0))</f>
        <v>0</v>
      </c>
      <c r="R703" s="2">
        <f>IF(SUM('Actual species'!U703)&gt;=1,1,IF(SUM('Actual species'!U703)="X",1,0))</f>
        <v>0</v>
      </c>
      <c r="S703" s="2">
        <f>IF(SUM('Actual species'!V703)&gt;=1,1,IF(SUM('Actual species'!V703)="X",1,0))</f>
        <v>0</v>
      </c>
      <c r="T703" s="2">
        <f>IF(SUM('Actual species'!W703)&gt;=1,1,IF(SUM('Actual species'!W703)="X",1,0))</f>
        <v>0</v>
      </c>
    </row>
    <row r="704" spans="1:20" x14ac:dyDescent="0.3">
      <c r="A704" s="113" t="str">
        <f>'Actual species'!A704</f>
        <v>Platystethus capito</v>
      </c>
      <c r="B704" s="66">
        <f>IF(SUM('Actual species'!B704:E704)&gt;=1,1,IF(SUM('Actual species'!B704:E704)="X",1,0))</f>
        <v>0</v>
      </c>
      <c r="C704" s="2">
        <f>IF(SUM('Actual species'!F704)&gt;=1,1,IF(SUM('Actual species'!F704)="X",1,0))</f>
        <v>0</v>
      </c>
      <c r="D704" s="2">
        <f>IF(SUM('Actual species'!G704)&gt;=1,1,IF(SUM('Actual species'!G704)="X",1,0))</f>
        <v>0</v>
      </c>
      <c r="E704" s="2">
        <f>IF(SUM('Actual species'!H704)&gt;=1,1,IF(SUM('Actual species'!H704)="X",1,0))</f>
        <v>0</v>
      </c>
      <c r="F704" s="2">
        <f>IF(SUM('Actual species'!I704)&gt;=1,1,IF(SUM('Actual species'!I704)="X",1,0))</f>
        <v>0</v>
      </c>
      <c r="G704" s="2">
        <f>IF(SUM('Actual species'!J704)&gt;=1,1,IF(SUM('Actual species'!J704)="X",1,0))</f>
        <v>0</v>
      </c>
      <c r="H704" s="2">
        <f>IF(SUM('Actual species'!K704)&gt;=1,1,IF(SUM('Actual species'!K704)="X",1,0))</f>
        <v>0</v>
      </c>
      <c r="I704" s="2">
        <f>IF(SUM('Actual species'!L704)&gt;=1,1,IF(SUM('Actual species'!L704)="X",1,0))</f>
        <v>0</v>
      </c>
      <c r="J704" s="2">
        <f>IF(SUM('Actual species'!M704)&gt;=1,1,IF(SUM('Actual species'!M704)="X",1,0))</f>
        <v>1</v>
      </c>
      <c r="K704" s="2">
        <f>IF(SUM('Actual species'!N704)&gt;=1,1,IF(SUM('Actual species'!N704)="X",1,0))</f>
        <v>0</v>
      </c>
      <c r="L704" s="2">
        <f>IF(SUM('Actual species'!O704)&gt;=1,1,IF(SUM('Actual species'!O704)="X",1,0))</f>
        <v>0</v>
      </c>
      <c r="M704" s="2">
        <f>IF(SUM('Actual species'!P704)&gt;=1,1,IF(SUM('Actual species'!P704)="X",1,0))</f>
        <v>0</v>
      </c>
      <c r="N704" s="2">
        <f>IF(SUM('Actual species'!Q704)&gt;=1,1,IF(SUM('Actual species'!Q704)="X",1,0))</f>
        <v>0</v>
      </c>
      <c r="O704" s="2">
        <f>IF(SUM('Actual species'!R704)&gt;=1,1,IF(SUM('Actual species'!R704)="X",1,0))</f>
        <v>0</v>
      </c>
      <c r="P704" s="2">
        <f>IF(SUM('Actual species'!S704)&gt;=1,1,IF(SUM('Actual species'!S704)="X",1,0))</f>
        <v>0</v>
      </c>
      <c r="Q704" s="2">
        <f>IF(SUM('Actual species'!T704)&gt;=1,1,IF(SUM('Actual species'!T704)="X",1,0))</f>
        <v>0</v>
      </c>
      <c r="R704" s="2">
        <f>IF(SUM('Actual species'!U704)&gt;=1,1,IF(SUM('Actual species'!U704)="X",1,0))</f>
        <v>0</v>
      </c>
      <c r="S704" s="2">
        <f>IF(SUM('Actual species'!V704)&gt;=1,1,IF(SUM('Actual species'!V704)="X",1,0))</f>
        <v>0</v>
      </c>
      <c r="T704" s="2">
        <f>IF(SUM('Actual species'!W704)&gt;=1,1,IF(SUM('Actual species'!W704)="X",1,0))</f>
        <v>0</v>
      </c>
    </row>
    <row r="705" spans="1:20" x14ac:dyDescent="0.3">
      <c r="A705" s="113" t="str">
        <f>'Actual species'!A705</f>
        <v>Platystethus cornutus</v>
      </c>
      <c r="B705" s="66">
        <f>IF(SUM('Actual species'!B705:E705)&gt;=1,1,IF(SUM('Actual species'!B705:E705)="X",1,0))</f>
        <v>0</v>
      </c>
      <c r="C705" s="2">
        <f>IF(SUM('Actual species'!F705)&gt;=1,1,IF(SUM('Actual species'!F705)="X",1,0))</f>
        <v>0</v>
      </c>
      <c r="D705" s="2">
        <f>IF(SUM('Actual species'!G705)&gt;=1,1,IF(SUM('Actual species'!G705)="X",1,0))</f>
        <v>0</v>
      </c>
      <c r="E705" s="2">
        <f>IF(SUM('Actual species'!H705)&gt;=1,1,IF(SUM('Actual species'!H705)="X",1,0))</f>
        <v>0</v>
      </c>
      <c r="F705" s="2">
        <f>IF(SUM('Actual species'!I705)&gt;=1,1,IF(SUM('Actual species'!I705)="X",1,0))</f>
        <v>0</v>
      </c>
      <c r="G705" s="2">
        <f>IF(SUM('Actual species'!J705)&gt;=1,1,IF(SUM('Actual species'!J705)="X",1,0))</f>
        <v>0</v>
      </c>
      <c r="H705" s="2">
        <f>IF(SUM('Actual species'!K705)&gt;=1,1,IF(SUM('Actual species'!K705)="X",1,0))</f>
        <v>0</v>
      </c>
      <c r="I705" s="2">
        <f>IF(SUM('Actual species'!L705)&gt;=1,1,IF(SUM('Actual species'!L705)="X",1,0))</f>
        <v>0</v>
      </c>
      <c r="J705" s="2">
        <f>IF(SUM('Actual species'!M705)&gt;=1,1,IF(SUM('Actual species'!M705)="X",1,0))</f>
        <v>1</v>
      </c>
      <c r="K705" s="2">
        <f>IF(SUM('Actual species'!N705)&gt;=1,1,IF(SUM('Actual species'!N705)="X",1,0))</f>
        <v>0</v>
      </c>
      <c r="L705" s="2">
        <f>IF(SUM('Actual species'!O705)&gt;=1,1,IF(SUM('Actual species'!O705)="X",1,0))</f>
        <v>0</v>
      </c>
      <c r="M705" s="2">
        <f>IF(SUM('Actual species'!P705)&gt;=1,1,IF(SUM('Actual species'!P705)="X",1,0))</f>
        <v>0</v>
      </c>
      <c r="N705" s="2">
        <f>IF(SUM('Actual species'!Q705)&gt;=1,1,IF(SUM('Actual species'!Q705)="X",1,0))</f>
        <v>0</v>
      </c>
      <c r="O705" s="2">
        <f>IF(SUM('Actual species'!R705)&gt;=1,1,IF(SUM('Actual species'!R705)="X",1,0))</f>
        <v>0</v>
      </c>
      <c r="P705" s="2">
        <f>IF(SUM('Actual species'!S705)&gt;=1,1,IF(SUM('Actual species'!S705)="X",1,0))</f>
        <v>0</v>
      </c>
      <c r="Q705" s="2">
        <f>IF(SUM('Actual species'!T705)&gt;=1,1,IF(SUM('Actual species'!T705)="X",1,0))</f>
        <v>0</v>
      </c>
      <c r="R705" s="2">
        <f>IF(SUM('Actual species'!U705)&gt;=1,1,IF(SUM('Actual species'!U705)="X",1,0))</f>
        <v>0</v>
      </c>
      <c r="S705" s="2">
        <f>IF(SUM('Actual species'!V705)&gt;=1,1,IF(SUM('Actual species'!V705)="X",1,0))</f>
        <v>0</v>
      </c>
      <c r="T705" s="2">
        <f>IF(SUM('Actual species'!W705)&gt;=1,1,IF(SUM('Actual species'!W705)="X",1,0))</f>
        <v>0</v>
      </c>
    </row>
    <row r="706" spans="1:20" x14ac:dyDescent="0.3">
      <c r="A706" s="113" t="str">
        <f>'Actual species'!A706</f>
        <v>Platystethus degener</v>
      </c>
      <c r="B706" s="66">
        <f>IF(SUM('Actual species'!B706:E706)&gt;=1,1,IF(SUM('Actual species'!B706:E706)="X",1,0))</f>
        <v>1</v>
      </c>
      <c r="C706" s="2">
        <f>IF(SUM('Actual species'!F706)&gt;=1,1,IF(SUM('Actual species'!F706)="X",1,0))</f>
        <v>0</v>
      </c>
      <c r="D706" s="2">
        <f>IF(SUM('Actual species'!G706)&gt;=1,1,IF(SUM('Actual species'!G706)="X",1,0))</f>
        <v>0</v>
      </c>
      <c r="E706" s="2">
        <f>IF(SUM('Actual species'!H706)&gt;=1,1,IF(SUM('Actual species'!H706)="X",1,0))</f>
        <v>0</v>
      </c>
      <c r="F706" s="2">
        <f>IF(SUM('Actual species'!I706)&gt;=1,1,IF(SUM('Actual species'!I706)="X",1,0))</f>
        <v>0</v>
      </c>
      <c r="G706" s="2">
        <f>IF(SUM('Actual species'!J706)&gt;=1,1,IF(SUM('Actual species'!J706)="X",1,0))</f>
        <v>1</v>
      </c>
      <c r="H706" s="2">
        <f>IF(SUM('Actual species'!K706)&gt;=1,1,IF(SUM('Actual species'!K706)="X",1,0))</f>
        <v>0</v>
      </c>
      <c r="I706" s="2">
        <f>IF(SUM('Actual species'!L706)&gt;=1,1,IF(SUM('Actual species'!L706)="X",1,0))</f>
        <v>0</v>
      </c>
      <c r="J706" s="2">
        <f>IF(SUM('Actual species'!M706)&gt;=1,1,IF(SUM('Actual species'!M706)="X",1,0))</f>
        <v>0</v>
      </c>
      <c r="K706" s="2">
        <f>IF(SUM('Actual species'!N706)&gt;=1,1,IF(SUM('Actual species'!N706)="X",1,0))</f>
        <v>0</v>
      </c>
      <c r="L706" s="2">
        <f>IF(SUM('Actual species'!O706)&gt;=1,1,IF(SUM('Actual species'!O706)="X",1,0))</f>
        <v>0</v>
      </c>
      <c r="M706" s="2">
        <f>IF(SUM('Actual species'!P706)&gt;=1,1,IF(SUM('Actual species'!P706)="X",1,0))</f>
        <v>0</v>
      </c>
      <c r="N706" s="2">
        <f>IF(SUM('Actual species'!Q706)&gt;=1,1,IF(SUM('Actual species'!Q706)="X",1,0))</f>
        <v>0</v>
      </c>
      <c r="O706" s="2">
        <f>IF(SUM('Actual species'!R706)&gt;=1,1,IF(SUM('Actual species'!R706)="X",1,0))</f>
        <v>0</v>
      </c>
      <c r="P706" s="2">
        <f>IF(SUM('Actual species'!S706)&gt;=1,1,IF(SUM('Actual species'!S706)="X",1,0))</f>
        <v>0</v>
      </c>
      <c r="Q706" s="2">
        <f>IF(SUM('Actual species'!T706)&gt;=1,1,IF(SUM('Actual species'!T706)="X",1,0))</f>
        <v>0</v>
      </c>
      <c r="R706" s="2">
        <f>IF(SUM('Actual species'!U706)&gt;=1,1,IF(SUM('Actual species'!U706)="X",1,0))</f>
        <v>0</v>
      </c>
      <c r="S706" s="2">
        <f>IF(SUM('Actual species'!V706)&gt;=1,1,IF(SUM('Actual species'!V706)="X",1,0))</f>
        <v>0</v>
      </c>
      <c r="T706" s="2">
        <f>IF(SUM('Actual species'!W706)&gt;=1,1,IF(SUM('Actual species'!W706)="X",1,0))</f>
        <v>0</v>
      </c>
    </row>
    <row r="707" spans="1:20" x14ac:dyDescent="0.3">
      <c r="A707" s="113" t="str">
        <f>'Actual species'!A707</f>
        <v>Platystethus nitens</v>
      </c>
      <c r="B707" s="66">
        <f>IF(SUM('Actual species'!B707:E707)&gt;=1,1,IF(SUM('Actual species'!B707:E707)="X",1,0))</f>
        <v>1</v>
      </c>
      <c r="C707" s="2">
        <f>IF(SUM('Actual species'!F707)&gt;=1,1,IF(SUM('Actual species'!F707)="X",1,0))</f>
        <v>0</v>
      </c>
      <c r="D707" s="2">
        <f>IF(SUM('Actual species'!G707)&gt;=1,1,IF(SUM('Actual species'!G707)="X",1,0))</f>
        <v>0</v>
      </c>
      <c r="E707" s="2">
        <f>IF(SUM('Actual species'!H707)&gt;=1,1,IF(SUM('Actual species'!H707)="X",1,0))</f>
        <v>0</v>
      </c>
      <c r="F707" s="2">
        <f>IF(SUM('Actual species'!I707)&gt;=1,1,IF(SUM('Actual species'!I707)="X",1,0))</f>
        <v>0</v>
      </c>
      <c r="G707" s="2">
        <f>IF(SUM('Actual species'!J707)&gt;=1,1,IF(SUM('Actual species'!J707)="X",1,0))</f>
        <v>1</v>
      </c>
      <c r="H707" s="2">
        <f>IF(SUM('Actual species'!K707)&gt;=1,1,IF(SUM('Actual species'!K707)="X",1,0))</f>
        <v>1</v>
      </c>
      <c r="I707" s="2">
        <f>IF(SUM('Actual species'!L707)&gt;=1,1,IF(SUM('Actual species'!L707)="X",1,0))</f>
        <v>0</v>
      </c>
      <c r="J707" s="2">
        <f>IF(SUM('Actual species'!M707)&gt;=1,1,IF(SUM('Actual species'!M707)="X",1,0))</f>
        <v>1</v>
      </c>
      <c r="K707" s="2">
        <f>IF(SUM('Actual species'!N707)&gt;=1,1,IF(SUM('Actual species'!N707)="X",1,0))</f>
        <v>0</v>
      </c>
      <c r="L707" s="2">
        <f>IF(SUM('Actual species'!O707)&gt;=1,1,IF(SUM('Actual species'!O707)="X",1,0))</f>
        <v>1</v>
      </c>
      <c r="M707" s="2">
        <f>IF(SUM('Actual species'!P707)&gt;=1,1,IF(SUM('Actual species'!P707)="X",1,0))</f>
        <v>0</v>
      </c>
      <c r="N707" s="2">
        <f>IF(SUM('Actual species'!Q707)&gt;=1,1,IF(SUM('Actual species'!Q707)="X",1,0))</f>
        <v>0</v>
      </c>
      <c r="O707" s="2">
        <f>IF(SUM('Actual species'!R707)&gt;=1,1,IF(SUM('Actual species'!R707)="X",1,0))</f>
        <v>1</v>
      </c>
      <c r="P707" s="2">
        <f>IF(SUM('Actual species'!S707)&gt;=1,1,IF(SUM('Actual species'!S707)="X",1,0))</f>
        <v>0</v>
      </c>
      <c r="Q707" s="2">
        <f>IF(SUM('Actual species'!T707)&gt;=1,1,IF(SUM('Actual species'!T707)="X",1,0))</f>
        <v>0</v>
      </c>
      <c r="R707" s="2">
        <f>IF(SUM('Actual species'!U707)&gt;=1,1,IF(SUM('Actual species'!U707)="X",1,0))</f>
        <v>0</v>
      </c>
      <c r="S707" s="2">
        <f>IF(SUM('Actual species'!V707)&gt;=1,1,IF(SUM('Actual species'!V707)="X",1,0))</f>
        <v>0</v>
      </c>
      <c r="T707" s="2">
        <f>IF(SUM('Actual species'!W707)&gt;=1,1,IF(SUM('Actual species'!W707)="X",1,0))</f>
        <v>0</v>
      </c>
    </row>
    <row r="708" spans="1:20" x14ac:dyDescent="0.3">
      <c r="A708" s="113" t="str">
        <f>'Actual species'!A708</f>
        <v>Platystethus rufospinus</v>
      </c>
      <c r="B708" s="66">
        <f>IF(SUM('Actual species'!B708:E708)&gt;=1,1,IF(SUM('Actual species'!B708:E708)="X",1,0))</f>
        <v>0</v>
      </c>
      <c r="C708" s="2">
        <f>IF(SUM('Actual species'!F708)&gt;=1,1,IF(SUM('Actual species'!F708)="X",1,0))</f>
        <v>0</v>
      </c>
      <c r="D708" s="2">
        <f>IF(SUM('Actual species'!G708)&gt;=1,1,IF(SUM('Actual species'!G708)="X",1,0))</f>
        <v>0</v>
      </c>
      <c r="E708" s="2">
        <f>IF(SUM('Actual species'!H708)&gt;=1,1,IF(SUM('Actual species'!H708)="X",1,0))</f>
        <v>0</v>
      </c>
      <c r="F708" s="2">
        <f>IF(SUM('Actual species'!I708)&gt;=1,1,IF(SUM('Actual species'!I708)="X",1,0))</f>
        <v>0</v>
      </c>
      <c r="G708" s="2">
        <f>IF(SUM('Actual species'!J708)&gt;=1,1,IF(SUM('Actual species'!J708)="X",1,0))</f>
        <v>0</v>
      </c>
      <c r="H708" s="2">
        <f>IF(SUM('Actual species'!K708)&gt;=1,1,IF(SUM('Actual species'!K708)="X",1,0))</f>
        <v>0</v>
      </c>
      <c r="I708" s="2">
        <f>IF(SUM('Actual species'!L708)&gt;=1,1,IF(SUM('Actual species'!L708)="X",1,0))</f>
        <v>0</v>
      </c>
      <c r="J708" s="2">
        <f>IF(SUM('Actual species'!M708)&gt;=1,1,IF(SUM('Actual species'!M708)="X",1,0))</f>
        <v>0</v>
      </c>
      <c r="K708" s="2">
        <f>IF(SUM('Actual species'!N708)&gt;=1,1,IF(SUM('Actual species'!N708)="X",1,0))</f>
        <v>0</v>
      </c>
      <c r="L708" s="2">
        <f>IF(SUM('Actual species'!O708)&gt;=1,1,IF(SUM('Actual species'!O708)="X",1,0))</f>
        <v>0</v>
      </c>
      <c r="M708" s="2">
        <f>IF(SUM('Actual species'!P708)&gt;=1,1,IF(SUM('Actual species'!P708)="X",1,0))</f>
        <v>0</v>
      </c>
      <c r="N708" s="2">
        <f>IF(SUM('Actual species'!Q708)&gt;=1,1,IF(SUM('Actual species'!Q708)="X",1,0))</f>
        <v>0</v>
      </c>
      <c r="O708" s="2">
        <f>IF(SUM('Actual species'!R708)&gt;=1,1,IF(SUM('Actual species'!R708)="X",1,0))</f>
        <v>0</v>
      </c>
      <c r="P708" s="2">
        <f>IF(SUM('Actual species'!S708)&gt;=1,1,IF(SUM('Actual species'!S708)="X",1,0))</f>
        <v>0</v>
      </c>
      <c r="Q708" s="2">
        <f>IF(SUM('Actual species'!T708)&gt;=1,1,IF(SUM('Actual species'!T708)="X",1,0))</f>
        <v>0</v>
      </c>
      <c r="R708" s="2">
        <f>IF(SUM('Actual species'!U708)&gt;=1,1,IF(SUM('Actual species'!U708)="X",1,0))</f>
        <v>0</v>
      </c>
      <c r="S708" s="2">
        <f>IF(SUM('Actual species'!V708)&gt;=1,1,IF(SUM('Actual species'!V708)="X",1,0))</f>
        <v>0</v>
      </c>
      <c r="T708" s="2">
        <f>IF(SUM('Actual species'!W708)&gt;=1,1,IF(SUM('Actual species'!W708)="X",1,0))</f>
        <v>0</v>
      </c>
    </row>
    <row r="709" spans="1:20" x14ac:dyDescent="0.3">
      <c r="A709" s="113" t="str">
        <f>'Actual species'!A709</f>
        <v>Platystethus spinosus</v>
      </c>
      <c r="B709" s="66">
        <f>IF(SUM('Actual species'!B709:E709)&gt;=1,1,IF(SUM('Actual species'!B709:E709)="X",1,0))</f>
        <v>1</v>
      </c>
      <c r="C709" s="2">
        <f>IF(SUM('Actual species'!F709)&gt;=1,1,IF(SUM('Actual species'!F709)="X",1,0))</f>
        <v>0</v>
      </c>
      <c r="D709" s="2">
        <f>IF(SUM('Actual species'!G709)&gt;=1,1,IF(SUM('Actual species'!G709)="X",1,0))</f>
        <v>0</v>
      </c>
      <c r="E709" s="2">
        <f>IF(SUM('Actual species'!H709)&gt;=1,1,IF(SUM('Actual species'!H709)="X",1,0))</f>
        <v>1</v>
      </c>
      <c r="F709" s="2">
        <f>IF(SUM('Actual species'!I709)&gt;=1,1,IF(SUM('Actual species'!I709)="X",1,0))</f>
        <v>0</v>
      </c>
      <c r="G709" s="2">
        <f>IF(SUM('Actual species'!J709)&gt;=1,1,IF(SUM('Actual species'!J709)="X",1,0))</f>
        <v>0</v>
      </c>
      <c r="H709" s="2">
        <f>IF(SUM('Actual species'!K709)&gt;=1,1,IF(SUM('Actual species'!K709)="X",1,0))</f>
        <v>0</v>
      </c>
      <c r="I709" s="2">
        <f>IF(SUM('Actual species'!L709)&gt;=1,1,IF(SUM('Actual species'!L709)="X",1,0))</f>
        <v>0</v>
      </c>
      <c r="J709" s="2">
        <f>IF(SUM('Actual species'!M709)&gt;=1,1,IF(SUM('Actual species'!M709)="X",1,0))</f>
        <v>0</v>
      </c>
      <c r="K709" s="2">
        <f>IF(SUM('Actual species'!N709)&gt;=1,1,IF(SUM('Actual species'!N709)="X",1,0))</f>
        <v>0</v>
      </c>
      <c r="L709" s="2">
        <f>IF(SUM('Actual species'!O709)&gt;=1,1,IF(SUM('Actual species'!O709)="X",1,0))</f>
        <v>0</v>
      </c>
      <c r="M709" s="2">
        <f>IF(SUM('Actual species'!P709)&gt;=1,1,IF(SUM('Actual species'!P709)="X",1,0))</f>
        <v>0</v>
      </c>
      <c r="N709" s="2">
        <f>IF(SUM('Actual species'!Q709)&gt;=1,1,IF(SUM('Actual species'!Q709)="X",1,0))</f>
        <v>0</v>
      </c>
      <c r="O709" s="2">
        <f>IF(SUM('Actual species'!R709)&gt;=1,1,IF(SUM('Actual species'!R709)="X",1,0))</f>
        <v>0</v>
      </c>
      <c r="P709" s="2">
        <f>IF(SUM('Actual species'!S709)&gt;=1,1,IF(SUM('Actual species'!S709)="X",1,0))</f>
        <v>0</v>
      </c>
      <c r="Q709" s="2">
        <f>IF(SUM('Actual species'!T709)&gt;=1,1,IF(SUM('Actual species'!T709)="X",1,0))</f>
        <v>0</v>
      </c>
      <c r="R709" s="2">
        <f>IF(SUM('Actual species'!U709)&gt;=1,1,IF(SUM('Actual species'!U709)="X",1,0))</f>
        <v>0</v>
      </c>
      <c r="S709" s="2">
        <f>IF(SUM('Actual species'!V709)&gt;=1,1,IF(SUM('Actual species'!V709)="X",1,0))</f>
        <v>0</v>
      </c>
      <c r="T709" s="2">
        <f>IF(SUM('Actual species'!W709)&gt;=1,1,IF(SUM('Actual species'!W709)="X",1,0))</f>
        <v>0</v>
      </c>
    </row>
    <row r="710" spans="1:20" x14ac:dyDescent="0.3">
      <c r="A710" s="113" t="str">
        <f>'Actual species'!A710</f>
        <v>Thinobius gilvus</v>
      </c>
      <c r="B710" s="66">
        <f>IF(SUM('Actual species'!B710:E710)&gt;=1,1,IF(SUM('Actual species'!B710:E710)="X",1,0))</f>
        <v>0</v>
      </c>
      <c r="C710" s="2">
        <f>IF(SUM('Actual species'!F710)&gt;=1,1,IF(SUM('Actual species'!F710)="X",1,0))</f>
        <v>0</v>
      </c>
      <c r="D710" s="2">
        <f>IF(SUM('Actual species'!G710)&gt;=1,1,IF(SUM('Actual species'!G710)="X",1,0))</f>
        <v>0</v>
      </c>
      <c r="E710" s="2">
        <f>IF(SUM('Actual species'!H710)&gt;=1,1,IF(SUM('Actual species'!H710)="X",1,0))</f>
        <v>0</v>
      </c>
      <c r="F710" s="2">
        <f>IF(SUM('Actual species'!I710)&gt;=1,1,IF(SUM('Actual species'!I710)="X",1,0))</f>
        <v>0</v>
      </c>
      <c r="G710" s="2">
        <f>IF(SUM('Actual species'!J710)&gt;=1,1,IF(SUM('Actual species'!J710)="X",1,0))</f>
        <v>0</v>
      </c>
      <c r="H710" s="2">
        <f>IF(SUM('Actual species'!K710)&gt;=1,1,IF(SUM('Actual species'!K710)="X",1,0))</f>
        <v>0</v>
      </c>
      <c r="I710" s="2">
        <f>IF(SUM('Actual species'!L710)&gt;=1,1,IF(SUM('Actual species'!L710)="X",1,0))</f>
        <v>0</v>
      </c>
      <c r="J710" s="2">
        <f>IF(SUM('Actual species'!M710)&gt;=1,1,IF(SUM('Actual species'!M710)="X",1,0))</f>
        <v>0</v>
      </c>
      <c r="K710" s="2">
        <f>IF(SUM('Actual species'!N710)&gt;=1,1,IF(SUM('Actual species'!N710)="X",1,0))</f>
        <v>0</v>
      </c>
      <c r="L710" s="2">
        <f>IF(SUM('Actual species'!O710)&gt;=1,1,IF(SUM('Actual species'!O710)="X",1,0))</f>
        <v>0</v>
      </c>
      <c r="M710" s="2">
        <f>IF(SUM('Actual species'!P710)&gt;=1,1,IF(SUM('Actual species'!P710)="X",1,0))</f>
        <v>0</v>
      </c>
      <c r="N710" s="2">
        <f>IF(SUM('Actual species'!Q710)&gt;=1,1,IF(SUM('Actual species'!Q710)="X",1,0))</f>
        <v>0</v>
      </c>
      <c r="O710" s="2">
        <f>IF(SUM('Actual species'!R710)&gt;=1,1,IF(SUM('Actual species'!R710)="X",1,0))</f>
        <v>0</v>
      </c>
      <c r="P710" s="2">
        <f>IF(SUM('Actual species'!S710)&gt;=1,1,IF(SUM('Actual species'!S710)="X",1,0))</f>
        <v>0</v>
      </c>
      <c r="Q710" s="2">
        <f>IF(SUM('Actual species'!T710)&gt;=1,1,IF(SUM('Actual species'!T710)="X",1,0))</f>
        <v>0</v>
      </c>
      <c r="R710" s="2">
        <f>IF(SUM('Actual species'!U710)&gt;=1,1,IF(SUM('Actual species'!U710)="X",1,0))</f>
        <v>0</v>
      </c>
      <c r="S710" s="2">
        <f>IF(SUM('Actual species'!V710)&gt;=1,1,IF(SUM('Actual species'!V710)="X",1,0))</f>
        <v>0</v>
      </c>
      <c r="T710" s="2">
        <f>IF(SUM('Actual species'!W710)&gt;=1,1,IF(SUM('Actual species'!W710)="X",1,0))</f>
        <v>0</v>
      </c>
    </row>
    <row r="711" spans="1:20" x14ac:dyDescent="0.3">
      <c r="A711" s="113" t="str">
        <f>'Actual species'!A711</f>
        <v>Thinobius micros</v>
      </c>
      <c r="B711" s="66">
        <f>IF(SUM('Actual species'!B711:E711)&gt;=1,1,IF(SUM('Actual species'!B711:E711)="X",1,0))</f>
        <v>0</v>
      </c>
      <c r="C711" s="2">
        <f>IF(SUM('Actual species'!F711)&gt;=1,1,IF(SUM('Actual species'!F711)="X",1,0))</f>
        <v>0</v>
      </c>
      <c r="D711" s="2">
        <f>IF(SUM('Actual species'!G711)&gt;=1,1,IF(SUM('Actual species'!G711)="X",1,0))</f>
        <v>1</v>
      </c>
      <c r="E711" s="2">
        <f>IF(SUM('Actual species'!H711)&gt;=1,1,IF(SUM('Actual species'!H711)="X",1,0))</f>
        <v>0</v>
      </c>
      <c r="F711" s="2">
        <f>IF(SUM('Actual species'!I711)&gt;=1,1,IF(SUM('Actual species'!I711)="X",1,0))</f>
        <v>0</v>
      </c>
      <c r="G711" s="2">
        <f>IF(SUM('Actual species'!J711)&gt;=1,1,IF(SUM('Actual species'!J711)="X",1,0))</f>
        <v>0</v>
      </c>
      <c r="H711" s="2">
        <f>IF(SUM('Actual species'!K711)&gt;=1,1,IF(SUM('Actual species'!K711)="X",1,0))</f>
        <v>0</v>
      </c>
      <c r="I711" s="2">
        <f>IF(SUM('Actual species'!L711)&gt;=1,1,IF(SUM('Actual species'!L711)="X",1,0))</f>
        <v>0</v>
      </c>
      <c r="J711" s="2">
        <f>IF(SUM('Actual species'!M711)&gt;=1,1,IF(SUM('Actual species'!M711)="X",1,0))</f>
        <v>0</v>
      </c>
      <c r="K711" s="2">
        <f>IF(SUM('Actual species'!N711)&gt;=1,1,IF(SUM('Actual species'!N711)="X",1,0))</f>
        <v>0</v>
      </c>
      <c r="L711" s="2">
        <f>IF(SUM('Actual species'!O711)&gt;=1,1,IF(SUM('Actual species'!O711)="X",1,0))</f>
        <v>0</v>
      </c>
      <c r="M711" s="2">
        <f>IF(SUM('Actual species'!P711)&gt;=1,1,IF(SUM('Actual species'!P711)="X",1,0))</f>
        <v>0</v>
      </c>
      <c r="N711" s="2">
        <f>IF(SUM('Actual species'!Q711)&gt;=1,1,IF(SUM('Actual species'!Q711)="X",1,0))</f>
        <v>0</v>
      </c>
      <c r="O711" s="2">
        <f>IF(SUM('Actual species'!R711)&gt;=1,1,IF(SUM('Actual species'!R711)="X",1,0))</f>
        <v>0</v>
      </c>
      <c r="P711" s="2">
        <f>IF(SUM('Actual species'!S711)&gt;=1,1,IF(SUM('Actual species'!S711)="X",1,0))</f>
        <v>0</v>
      </c>
      <c r="Q711" s="2">
        <f>IF(SUM('Actual species'!T711)&gt;=1,1,IF(SUM('Actual species'!T711)="X",1,0))</f>
        <v>0</v>
      </c>
      <c r="R711" s="2">
        <f>IF(SUM('Actual species'!U711)&gt;=1,1,IF(SUM('Actual species'!U711)="X",1,0))</f>
        <v>0</v>
      </c>
      <c r="S711" s="2">
        <f>IF(SUM('Actual species'!V711)&gt;=1,1,IF(SUM('Actual species'!V711)="X",1,0))</f>
        <v>0</v>
      </c>
      <c r="T711" s="2">
        <f>IF(SUM('Actual species'!W711)&gt;=1,1,IF(SUM('Actual species'!W711)="X",1,0))</f>
        <v>0</v>
      </c>
    </row>
    <row r="712" spans="1:20" x14ac:dyDescent="0.3">
      <c r="A712" s="113" t="str">
        <f>'Actual species'!A712</f>
        <v>Thinobius petzi</v>
      </c>
      <c r="B712" s="66">
        <f>IF(SUM('Actual species'!B712:E712)&gt;=1,1,IF(SUM('Actual species'!B712:E712)="X",1,0))</f>
        <v>0</v>
      </c>
      <c r="C712" s="2">
        <f>IF(SUM('Actual species'!F712)&gt;=1,1,IF(SUM('Actual species'!F712)="X",1,0))</f>
        <v>0</v>
      </c>
      <c r="D712" s="2">
        <f>IF(SUM('Actual species'!G712)&gt;=1,1,IF(SUM('Actual species'!G712)="X",1,0))</f>
        <v>0</v>
      </c>
      <c r="E712" s="2">
        <f>IF(SUM('Actual species'!H712)&gt;=1,1,IF(SUM('Actual species'!H712)="X",1,0))</f>
        <v>0</v>
      </c>
      <c r="F712" s="2">
        <f>IF(SUM('Actual species'!I712)&gt;=1,1,IF(SUM('Actual species'!I712)="X",1,0))</f>
        <v>0</v>
      </c>
      <c r="G712" s="2">
        <f>IF(SUM('Actual species'!J712)&gt;=1,1,IF(SUM('Actual species'!J712)="X",1,0))</f>
        <v>0</v>
      </c>
      <c r="H712" s="2">
        <f>IF(SUM('Actual species'!K712)&gt;=1,1,IF(SUM('Actual species'!K712)="X",1,0))</f>
        <v>0</v>
      </c>
      <c r="I712" s="2">
        <f>IF(SUM('Actual species'!L712)&gt;=1,1,IF(SUM('Actual species'!L712)="X",1,0))</f>
        <v>0</v>
      </c>
      <c r="J712" s="2">
        <f>IF(SUM('Actual species'!M712)&gt;=1,1,IF(SUM('Actual species'!M712)="X",1,0))</f>
        <v>0</v>
      </c>
      <c r="K712" s="2">
        <f>IF(SUM('Actual species'!N712)&gt;=1,1,IF(SUM('Actual species'!N712)="X",1,0))</f>
        <v>0</v>
      </c>
      <c r="L712" s="2">
        <f>IF(SUM('Actual species'!O712)&gt;=1,1,IF(SUM('Actual species'!O712)="X",1,0))</f>
        <v>0</v>
      </c>
      <c r="M712" s="2">
        <f>IF(SUM('Actual species'!P712)&gt;=1,1,IF(SUM('Actual species'!P712)="X",1,0))</f>
        <v>1</v>
      </c>
      <c r="N712" s="2">
        <f>IF(SUM('Actual species'!Q712)&gt;=1,1,IF(SUM('Actual species'!Q712)="X",1,0))</f>
        <v>0</v>
      </c>
      <c r="O712" s="2">
        <f>IF(SUM('Actual species'!R712)&gt;=1,1,IF(SUM('Actual species'!R712)="X",1,0))</f>
        <v>0</v>
      </c>
      <c r="P712" s="2">
        <f>IF(SUM('Actual species'!S712)&gt;=1,1,IF(SUM('Actual species'!S712)="X",1,0))</f>
        <v>0</v>
      </c>
      <c r="Q712" s="2">
        <f>IF(SUM('Actual species'!T712)&gt;=1,1,IF(SUM('Actual species'!T712)="X",1,0))</f>
        <v>0</v>
      </c>
      <c r="R712" s="2">
        <f>IF(SUM('Actual species'!U712)&gt;=1,1,IF(SUM('Actual species'!U712)="X",1,0))</f>
        <v>0</v>
      </c>
      <c r="S712" s="2">
        <f>IF(SUM('Actual species'!V712)&gt;=1,1,IF(SUM('Actual species'!V712)="X",1,0))</f>
        <v>0</v>
      </c>
      <c r="T712" s="2">
        <f>IF(SUM('Actual species'!W712)&gt;=1,1,IF(SUM('Actual species'!W712)="X",1,0))</f>
        <v>0</v>
      </c>
    </row>
    <row r="713" spans="1:20" x14ac:dyDescent="0.3">
      <c r="A713" s="113" t="str">
        <f>'Actual species'!A713</f>
        <v>Thinobius smetanai</v>
      </c>
      <c r="B713" s="66">
        <f>IF(SUM('Actual species'!B713:E713)&gt;=1,1,IF(SUM('Actual species'!B713:E713)="X",1,0))</f>
        <v>0</v>
      </c>
      <c r="C713" s="2">
        <f>IF(SUM('Actual species'!F713)&gt;=1,1,IF(SUM('Actual species'!F713)="X",1,0))</f>
        <v>0</v>
      </c>
      <c r="D713" s="2">
        <f>IF(SUM('Actual species'!G713)&gt;=1,1,IF(SUM('Actual species'!G713)="X",1,0))</f>
        <v>0</v>
      </c>
      <c r="E713" s="2">
        <f>IF(SUM('Actual species'!H713)&gt;=1,1,IF(SUM('Actual species'!H713)="X",1,0))</f>
        <v>0</v>
      </c>
      <c r="F713" s="2">
        <f>IF(SUM('Actual species'!I713)&gt;=1,1,IF(SUM('Actual species'!I713)="X",1,0))</f>
        <v>0</v>
      </c>
      <c r="G713" s="2">
        <f>IF(SUM('Actual species'!J713)&gt;=1,1,IF(SUM('Actual species'!J713)="X",1,0))</f>
        <v>0</v>
      </c>
      <c r="H713" s="2">
        <f>IF(SUM('Actual species'!K713)&gt;=1,1,IF(SUM('Actual species'!K713)="X",1,0))</f>
        <v>0</v>
      </c>
      <c r="I713" s="2">
        <f>IF(SUM('Actual species'!L713)&gt;=1,1,IF(SUM('Actual species'!L713)="X",1,0))</f>
        <v>0</v>
      </c>
      <c r="J713" s="2">
        <f>IF(SUM('Actual species'!M713)&gt;=1,1,IF(SUM('Actual species'!M713)="X",1,0))</f>
        <v>0</v>
      </c>
      <c r="K713" s="2">
        <f>IF(SUM('Actual species'!N713)&gt;=1,1,IF(SUM('Actual species'!N713)="X",1,0))</f>
        <v>0</v>
      </c>
      <c r="L713" s="2">
        <f>IF(SUM('Actual species'!O713)&gt;=1,1,IF(SUM('Actual species'!O713)="X",1,0))</f>
        <v>0</v>
      </c>
      <c r="M713" s="2">
        <f>IF(SUM('Actual species'!P713)&gt;=1,1,IF(SUM('Actual species'!P713)="X",1,0))</f>
        <v>0</v>
      </c>
      <c r="N713" s="2">
        <f>IF(SUM('Actual species'!Q713)&gt;=1,1,IF(SUM('Actual species'!Q713)="X",1,0))</f>
        <v>0</v>
      </c>
      <c r="O713" s="2">
        <f>IF(SUM('Actual species'!R713)&gt;=1,1,IF(SUM('Actual species'!R713)="X",1,0))</f>
        <v>0</v>
      </c>
      <c r="P713" s="2">
        <f>IF(SUM('Actual species'!S713)&gt;=1,1,IF(SUM('Actual species'!S713)="X",1,0))</f>
        <v>0</v>
      </c>
      <c r="Q713" s="2">
        <f>IF(SUM('Actual species'!T713)&gt;=1,1,IF(SUM('Actual species'!T713)="X",1,0))</f>
        <v>0</v>
      </c>
      <c r="R713" s="2">
        <f>IF(SUM('Actual species'!U713)&gt;=1,1,IF(SUM('Actual species'!U713)="X",1,0))</f>
        <v>0</v>
      </c>
      <c r="S713" s="2">
        <f>IF(SUM('Actual species'!V713)&gt;=1,1,IF(SUM('Actual species'!V713)="X",1,0))</f>
        <v>0</v>
      </c>
      <c r="T713" s="2">
        <f>IF(SUM('Actual species'!W713)&gt;=1,1,IF(SUM('Actual species'!W713)="X",1,0))</f>
        <v>0</v>
      </c>
    </row>
    <row r="714" spans="1:20" x14ac:dyDescent="0.3">
      <c r="A714" s="113" t="str">
        <f>'Actual species'!A714</f>
        <v>Thinobius sp.</v>
      </c>
      <c r="B714" s="66">
        <f>IF(SUM('Actual species'!B714:E714)&gt;=1,1,IF(SUM('Actual species'!B714:E714)="X",1,0))</f>
        <v>1</v>
      </c>
      <c r="C714" s="2">
        <f>IF(SUM('Actual species'!F714)&gt;=1,1,IF(SUM('Actual species'!F714)="X",1,0))</f>
        <v>0</v>
      </c>
      <c r="D714" s="2">
        <f>IF(SUM('Actual species'!G714)&gt;=1,1,IF(SUM('Actual species'!G714)="X",1,0))</f>
        <v>0</v>
      </c>
      <c r="E714" s="2">
        <f>IF(SUM('Actual species'!H714)&gt;=1,1,IF(SUM('Actual species'!H714)="X",1,0))</f>
        <v>0</v>
      </c>
      <c r="F714" s="2">
        <f>IF(SUM('Actual species'!I714)&gt;=1,1,IF(SUM('Actual species'!I714)="X",1,0))</f>
        <v>0</v>
      </c>
      <c r="G714" s="2">
        <f>IF(SUM('Actual species'!J714)&gt;=1,1,IF(SUM('Actual species'!J714)="X",1,0))</f>
        <v>0</v>
      </c>
      <c r="H714" s="2">
        <f>IF(SUM('Actual species'!K714)&gt;=1,1,IF(SUM('Actual species'!K714)="X",1,0))</f>
        <v>0</v>
      </c>
      <c r="I714" s="2">
        <f>IF(SUM('Actual species'!L714)&gt;=1,1,IF(SUM('Actual species'!L714)="X",1,0))</f>
        <v>0</v>
      </c>
      <c r="J714" s="2">
        <f>IF(SUM('Actual species'!M714)&gt;=1,1,IF(SUM('Actual species'!M714)="X",1,0))</f>
        <v>0</v>
      </c>
      <c r="K714" s="2">
        <f>IF(SUM('Actual species'!N714)&gt;=1,1,IF(SUM('Actual species'!N714)="X",1,0))</f>
        <v>0</v>
      </c>
      <c r="L714" s="2">
        <f>IF(SUM('Actual species'!O714)&gt;=1,1,IF(SUM('Actual species'!O714)="X",1,0))</f>
        <v>0</v>
      </c>
      <c r="M714" s="2">
        <f>IF(SUM('Actual species'!P714)&gt;=1,1,IF(SUM('Actual species'!P714)="X",1,0))</f>
        <v>0</v>
      </c>
      <c r="N714" s="2">
        <f>IF(SUM('Actual species'!Q714)&gt;=1,1,IF(SUM('Actual species'!Q714)="X",1,0))</f>
        <v>0</v>
      </c>
      <c r="O714" s="2">
        <f>IF(SUM('Actual species'!R714)&gt;=1,1,IF(SUM('Actual species'!R714)="X",1,0))</f>
        <v>0</v>
      </c>
      <c r="P714" s="2">
        <f>IF(SUM('Actual species'!S714)&gt;=1,1,IF(SUM('Actual species'!S714)="X",1,0))</f>
        <v>0</v>
      </c>
      <c r="Q714" s="2">
        <f>IF(SUM('Actual species'!T714)&gt;=1,1,IF(SUM('Actual species'!T714)="X",1,0))</f>
        <v>0</v>
      </c>
      <c r="R714" s="2">
        <f>IF(SUM('Actual species'!U714)&gt;=1,1,IF(SUM('Actual species'!U714)="X",1,0))</f>
        <v>0</v>
      </c>
      <c r="S714" s="2">
        <f>IF(SUM('Actual species'!V714)&gt;=1,1,IF(SUM('Actual species'!V714)="X",1,0))</f>
        <v>0</v>
      </c>
      <c r="T714" s="2">
        <f>IF(SUM('Actual species'!W714)&gt;=1,1,IF(SUM('Actual species'!W714)="X",1,0))</f>
        <v>0</v>
      </c>
    </row>
    <row r="715" spans="1:20" x14ac:dyDescent="0.3">
      <c r="A715" s="113" t="str">
        <f>'Actual species'!A715</f>
        <v>Thinodromus bodemeyeri</v>
      </c>
      <c r="B715" s="66">
        <f>IF(SUM('Actual species'!B715:E715)&gt;=1,1,IF(SUM('Actual species'!B715:E715)="X",1,0))</f>
        <v>1</v>
      </c>
      <c r="C715" s="2">
        <f>IF(SUM('Actual species'!F715)&gt;=1,1,IF(SUM('Actual species'!F715)="X",1,0))</f>
        <v>0</v>
      </c>
      <c r="D715" s="2">
        <f>IF(SUM('Actual species'!G715)&gt;=1,1,IF(SUM('Actual species'!G715)="X",1,0))</f>
        <v>0</v>
      </c>
      <c r="E715" s="2">
        <f>IF(SUM('Actual species'!H715)&gt;=1,1,IF(SUM('Actual species'!H715)="X",1,0))</f>
        <v>0</v>
      </c>
      <c r="F715" s="2">
        <f>IF(SUM('Actual species'!I715)&gt;=1,1,IF(SUM('Actual species'!I715)="X",1,0))</f>
        <v>0</v>
      </c>
      <c r="G715" s="2">
        <f>IF(SUM('Actual species'!J715)&gt;=1,1,IF(SUM('Actual species'!J715)="X",1,0))</f>
        <v>0</v>
      </c>
      <c r="H715" s="2">
        <f>IF(SUM('Actual species'!K715)&gt;=1,1,IF(SUM('Actual species'!K715)="X",1,0))</f>
        <v>0</v>
      </c>
      <c r="I715" s="2">
        <f>IF(SUM('Actual species'!L715)&gt;=1,1,IF(SUM('Actual species'!L715)="X",1,0))</f>
        <v>0</v>
      </c>
      <c r="J715" s="2">
        <f>IF(SUM('Actual species'!M715)&gt;=1,1,IF(SUM('Actual species'!M715)="X",1,0))</f>
        <v>1</v>
      </c>
      <c r="K715" s="2">
        <f>IF(SUM('Actual species'!N715)&gt;=1,1,IF(SUM('Actual species'!N715)="X",1,0))</f>
        <v>1</v>
      </c>
      <c r="L715" s="2">
        <f>IF(SUM('Actual species'!O715)&gt;=1,1,IF(SUM('Actual species'!O715)="X",1,0))</f>
        <v>1</v>
      </c>
      <c r="M715" s="2">
        <f>IF(SUM('Actual species'!P715)&gt;=1,1,IF(SUM('Actual species'!P715)="X",1,0))</f>
        <v>1</v>
      </c>
      <c r="N715" s="2">
        <f>IF(SUM('Actual species'!Q715)&gt;=1,1,IF(SUM('Actual species'!Q715)="X",1,0))</f>
        <v>0</v>
      </c>
      <c r="O715" s="2">
        <f>IF(SUM('Actual species'!R715)&gt;=1,1,IF(SUM('Actual species'!R715)="X",1,0))</f>
        <v>0</v>
      </c>
      <c r="P715" s="2">
        <f>IF(SUM('Actual species'!S715)&gt;=1,1,IF(SUM('Actual species'!S715)="X",1,0))</f>
        <v>0</v>
      </c>
      <c r="Q715" s="2">
        <f>IF(SUM('Actual species'!T715)&gt;=1,1,IF(SUM('Actual species'!T715)="X",1,0))</f>
        <v>0</v>
      </c>
      <c r="R715" s="2">
        <f>IF(SUM('Actual species'!U715)&gt;=1,1,IF(SUM('Actual species'!U715)="X",1,0))</f>
        <v>0</v>
      </c>
      <c r="S715" s="2">
        <f>IF(SUM('Actual species'!V715)&gt;=1,1,IF(SUM('Actual species'!V715)="X",1,0))</f>
        <v>0</v>
      </c>
      <c r="T715" s="2">
        <f>IF(SUM('Actual species'!W715)&gt;=1,1,IF(SUM('Actual species'!W715)="X",1,0))</f>
        <v>0</v>
      </c>
    </row>
    <row r="716" spans="1:20" x14ac:dyDescent="0.3">
      <c r="A716" s="113" t="str">
        <f>'Actual species'!A716</f>
        <v>Steninae</v>
      </c>
      <c r="B716" s="66">
        <f>IF(SUM('Actual species'!B716:E716)&gt;=1,1,IF(SUM('Actual species'!B716:E716)="X",1,0))</f>
        <v>0</v>
      </c>
      <c r="C716" s="2">
        <f>IF(SUM('Actual species'!F716)&gt;=1,1,IF(SUM('Actual species'!F716)="X",1,0))</f>
        <v>0</v>
      </c>
      <c r="D716" s="2">
        <f>IF(SUM('Actual species'!G716)&gt;=1,1,IF(SUM('Actual species'!G716)="X",1,0))</f>
        <v>0</v>
      </c>
      <c r="E716" s="2">
        <f>IF(SUM('Actual species'!H716)&gt;=1,1,IF(SUM('Actual species'!H716)="X",1,0))</f>
        <v>0</v>
      </c>
      <c r="F716" s="2">
        <f>IF(SUM('Actual species'!I716)&gt;=1,1,IF(SUM('Actual species'!I716)="X",1,0))</f>
        <v>0</v>
      </c>
      <c r="G716" s="2">
        <f>IF(SUM('Actual species'!J716)&gt;=1,1,IF(SUM('Actual species'!J716)="X",1,0))</f>
        <v>0</v>
      </c>
      <c r="H716" s="2">
        <f>IF(SUM('Actual species'!K716)&gt;=1,1,IF(SUM('Actual species'!K716)="X",1,0))</f>
        <v>0</v>
      </c>
      <c r="I716" s="2">
        <f>IF(SUM('Actual species'!L716)&gt;=1,1,IF(SUM('Actual species'!L716)="X",1,0))</f>
        <v>0</v>
      </c>
      <c r="J716" s="2">
        <f>IF(SUM('Actual species'!M716)&gt;=1,1,IF(SUM('Actual species'!M716)="X",1,0))</f>
        <v>0</v>
      </c>
      <c r="K716" s="2">
        <f>IF(SUM('Actual species'!N716)&gt;=1,1,IF(SUM('Actual species'!N716)="X",1,0))</f>
        <v>0</v>
      </c>
      <c r="L716" s="2">
        <f>IF(SUM('Actual species'!O716)&gt;=1,1,IF(SUM('Actual species'!O716)="X",1,0))</f>
        <v>0</v>
      </c>
      <c r="M716" s="2">
        <f>IF(SUM('Actual species'!P716)&gt;=1,1,IF(SUM('Actual species'!P716)="X",1,0))</f>
        <v>0</v>
      </c>
      <c r="N716" s="2">
        <f>IF(SUM('Actual species'!Q716)&gt;=1,1,IF(SUM('Actual species'!Q716)="X",1,0))</f>
        <v>0</v>
      </c>
      <c r="O716" s="2">
        <f>IF(SUM('Actual species'!R716)&gt;=1,1,IF(SUM('Actual species'!R716)="X",1,0))</f>
        <v>0</v>
      </c>
      <c r="P716" s="2">
        <f>IF(SUM('Actual species'!S716)&gt;=1,1,IF(SUM('Actual species'!S716)="X",1,0))</f>
        <v>0</v>
      </c>
      <c r="Q716" s="2">
        <f>IF(SUM('Actual species'!T716)&gt;=1,1,IF(SUM('Actual species'!T716)="X",1,0))</f>
        <v>0</v>
      </c>
      <c r="R716" s="2">
        <f>IF(SUM('Actual species'!U716)&gt;=1,1,IF(SUM('Actual species'!U716)="X",1,0))</f>
        <v>0</v>
      </c>
      <c r="S716" s="2">
        <f>IF(SUM('Actual species'!V716)&gt;=1,1,IF(SUM('Actual species'!V716)="X",1,0))</f>
        <v>0</v>
      </c>
      <c r="T716" s="2">
        <f>IF(SUM('Actual species'!W716)&gt;=1,1,IF(SUM('Actual species'!W716)="X",1,0))</f>
        <v>0</v>
      </c>
    </row>
    <row r="717" spans="1:20" x14ac:dyDescent="0.3">
      <c r="A717" s="113" t="str">
        <f>'Actual species'!A717</f>
        <v>Stenus aceris</v>
      </c>
      <c r="B717" s="66">
        <f>IF(SUM('Actual species'!B717:E717)&gt;=1,1,IF(SUM('Actual species'!B717:E717)="X",1,0))</f>
        <v>1</v>
      </c>
      <c r="C717" s="2">
        <f>IF(SUM('Actual species'!F717)&gt;=1,1,IF(SUM('Actual species'!F717)="X",1,0))</f>
        <v>0</v>
      </c>
      <c r="D717" s="2">
        <f>IF(SUM('Actual species'!G717)&gt;=1,1,IF(SUM('Actual species'!G717)="X",1,0))</f>
        <v>1</v>
      </c>
      <c r="E717" s="2">
        <f>IF(SUM('Actual species'!H717)&gt;=1,1,IF(SUM('Actual species'!H717)="X",1,0))</f>
        <v>1</v>
      </c>
      <c r="F717" s="2">
        <f>IF(SUM('Actual species'!I717)&gt;=1,1,IF(SUM('Actual species'!I717)="X",1,0))</f>
        <v>1</v>
      </c>
      <c r="G717" s="2">
        <f>IF(SUM('Actual species'!J717)&gt;=1,1,IF(SUM('Actual species'!J717)="X",1,0))</f>
        <v>1</v>
      </c>
      <c r="H717" s="2">
        <f>IF(SUM('Actual species'!K717)&gt;=1,1,IF(SUM('Actual species'!K717)="X",1,0))</f>
        <v>1</v>
      </c>
      <c r="I717" s="2">
        <f>IF(SUM('Actual species'!L717)&gt;=1,1,IF(SUM('Actual species'!L717)="X",1,0))</f>
        <v>0</v>
      </c>
      <c r="J717" s="2">
        <f>IF(SUM('Actual species'!M717)&gt;=1,1,IF(SUM('Actual species'!M717)="X",1,0))</f>
        <v>1</v>
      </c>
      <c r="K717" s="2">
        <f>IF(SUM('Actual species'!N717)&gt;=1,1,IF(SUM('Actual species'!N717)="X",1,0))</f>
        <v>0</v>
      </c>
      <c r="L717" s="2">
        <f>IF(SUM('Actual species'!O717)&gt;=1,1,IF(SUM('Actual species'!O717)="X",1,0))</f>
        <v>1</v>
      </c>
      <c r="M717" s="2">
        <f>IF(SUM('Actual species'!P717)&gt;=1,1,IF(SUM('Actual species'!P717)="X",1,0))</f>
        <v>0</v>
      </c>
      <c r="N717" s="2">
        <f>IF(SUM('Actual species'!Q717)&gt;=1,1,IF(SUM('Actual species'!Q717)="X",1,0))</f>
        <v>0</v>
      </c>
      <c r="O717" s="2">
        <f>IF(SUM('Actual species'!R717)&gt;=1,1,IF(SUM('Actual species'!R717)="X",1,0))</f>
        <v>0</v>
      </c>
      <c r="P717" s="2">
        <f>IF(SUM('Actual species'!S717)&gt;=1,1,IF(SUM('Actual species'!S717)="X",1,0))</f>
        <v>0</v>
      </c>
      <c r="Q717" s="2">
        <f>IF(SUM('Actual species'!T717)&gt;=1,1,IF(SUM('Actual species'!T717)="X",1,0))</f>
        <v>0</v>
      </c>
      <c r="R717" s="2">
        <f>IF(SUM('Actual species'!U717)&gt;=1,1,IF(SUM('Actual species'!U717)="X",1,0))</f>
        <v>0</v>
      </c>
      <c r="S717" s="2">
        <f>IF(SUM('Actual species'!V717)&gt;=1,1,IF(SUM('Actual species'!V717)="X",1,0))</f>
        <v>1</v>
      </c>
      <c r="T717" s="2">
        <f>IF(SUM('Actual species'!W717)&gt;=1,1,IF(SUM('Actual species'!W717)="X",1,0))</f>
        <v>0</v>
      </c>
    </row>
    <row r="718" spans="1:20" x14ac:dyDescent="0.3">
      <c r="A718" s="113" t="str">
        <f>'Actual species'!A718</f>
        <v>Stenus anatolicus</v>
      </c>
      <c r="B718" s="66">
        <f>IF(SUM('Actual species'!B718:E718)&gt;=1,1,IF(SUM('Actual species'!B718:E718)="X",1,0))</f>
        <v>1</v>
      </c>
      <c r="C718" s="2">
        <f>IF(SUM('Actual species'!F718)&gt;=1,1,IF(SUM('Actual species'!F718)="X",1,0))</f>
        <v>0</v>
      </c>
      <c r="D718" s="2">
        <f>IF(SUM('Actual species'!G718)&gt;=1,1,IF(SUM('Actual species'!G718)="X",1,0))</f>
        <v>0</v>
      </c>
      <c r="E718" s="2">
        <f>IF(SUM('Actual species'!H718)&gt;=1,1,IF(SUM('Actual species'!H718)="X",1,0))</f>
        <v>0</v>
      </c>
      <c r="F718" s="2">
        <f>IF(SUM('Actual species'!I718)&gt;=1,1,IF(SUM('Actual species'!I718)="X",1,0))</f>
        <v>0</v>
      </c>
      <c r="G718" s="2">
        <f>IF(SUM('Actual species'!J718)&gt;=1,1,IF(SUM('Actual species'!J718)="X",1,0))</f>
        <v>0</v>
      </c>
      <c r="H718" s="2">
        <f>IF(SUM('Actual species'!K718)&gt;=1,1,IF(SUM('Actual species'!K718)="X",1,0))</f>
        <v>0</v>
      </c>
      <c r="I718" s="2">
        <f>IF(SUM('Actual species'!L718)&gt;=1,1,IF(SUM('Actual species'!L718)="X",1,0))</f>
        <v>0</v>
      </c>
      <c r="J718" s="2">
        <f>IF(SUM('Actual species'!M718)&gt;=1,1,IF(SUM('Actual species'!M718)="X",1,0))</f>
        <v>0</v>
      </c>
      <c r="K718" s="2">
        <f>IF(SUM('Actual species'!N718)&gt;=1,1,IF(SUM('Actual species'!N718)="X",1,0))</f>
        <v>0</v>
      </c>
      <c r="L718" s="2">
        <f>IF(SUM('Actual species'!O718)&gt;=1,1,IF(SUM('Actual species'!O718)="X",1,0))</f>
        <v>0</v>
      </c>
      <c r="M718" s="2">
        <f>IF(SUM('Actual species'!P718)&gt;=1,1,IF(SUM('Actual species'!P718)="X",1,0))</f>
        <v>0</v>
      </c>
      <c r="N718" s="2">
        <f>IF(SUM('Actual species'!Q718)&gt;=1,1,IF(SUM('Actual species'!Q718)="X",1,0))</f>
        <v>0</v>
      </c>
      <c r="O718" s="2">
        <f>IF(SUM('Actual species'!R718)&gt;=1,1,IF(SUM('Actual species'!R718)="X",1,0))</f>
        <v>0</v>
      </c>
      <c r="P718" s="2">
        <f>IF(SUM('Actual species'!S718)&gt;=1,1,IF(SUM('Actual species'!S718)="X",1,0))</f>
        <v>0</v>
      </c>
      <c r="Q718" s="2">
        <f>IF(SUM('Actual species'!T718)&gt;=1,1,IF(SUM('Actual species'!T718)="X",1,0))</f>
        <v>0</v>
      </c>
      <c r="R718" s="2">
        <f>IF(SUM('Actual species'!U718)&gt;=1,1,IF(SUM('Actual species'!U718)="X",1,0))</f>
        <v>0</v>
      </c>
      <c r="S718" s="2">
        <f>IF(SUM('Actual species'!V718)&gt;=1,1,IF(SUM('Actual species'!V718)="X",1,0))</f>
        <v>0</v>
      </c>
      <c r="T718" s="2">
        <f>IF(SUM('Actual species'!W718)&gt;=1,1,IF(SUM('Actual species'!W718)="X",1,0))</f>
        <v>0</v>
      </c>
    </row>
    <row r="719" spans="1:20" x14ac:dyDescent="0.3">
      <c r="A719" s="113" t="str">
        <f>'Actual species'!A719</f>
        <v>Stenus annulipes</v>
      </c>
      <c r="B719" s="66">
        <f>IF(SUM('Actual species'!B719:E719)&gt;=1,1,IF(SUM('Actual species'!B719:E719)="X",1,0))</f>
        <v>0</v>
      </c>
      <c r="C719" s="2">
        <f>IF(SUM('Actual species'!F719)&gt;=1,1,IF(SUM('Actual species'!F719)="X",1,0))</f>
        <v>0</v>
      </c>
      <c r="D719" s="2">
        <f>IF(SUM('Actual species'!G719)&gt;=1,1,IF(SUM('Actual species'!G719)="X",1,0))</f>
        <v>0</v>
      </c>
      <c r="E719" s="2">
        <f>IF(SUM('Actual species'!H719)&gt;=1,1,IF(SUM('Actual species'!H719)="X",1,0))</f>
        <v>0</v>
      </c>
      <c r="F719" s="2">
        <f>IF(SUM('Actual species'!I719)&gt;=1,1,IF(SUM('Actual species'!I719)="X",1,0))</f>
        <v>0</v>
      </c>
      <c r="G719" s="2">
        <f>IF(SUM('Actual species'!J719)&gt;=1,1,IF(SUM('Actual species'!J719)="X",1,0))</f>
        <v>0</v>
      </c>
      <c r="H719" s="2">
        <f>IF(SUM('Actual species'!K719)&gt;=1,1,IF(SUM('Actual species'!K719)="X",1,0))</f>
        <v>0</v>
      </c>
      <c r="I719" s="2">
        <f>IF(SUM('Actual species'!L719)&gt;=1,1,IF(SUM('Actual species'!L719)="X",1,0))</f>
        <v>0</v>
      </c>
      <c r="J719" s="2">
        <f>IF(SUM('Actual species'!M719)&gt;=1,1,IF(SUM('Actual species'!M719)="X",1,0))</f>
        <v>0</v>
      </c>
      <c r="K719" s="2">
        <f>IF(SUM('Actual species'!N719)&gt;=1,1,IF(SUM('Actual species'!N719)="X",1,0))</f>
        <v>0</v>
      </c>
      <c r="L719" s="2">
        <f>IF(SUM('Actual species'!O719)&gt;=1,1,IF(SUM('Actual species'!O719)="X",1,0))</f>
        <v>0</v>
      </c>
      <c r="M719" s="2">
        <f>IF(SUM('Actual species'!P719)&gt;=1,1,IF(SUM('Actual species'!P719)="X",1,0))</f>
        <v>0</v>
      </c>
      <c r="N719" s="2">
        <f>IF(SUM('Actual species'!Q719)&gt;=1,1,IF(SUM('Actual species'!Q719)="X",1,0))</f>
        <v>0</v>
      </c>
      <c r="O719" s="2">
        <f>IF(SUM('Actual species'!R719)&gt;=1,1,IF(SUM('Actual species'!R719)="X",1,0))</f>
        <v>0</v>
      </c>
      <c r="P719" s="2">
        <f>IF(SUM('Actual species'!S719)&gt;=1,1,IF(SUM('Actual species'!S719)="X",1,0))</f>
        <v>0</v>
      </c>
      <c r="Q719" s="2">
        <f>IF(SUM('Actual species'!T719)&gt;=1,1,IF(SUM('Actual species'!T719)="X",1,0))</f>
        <v>0</v>
      </c>
      <c r="R719" s="2">
        <f>IF(SUM('Actual species'!U719)&gt;=1,1,IF(SUM('Actual species'!U719)="X",1,0))</f>
        <v>0</v>
      </c>
      <c r="S719" s="2">
        <f>IF(SUM('Actual species'!V719)&gt;=1,1,IF(SUM('Actual species'!V719)="X",1,0))</f>
        <v>0</v>
      </c>
      <c r="T719" s="2">
        <f>IF(SUM('Actual species'!W719)&gt;=1,1,IF(SUM('Actual species'!W719)="X",1,0))</f>
        <v>0</v>
      </c>
    </row>
    <row r="720" spans="1:20" s="49" customFormat="1" x14ac:dyDescent="0.3">
      <c r="A720" s="113" t="str">
        <f>'Actual species'!A720</f>
        <v xml:space="preserve">Stenus ariadne (E) </v>
      </c>
      <c r="B720" s="66">
        <f>IF(SUM('Actual species'!B720:E720)&gt;=1,1,IF(SUM('Actual species'!B720:E720)="X",1,0))</f>
        <v>0</v>
      </c>
      <c r="C720" s="2">
        <f>IF(SUM('Actual species'!F720)&gt;=1,1,IF(SUM('Actual species'!F720)="X",1,0))</f>
        <v>0</v>
      </c>
      <c r="D720" s="2">
        <f>IF(SUM('Actual species'!G720)&gt;=1,1,IF(SUM('Actual species'!G720)="X",1,0))</f>
        <v>0</v>
      </c>
      <c r="E720" s="2">
        <f>IF(SUM('Actual species'!H720)&gt;=1,1,IF(SUM('Actual species'!H720)="X",1,0))</f>
        <v>0</v>
      </c>
      <c r="F720" s="2">
        <f>IF(SUM('Actual species'!I720)&gt;=1,1,IF(SUM('Actual species'!I720)="X",1,0))</f>
        <v>0</v>
      </c>
      <c r="G720" s="2">
        <f>IF(SUM('Actual species'!J720)&gt;=1,1,IF(SUM('Actual species'!J720)="X",1,0))</f>
        <v>0</v>
      </c>
      <c r="H720" s="2">
        <f>IF(SUM('Actual species'!K720)&gt;=1,1,IF(SUM('Actual species'!K720)="X",1,0))</f>
        <v>0</v>
      </c>
      <c r="I720" s="2">
        <f>IF(SUM('Actual species'!L720)&gt;=1,1,IF(SUM('Actual species'!L720)="X",1,0))</f>
        <v>0</v>
      </c>
      <c r="J720" s="2">
        <f>IF(SUM('Actual species'!M720)&gt;=1,1,IF(SUM('Actual species'!M720)="X",1,0))</f>
        <v>0</v>
      </c>
      <c r="K720" s="2">
        <f>IF(SUM('Actual species'!N720)&gt;=1,1,IF(SUM('Actual species'!N720)="X",1,0))</f>
        <v>0</v>
      </c>
      <c r="L720" s="2">
        <f>IF(SUM('Actual species'!O720)&gt;=1,1,IF(SUM('Actual species'!O720)="X",1,0))</f>
        <v>0</v>
      </c>
      <c r="M720" s="2">
        <f>IF(SUM('Actual species'!P720)&gt;=1,1,IF(SUM('Actual species'!P720)="X",1,0))</f>
        <v>0</v>
      </c>
      <c r="N720" s="2">
        <f>IF(SUM('Actual species'!Q720)&gt;=1,1,IF(SUM('Actual species'!Q720)="X",1,0))</f>
        <v>0</v>
      </c>
      <c r="O720" s="2">
        <f>IF(SUM('Actual species'!R720)&gt;=1,1,IF(SUM('Actual species'!R720)="X",1,0))</f>
        <v>0</v>
      </c>
      <c r="P720" s="2">
        <f>IF(SUM('Actual species'!S720)&gt;=1,1,IF(SUM('Actual species'!S720)="X",1,0))</f>
        <v>0</v>
      </c>
      <c r="Q720" s="2">
        <f>IF(SUM('Actual species'!T720)&gt;=1,1,IF(SUM('Actual species'!T720)="X",1,0))</f>
        <v>0</v>
      </c>
      <c r="R720" s="2">
        <f>IF(SUM('Actual species'!U720)&gt;=1,1,IF(SUM('Actual species'!U720)="X",1,0))</f>
        <v>0</v>
      </c>
      <c r="S720" s="2">
        <f>IF(SUM('Actual species'!V720)&gt;=1,1,IF(SUM('Actual species'!V720)="X",1,0))</f>
        <v>0</v>
      </c>
      <c r="T720" s="2">
        <f>IF(SUM('Actual species'!W720)&gt;=1,1,IF(SUM('Actual species'!W720)="X",1,0))</f>
        <v>0</v>
      </c>
    </row>
    <row r="721" spans="1:20" x14ac:dyDescent="0.3">
      <c r="A721" s="113" t="str">
        <f>'Actual species'!A721</f>
        <v>Stenus assequens</v>
      </c>
      <c r="B721" s="66">
        <f>IF(SUM('Actual species'!B721:E721)&gt;=1,1,IF(SUM('Actual species'!B721:E721)="X",1,0))</f>
        <v>0</v>
      </c>
      <c r="C721" s="2">
        <f>IF(SUM('Actual species'!F721)&gt;=1,1,IF(SUM('Actual species'!F721)="X",1,0))</f>
        <v>0</v>
      </c>
      <c r="D721" s="2">
        <f>IF(SUM('Actual species'!G721)&gt;=1,1,IF(SUM('Actual species'!G721)="X",1,0))</f>
        <v>0</v>
      </c>
      <c r="E721" s="2">
        <f>IF(SUM('Actual species'!H721)&gt;=1,1,IF(SUM('Actual species'!H721)="X",1,0))</f>
        <v>0</v>
      </c>
      <c r="F721" s="2">
        <f>IF(SUM('Actual species'!I721)&gt;=1,1,IF(SUM('Actual species'!I721)="X",1,0))</f>
        <v>0</v>
      </c>
      <c r="G721" s="2">
        <f>IF(SUM('Actual species'!J721)&gt;=1,1,IF(SUM('Actual species'!J721)="X",1,0))</f>
        <v>0</v>
      </c>
      <c r="H721" s="2">
        <f>IF(SUM('Actual species'!K721)&gt;=1,1,IF(SUM('Actual species'!K721)="X",1,0))</f>
        <v>0</v>
      </c>
      <c r="I721" s="2">
        <f>IF(SUM('Actual species'!L721)&gt;=1,1,IF(SUM('Actual species'!L721)="X",1,0))</f>
        <v>0</v>
      </c>
      <c r="J721" s="2">
        <f>IF(SUM('Actual species'!M721)&gt;=1,1,IF(SUM('Actual species'!M721)="X",1,0))</f>
        <v>1</v>
      </c>
      <c r="K721" s="2">
        <f>IF(SUM('Actual species'!N721)&gt;=1,1,IF(SUM('Actual species'!N721)="X",1,0))</f>
        <v>0</v>
      </c>
      <c r="L721" s="2">
        <f>IF(SUM('Actual species'!O721)&gt;=1,1,IF(SUM('Actual species'!O721)="X",1,0))</f>
        <v>0</v>
      </c>
      <c r="M721" s="2">
        <f>IF(SUM('Actual species'!P721)&gt;=1,1,IF(SUM('Actual species'!P721)="X",1,0))</f>
        <v>0</v>
      </c>
      <c r="N721" s="2">
        <f>IF(SUM('Actual species'!Q721)&gt;=1,1,IF(SUM('Actual species'!Q721)="X",1,0))</f>
        <v>0</v>
      </c>
      <c r="O721" s="2">
        <f>IF(SUM('Actual species'!R721)&gt;=1,1,IF(SUM('Actual species'!R721)="X",1,0))</f>
        <v>0</v>
      </c>
      <c r="P721" s="2">
        <f>IF(SUM('Actual species'!S721)&gt;=1,1,IF(SUM('Actual species'!S721)="X",1,0))</f>
        <v>0</v>
      </c>
      <c r="Q721" s="2">
        <f>IF(SUM('Actual species'!T721)&gt;=1,1,IF(SUM('Actual species'!T721)="X",1,0))</f>
        <v>0</v>
      </c>
      <c r="R721" s="2">
        <f>IF(SUM('Actual species'!U721)&gt;=1,1,IF(SUM('Actual species'!U721)="X",1,0))</f>
        <v>0</v>
      </c>
      <c r="S721" s="2">
        <f>IF(SUM('Actual species'!V721)&gt;=1,1,IF(SUM('Actual species'!V721)="X",1,0))</f>
        <v>0</v>
      </c>
      <c r="T721" s="2">
        <f>IF(SUM('Actual species'!W721)&gt;=1,1,IF(SUM('Actual species'!W721)="X",1,0))</f>
        <v>0</v>
      </c>
    </row>
    <row r="722" spans="1:20" s="49" customFormat="1" x14ac:dyDescent="0.3">
      <c r="A722" s="113" t="str">
        <f>'Actual species'!A722</f>
        <v>Stenus assequens assequens</v>
      </c>
      <c r="B722" s="66">
        <f>IF(SUM('Actual species'!B722:E722)&gt;=1,1,IF(SUM('Actual species'!B722:E722)="X",1,0))</f>
        <v>0</v>
      </c>
      <c r="C722" s="2">
        <f>IF(SUM('Actual species'!F722)&gt;=1,1,IF(SUM('Actual species'!F722)="X",1,0))</f>
        <v>0</v>
      </c>
      <c r="D722" s="2">
        <f>IF(SUM('Actual species'!G722)&gt;=1,1,IF(SUM('Actual species'!G722)="X",1,0))</f>
        <v>1</v>
      </c>
      <c r="E722" s="2">
        <f>IF(SUM('Actual species'!H722)&gt;=1,1,IF(SUM('Actual species'!H722)="X",1,0))</f>
        <v>0</v>
      </c>
      <c r="F722" s="2">
        <f>IF(SUM('Actual species'!I722)&gt;=1,1,IF(SUM('Actual species'!I722)="X",1,0))</f>
        <v>0</v>
      </c>
      <c r="G722" s="2">
        <f>IF(SUM('Actual species'!J722)&gt;=1,1,IF(SUM('Actual species'!J722)="X",1,0))</f>
        <v>0</v>
      </c>
      <c r="H722" s="2">
        <f>IF(SUM('Actual species'!K722)&gt;=1,1,IF(SUM('Actual species'!K722)="X",1,0))</f>
        <v>0</v>
      </c>
      <c r="I722" s="2">
        <f>IF(SUM('Actual species'!L722)&gt;=1,1,IF(SUM('Actual species'!L722)="X",1,0))</f>
        <v>0</v>
      </c>
      <c r="J722" s="2">
        <f>IF(SUM('Actual species'!M722)&gt;=1,1,IF(SUM('Actual species'!M722)="X",1,0))</f>
        <v>0</v>
      </c>
      <c r="K722" s="2">
        <f>IF(SUM('Actual species'!N722)&gt;=1,1,IF(SUM('Actual species'!N722)="X",1,0))</f>
        <v>0</v>
      </c>
      <c r="L722" s="2">
        <f>IF(SUM('Actual species'!O722)&gt;=1,1,IF(SUM('Actual species'!O722)="X",1,0))</f>
        <v>0</v>
      </c>
      <c r="M722" s="2">
        <f>IF(SUM('Actual species'!P722)&gt;=1,1,IF(SUM('Actual species'!P722)="X",1,0))</f>
        <v>0</v>
      </c>
      <c r="N722" s="2">
        <f>IF(SUM('Actual species'!Q722)&gt;=1,1,IF(SUM('Actual species'!Q722)="X",1,0))</f>
        <v>0</v>
      </c>
      <c r="O722" s="2">
        <f>IF(SUM('Actual species'!R722)&gt;=1,1,IF(SUM('Actual species'!R722)="X",1,0))</f>
        <v>0</v>
      </c>
      <c r="P722" s="2">
        <f>IF(SUM('Actual species'!S722)&gt;=1,1,IF(SUM('Actual species'!S722)="X",1,0))</f>
        <v>0</v>
      </c>
      <c r="Q722" s="2">
        <f>IF(SUM('Actual species'!T722)&gt;=1,1,IF(SUM('Actual species'!T722)="X",1,0))</f>
        <v>0</v>
      </c>
      <c r="R722" s="2">
        <f>IF(SUM('Actual species'!U722)&gt;=1,1,IF(SUM('Actual species'!U722)="X",1,0))</f>
        <v>0</v>
      </c>
      <c r="S722" s="2">
        <f>IF(SUM('Actual species'!V722)&gt;=1,1,IF(SUM('Actual species'!V722)="X",1,0))</f>
        <v>0</v>
      </c>
      <c r="T722" s="2">
        <f>IF(SUM('Actual species'!W722)&gt;=1,1,IF(SUM('Actual species'!W722)="X",1,0))</f>
        <v>0</v>
      </c>
    </row>
    <row r="723" spans="1:20" x14ac:dyDescent="0.3">
      <c r="A723" s="113" t="str">
        <f>'Actual species'!A723</f>
        <v>Stenus ater</v>
      </c>
      <c r="B723" s="66">
        <f>IF(SUM('Actual species'!B723:E723)&gt;=1,1,IF(SUM('Actual species'!B723:E723)="X",1,0))</f>
        <v>0</v>
      </c>
      <c r="C723" s="2">
        <f>IF(SUM('Actual species'!F723)&gt;=1,1,IF(SUM('Actual species'!F723)="X",1,0))</f>
        <v>0</v>
      </c>
      <c r="D723" s="2">
        <f>IF(SUM('Actual species'!G723)&gt;=1,1,IF(SUM('Actual species'!G723)="X",1,0))</f>
        <v>0</v>
      </c>
      <c r="E723" s="2">
        <f>IF(SUM('Actual species'!H723)&gt;=1,1,IF(SUM('Actual species'!H723)="X",1,0))</f>
        <v>0</v>
      </c>
      <c r="F723" s="2">
        <f>IF(SUM('Actual species'!I723)&gt;=1,1,IF(SUM('Actual species'!I723)="X",1,0))</f>
        <v>0</v>
      </c>
      <c r="G723" s="2">
        <f>IF(SUM('Actual species'!J723)&gt;=1,1,IF(SUM('Actual species'!J723)="X",1,0))</f>
        <v>0</v>
      </c>
      <c r="H723" s="2">
        <f>IF(SUM('Actual species'!K723)&gt;=1,1,IF(SUM('Actual species'!K723)="X",1,0))</f>
        <v>0</v>
      </c>
      <c r="I723" s="2">
        <f>IF(SUM('Actual species'!L723)&gt;=1,1,IF(SUM('Actual species'!L723)="X",1,0))</f>
        <v>0</v>
      </c>
      <c r="J723" s="2">
        <f>IF(SUM('Actual species'!M723)&gt;=1,1,IF(SUM('Actual species'!M723)="X",1,0))</f>
        <v>0</v>
      </c>
      <c r="K723" s="2">
        <f>IF(SUM('Actual species'!N723)&gt;=1,1,IF(SUM('Actual species'!N723)="X",1,0))</f>
        <v>0</v>
      </c>
      <c r="L723" s="2">
        <f>IF(SUM('Actual species'!O723)&gt;=1,1,IF(SUM('Actual species'!O723)="X",1,0))</f>
        <v>0</v>
      </c>
      <c r="M723" s="2">
        <f>IF(SUM('Actual species'!P723)&gt;=1,1,IF(SUM('Actual species'!P723)="X",1,0))</f>
        <v>0</v>
      </c>
      <c r="N723" s="2">
        <f>IF(SUM('Actual species'!Q723)&gt;=1,1,IF(SUM('Actual species'!Q723)="X",1,0))</f>
        <v>0</v>
      </c>
      <c r="O723" s="2">
        <f>IF(SUM('Actual species'!R723)&gt;=1,1,IF(SUM('Actual species'!R723)="X",1,0))</f>
        <v>0</v>
      </c>
      <c r="P723" s="2">
        <f>IF(SUM('Actual species'!S723)&gt;=1,1,IF(SUM('Actual species'!S723)="X",1,0))</f>
        <v>0</v>
      </c>
      <c r="Q723" s="2">
        <f>IF(SUM('Actual species'!T723)&gt;=1,1,IF(SUM('Actual species'!T723)="X",1,0))</f>
        <v>0</v>
      </c>
      <c r="R723" s="2">
        <f>IF(SUM('Actual species'!U723)&gt;=1,1,IF(SUM('Actual species'!U723)="X",1,0))</f>
        <v>0</v>
      </c>
      <c r="S723" s="2">
        <f>IF(SUM('Actual species'!V723)&gt;=1,1,IF(SUM('Actual species'!V723)="X",1,0))</f>
        <v>0</v>
      </c>
      <c r="T723" s="2">
        <f>IF(SUM('Actual species'!W723)&gt;=1,1,IF(SUM('Actual species'!W723)="X",1,0))</f>
        <v>0</v>
      </c>
    </row>
    <row r="724" spans="1:20" x14ac:dyDescent="0.3">
      <c r="A724" s="113" t="str">
        <f>'Actual species'!A724</f>
        <v>Stenus atratulus</v>
      </c>
      <c r="B724" s="66">
        <f>IF(SUM('Actual species'!B724:E724)&gt;=1,1,IF(SUM('Actual species'!B724:E724)="X",1,0))</f>
        <v>0</v>
      </c>
      <c r="C724" s="2">
        <f>IF(SUM('Actual species'!F724)&gt;=1,1,IF(SUM('Actual species'!F724)="X",1,0))</f>
        <v>0</v>
      </c>
      <c r="D724" s="2">
        <f>IF(SUM('Actual species'!G724)&gt;=1,1,IF(SUM('Actual species'!G724)="X",1,0))</f>
        <v>0</v>
      </c>
      <c r="E724" s="2">
        <f>IF(SUM('Actual species'!H724)&gt;=1,1,IF(SUM('Actual species'!H724)="X",1,0))</f>
        <v>0</v>
      </c>
      <c r="F724" s="2">
        <f>IF(SUM('Actual species'!I724)&gt;=1,1,IF(SUM('Actual species'!I724)="X",1,0))</f>
        <v>0</v>
      </c>
      <c r="G724" s="2">
        <f>IF(SUM('Actual species'!J724)&gt;=1,1,IF(SUM('Actual species'!J724)="X",1,0))</f>
        <v>0</v>
      </c>
      <c r="H724" s="2">
        <f>IF(SUM('Actual species'!K724)&gt;=1,1,IF(SUM('Actual species'!K724)="X",1,0))</f>
        <v>0</v>
      </c>
      <c r="I724" s="2">
        <f>IF(SUM('Actual species'!L724)&gt;=1,1,IF(SUM('Actual species'!L724)="X",1,0))</f>
        <v>0</v>
      </c>
      <c r="J724" s="2">
        <f>IF(SUM('Actual species'!M724)&gt;=1,1,IF(SUM('Actual species'!M724)="X",1,0))</f>
        <v>0</v>
      </c>
      <c r="K724" s="2">
        <f>IF(SUM('Actual species'!N724)&gt;=1,1,IF(SUM('Actual species'!N724)="X",1,0))</f>
        <v>0</v>
      </c>
      <c r="L724" s="2">
        <f>IF(SUM('Actual species'!O724)&gt;=1,1,IF(SUM('Actual species'!O724)="X",1,0))</f>
        <v>0</v>
      </c>
      <c r="M724" s="2">
        <f>IF(SUM('Actual species'!P724)&gt;=1,1,IF(SUM('Actual species'!P724)="X",1,0))</f>
        <v>0</v>
      </c>
      <c r="N724" s="2">
        <f>IF(SUM('Actual species'!Q724)&gt;=1,1,IF(SUM('Actual species'!Q724)="X",1,0))</f>
        <v>0</v>
      </c>
      <c r="O724" s="2">
        <f>IF(SUM('Actual species'!R724)&gt;=1,1,IF(SUM('Actual species'!R724)="X",1,0))</f>
        <v>0</v>
      </c>
      <c r="P724" s="2">
        <f>IF(SUM('Actual species'!S724)&gt;=1,1,IF(SUM('Actual species'!S724)="X",1,0))</f>
        <v>0</v>
      </c>
      <c r="Q724" s="2">
        <f>IF(SUM('Actual species'!T724)&gt;=1,1,IF(SUM('Actual species'!T724)="X",1,0))</f>
        <v>0</v>
      </c>
      <c r="R724" s="2">
        <f>IF(SUM('Actual species'!U724)&gt;=1,1,IF(SUM('Actual species'!U724)="X",1,0))</f>
        <v>0</v>
      </c>
      <c r="S724" s="2">
        <f>IF(SUM('Actual species'!V724)&gt;=1,1,IF(SUM('Actual species'!V724)="X",1,0))</f>
        <v>0</v>
      </c>
      <c r="T724" s="2">
        <f>IF(SUM('Actual species'!W724)&gt;=1,1,IF(SUM('Actual species'!W724)="X",1,0))</f>
        <v>0</v>
      </c>
    </row>
    <row r="725" spans="1:20" x14ac:dyDescent="0.3">
      <c r="A725" s="113" t="str">
        <f>'Actual species'!A725</f>
        <v>Stenus binotatus</v>
      </c>
      <c r="B725" s="66">
        <f>IF(SUM('Actual species'!B725:E725)&gt;=1,1,IF(SUM('Actual species'!B725:E725)="X",1,0))</f>
        <v>0</v>
      </c>
      <c r="C725" s="2">
        <f>IF(SUM('Actual species'!F725)&gt;=1,1,IF(SUM('Actual species'!F725)="X",1,0))</f>
        <v>0</v>
      </c>
      <c r="D725" s="2">
        <f>IF(SUM('Actual species'!G725)&gt;=1,1,IF(SUM('Actual species'!G725)="X",1,0))</f>
        <v>0</v>
      </c>
      <c r="E725" s="2">
        <f>IF(SUM('Actual species'!H725)&gt;=1,1,IF(SUM('Actual species'!H725)="X",1,0))</f>
        <v>0</v>
      </c>
      <c r="F725" s="2">
        <f>IF(SUM('Actual species'!I725)&gt;=1,1,IF(SUM('Actual species'!I725)="X",1,0))</f>
        <v>0</v>
      </c>
      <c r="G725" s="2">
        <f>IF(SUM('Actual species'!J725)&gt;=1,1,IF(SUM('Actual species'!J725)="X",1,0))</f>
        <v>0</v>
      </c>
      <c r="H725" s="2">
        <f>IF(SUM('Actual species'!K725)&gt;=1,1,IF(SUM('Actual species'!K725)="X",1,0))</f>
        <v>0</v>
      </c>
      <c r="I725" s="2">
        <f>IF(SUM('Actual species'!L725)&gt;=1,1,IF(SUM('Actual species'!L725)="X",1,0))</f>
        <v>0</v>
      </c>
      <c r="J725" s="2">
        <f>IF(SUM('Actual species'!M725)&gt;=1,1,IF(SUM('Actual species'!M725)="X",1,0))</f>
        <v>1</v>
      </c>
      <c r="K725" s="2">
        <f>IF(SUM('Actual species'!N725)&gt;=1,1,IF(SUM('Actual species'!N725)="X",1,0))</f>
        <v>0</v>
      </c>
      <c r="L725" s="2">
        <f>IF(SUM('Actual species'!O725)&gt;=1,1,IF(SUM('Actual species'!O725)="X",1,0))</f>
        <v>0</v>
      </c>
      <c r="M725" s="2">
        <f>IF(SUM('Actual species'!P725)&gt;=1,1,IF(SUM('Actual species'!P725)="X",1,0))</f>
        <v>0</v>
      </c>
      <c r="N725" s="2">
        <f>IF(SUM('Actual species'!Q725)&gt;=1,1,IF(SUM('Actual species'!Q725)="X",1,0))</f>
        <v>0</v>
      </c>
      <c r="O725" s="2">
        <f>IF(SUM('Actual species'!R725)&gt;=1,1,IF(SUM('Actual species'!R725)="X",1,0))</f>
        <v>0</v>
      </c>
      <c r="P725" s="2">
        <f>IF(SUM('Actual species'!S725)&gt;=1,1,IF(SUM('Actual species'!S725)="X",1,0))</f>
        <v>0</v>
      </c>
      <c r="Q725" s="2">
        <f>IF(SUM('Actual species'!T725)&gt;=1,1,IF(SUM('Actual species'!T725)="X",1,0))</f>
        <v>0</v>
      </c>
      <c r="R725" s="2">
        <f>IF(SUM('Actual species'!U725)&gt;=1,1,IF(SUM('Actual species'!U725)="X",1,0))</f>
        <v>0</v>
      </c>
      <c r="S725" s="2">
        <f>IF(SUM('Actual species'!V725)&gt;=1,1,IF(SUM('Actual species'!V725)="X",1,0))</f>
        <v>0</v>
      </c>
      <c r="T725" s="2">
        <f>IF(SUM('Actual species'!W725)&gt;=1,1,IF(SUM('Actual species'!W725)="X",1,0))</f>
        <v>0</v>
      </c>
    </row>
    <row r="726" spans="1:20" x14ac:dyDescent="0.3">
      <c r="A726" s="113" t="str">
        <f>'Actual species'!A726</f>
        <v>Stenus brunnipes</v>
      </c>
      <c r="B726" s="66">
        <f>IF(SUM('Actual species'!B726:E726)&gt;=1,1,IF(SUM('Actual species'!B726:E726)="X",1,0))</f>
        <v>0</v>
      </c>
      <c r="C726" s="2">
        <f>IF(SUM('Actual species'!F726)&gt;=1,1,IF(SUM('Actual species'!F726)="X",1,0))</f>
        <v>0</v>
      </c>
      <c r="D726" s="2">
        <f>IF(SUM('Actual species'!G726)&gt;=1,1,IF(SUM('Actual species'!G726)="X",1,0))</f>
        <v>0</v>
      </c>
      <c r="E726" s="2">
        <f>IF(SUM('Actual species'!H726)&gt;=1,1,IF(SUM('Actual species'!H726)="X",1,0))</f>
        <v>0</v>
      </c>
      <c r="F726" s="2">
        <f>IF(SUM('Actual species'!I726)&gt;=1,1,IF(SUM('Actual species'!I726)="X",1,0))</f>
        <v>1</v>
      </c>
      <c r="G726" s="2">
        <f>IF(SUM('Actual species'!J726)&gt;=1,1,IF(SUM('Actual species'!J726)="X",1,0))</f>
        <v>0</v>
      </c>
      <c r="H726" s="2">
        <f>IF(SUM('Actual species'!K726)&gt;=1,1,IF(SUM('Actual species'!K726)="X",1,0))</f>
        <v>0</v>
      </c>
      <c r="I726" s="2">
        <f>IF(SUM('Actual species'!L726)&gt;=1,1,IF(SUM('Actual species'!L726)="X",1,0))</f>
        <v>0</v>
      </c>
      <c r="J726" s="2">
        <f>IF(SUM('Actual species'!M726)&gt;=1,1,IF(SUM('Actual species'!M726)="X",1,0))</f>
        <v>0</v>
      </c>
      <c r="K726" s="2">
        <f>IF(SUM('Actual species'!N726)&gt;=1,1,IF(SUM('Actual species'!N726)="X",1,0))</f>
        <v>0</v>
      </c>
      <c r="L726" s="2">
        <f>IF(SUM('Actual species'!O726)&gt;=1,1,IF(SUM('Actual species'!O726)="X",1,0))</f>
        <v>0</v>
      </c>
      <c r="M726" s="2">
        <f>IF(SUM('Actual species'!P726)&gt;=1,1,IF(SUM('Actual species'!P726)="X",1,0))</f>
        <v>0</v>
      </c>
      <c r="N726" s="2">
        <f>IF(SUM('Actual species'!Q726)&gt;=1,1,IF(SUM('Actual species'!Q726)="X",1,0))</f>
        <v>0</v>
      </c>
      <c r="O726" s="2">
        <f>IF(SUM('Actual species'!R726)&gt;=1,1,IF(SUM('Actual species'!R726)="X",1,0))</f>
        <v>0</v>
      </c>
      <c r="P726" s="2">
        <f>IF(SUM('Actual species'!S726)&gt;=1,1,IF(SUM('Actual species'!S726)="X",1,0))</f>
        <v>0</v>
      </c>
      <c r="Q726" s="2">
        <f>IF(SUM('Actual species'!T726)&gt;=1,1,IF(SUM('Actual species'!T726)="X",1,0))</f>
        <v>0</v>
      </c>
      <c r="R726" s="2">
        <f>IF(SUM('Actual species'!U726)&gt;=1,1,IF(SUM('Actual species'!U726)="X",1,0))</f>
        <v>0</v>
      </c>
      <c r="S726" s="2">
        <f>IF(SUM('Actual species'!V726)&gt;=1,1,IF(SUM('Actual species'!V726)="X",1,0))</f>
        <v>0</v>
      </c>
      <c r="T726" s="2">
        <f>IF(SUM('Actual species'!W726)&gt;=1,1,IF(SUM('Actual species'!W726)="X",1,0))</f>
        <v>0</v>
      </c>
    </row>
    <row r="727" spans="1:20" x14ac:dyDescent="0.3">
      <c r="A727" s="113" t="str">
        <f>'Actual species'!A727</f>
        <v>Stenus brunnipes brunnipes</v>
      </c>
      <c r="B727" s="66">
        <f>IF(SUM('Actual species'!B727:E727)&gt;=1,1,IF(SUM('Actual species'!B727:E727)="X",1,0))</f>
        <v>0</v>
      </c>
      <c r="C727" s="2">
        <f>IF(SUM('Actual species'!F727)&gt;=1,1,IF(SUM('Actual species'!F727)="X",1,0))</f>
        <v>0</v>
      </c>
      <c r="D727" s="2">
        <f>IF(SUM('Actual species'!G727)&gt;=1,1,IF(SUM('Actual species'!G727)="X",1,0))</f>
        <v>0</v>
      </c>
      <c r="E727" s="2">
        <f>IF(SUM('Actual species'!H727)&gt;=1,1,IF(SUM('Actual species'!H727)="X",1,0))</f>
        <v>0</v>
      </c>
      <c r="F727" s="2">
        <f>IF(SUM('Actual species'!I727)&gt;=1,1,IF(SUM('Actual species'!I727)="X",1,0))</f>
        <v>0</v>
      </c>
      <c r="G727" s="2">
        <f>IF(SUM('Actual species'!J727)&gt;=1,1,IF(SUM('Actual species'!J727)="X",1,0))</f>
        <v>0</v>
      </c>
      <c r="H727" s="2">
        <f>IF(SUM('Actual species'!K727)&gt;=1,1,IF(SUM('Actual species'!K727)="X",1,0))</f>
        <v>0</v>
      </c>
      <c r="I727" s="2">
        <f>IF(SUM('Actual species'!L727)&gt;=1,1,IF(SUM('Actual species'!L727)="X",1,0))</f>
        <v>0</v>
      </c>
      <c r="J727" s="2">
        <f>IF(SUM('Actual species'!M727)&gt;=1,1,IF(SUM('Actual species'!M727)="X",1,0))</f>
        <v>0</v>
      </c>
      <c r="K727" s="2">
        <f>IF(SUM('Actual species'!N727)&gt;=1,1,IF(SUM('Actual species'!N727)="X",1,0))</f>
        <v>0</v>
      </c>
      <c r="L727" s="2">
        <f>IF(SUM('Actual species'!O727)&gt;=1,1,IF(SUM('Actual species'!O727)="X",1,0))</f>
        <v>0</v>
      </c>
      <c r="M727" s="2">
        <f>IF(SUM('Actual species'!P727)&gt;=1,1,IF(SUM('Actual species'!P727)="X",1,0))</f>
        <v>0</v>
      </c>
      <c r="N727" s="2">
        <f>IF(SUM('Actual species'!Q727)&gt;=1,1,IF(SUM('Actual species'!Q727)="X",1,0))</f>
        <v>0</v>
      </c>
      <c r="O727" s="2">
        <f>IF(SUM('Actual species'!R727)&gt;=1,1,IF(SUM('Actual species'!R727)="X",1,0))</f>
        <v>0</v>
      </c>
      <c r="P727" s="2">
        <f>IF(SUM('Actual species'!S727)&gt;=1,1,IF(SUM('Actual species'!S727)="X",1,0))</f>
        <v>0</v>
      </c>
      <c r="Q727" s="2">
        <f>IF(SUM('Actual species'!T727)&gt;=1,1,IF(SUM('Actual species'!T727)="X",1,0))</f>
        <v>0</v>
      </c>
      <c r="R727" s="2">
        <f>IF(SUM('Actual species'!U727)&gt;=1,1,IF(SUM('Actual species'!U727)="X",1,0))</f>
        <v>0</v>
      </c>
      <c r="S727" s="2">
        <f>IF(SUM('Actual species'!V727)&gt;=1,1,IF(SUM('Actual species'!V727)="X",1,0))</f>
        <v>0</v>
      </c>
      <c r="T727" s="2">
        <f>IF(SUM('Actual species'!W727)&gt;=1,1,IF(SUM('Actual species'!W727)="X",1,0))</f>
        <v>0</v>
      </c>
    </row>
    <row r="728" spans="1:20" x14ac:dyDescent="0.3">
      <c r="A728" s="113" t="str">
        <f>'Actual species'!A728</f>
        <v>Stenus brunnipes lepidus</v>
      </c>
      <c r="B728" s="66">
        <f>IF(SUM('Actual species'!B728:E728)&gt;=1,1,IF(SUM('Actual species'!B728:E728)="X",1,0))</f>
        <v>0</v>
      </c>
      <c r="C728" s="2">
        <f>IF(SUM('Actual species'!F728)&gt;=1,1,IF(SUM('Actual species'!F728)="X",1,0))</f>
        <v>0</v>
      </c>
      <c r="D728" s="2">
        <f>IF(SUM('Actual species'!G728)&gt;=1,1,IF(SUM('Actual species'!G728)="X",1,0))</f>
        <v>1</v>
      </c>
      <c r="E728" s="2">
        <f>IF(SUM('Actual species'!H728)&gt;=1,1,IF(SUM('Actual species'!H728)="X",1,0))</f>
        <v>1</v>
      </c>
      <c r="F728" s="2">
        <f>IF(SUM('Actual species'!I728)&gt;=1,1,IF(SUM('Actual species'!I728)="X",1,0))</f>
        <v>0</v>
      </c>
      <c r="G728" s="2">
        <f>IF(SUM('Actual species'!J728)&gt;=1,1,IF(SUM('Actual species'!J728)="X",1,0))</f>
        <v>0</v>
      </c>
      <c r="H728" s="2">
        <f>IF(SUM('Actual species'!K728)&gt;=1,1,IF(SUM('Actual species'!K728)="X",1,0))</f>
        <v>1</v>
      </c>
      <c r="I728" s="2">
        <f>IF(SUM('Actual species'!L728)&gt;=1,1,IF(SUM('Actual species'!L728)="X",1,0))</f>
        <v>0</v>
      </c>
      <c r="J728" s="2">
        <f>IF(SUM('Actual species'!M728)&gt;=1,1,IF(SUM('Actual species'!M728)="X",1,0))</f>
        <v>0</v>
      </c>
      <c r="K728" s="2">
        <f>IF(SUM('Actual species'!N728)&gt;=1,1,IF(SUM('Actual species'!N728)="X",1,0))</f>
        <v>1</v>
      </c>
      <c r="L728" s="2">
        <f>IF(SUM('Actual species'!O728)&gt;=1,1,IF(SUM('Actual species'!O728)="X",1,0))</f>
        <v>1</v>
      </c>
      <c r="M728" s="2">
        <f>IF(SUM('Actual species'!P728)&gt;=1,1,IF(SUM('Actual species'!P728)="X",1,0))</f>
        <v>0</v>
      </c>
      <c r="N728" s="2">
        <f>IF(SUM('Actual species'!Q728)&gt;=1,1,IF(SUM('Actual species'!Q728)="X",1,0))</f>
        <v>0</v>
      </c>
      <c r="O728" s="2">
        <f>IF(SUM('Actual species'!R728)&gt;=1,1,IF(SUM('Actual species'!R728)="X",1,0))</f>
        <v>0</v>
      </c>
      <c r="P728" s="2">
        <f>IF(SUM('Actual species'!S728)&gt;=1,1,IF(SUM('Actual species'!S728)="X",1,0))</f>
        <v>0</v>
      </c>
      <c r="Q728" s="2">
        <f>IF(SUM('Actual species'!T728)&gt;=1,1,IF(SUM('Actual species'!T728)="X",1,0))</f>
        <v>0</v>
      </c>
      <c r="R728" s="2">
        <f>IF(SUM('Actual species'!U728)&gt;=1,1,IF(SUM('Actual species'!U728)="X",1,0))</f>
        <v>0</v>
      </c>
      <c r="S728" s="2">
        <f>IF(SUM('Actual species'!V728)&gt;=1,1,IF(SUM('Actual species'!V728)="X",1,0))</f>
        <v>0</v>
      </c>
      <c r="T728" s="2">
        <f>IF(SUM('Actual species'!W728)&gt;=1,1,IF(SUM('Actual species'!W728)="X",1,0))</f>
        <v>0</v>
      </c>
    </row>
    <row r="729" spans="1:20" x14ac:dyDescent="0.3">
      <c r="A729" s="113" t="str">
        <f>'Actual species'!A729</f>
        <v>Stenus butrintensis</v>
      </c>
      <c r="B729" s="66">
        <f>IF(SUM('Actual species'!B729:E729)&gt;=1,1,IF(SUM('Actual species'!B729:E729)="X",1,0))</f>
        <v>0</v>
      </c>
      <c r="C729" s="2">
        <f>IF(SUM('Actual species'!F729)&gt;=1,1,IF(SUM('Actual species'!F729)="X",1,0))</f>
        <v>0</v>
      </c>
      <c r="D729" s="2">
        <f>IF(SUM('Actual species'!G729)&gt;=1,1,IF(SUM('Actual species'!G729)="X",1,0))</f>
        <v>0</v>
      </c>
      <c r="E729" s="2">
        <f>IF(SUM('Actual species'!H729)&gt;=1,1,IF(SUM('Actual species'!H729)="X",1,0))</f>
        <v>0</v>
      </c>
      <c r="F729" s="2">
        <f>IF(SUM('Actual species'!I729)&gt;=1,1,IF(SUM('Actual species'!I729)="X",1,0))</f>
        <v>0</v>
      </c>
      <c r="G729" s="2">
        <f>IF(SUM('Actual species'!J729)&gt;=1,1,IF(SUM('Actual species'!J729)="X",1,0))</f>
        <v>0</v>
      </c>
      <c r="H729" s="2">
        <f>IF(SUM('Actual species'!K729)&gt;=1,1,IF(SUM('Actual species'!K729)="X",1,0))</f>
        <v>0</v>
      </c>
      <c r="I729" s="2">
        <f>IF(SUM('Actual species'!L729)&gt;=1,1,IF(SUM('Actual species'!L729)="X",1,0))</f>
        <v>0</v>
      </c>
      <c r="J729" s="2">
        <f>IF(SUM('Actual species'!M729)&gt;=1,1,IF(SUM('Actual species'!M729)="X",1,0))</f>
        <v>0</v>
      </c>
      <c r="K729" s="2">
        <f>IF(SUM('Actual species'!N729)&gt;=1,1,IF(SUM('Actual species'!N729)="X",1,0))</f>
        <v>0</v>
      </c>
      <c r="L729" s="2">
        <f>IF(SUM('Actual species'!O729)&gt;=1,1,IF(SUM('Actual species'!O729)="X",1,0))</f>
        <v>0</v>
      </c>
      <c r="M729" s="2">
        <f>IF(SUM('Actual species'!P729)&gt;=1,1,IF(SUM('Actual species'!P729)="X",1,0))</f>
        <v>0</v>
      </c>
      <c r="N729" s="2">
        <f>IF(SUM('Actual species'!Q729)&gt;=1,1,IF(SUM('Actual species'!Q729)="X",1,0))</f>
        <v>0</v>
      </c>
      <c r="O729" s="2">
        <f>IF(SUM('Actual species'!R729)&gt;=1,1,IF(SUM('Actual species'!R729)="X",1,0))</f>
        <v>0</v>
      </c>
      <c r="P729" s="2">
        <f>IF(SUM('Actual species'!S729)&gt;=1,1,IF(SUM('Actual species'!S729)="X",1,0))</f>
        <v>0</v>
      </c>
      <c r="Q729" s="2">
        <f>IF(SUM('Actual species'!T729)&gt;=1,1,IF(SUM('Actual species'!T729)="X",1,0))</f>
        <v>0</v>
      </c>
      <c r="R729" s="2">
        <f>IF(SUM('Actual species'!U729)&gt;=1,1,IF(SUM('Actual species'!U729)="X",1,0))</f>
        <v>0</v>
      </c>
      <c r="S729" s="2">
        <f>IF(SUM('Actual species'!V729)&gt;=1,1,IF(SUM('Actual species'!V729)="X",1,0))</f>
        <v>0</v>
      </c>
      <c r="T729" s="2">
        <f>IF(SUM('Actual species'!W729)&gt;=1,1,IF(SUM('Actual species'!W729)="X",1,0))</f>
        <v>0</v>
      </c>
    </row>
    <row r="730" spans="1:20" x14ac:dyDescent="0.3">
      <c r="A730" s="113" t="str">
        <f>'Actual species'!A730</f>
        <v>Stenus capitulatus</v>
      </c>
      <c r="B730" s="66">
        <f>IF(SUM('Actual species'!B730:E730)&gt;=1,1,IF(SUM('Actual species'!B730:E730)="X",1,0))</f>
        <v>0</v>
      </c>
      <c r="C730" s="2">
        <f>IF(SUM('Actual species'!F730)&gt;=1,1,IF(SUM('Actual species'!F730)="X",1,0))</f>
        <v>0</v>
      </c>
      <c r="D730" s="2">
        <f>IF(SUM('Actual species'!G730)&gt;=1,1,IF(SUM('Actual species'!G730)="X",1,0))</f>
        <v>1</v>
      </c>
      <c r="E730" s="2">
        <f>IF(SUM('Actual species'!H730)&gt;=1,1,IF(SUM('Actual species'!H730)="X",1,0))</f>
        <v>0</v>
      </c>
      <c r="F730" s="2">
        <f>IF(SUM('Actual species'!I730)&gt;=1,1,IF(SUM('Actual species'!I730)="X",1,0))</f>
        <v>0</v>
      </c>
      <c r="G730" s="2">
        <f>IF(SUM('Actual species'!J730)&gt;=1,1,IF(SUM('Actual species'!J730)="X",1,0))</f>
        <v>0</v>
      </c>
      <c r="H730" s="2">
        <f>IF(SUM('Actual species'!K730)&gt;=1,1,IF(SUM('Actual species'!K730)="X",1,0))</f>
        <v>0</v>
      </c>
      <c r="I730" s="2">
        <f>IF(SUM('Actual species'!L730)&gt;=1,1,IF(SUM('Actual species'!L730)="X",1,0))</f>
        <v>0</v>
      </c>
      <c r="J730" s="2">
        <f>IF(SUM('Actual species'!M730)&gt;=1,1,IF(SUM('Actual species'!M730)="X",1,0))</f>
        <v>0</v>
      </c>
      <c r="K730" s="2">
        <f>IF(SUM('Actual species'!N730)&gt;=1,1,IF(SUM('Actual species'!N730)="X",1,0))</f>
        <v>0</v>
      </c>
      <c r="L730" s="2">
        <f>IF(SUM('Actual species'!O730)&gt;=1,1,IF(SUM('Actual species'!O730)="X",1,0))</f>
        <v>0</v>
      </c>
      <c r="M730" s="2">
        <f>IF(SUM('Actual species'!P730)&gt;=1,1,IF(SUM('Actual species'!P730)="X",1,0))</f>
        <v>0</v>
      </c>
      <c r="N730" s="2">
        <f>IF(SUM('Actual species'!Q730)&gt;=1,1,IF(SUM('Actual species'!Q730)="X",1,0))</f>
        <v>0</v>
      </c>
      <c r="O730" s="2">
        <f>IF(SUM('Actual species'!R730)&gt;=1,1,IF(SUM('Actual species'!R730)="X",1,0))</f>
        <v>0</v>
      </c>
      <c r="P730" s="2">
        <f>IF(SUM('Actual species'!S730)&gt;=1,1,IF(SUM('Actual species'!S730)="X",1,0))</f>
        <v>0</v>
      </c>
      <c r="Q730" s="2">
        <f>IF(SUM('Actual species'!T730)&gt;=1,1,IF(SUM('Actual species'!T730)="X",1,0))</f>
        <v>0</v>
      </c>
      <c r="R730" s="2">
        <f>IF(SUM('Actual species'!U730)&gt;=1,1,IF(SUM('Actual species'!U730)="X",1,0))</f>
        <v>0</v>
      </c>
      <c r="S730" s="2">
        <f>IF(SUM('Actual species'!V730)&gt;=1,1,IF(SUM('Actual species'!V730)="X",1,0))</f>
        <v>0</v>
      </c>
      <c r="T730" s="2">
        <f>IF(SUM('Actual species'!W730)&gt;=1,1,IF(SUM('Actual species'!W730)="X",1,0))</f>
        <v>0</v>
      </c>
    </row>
    <row r="731" spans="1:20" s="49" customFormat="1" x14ac:dyDescent="0.3">
      <c r="A731" s="113" t="str">
        <f>'Actual species'!A731</f>
        <v>Stenus cephallenicus</v>
      </c>
      <c r="B731" s="66">
        <f>IF(SUM('Actual species'!B731:E731)&gt;=1,1,IF(SUM('Actual species'!B731:E731)="X",1,0))</f>
        <v>0</v>
      </c>
      <c r="C731" s="2">
        <f>IF(SUM('Actual species'!F731)&gt;=1,1,IF(SUM('Actual species'!F731)="X",1,0))</f>
        <v>0</v>
      </c>
      <c r="D731" s="2">
        <f>IF(SUM('Actual species'!G731)&gt;=1,1,IF(SUM('Actual species'!G731)="X",1,0))</f>
        <v>0</v>
      </c>
      <c r="E731" s="2">
        <f>IF(SUM('Actual species'!H731)&gt;=1,1,IF(SUM('Actual species'!H731)="X",1,0))</f>
        <v>0</v>
      </c>
      <c r="F731" s="2">
        <f>IF(SUM('Actual species'!I731)&gt;=1,1,IF(SUM('Actual species'!I731)="X",1,0))</f>
        <v>0</v>
      </c>
      <c r="G731" s="2">
        <f>IF(SUM('Actual species'!J731)&gt;=1,1,IF(SUM('Actual species'!J731)="X",1,0))</f>
        <v>0</v>
      </c>
      <c r="H731" s="2">
        <f>IF(SUM('Actual species'!K731)&gt;=1,1,IF(SUM('Actual species'!K731)="X",1,0))</f>
        <v>0</v>
      </c>
      <c r="I731" s="2">
        <f>IF(SUM('Actual species'!L731)&gt;=1,1,IF(SUM('Actual species'!L731)="X",1,0))</f>
        <v>0</v>
      </c>
      <c r="J731" s="2">
        <f>IF(SUM('Actual species'!M731)&gt;=1,1,IF(SUM('Actual species'!M731)="X",1,0))</f>
        <v>0</v>
      </c>
      <c r="K731" s="2">
        <f>IF(SUM('Actual species'!N731)&gt;=1,1,IF(SUM('Actual species'!N731)="X",1,0))</f>
        <v>0</v>
      </c>
      <c r="L731" s="2">
        <f>IF(SUM('Actual species'!O731)&gt;=1,1,IF(SUM('Actual species'!O731)="X",1,0))</f>
        <v>0</v>
      </c>
      <c r="M731" s="2">
        <f>IF(SUM('Actual species'!P731)&gt;=1,1,IF(SUM('Actual species'!P731)="X",1,0))</f>
        <v>0</v>
      </c>
      <c r="N731" s="2">
        <f>IF(SUM('Actual species'!Q731)&gt;=1,1,IF(SUM('Actual species'!Q731)="X",1,0))</f>
        <v>0</v>
      </c>
      <c r="O731" s="2">
        <f>IF(SUM('Actual species'!R731)&gt;=1,1,IF(SUM('Actual species'!R731)="X",1,0))</f>
        <v>0</v>
      </c>
      <c r="P731" s="2">
        <f>IF(SUM('Actual species'!S731)&gt;=1,1,IF(SUM('Actual species'!S731)="X",1,0))</f>
        <v>0</v>
      </c>
      <c r="Q731" s="2">
        <f>IF(SUM('Actual species'!T731)&gt;=1,1,IF(SUM('Actual species'!T731)="X",1,0))</f>
        <v>0</v>
      </c>
      <c r="R731" s="2">
        <f>IF(SUM('Actual species'!U731)&gt;=1,1,IF(SUM('Actual species'!U731)="X",1,0))</f>
        <v>0</v>
      </c>
      <c r="S731" s="2">
        <f>IF(SUM('Actual species'!V731)&gt;=1,1,IF(SUM('Actual species'!V731)="X",1,0))</f>
        <v>0</v>
      </c>
      <c r="T731" s="2">
        <f>IF(SUM('Actual species'!W731)&gt;=1,1,IF(SUM('Actual species'!W731)="X",1,0))</f>
        <v>0</v>
      </c>
    </row>
    <row r="732" spans="1:20" x14ac:dyDescent="0.3">
      <c r="A732" s="113" t="str">
        <f>'Actual species'!A732</f>
        <v>Stenus cf. cordatoides</v>
      </c>
      <c r="B732" s="66">
        <f>IF(SUM('Actual species'!B732:E732)&gt;=1,1,IF(SUM('Actual species'!B732:E732)="X",1,0))</f>
        <v>0</v>
      </c>
      <c r="C732" s="2">
        <f>IF(SUM('Actual species'!F732)&gt;=1,1,IF(SUM('Actual species'!F732)="X",1,0))</f>
        <v>0</v>
      </c>
      <c r="D732" s="2">
        <f>IF(SUM('Actual species'!G732)&gt;=1,1,IF(SUM('Actual species'!G732)="X",1,0))</f>
        <v>0</v>
      </c>
      <c r="E732" s="2">
        <f>IF(SUM('Actual species'!H732)&gt;=1,1,IF(SUM('Actual species'!H732)="X",1,0))</f>
        <v>0</v>
      </c>
      <c r="F732" s="2">
        <f>IF(SUM('Actual species'!I732)&gt;=1,1,IF(SUM('Actual species'!I732)="X",1,0))</f>
        <v>0</v>
      </c>
      <c r="G732" s="2">
        <f>IF(SUM('Actual species'!J732)&gt;=1,1,IF(SUM('Actual species'!J732)="X",1,0))</f>
        <v>1</v>
      </c>
      <c r="H732" s="2">
        <f>IF(SUM('Actual species'!K732)&gt;=1,1,IF(SUM('Actual species'!K732)="X",1,0))</f>
        <v>0</v>
      </c>
      <c r="I732" s="2">
        <f>IF(SUM('Actual species'!L732)&gt;=1,1,IF(SUM('Actual species'!L732)="X",1,0))</f>
        <v>0</v>
      </c>
      <c r="J732" s="2">
        <f>IF(SUM('Actual species'!M732)&gt;=1,1,IF(SUM('Actual species'!M732)="X",1,0))</f>
        <v>0</v>
      </c>
      <c r="K732" s="2">
        <f>IF(SUM('Actual species'!N732)&gt;=1,1,IF(SUM('Actual species'!N732)="X",1,0))</f>
        <v>0</v>
      </c>
      <c r="L732" s="2">
        <f>IF(SUM('Actual species'!O732)&gt;=1,1,IF(SUM('Actual species'!O732)="X",1,0))</f>
        <v>0</v>
      </c>
      <c r="M732" s="2">
        <f>IF(SUM('Actual species'!P732)&gt;=1,1,IF(SUM('Actual species'!P732)="X",1,0))</f>
        <v>0</v>
      </c>
      <c r="N732" s="2">
        <f>IF(SUM('Actual species'!Q732)&gt;=1,1,IF(SUM('Actual species'!Q732)="X",1,0))</f>
        <v>0</v>
      </c>
      <c r="O732" s="2">
        <f>IF(SUM('Actual species'!R732)&gt;=1,1,IF(SUM('Actual species'!R732)="X",1,0))</f>
        <v>0</v>
      </c>
      <c r="P732" s="2">
        <f>IF(SUM('Actual species'!S732)&gt;=1,1,IF(SUM('Actual species'!S732)="X",1,0))</f>
        <v>0</v>
      </c>
      <c r="Q732" s="2">
        <f>IF(SUM('Actual species'!T732)&gt;=1,1,IF(SUM('Actual species'!T732)="X",1,0))</f>
        <v>0</v>
      </c>
      <c r="R732" s="2">
        <f>IF(SUM('Actual species'!U732)&gt;=1,1,IF(SUM('Actual species'!U732)="X",1,0))</f>
        <v>0</v>
      </c>
      <c r="S732" s="2">
        <f>IF(SUM('Actual species'!V732)&gt;=1,1,IF(SUM('Actual species'!V732)="X",1,0))</f>
        <v>0</v>
      </c>
      <c r="T732" s="2">
        <f>IF(SUM('Actual species'!W732)&gt;=1,1,IF(SUM('Actual species'!W732)="X",1,0))</f>
        <v>0</v>
      </c>
    </row>
    <row r="733" spans="1:20" x14ac:dyDescent="0.3">
      <c r="A733" s="113" t="str">
        <f>'Actual species'!A733</f>
        <v>Stenus cf. hospes</v>
      </c>
      <c r="B733" s="66">
        <f>IF(SUM('Actual species'!B733:E733)&gt;=1,1,IF(SUM('Actual species'!B733:E733)="X",1,0))</f>
        <v>0</v>
      </c>
      <c r="C733" s="2">
        <f>IF(SUM('Actual species'!F733)&gt;=1,1,IF(SUM('Actual species'!F733)="X",1,0))</f>
        <v>0</v>
      </c>
      <c r="D733" s="2">
        <f>IF(SUM('Actual species'!G733)&gt;=1,1,IF(SUM('Actual species'!G733)="X",1,0))</f>
        <v>0</v>
      </c>
      <c r="E733" s="2">
        <f>IF(SUM('Actual species'!H733)&gt;=1,1,IF(SUM('Actual species'!H733)="X",1,0))</f>
        <v>0</v>
      </c>
      <c r="F733" s="2">
        <f>IF(SUM('Actual species'!I733)&gt;=1,1,IF(SUM('Actual species'!I733)="X",1,0))</f>
        <v>0</v>
      </c>
      <c r="G733" s="2">
        <f>IF(SUM('Actual species'!J733)&gt;=1,1,IF(SUM('Actual species'!J733)="X",1,0))</f>
        <v>1</v>
      </c>
      <c r="H733" s="2">
        <f>IF(SUM('Actual species'!K733)&gt;=1,1,IF(SUM('Actual species'!K733)="X",1,0))</f>
        <v>0</v>
      </c>
      <c r="I733" s="2">
        <f>IF(SUM('Actual species'!L733)&gt;=1,1,IF(SUM('Actual species'!L733)="X",1,0))</f>
        <v>0</v>
      </c>
      <c r="J733" s="2">
        <f>IF(SUM('Actual species'!M733)&gt;=1,1,IF(SUM('Actual species'!M733)="X",1,0))</f>
        <v>0</v>
      </c>
      <c r="K733" s="2">
        <f>IF(SUM('Actual species'!N733)&gt;=1,1,IF(SUM('Actual species'!N733)="X",1,0))</f>
        <v>0</v>
      </c>
      <c r="L733" s="2">
        <f>IF(SUM('Actual species'!O733)&gt;=1,1,IF(SUM('Actual species'!O733)="X",1,0))</f>
        <v>0</v>
      </c>
      <c r="M733" s="2">
        <f>IF(SUM('Actual species'!P733)&gt;=1,1,IF(SUM('Actual species'!P733)="X",1,0))</f>
        <v>0</v>
      </c>
      <c r="N733" s="2">
        <f>IF(SUM('Actual species'!Q733)&gt;=1,1,IF(SUM('Actual species'!Q733)="X",1,0))</f>
        <v>0</v>
      </c>
      <c r="O733" s="2">
        <f>IF(SUM('Actual species'!R733)&gt;=1,1,IF(SUM('Actual species'!R733)="X",1,0))</f>
        <v>0</v>
      </c>
      <c r="P733" s="2">
        <f>IF(SUM('Actual species'!S733)&gt;=1,1,IF(SUM('Actual species'!S733)="X",1,0))</f>
        <v>0</v>
      </c>
      <c r="Q733" s="2">
        <f>IF(SUM('Actual species'!T733)&gt;=1,1,IF(SUM('Actual species'!T733)="X",1,0))</f>
        <v>0</v>
      </c>
      <c r="R733" s="2">
        <f>IF(SUM('Actual species'!U733)&gt;=1,1,IF(SUM('Actual species'!U733)="X",1,0))</f>
        <v>0</v>
      </c>
      <c r="S733" s="2">
        <f>IF(SUM('Actual species'!V733)&gt;=1,1,IF(SUM('Actual species'!V733)="X",1,0))</f>
        <v>0</v>
      </c>
      <c r="T733" s="2">
        <f>IF(SUM('Actual species'!W733)&gt;=1,1,IF(SUM('Actual species'!W733)="X",1,0))</f>
        <v>0</v>
      </c>
    </row>
    <row r="734" spans="1:20" x14ac:dyDescent="0.3">
      <c r="A734" s="113" t="str">
        <f>'Actual species'!A734</f>
        <v>Stenus cf. Turcicus</v>
      </c>
      <c r="B734" s="66">
        <f>IF(SUM('Actual species'!B734:E734)&gt;=1,1,IF(SUM('Actual species'!B734:E734)="X",1,0))</f>
        <v>0</v>
      </c>
      <c r="C734" s="2">
        <f>IF(SUM('Actual species'!F734)&gt;=1,1,IF(SUM('Actual species'!F734)="X",1,0))</f>
        <v>0</v>
      </c>
      <c r="D734" s="2">
        <f>IF(SUM('Actual species'!G734)&gt;=1,1,IF(SUM('Actual species'!G734)="X",1,0))</f>
        <v>0</v>
      </c>
      <c r="E734" s="2">
        <f>IF(SUM('Actual species'!H734)&gt;=1,1,IF(SUM('Actual species'!H734)="X",1,0))</f>
        <v>1</v>
      </c>
      <c r="F734" s="2">
        <f>IF(SUM('Actual species'!I734)&gt;=1,1,IF(SUM('Actual species'!I734)="X",1,0))</f>
        <v>0</v>
      </c>
      <c r="G734" s="2">
        <f>IF(SUM('Actual species'!J734)&gt;=1,1,IF(SUM('Actual species'!J734)="X",1,0))</f>
        <v>0</v>
      </c>
      <c r="H734" s="2">
        <f>IF(SUM('Actual species'!K734)&gt;=1,1,IF(SUM('Actual species'!K734)="X",1,0))</f>
        <v>0</v>
      </c>
      <c r="I734" s="2">
        <f>IF(SUM('Actual species'!L734)&gt;=1,1,IF(SUM('Actual species'!L734)="X",1,0))</f>
        <v>0</v>
      </c>
      <c r="J734" s="2">
        <f>IF(SUM('Actual species'!M734)&gt;=1,1,IF(SUM('Actual species'!M734)="X",1,0))</f>
        <v>0</v>
      </c>
      <c r="K734" s="2">
        <f>IF(SUM('Actual species'!N734)&gt;=1,1,IF(SUM('Actual species'!N734)="X",1,0))</f>
        <v>0</v>
      </c>
      <c r="L734" s="2">
        <f>IF(SUM('Actual species'!O734)&gt;=1,1,IF(SUM('Actual species'!O734)="X",1,0))</f>
        <v>0</v>
      </c>
      <c r="M734" s="2">
        <f>IF(SUM('Actual species'!P734)&gt;=1,1,IF(SUM('Actual species'!P734)="X",1,0))</f>
        <v>0</v>
      </c>
      <c r="N734" s="2">
        <f>IF(SUM('Actual species'!Q734)&gt;=1,1,IF(SUM('Actual species'!Q734)="X",1,0))</f>
        <v>0</v>
      </c>
      <c r="O734" s="2">
        <f>IF(SUM('Actual species'!R734)&gt;=1,1,IF(SUM('Actual species'!R734)="X",1,0))</f>
        <v>0</v>
      </c>
      <c r="P734" s="2">
        <f>IF(SUM('Actual species'!S734)&gt;=1,1,IF(SUM('Actual species'!S734)="X",1,0))</f>
        <v>0</v>
      </c>
      <c r="Q734" s="2">
        <f>IF(SUM('Actual species'!T734)&gt;=1,1,IF(SUM('Actual species'!T734)="X",1,0))</f>
        <v>0</v>
      </c>
      <c r="R734" s="2">
        <f>IF(SUM('Actual species'!U734)&gt;=1,1,IF(SUM('Actual species'!U734)="X",1,0))</f>
        <v>0</v>
      </c>
      <c r="S734" s="2">
        <f>IF(SUM('Actual species'!V734)&gt;=1,1,IF(SUM('Actual species'!V734)="X",1,0))</f>
        <v>0</v>
      </c>
      <c r="T734" s="2">
        <f>IF(SUM('Actual species'!W734)&gt;=1,1,IF(SUM('Actual species'!W734)="X",1,0))</f>
        <v>0</v>
      </c>
    </row>
    <row r="735" spans="1:20" x14ac:dyDescent="0.3">
      <c r="A735" s="113" t="str">
        <f>'Actual species'!A735</f>
        <v>Stenus circularis</v>
      </c>
      <c r="B735" s="66">
        <f>IF(SUM('Actual species'!B735:E735)&gt;=1,1,IF(SUM('Actual species'!B735:E735)="X",1,0))</f>
        <v>0</v>
      </c>
      <c r="C735" s="2">
        <f>IF(SUM('Actual species'!F735)&gt;=1,1,IF(SUM('Actual species'!F735)="X",1,0))</f>
        <v>0</v>
      </c>
      <c r="D735" s="2">
        <f>IF(SUM('Actual species'!G735)&gt;=1,1,IF(SUM('Actual species'!G735)="X",1,0))</f>
        <v>0</v>
      </c>
      <c r="E735" s="2">
        <f>IF(SUM('Actual species'!H735)&gt;=1,1,IF(SUM('Actual species'!H735)="X",1,0))</f>
        <v>0</v>
      </c>
      <c r="F735" s="2">
        <f>IF(SUM('Actual species'!I735)&gt;=1,1,IF(SUM('Actual species'!I735)="X",1,0))</f>
        <v>0</v>
      </c>
      <c r="G735" s="2">
        <f>IF(SUM('Actual species'!J735)&gt;=1,1,IF(SUM('Actual species'!J735)="X",1,0))</f>
        <v>0</v>
      </c>
      <c r="H735" s="2">
        <f>IF(SUM('Actual species'!K735)&gt;=1,1,IF(SUM('Actual species'!K735)="X",1,0))</f>
        <v>0</v>
      </c>
      <c r="I735" s="2">
        <f>IF(SUM('Actual species'!L735)&gt;=1,1,IF(SUM('Actual species'!L735)="X",1,0))</f>
        <v>0</v>
      </c>
      <c r="J735" s="2">
        <f>IF(SUM('Actual species'!M735)&gt;=1,1,IF(SUM('Actual species'!M735)="X",1,0))</f>
        <v>0</v>
      </c>
      <c r="K735" s="2">
        <f>IF(SUM('Actual species'!N735)&gt;=1,1,IF(SUM('Actual species'!N735)="X",1,0))</f>
        <v>0</v>
      </c>
      <c r="L735" s="2">
        <f>IF(SUM('Actual species'!O735)&gt;=1,1,IF(SUM('Actual species'!O735)="X",1,0))</f>
        <v>0</v>
      </c>
      <c r="M735" s="2">
        <f>IF(SUM('Actual species'!P735)&gt;=1,1,IF(SUM('Actual species'!P735)="X",1,0))</f>
        <v>0</v>
      </c>
      <c r="N735" s="2">
        <f>IF(SUM('Actual species'!Q735)&gt;=1,1,IF(SUM('Actual species'!Q735)="X",1,0))</f>
        <v>0</v>
      </c>
      <c r="O735" s="2">
        <f>IF(SUM('Actual species'!R735)&gt;=1,1,IF(SUM('Actual species'!R735)="X",1,0))</f>
        <v>0</v>
      </c>
      <c r="P735" s="2">
        <f>IF(SUM('Actual species'!S735)&gt;=1,1,IF(SUM('Actual species'!S735)="X",1,0))</f>
        <v>0</v>
      </c>
      <c r="Q735" s="2">
        <f>IF(SUM('Actual species'!T735)&gt;=1,1,IF(SUM('Actual species'!T735)="X",1,0))</f>
        <v>0</v>
      </c>
      <c r="R735" s="2">
        <f>IF(SUM('Actual species'!U735)&gt;=1,1,IF(SUM('Actual species'!U735)="X",1,0))</f>
        <v>0</v>
      </c>
      <c r="S735" s="2">
        <f>IF(SUM('Actual species'!V735)&gt;=1,1,IF(SUM('Actual species'!V735)="X",1,0))</f>
        <v>0</v>
      </c>
      <c r="T735" s="2">
        <f>IF(SUM('Actual species'!W735)&gt;=1,1,IF(SUM('Actual species'!W735)="X",1,0))</f>
        <v>0</v>
      </c>
    </row>
    <row r="736" spans="1:20" x14ac:dyDescent="0.3">
      <c r="A736" s="113" t="str">
        <f>'Actual species'!A736</f>
        <v>Stenus clavicornis</v>
      </c>
      <c r="B736" s="66">
        <f>IF(SUM('Actual species'!B736:E736)&gt;=1,1,IF(SUM('Actual species'!B736:E736)="X",1,0))</f>
        <v>0</v>
      </c>
      <c r="C736" s="2">
        <f>IF(SUM('Actual species'!F736)&gt;=1,1,IF(SUM('Actual species'!F736)="X",1,0))</f>
        <v>0</v>
      </c>
      <c r="D736" s="2">
        <f>IF(SUM('Actual species'!G736)&gt;=1,1,IF(SUM('Actual species'!G736)="X",1,0))</f>
        <v>0</v>
      </c>
      <c r="E736" s="2">
        <f>IF(SUM('Actual species'!H736)&gt;=1,1,IF(SUM('Actual species'!H736)="X",1,0))</f>
        <v>0</v>
      </c>
      <c r="F736" s="2">
        <f>IF(SUM('Actual species'!I736)&gt;=1,1,IF(SUM('Actual species'!I736)="X",1,0))</f>
        <v>0</v>
      </c>
      <c r="G736" s="2">
        <f>IF(SUM('Actual species'!J736)&gt;=1,1,IF(SUM('Actual species'!J736)="X",1,0))</f>
        <v>0</v>
      </c>
      <c r="H736" s="2">
        <f>IF(SUM('Actual species'!K736)&gt;=1,1,IF(SUM('Actual species'!K736)="X",1,0))</f>
        <v>0</v>
      </c>
      <c r="I736" s="2">
        <f>IF(SUM('Actual species'!L736)&gt;=1,1,IF(SUM('Actual species'!L736)="X",1,0))</f>
        <v>0</v>
      </c>
      <c r="J736" s="2">
        <f>IF(SUM('Actual species'!M736)&gt;=1,1,IF(SUM('Actual species'!M736)="X",1,0))</f>
        <v>0</v>
      </c>
      <c r="K736" s="2">
        <f>IF(SUM('Actual species'!N736)&gt;=1,1,IF(SUM('Actual species'!N736)="X",1,0))</f>
        <v>0</v>
      </c>
      <c r="L736" s="2">
        <f>IF(SUM('Actual species'!O736)&gt;=1,1,IF(SUM('Actual species'!O736)="X",1,0))</f>
        <v>0</v>
      </c>
      <c r="M736" s="2">
        <f>IF(SUM('Actual species'!P736)&gt;=1,1,IF(SUM('Actual species'!P736)="X",1,0))</f>
        <v>1</v>
      </c>
      <c r="N736" s="2">
        <f>IF(SUM('Actual species'!Q736)&gt;=1,1,IF(SUM('Actual species'!Q736)="X",1,0))</f>
        <v>0</v>
      </c>
      <c r="O736" s="2">
        <f>IF(SUM('Actual species'!R736)&gt;=1,1,IF(SUM('Actual species'!R736)="X",1,0))</f>
        <v>0</v>
      </c>
      <c r="P736" s="2">
        <f>IF(SUM('Actual species'!S736)&gt;=1,1,IF(SUM('Actual species'!S736)="X",1,0))</f>
        <v>0</v>
      </c>
      <c r="Q736" s="2">
        <f>IF(SUM('Actual species'!T736)&gt;=1,1,IF(SUM('Actual species'!T736)="X",1,0))</f>
        <v>0</v>
      </c>
      <c r="R736" s="2">
        <f>IF(SUM('Actual species'!U736)&gt;=1,1,IF(SUM('Actual species'!U736)="X",1,0))</f>
        <v>0</v>
      </c>
      <c r="S736" s="2">
        <f>IF(SUM('Actual species'!V736)&gt;=1,1,IF(SUM('Actual species'!V736)="X",1,0))</f>
        <v>0</v>
      </c>
      <c r="T736" s="2">
        <f>IF(SUM('Actual species'!W736)&gt;=1,1,IF(SUM('Actual species'!W736)="X",1,0))</f>
        <v>0</v>
      </c>
    </row>
    <row r="737" spans="1:20" x14ac:dyDescent="0.3">
      <c r="A737" s="113" t="str">
        <f>'Actual species'!A737</f>
        <v>Stenus coarticollis drepanensis</v>
      </c>
      <c r="B737" s="66">
        <f>IF(SUM('Actual species'!B737:E737)&gt;=1,1,IF(SUM('Actual species'!B737:E737)="X",1,0))</f>
        <v>0</v>
      </c>
      <c r="C737" s="2">
        <f>IF(SUM('Actual species'!F737)&gt;=1,1,IF(SUM('Actual species'!F737)="X",1,0))</f>
        <v>0</v>
      </c>
      <c r="D737" s="2">
        <f>IF(SUM('Actual species'!G737)&gt;=1,1,IF(SUM('Actual species'!G737)="X",1,0))</f>
        <v>0</v>
      </c>
      <c r="E737" s="2">
        <f>IF(SUM('Actual species'!H737)&gt;=1,1,IF(SUM('Actual species'!H737)="X",1,0))</f>
        <v>0</v>
      </c>
      <c r="F737" s="2">
        <f>IF(SUM('Actual species'!I737)&gt;=1,1,IF(SUM('Actual species'!I737)="X",1,0))</f>
        <v>0</v>
      </c>
      <c r="G737" s="2">
        <f>IF(SUM('Actual species'!J737)&gt;=1,1,IF(SUM('Actual species'!J737)="X",1,0))</f>
        <v>0</v>
      </c>
      <c r="H737" s="2">
        <f>IF(SUM('Actual species'!K737)&gt;=1,1,IF(SUM('Actual species'!K737)="X",1,0))</f>
        <v>0</v>
      </c>
      <c r="I737" s="2">
        <f>IF(SUM('Actual species'!L737)&gt;=1,1,IF(SUM('Actual species'!L737)="X",1,0))</f>
        <v>0</v>
      </c>
      <c r="J737" s="2">
        <f>IF(SUM('Actual species'!M737)&gt;=1,1,IF(SUM('Actual species'!M737)="X",1,0))</f>
        <v>1</v>
      </c>
      <c r="K737" s="2">
        <f>IF(SUM('Actual species'!N737)&gt;=1,1,IF(SUM('Actual species'!N737)="X",1,0))</f>
        <v>0</v>
      </c>
      <c r="L737" s="2">
        <f>IF(SUM('Actual species'!O737)&gt;=1,1,IF(SUM('Actual species'!O737)="X",1,0))</f>
        <v>0</v>
      </c>
      <c r="M737" s="2">
        <f>IF(SUM('Actual species'!P737)&gt;=1,1,IF(SUM('Actual species'!P737)="X",1,0))</f>
        <v>0</v>
      </c>
      <c r="N737" s="2">
        <f>IF(SUM('Actual species'!Q737)&gt;=1,1,IF(SUM('Actual species'!Q737)="X",1,0))</f>
        <v>0</v>
      </c>
      <c r="O737" s="2">
        <f>IF(SUM('Actual species'!R737)&gt;=1,1,IF(SUM('Actual species'!R737)="X",1,0))</f>
        <v>0</v>
      </c>
      <c r="P737" s="2">
        <f>IF(SUM('Actual species'!S737)&gt;=1,1,IF(SUM('Actual species'!S737)="X",1,0))</f>
        <v>0</v>
      </c>
      <c r="Q737" s="2">
        <f>IF(SUM('Actual species'!T737)&gt;=1,1,IF(SUM('Actual species'!T737)="X",1,0))</f>
        <v>0</v>
      </c>
      <c r="R737" s="2">
        <f>IF(SUM('Actual species'!U737)&gt;=1,1,IF(SUM('Actual species'!U737)="X",1,0))</f>
        <v>1</v>
      </c>
      <c r="S737" s="2">
        <f>IF(SUM('Actual species'!V737)&gt;=1,1,IF(SUM('Actual species'!V737)="X",1,0))</f>
        <v>1</v>
      </c>
      <c r="T737" s="2">
        <f>IF(SUM('Actual species'!W737)&gt;=1,1,IF(SUM('Actual species'!W737)="X",1,0))</f>
        <v>0</v>
      </c>
    </row>
    <row r="738" spans="1:20" x14ac:dyDescent="0.3">
      <c r="A738" s="113" t="str">
        <f>'Actual species'!A738</f>
        <v xml:space="preserve">Stenus cordatoides </v>
      </c>
      <c r="B738" s="66">
        <f>IF(SUM('Actual species'!B738:E738)&gt;=1,1,IF(SUM('Actual species'!B738:E738)="X",1,0))</f>
        <v>0</v>
      </c>
      <c r="C738" s="2">
        <f>IF(SUM('Actual species'!F738)&gt;=1,1,IF(SUM('Actual species'!F738)="X",1,0))</f>
        <v>0</v>
      </c>
      <c r="D738" s="2">
        <f>IF(SUM('Actual species'!G738)&gt;=1,1,IF(SUM('Actual species'!G738)="X",1,0))</f>
        <v>0</v>
      </c>
      <c r="E738" s="2">
        <f>IF(SUM('Actual species'!H738)&gt;=1,1,IF(SUM('Actual species'!H738)="X",1,0))</f>
        <v>0</v>
      </c>
      <c r="F738" s="2">
        <f>IF(SUM('Actual species'!I738)&gt;=1,1,IF(SUM('Actual species'!I738)="X",1,0))</f>
        <v>0</v>
      </c>
      <c r="G738" s="2">
        <f>IF(SUM('Actual species'!J738)&gt;=1,1,IF(SUM('Actual species'!J738)="X",1,0))</f>
        <v>0</v>
      </c>
      <c r="H738" s="2">
        <f>IF(SUM('Actual species'!K738)&gt;=1,1,IF(SUM('Actual species'!K738)="X",1,0))</f>
        <v>0</v>
      </c>
      <c r="I738" s="2">
        <f>IF(SUM('Actual species'!L738)&gt;=1,1,IF(SUM('Actual species'!L738)="X",1,0))</f>
        <v>0</v>
      </c>
      <c r="J738" s="2">
        <f>IF(SUM('Actual species'!M738)&gt;=1,1,IF(SUM('Actual species'!M738)="X",1,0))</f>
        <v>0</v>
      </c>
      <c r="K738" s="2">
        <f>IF(SUM('Actual species'!N738)&gt;=1,1,IF(SUM('Actual species'!N738)="X",1,0))</f>
        <v>0</v>
      </c>
      <c r="L738" s="2">
        <f>IF(SUM('Actual species'!O738)&gt;=1,1,IF(SUM('Actual species'!O738)="X",1,0))</f>
        <v>0</v>
      </c>
      <c r="M738" s="2">
        <f>IF(SUM('Actual species'!P738)&gt;=1,1,IF(SUM('Actual species'!P738)="X",1,0))</f>
        <v>0</v>
      </c>
      <c r="N738" s="2">
        <f>IF(SUM('Actual species'!Q738)&gt;=1,1,IF(SUM('Actual species'!Q738)="X",1,0))</f>
        <v>0</v>
      </c>
      <c r="O738" s="2">
        <f>IF(SUM('Actual species'!R738)&gt;=1,1,IF(SUM('Actual species'!R738)="X",1,0))</f>
        <v>0</v>
      </c>
      <c r="P738" s="2">
        <f>IF(SUM('Actual species'!S738)&gt;=1,1,IF(SUM('Actual species'!S738)="X",1,0))</f>
        <v>0</v>
      </c>
      <c r="Q738" s="2">
        <f>IF(SUM('Actual species'!T738)&gt;=1,1,IF(SUM('Actual species'!T738)="X",1,0))</f>
        <v>0</v>
      </c>
      <c r="R738" s="2">
        <f>IF(SUM('Actual species'!U738)&gt;=1,1,IF(SUM('Actual species'!U738)="X",1,0))</f>
        <v>1</v>
      </c>
      <c r="S738" s="2">
        <f>IF(SUM('Actual species'!V738)&gt;=1,1,IF(SUM('Actual species'!V738)="X",1,0))</f>
        <v>0</v>
      </c>
      <c r="T738" s="2">
        <f>IF(SUM('Actual species'!W738)&gt;=1,1,IF(SUM('Actual species'!W738)="X",1,0))</f>
        <v>0</v>
      </c>
    </row>
    <row r="739" spans="1:20" x14ac:dyDescent="0.3">
      <c r="A739" s="113" t="str">
        <f>'Actual species'!A739</f>
        <v>Stenus cribratus</v>
      </c>
      <c r="B739" s="66">
        <f>IF(SUM('Actual species'!B739:E739)&gt;=1,1,IF(SUM('Actual species'!B739:E739)="X",1,0))</f>
        <v>0</v>
      </c>
      <c r="C739" s="2">
        <f>IF(SUM('Actual species'!F739)&gt;=1,1,IF(SUM('Actual species'!F739)="X",1,0))</f>
        <v>0</v>
      </c>
      <c r="D739" s="2">
        <f>IF(SUM('Actual species'!G739)&gt;=1,1,IF(SUM('Actual species'!G739)="X",1,0))</f>
        <v>0</v>
      </c>
      <c r="E739" s="2">
        <f>IF(SUM('Actual species'!H739)&gt;=1,1,IF(SUM('Actual species'!H739)="X",1,0))</f>
        <v>0</v>
      </c>
      <c r="F739" s="2">
        <f>IF(SUM('Actual species'!I739)&gt;=1,1,IF(SUM('Actual species'!I739)="X",1,0))</f>
        <v>0</v>
      </c>
      <c r="G739" s="2">
        <f>IF(SUM('Actual species'!J739)&gt;=1,1,IF(SUM('Actual species'!J739)="X",1,0))</f>
        <v>0</v>
      </c>
      <c r="H739" s="2">
        <f>IF(SUM('Actual species'!K739)&gt;=1,1,IF(SUM('Actual species'!K739)="X",1,0))</f>
        <v>0</v>
      </c>
      <c r="I739" s="2">
        <f>IF(SUM('Actual species'!L739)&gt;=1,1,IF(SUM('Actual species'!L739)="X",1,0))</f>
        <v>0</v>
      </c>
      <c r="J739" s="2">
        <f>IF(SUM('Actual species'!M739)&gt;=1,1,IF(SUM('Actual species'!M739)="X",1,0))</f>
        <v>0</v>
      </c>
      <c r="K739" s="2">
        <f>IF(SUM('Actual species'!N739)&gt;=1,1,IF(SUM('Actual species'!N739)="X",1,0))</f>
        <v>0</v>
      </c>
      <c r="L739" s="2">
        <f>IF(SUM('Actual species'!O739)&gt;=1,1,IF(SUM('Actual species'!O739)="X",1,0))</f>
        <v>0</v>
      </c>
      <c r="M739" s="2">
        <f>IF(SUM('Actual species'!P739)&gt;=1,1,IF(SUM('Actual species'!P739)="X",1,0))</f>
        <v>0</v>
      </c>
      <c r="N739" s="2">
        <f>IF(SUM('Actual species'!Q739)&gt;=1,1,IF(SUM('Actual species'!Q739)="X",1,0))</f>
        <v>0</v>
      </c>
      <c r="O739" s="2">
        <f>IF(SUM('Actual species'!R739)&gt;=1,1,IF(SUM('Actual species'!R739)="X",1,0))</f>
        <v>0</v>
      </c>
      <c r="P739" s="2">
        <f>IF(SUM('Actual species'!S739)&gt;=1,1,IF(SUM('Actual species'!S739)="X",1,0))</f>
        <v>0</v>
      </c>
      <c r="Q739" s="2">
        <f>IF(SUM('Actual species'!T739)&gt;=1,1,IF(SUM('Actual species'!T739)="X",1,0))</f>
        <v>0</v>
      </c>
      <c r="R739" s="2">
        <f>IF(SUM('Actual species'!U739)&gt;=1,1,IF(SUM('Actual species'!U739)="X",1,0))</f>
        <v>0</v>
      </c>
      <c r="S739" s="2">
        <f>IF(SUM('Actual species'!V739)&gt;=1,1,IF(SUM('Actual species'!V739)="X",1,0))</f>
        <v>0</v>
      </c>
      <c r="T739" s="2">
        <f>IF(SUM('Actual species'!W739)&gt;=1,1,IF(SUM('Actual species'!W739)="X",1,0))</f>
        <v>0</v>
      </c>
    </row>
    <row r="740" spans="1:20" x14ac:dyDescent="0.3">
      <c r="A740" s="113" t="str">
        <f>'Actual species'!A740</f>
        <v>Stenus erythrocnemus</v>
      </c>
      <c r="B740" s="66">
        <f>IF(SUM('Actual species'!B740:E740)&gt;=1,1,IF(SUM('Actual species'!B740:E740)="X",1,0))</f>
        <v>0</v>
      </c>
      <c r="C740" s="2">
        <f>IF(SUM('Actual species'!F740)&gt;=1,1,IF(SUM('Actual species'!F740)="X",1,0))</f>
        <v>1</v>
      </c>
      <c r="D740" s="2">
        <f>IF(SUM('Actual species'!G740)&gt;=1,1,IF(SUM('Actual species'!G740)="X",1,0))</f>
        <v>0</v>
      </c>
      <c r="E740" s="2">
        <f>IF(SUM('Actual species'!H740)&gt;=1,1,IF(SUM('Actual species'!H740)="X",1,0))</f>
        <v>0</v>
      </c>
      <c r="F740" s="2">
        <f>IF(SUM('Actual species'!I740)&gt;=1,1,IF(SUM('Actual species'!I740)="X",1,0))</f>
        <v>0</v>
      </c>
      <c r="G740" s="2">
        <f>IF(SUM('Actual species'!J740)&gt;=1,1,IF(SUM('Actual species'!J740)="X",1,0))</f>
        <v>0</v>
      </c>
      <c r="H740" s="2">
        <f>IF(SUM('Actual species'!K740)&gt;=1,1,IF(SUM('Actual species'!K740)="X",1,0))</f>
        <v>0</v>
      </c>
      <c r="I740" s="2">
        <f>IF(SUM('Actual species'!L740)&gt;=1,1,IF(SUM('Actual species'!L740)="X",1,0))</f>
        <v>0</v>
      </c>
      <c r="J740" s="2">
        <f>IF(SUM('Actual species'!M740)&gt;=1,1,IF(SUM('Actual species'!M740)="X",1,0))</f>
        <v>0</v>
      </c>
      <c r="K740" s="2">
        <f>IF(SUM('Actual species'!N740)&gt;=1,1,IF(SUM('Actual species'!N740)="X",1,0))</f>
        <v>0</v>
      </c>
      <c r="L740" s="2">
        <f>IF(SUM('Actual species'!O740)&gt;=1,1,IF(SUM('Actual species'!O740)="X",1,0))</f>
        <v>0</v>
      </c>
      <c r="M740" s="2">
        <f>IF(SUM('Actual species'!P740)&gt;=1,1,IF(SUM('Actual species'!P740)="X",1,0))</f>
        <v>0</v>
      </c>
      <c r="N740" s="2">
        <f>IF(SUM('Actual species'!Q740)&gt;=1,1,IF(SUM('Actual species'!Q740)="X",1,0))</f>
        <v>0</v>
      </c>
      <c r="O740" s="2">
        <f>IF(SUM('Actual species'!R740)&gt;=1,1,IF(SUM('Actual species'!R740)="X",1,0))</f>
        <v>0</v>
      </c>
      <c r="P740" s="2">
        <f>IF(SUM('Actual species'!S740)&gt;=1,1,IF(SUM('Actual species'!S740)="X",1,0))</f>
        <v>0</v>
      </c>
      <c r="Q740" s="2">
        <f>IF(SUM('Actual species'!T740)&gt;=1,1,IF(SUM('Actual species'!T740)="X",1,0))</f>
        <v>0</v>
      </c>
      <c r="R740" s="2">
        <f>IF(SUM('Actual species'!U740)&gt;=1,1,IF(SUM('Actual species'!U740)="X",1,0))</f>
        <v>0</v>
      </c>
      <c r="S740" s="2">
        <f>IF(SUM('Actual species'!V740)&gt;=1,1,IF(SUM('Actual species'!V740)="X",1,0))</f>
        <v>0</v>
      </c>
      <c r="T740" s="2">
        <f>IF(SUM('Actual species'!W740)&gt;=1,1,IF(SUM('Actual species'!W740)="X",1,0))</f>
        <v>0</v>
      </c>
    </row>
    <row r="741" spans="1:20" x14ac:dyDescent="0.3">
      <c r="A741" s="113" t="str">
        <f>'Actual species'!A741</f>
        <v>Stenus excellens</v>
      </c>
      <c r="B741" s="66">
        <f>IF(SUM('Actual species'!B741:E741)&gt;=1,1,IF(SUM('Actual species'!B741:E741)="X",1,0))</f>
        <v>0</v>
      </c>
      <c r="C741" s="2">
        <f>IF(SUM('Actual species'!F741)&gt;=1,1,IF(SUM('Actual species'!F741)="X",1,0))</f>
        <v>0</v>
      </c>
      <c r="D741" s="2">
        <f>IF(SUM('Actual species'!G741)&gt;=1,1,IF(SUM('Actual species'!G741)="X",1,0))</f>
        <v>0</v>
      </c>
      <c r="E741" s="2">
        <f>IF(SUM('Actual species'!H741)&gt;=1,1,IF(SUM('Actual species'!H741)="X",1,0))</f>
        <v>0</v>
      </c>
      <c r="F741" s="2">
        <f>IF(SUM('Actual species'!I741)&gt;=1,1,IF(SUM('Actual species'!I741)="X",1,0))</f>
        <v>0</v>
      </c>
      <c r="G741" s="2">
        <f>IF(SUM('Actual species'!J741)&gt;=1,1,IF(SUM('Actual species'!J741)="X",1,0))</f>
        <v>0</v>
      </c>
      <c r="H741" s="2">
        <f>IF(SUM('Actual species'!K741)&gt;=1,1,IF(SUM('Actual species'!K741)="X",1,0))</f>
        <v>0</v>
      </c>
      <c r="I741" s="2">
        <f>IF(SUM('Actual species'!L741)&gt;=1,1,IF(SUM('Actual species'!L741)="X",1,0))</f>
        <v>0</v>
      </c>
      <c r="J741" s="2">
        <f>IF(SUM('Actual species'!M741)&gt;=1,1,IF(SUM('Actual species'!M741)="X",1,0))</f>
        <v>0</v>
      </c>
      <c r="K741" s="2">
        <f>IF(SUM('Actual species'!N741)&gt;=1,1,IF(SUM('Actual species'!N741)="X",1,0))</f>
        <v>0</v>
      </c>
      <c r="L741" s="2">
        <f>IF(SUM('Actual species'!O741)&gt;=1,1,IF(SUM('Actual species'!O741)="X",1,0))</f>
        <v>0</v>
      </c>
      <c r="M741" s="2">
        <f>IF(SUM('Actual species'!P741)&gt;=1,1,IF(SUM('Actual species'!P741)="X",1,0))</f>
        <v>0</v>
      </c>
      <c r="N741" s="2">
        <f>IF(SUM('Actual species'!Q741)&gt;=1,1,IF(SUM('Actual species'!Q741)="X",1,0))</f>
        <v>0</v>
      </c>
      <c r="O741" s="2">
        <f>IF(SUM('Actual species'!R741)&gt;=1,1,IF(SUM('Actual species'!R741)="X",1,0))</f>
        <v>0</v>
      </c>
      <c r="P741" s="2">
        <f>IF(SUM('Actual species'!S741)&gt;=1,1,IF(SUM('Actual species'!S741)="X",1,0))</f>
        <v>0</v>
      </c>
      <c r="Q741" s="2">
        <f>IF(SUM('Actual species'!T741)&gt;=1,1,IF(SUM('Actual species'!T741)="X",1,0))</f>
        <v>0</v>
      </c>
      <c r="R741" s="2">
        <f>IF(SUM('Actual species'!U741)&gt;=1,1,IF(SUM('Actual species'!U741)="X",1,0))</f>
        <v>0</v>
      </c>
      <c r="S741" s="2">
        <f>IF(SUM('Actual species'!V741)&gt;=1,1,IF(SUM('Actual species'!V741)="X",1,0))</f>
        <v>0</v>
      </c>
      <c r="T741" s="2">
        <f>IF(SUM('Actual species'!W741)&gt;=1,1,IF(SUM('Actual species'!W741)="X",1,0))</f>
        <v>0</v>
      </c>
    </row>
    <row r="742" spans="1:20" x14ac:dyDescent="0.3">
      <c r="A742" s="113" t="str">
        <f>'Actual species'!A742</f>
        <v>Stenus flavipalpis</v>
      </c>
      <c r="B742" s="66">
        <f>IF(SUM('Actual species'!B742:E742)&gt;=1,1,IF(SUM('Actual species'!B742:E742)="X",1,0))</f>
        <v>0</v>
      </c>
      <c r="C742" s="2">
        <f>IF(SUM('Actual species'!F742)&gt;=1,1,IF(SUM('Actual species'!F742)="X",1,0))</f>
        <v>0</v>
      </c>
      <c r="D742" s="2">
        <f>IF(SUM('Actual species'!G742)&gt;=1,1,IF(SUM('Actual species'!G742)="X",1,0))</f>
        <v>0</v>
      </c>
      <c r="E742" s="2">
        <f>IF(SUM('Actual species'!H742)&gt;=1,1,IF(SUM('Actual species'!H742)="X",1,0))</f>
        <v>0</v>
      </c>
      <c r="F742" s="2">
        <f>IF(SUM('Actual species'!I742)&gt;=1,1,IF(SUM('Actual species'!I742)="X",1,0))</f>
        <v>0</v>
      </c>
      <c r="G742" s="2">
        <f>IF(SUM('Actual species'!J742)&gt;=1,1,IF(SUM('Actual species'!J742)="X",1,0))</f>
        <v>0</v>
      </c>
      <c r="H742" s="2">
        <f>IF(SUM('Actual species'!K742)&gt;=1,1,IF(SUM('Actual species'!K742)="X",1,0))</f>
        <v>0</v>
      </c>
      <c r="I742" s="2">
        <f>IF(SUM('Actual species'!L742)&gt;=1,1,IF(SUM('Actual species'!L742)="X",1,0))</f>
        <v>0</v>
      </c>
      <c r="J742" s="2">
        <f>IF(SUM('Actual species'!M742)&gt;=1,1,IF(SUM('Actual species'!M742)="X",1,0))</f>
        <v>0</v>
      </c>
      <c r="K742" s="2">
        <f>IF(SUM('Actual species'!N742)&gt;=1,1,IF(SUM('Actual species'!N742)="X",1,0))</f>
        <v>0</v>
      </c>
      <c r="L742" s="2">
        <f>IF(SUM('Actual species'!O742)&gt;=1,1,IF(SUM('Actual species'!O742)="X",1,0))</f>
        <v>0</v>
      </c>
      <c r="M742" s="2">
        <f>IF(SUM('Actual species'!P742)&gt;=1,1,IF(SUM('Actual species'!P742)="X",1,0))</f>
        <v>0</v>
      </c>
      <c r="N742" s="2">
        <f>IF(SUM('Actual species'!Q742)&gt;=1,1,IF(SUM('Actual species'!Q742)="X",1,0))</f>
        <v>0</v>
      </c>
      <c r="O742" s="2">
        <f>IF(SUM('Actual species'!R742)&gt;=1,1,IF(SUM('Actual species'!R742)="X",1,0))</f>
        <v>0</v>
      </c>
      <c r="P742" s="2">
        <f>IF(SUM('Actual species'!S742)&gt;=1,1,IF(SUM('Actual species'!S742)="X",1,0))</f>
        <v>0</v>
      </c>
      <c r="Q742" s="2">
        <f>IF(SUM('Actual species'!T742)&gt;=1,1,IF(SUM('Actual species'!T742)="X",1,0))</f>
        <v>1</v>
      </c>
      <c r="R742" s="2">
        <f>IF(SUM('Actual species'!U742)&gt;=1,1,IF(SUM('Actual species'!U742)="X",1,0))</f>
        <v>0</v>
      </c>
      <c r="S742" s="2">
        <f>IF(SUM('Actual species'!V742)&gt;=1,1,IF(SUM('Actual species'!V742)="X",1,0))</f>
        <v>0</v>
      </c>
      <c r="T742" s="2">
        <f>IF(SUM('Actual species'!W742)&gt;=1,1,IF(SUM('Actual species'!W742)="X",1,0))</f>
        <v>0</v>
      </c>
    </row>
    <row r="743" spans="1:20" x14ac:dyDescent="0.3">
      <c r="A743" s="113" t="str">
        <f>'Actual species'!A743</f>
        <v>Stenus fornicatus</v>
      </c>
      <c r="B743" s="66">
        <f>IF(SUM('Actual species'!B743:E743)&gt;=1,1,IF(SUM('Actual species'!B743:E743)="X",1,0))</f>
        <v>0</v>
      </c>
      <c r="C743" s="2">
        <f>IF(SUM('Actual species'!F743)&gt;=1,1,IF(SUM('Actual species'!F743)="X",1,0))</f>
        <v>0</v>
      </c>
      <c r="D743" s="2">
        <f>IF(SUM('Actual species'!G743)&gt;=1,1,IF(SUM('Actual species'!G743)="X",1,0))</f>
        <v>0</v>
      </c>
      <c r="E743" s="2">
        <f>IF(SUM('Actual species'!H743)&gt;=1,1,IF(SUM('Actual species'!H743)="X",1,0))</f>
        <v>0</v>
      </c>
      <c r="F743" s="2">
        <f>IF(SUM('Actual species'!I743)&gt;=1,1,IF(SUM('Actual species'!I743)="X",1,0))</f>
        <v>0</v>
      </c>
      <c r="G743" s="2">
        <f>IF(SUM('Actual species'!J743)&gt;=1,1,IF(SUM('Actual species'!J743)="X",1,0))</f>
        <v>0</v>
      </c>
      <c r="H743" s="2">
        <f>IF(SUM('Actual species'!K743)&gt;=1,1,IF(SUM('Actual species'!K743)="X",1,0))</f>
        <v>0</v>
      </c>
      <c r="I743" s="2">
        <f>IF(SUM('Actual species'!L743)&gt;=1,1,IF(SUM('Actual species'!L743)="X",1,0))</f>
        <v>0</v>
      </c>
      <c r="J743" s="2">
        <f>IF(SUM('Actual species'!M743)&gt;=1,1,IF(SUM('Actual species'!M743)="X",1,0))</f>
        <v>0</v>
      </c>
      <c r="K743" s="2">
        <f>IF(SUM('Actual species'!N743)&gt;=1,1,IF(SUM('Actual species'!N743)="X",1,0))</f>
        <v>0</v>
      </c>
      <c r="L743" s="2">
        <f>IF(SUM('Actual species'!O743)&gt;=1,1,IF(SUM('Actual species'!O743)="X",1,0))</f>
        <v>0</v>
      </c>
      <c r="M743" s="2">
        <f>IF(SUM('Actual species'!P743)&gt;=1,1,IF(SUM('Actual species'!P743)="X",1,0))</f>
        <v>0</v>
      </c>
      <c r="N743" s="2">
        <f>IF(SUM('Actual species'!Q743)&gt;=1,1,IF(SUM('Actual species'!Q743)="X",1,0))</f>
        <v>0</v>
      </c>
      <c r="O743" s="2">
        <f>IF(SUM('Actual species'!R743)&gt;=1,1,IF(SUM('Actual species'!R743)="X",1,0))</f>
        <v>0</v>
      </c>
      <c r="P743" s="2">
        <f>IF(SUM('Actual species'!S743)&gt;=1,1,IF(SUM('Actual species'!S743)="X",1,0))</f>
        <v>0</v>
      </c>
      <c r="Q743" s="2">
        <f>IF(SUM('Actual species'!T743)&gt;=1,1,IF(SUM('Actual species'!T743)="X",1,0))</f>
        <v>0</v>
      </c>
      <c r="R743" s="2">
        <f>IF(SUM('Actual species'!U743)&gt;=1,1,IF(SUM('Actual species'!U743)="X",1,0))</f>
        <v>0</v>
      </c>
      <c r="S743" s="2">
        <f>IF(SUM('Actual species'!V743)&gt;=1,1,IF(SUM('Actual species'!V743)="X",1,0))</f>
        <v>0</v>
      </c>
      <c r="T743" s="2">
        <f>IF(SUM('Actual species'!W743)&gt;=1,1,IF(SUM('Actual species'!W743)="X",1,0))</f>
        <v>0</v>
      </c>
    </row>
    <row r="744" spans="1:20" x14ac:dyDescent="0.3">
      <c r="A744" s="113" t="str">
        <f>'Actual species'!A744</f>
        <v>Stenus ganglbaueri</v>
      </c>
      <c r="B744" s="66">
        <f>IF(SUM('Actual species'!B744:E744)&gt;=1,1,IF(SUM('Actual species'!B744:E744)="X",1,0))</f>
        <v>0</v>
      </c>
      <c r="C744" s="2">
        <f>IF(SUM('Actual species'!F744)&gt;=1,1,IF(SUM('Actual species'!F744)="X",1,0))</f>
        <v>0</v>
      </c>
      <c r="D744" s="2">
        <f>IF(SUM('Actual species'!G744)&gt;=1,1,IF(SUM('Actual species'!G744)="X",1,0))</f>
        <v>0</v>
      </c>
      <c r="E744" s="2">
        <f>IF(SUM('Actual species'!H744)&gt;=1,1,IF(SUM('Actual species'!H744)="X",1,0))</f>
        <v>0</v>
      </c>
      <c r="F744" s="2">
        <f>IF(SUM('Actual species'!I744)&gt;=1,1,IF(SUM('Actual species'!I744)="X",1,0))</f>
        <v>0</v>
      </c>
      <c r="G744" s="2">
        <f>IF(SUM('Actual species'!J744)&gt;=1,1,IF(SUM('Actual species'!J744)="X",1,0))</f>
        <v>0</v>
      </c>
      <c r="H744" s="2">
        <f>IF(SUM('Actual species'!K744)&gt;=1,1,IF(SUM('Actual species'!K744)="X",1,0))</f>
        <v>0</v>
      </c>
      <c r="I744" s="2">
        <f>IF(SUM('Actual species'!L744)&gt;=1,1,IF(SUM('Actual species'!L744)="X",1,0))</f>
        <v>0</v>
      </c>
      <c r="J744" s="2">
        <f>IF(SUM('Actual species'!M744)&gt;=1,1,IF(SUM('Actual species'!M744)="X",1,0))</f>
        <v>0</v>
      </c>
      <c r="K744" s="2">
        <f>IF(SUM('Actual species'!N744)&gt;=1,1,IF(SUM('Actual species'!N744)="X",1,0))</f>
        <v>0</v>
      </c>
      <c r="L744" s="2">
        <f>IF(SUM('Actual species'!O744)&gt;=1,1,IF(SUM('Actual species'!O744)="X",1,0))</f>
        <v>0</v>
      </c>
      <c r="M744" s="2">
        <f>IF(SUM('Actual species'!P744)&gt;=1,1,IF(SUM('Actual species'!P744)="X",1,0))</f>
        <v>0</v>
      </c>
      <c r="N744" s="2">
        <f>IF(SUM('Actual species'!Q744)&gt;=1,1,IF(SUM('Actual species'!Q744)="X",1,0))</f>
        <v>0</v>
      </c>
      <c r="O744" s="2">
        <f>IF(SUM('Actual species'!R744)&gt;=1,1,IF(SUM('Actual species'!R744)="X",1,0))</f>
        <v>0</v>
      </c>
      <c r="P744" s="2">
        <f>IF(SUM('Actual species'!S744)&gt;=1,1,IF(SUM('Actual species'!S744)="X",1,0))</f>
        <v>0</v>
      </c>
      <c r="Q744" s="2">
        <f>IF(SUM('Actual species'!T744)&gt;=1,1,IF(SUM('Actual species'!T744)="X",1,0))</f>
        <v>0</v>
      </c>
      <c r="R744" s="2">
        <f>IF(SUM('Actual species'!U744)&gt;=1,1,IF(SUM('Actual species'!U744)="X",1,0))</f>
        <v>0</v>
      </c>
      <c r="S744" s="2">
        <f>IF(SUM('Actual species'!V744)&gt;=1,1,IF(SUM('Actual species'!V744)="X",1,0))</f>
        <v>0</v>
      </c>
      <c r="T744" s="2">
        <f>IF(SUM('Actual species'!W744)&gt;=1,1,IF(SUM('Actual species'!W744)="X",1,0))</f>
        <v>0</v>
      </c>
    </row>
    <row r="745" spans="1:20" x14ac:dyDescent="0.3">
      <c r="A745" s="113" t="str">
        <f>'Actual species'!A745</f>
        <v>Stenus glacialis</v>
      </c>
      <c r="B745" s="66">
        <f>IF(SUM('Actual species'!B745:E745)&gt;=1,1,IF(SUM('Actual species'!B745:E745)="X",1,0))</f>
        <v>0</v>
      </c>
      <c r="C745" s="2">
        <f>IF(SUM('Actual species'!F745)&gt;=1,1,IF(SUM('Actual species'!F745)="X",1,0))</f>
        <v>0</v>
      </c>
      <c r="D745" s="2">
        <f>IF(SUM('Actual species'!G745)&gt;=1,1,IF(SUM('Actual species'!G745)="X",1,0))</f>
        <v>0</v>
      </c>
      <c r="E745" s="2">
        <f>IF(SUM('Actual species'!H745)&gt;=1,1,IF(SUM('Actual species'!H745)="X",1,0))</f>
        <v>1</v>
      </c>
      <c r="F745" s="2">
        <f>IF(SUM('Actual species'!I745)&gt;=1,1,IF(SUM('Actual species'!I745)="X",1,0))</f>
        <v>1</v>
      </c>
      <c r="G745" s="2">
        <f>IF(SUM('Actual species'!J745)&gt;=1,1,IF(SUM('Actual species'!J745)="X",1,0))</f>
        <v>0</v>
      </c>
      <c r="H745" s="2">
        <f>IF(SUM('Actual species'!K745)&gt;=1,1,IF(SUM('Actual species'!K745)="X",1,0))</f>
        <v>1</v>
      </c>
      <c r="I745" s="2">
        <f>IF(SUM('Actual species'!L745)&gt;=1,1,IF(SUM('Actual species'!L745)="X",1,0))</f>
        <v>1</v>
      </c>
      <c r="J745" s="2">
        <f>IF(SUM('Actual species'!M745)&gt;=1,1,IF(SUM('Actual species'!M745)="X",1,0))</f>
        <v>1</v>
      </c>
      <c r="K745" s="2">
        <f>IF(SUM('Actual species'!N745)&gt;=1,1,IF(SUM('Actual species'!N745)="X",1,0))</f>
        <v>0</v>
      </c>
      <c r="L745" s="2">
        <f>IF(SUM('Actual species'!O745)&gt;=1,1,IF(SUM('Actual species'!O745)="X",1,0))</f>
        <v>0</v>
      </c>
      <c r="M745" s="2">
        <f>IF(SUM('Actual species'!P745)&gt;=1,1,IF(SUM('Actual species'!P745)="X",1,0))</f>
        <v>0</v>
      </c>
      <c r="N745" s="2">
        <f>IF(SUM('Actual species'!Q745)&gt;=1,1,IF(SUM('Actual species'!Q745)="X",1,0))</f>
        <v>0</v>
      </c>
      <c r="O745" s="2">
        <f>IF(SUM('Actual species'!R745)&gt;=1,1,IF(SUM('Actual species'!R745)="X",1,0))</f>
        <v>0</v>
      </c>
      <c r="P745" s="2">
        <f>IF(SUM('Actual species'!S745)&gt;=1,1,IF(SUM('Actual species'!S745)="X",1,0))</f>
        <v>1</v>
      </c>
      <c r="Q745" s="2">
        <f>IF(SUM('Actual species'!T745)&gt;=1,1,IF(SUM('Actual species'!T745)="X",1,0))</f>
        <v>1</v>
      </c>
      <c r="R745" s="2">
        <f>IF(SUM('Actual species'!U745)&gt;=1,1,IF(SUM('Actual species'!U745)="X",1,0))</f>
        <v>0</v>
      </c>
      <c r="S745" s="2">
        <f>IF(SUM('Actual species'!V745)&gt;=1,1,IF(SUM('Actual species'!V745)="X",1,0))</f>
        <v>1</v>
      </c>
      <c r="T745" s="2">
        <f>IF(SUM('Actual species'!W745)&gt;=1,1,IF(SUM('Actual species'!W745)="X",1,0))</f>
        <v>0</v>
      </c>
    </row>
    <row r="746" spans="1:20" x14ac:dyDescent="0.3">
      <c r="A746" s="113" t="str">
        <f>'Actual species'!A746</f>
        <v>Stenus glacialis cyaneus</v>
      </c>
      <c r="B746" s="66">
        <f>IF(SUM('Actual species'!B746:E746)&gt;=1,1,IF(SUM('Actual species'!B746:E746)="X",1,0))</f>
        <v>1</v>
      </c>
      <c r="C746" s="2">
        <f>IF(SUM('Actual species'!F746)&gt;=1,1,IF(SUM('Actual species'!F746)="X",1,0))</f>
        <v>0</v>
      </c>
      <c r="D746" s="2">
        <f>IF(SUM('Actual species'!G746)&gt;=1,1,IF(SUM('Actual species'!G746)="X",1,0))</f>
        <v>0</v>
      </c>
      <c r="E746" s="2">
        <f>IF(SUM('Actual species'!H746)&gt;=1,1,IF(SUM('Actual species'!H746)="X",1,0))</f>
        <v>0</v>
      </c>
      <c r="F746" s="2">
        <f>IF(SUM('Actual species'!I746)&gt;=1,1,IF(SUM('Actual species'!I746)="X",1,0))</f>
        <v>0</v>
      </c>
      <c r="G746" s="2">
        <f>IF(SUM('Actual species'!J746)&gt;=1,1,IF(SUM('Actual species'!J746)="X",1,0))</f>
        <v>0</v>
      </c>
      <c r="H746" s="2">
        <f>IF(SUM('Actual species'!K746)&gt;=1,1,IF(SUM('Actual species'!K746)="X",1,0))</f>
        <v>0</v>
      </c>
      <c r="I746" s="2">
        <f>IF(SUM('Actual species'!L746)&gt;=1,1,IF(SUM('Actual species'!L746)="X",1,0))</f>
        <v>0</v>
      </c>
      <c r="J746" s="2">
        <f>IF(SUM('Actual species'!M746)&gt;=1,1,IF(SUM('Actual species'!M746)="X",1,0))</f>
        <v>0</v>
      </c>
      <c r="K746" s="2">
        <f>IF(SUM('Actual species'!N746)&gt;=1,1,IF(SUM('Actual species'!N746)="X",1,0))</f>
        <v>0</v>
      </c>
      <c r="L746" s="2">
        <f>IF(SUM('Actual species'!O746)&gt;=1,1,IF(SUM('Actual species'!O746)="X",1,0))</f>
        <v>0</v>
      </c>
      <c r="M746" s="2">
        <f>IF(SUM('Actual species'!P746)&gt;=1,1,IF(SUM('Actual species'!P746)="X",1,0))</f>
        <v>0</v>
      </c>
      <c r="N746" s="2">
        <f>IF(SUM('Actual species'!Q746)&gt;=1,1,IF(SUM('Actual species'!Q746)="X",1,0))</f>
        <v>0</v>
      </c>
      <c r="O746" s="2">
        <f>IF(SUM('Actual species'!R746)&gt;=1,1,IF(SUM('Actual species'!R746)="X",1,0))</f>
        <v>0</v>
      </c>
      <c r="P746" s="2">
        <f>IF(SUM('Actual species'!S746)&gt;=1,1,IF(SUM('Actual species'!S746)="X",1,0))</f>
        <v>0</v>
      </c>
      <c r="Q746" s="2">
        <f>IF(SUM('Actual species'!T746)&gt;=1,1,IF(SUM('Actual species'!T746)="X",1,0))</f>
        <v>0</v>
      </c>
      <c r="R746" s="2">
        <f>IF(SUM('Actual species'!U746)&gt;=1,1,IF(SUM('Actual species'!U746)="X",1,0))</f>
        <v>0</v>
      </c>
      <c r="S746" s="2">
        <f>IF(SUM('Actual species'!V746)&gt;=1,1,IF(SUM('Actual species'!V746)="X",1,0))</f>
        <v>0</v>
      </c>
      <c r="T746" s="2">
        <f>IF(SUM('Actual species'!W746)&gt;=1,1,IF(SUM('Actual species'!W746)="X",1,0))</f>
        <v>0</v>
      </c>
    </row>
    <row r="747" spans="1:20" x14ac:dyDescent="0.3">
      <c r="A747" s="113" t="str">
        <f>'Actual species'!A747</f>
        <v>Stenus guttula</v>
      </c>
      <c r="B747" s="66">
        <f>IF(SUM('Actual species'!B747:E747)&gt;=1,1,IF(SUM('Actual species'!B747:E747)="X",1,0))</f>
        <v>0</v>
      </c>
      <c r="C747" s="2">
        <f>IF(SUM('Actual species'!F747)&gt;=1,1,IF(SUM('Actual species'!F747)="X",1,0))</f>
        <v>0</v>
      </c>
      <c r="D747" s="2">
        <f>IF(SUM('Actual species'!G747)&gt;=1,1,IF(SUM('Actual species'!G747)="X",1,0))</f>
        <v>0</v>
      </c>
      <c r="E747" s="2">
        <f>IF(SUM('Actual species'!H747)&gt;=1,1,IF(SUM('Actual species'!H747)="X",1,0))</f>
        <v>0</v>
      </c>
      <c r="F747" s="2">
        <f>IF(SUM('Actual species'!I747)&gt;=1,1,IF(SUM('Actual species'!I747)="X",1,0))</f>
        <v>0</v>
      </c>
      <c r="G747" s="2">
        <f>IF(SUM('Actual species'!J747)&gt;=1,1,IF(SUM('Actual species'!J747)="X",1,0))</f>
        <v>0</v>
      </c>
      <c r="H747" s="2">
        <f>IF(SUM('Actual species'!K747)&gt;=1,1,IF(SUM('Actual species'!K747)="X",1,0))</f>
        <v>1</v>
      </c>
      <c r="I747" s="2">
        <f>IF(SUM('Actual species'!L747)&gt;=1,1,IF(SUM('Actual species'!L747)="X",1,0))</f>
        <v>0</v>
      </c>
      <c r="J747" s="2">
        <f>IF(SUM('Actual species'!M747)&gt;=1,1,IF(SUM('Actual species'!M747)="X",1,0))</f>
        <v>0</v>
      </c>
      <c r="K747" s="2">
        <f>IF(SUM('Actual species'!N747)&gt;=1,1,IF(SUM('Actual species'!N747)="X",1,0))</f>
        <v>0</v>
      </c>
      <c r="L747" s="2">
        <f>IF(SUM('Actual species'!O747)&gt;=1,1,IF(SUM('Actual species'!O747)="X",1,0))</f>
        <v>0</v>
      </c>
      <c r="M747" s="2">
        <f>IF(SUM('Actual species'!P747)&gt;=1,1,IF(SUM('Actual species'!P747)="X",1,0))</f>
        <v>0</v>
      </c>
      <c r="N747" s="2">
        <f>IF(SUM('Actual species'!Q747)&gt;=1,1,IF(SUM('Actual species'!Q747)="X",1,0))</f>
        <v>0</v>
      </c>
      <c r="O747" s="2">
        <f>IF(SUM('Actual species'!R747)&gt;=1,1,IF(SUM('Actual species'!R747)="X",1,0))</f>
        <v>0</v>
      </c>
      <c r="P747" s="2">
        <f>IF(SUM('Actual species'!S747)&gt;=1,1,IF(SUM('Actual species'!S747)="X",1,0))</f>
        <v>0</v>
      </c>
      <c r="Q747" s="2">
        <f>IF(SUM('Actual species'!T747)&gt;=1,1,IF(SUM('Actual species'!T747)="X",1,0))</f>
        <v>0</v>
      </c>
      <c r="R747" s="2">
        <f>IF(SUM('Actual species'!U747)&gt;=1,1,IF(SUM('Actual species'!U747)="X",1,0))</f>
        <v>0</v>
      </c>
      <c r="S747" s="2">
        <f>IF(SUM('Actual species'!V747)&gt;=1,1,IF(SUM('Actual species'!V747)="X",1,0))</f>
        <v>0</v>
      </c>
      <c r="T747" s="2">
        <f>IF(SUM('Actual species'!W747)&gt;=1,1,IF(SUM('Actual species'!W747)="X",1,0))</f>
        <v>0</v>
      </c>
    </row>
    <row r="748" spans="1:20" x14ac:dyDescent="0.3">
      <c r="A748" s="113" t="str">
        <f>'Actual species'!A748</f>
        <v>Stenus horioni</v>
      </c>
      <c r="B748" s="66">
        <f>IF(SUM('Actual species'!B748:E748)&gt;=1,1,IF(SUM('Actual species'!B748:E748)="X",1,0))</f>
        <v>0</v>
      </c>
      <c r="C748" s="2">
        <f>IF(SUM('Actual species'!F748)&gt;=1,1,IF(SUM('Actual species'!F748)="X",1,0))</f>
        <v>0</v>
      </c>
      <c r="D748" s="2">
        <f>IF(SUM('Actual species'!G748)&gt;=1,1,IF(SUM('Actual species'!G748)="X",1,0))</f>
        <v>0</v>
      </c>
      <c r="E748" s="2">
        <f>IF(SUM('Actual species'!H748)&gt;=1,1,IF(SUM('Actual species'!H748)="X",1,0))</f>
        <v>0</v>
      </c>
      <c r="F748" s="2">
        <f>IF(SUM('Actual species'!I748)&gt;=1,1,IF(SUM('Actual species'!I748)="X",1,0))</f>
        <v>0</v>
      </c>
      <c r="G748" s="2">
        <f>IF(SUM('Actual species'!J748)&gt;=1,1,IF(SUM('Actual species'!J748)="X",1,0))</f>
        <v>0</v>
      </c>
      <c r="H748" s="2">
        <f>IF(SUM('Actual species'!K748)&gt;=1,1,IF(SUM('Actual species'!K748)="X",1,0))</f>
        <v>0</v>
      </c>
      <c r="I748" s="2">
        <f>IF(SUM('Actual species'!L748)&gt;=1,1,IF(SUM('Actual species'!L748)="X",1,0))</f>
        <v>0</v>
      </c>
      <c r="J748" s="2">
        <f>IF(SUM('Actual species'!M748)&gt;=1,1,IF(SUM('Actual species'!M748)="X",1,0))</f>
        <v>0</v>
      </c>
      <c r="K748" s="2">
        <f>IF(SUM('Actual species'!N748)&gt;=1,1,IF(SUM('Actual species'!N748)="X",1,0))</f>
        <v>0</v>
      </c>
      <c r="L748" s="2">
        <f>IF(SUM('Actual species'!O748)&gt;=1,1,IF(SUM('Actual species'!O748)="X",1,0))</f>
        <v>0</v>
      </c>
      <c r="M748" s="2">
        <f>IF(SUM('Actual species'!P748)&gt;=1,1,IF(SUM('Actual species'!P748)="X",1,0))</f>
        <v>0</v>
      </c>
      <c r="N748" s="2">
        <f>IF(SUM('Actual species'!Q748)&gt;=1,1,IF(SUM('Actual species'!Q748)="X",1,0))</f>
        <v>0</v>
      </c>
      <c r="O748" s="2">
        <f>IF(SUM('Actual species'!R748)&gt;=1,1,IF(SUM('Actual species'!R748)="X",1,0))</f>
        <v>0</v>
      </c>
      <c r="P748" s="2">
        <f>IF(SUM('Actual species'!S748)&gt;=1,1,IF(SUM('Actual species'!S748)="X",1,0))</f>
        <v>0</v>
      </c>
      <c r="Q748" s="2">
        <f>IF(SUM('Actual species'!T748)&gt;=1,1,IF(SUM('Actual species'!T748)="X",1,0))</f>
        <v>0</v>
      </c>
      <c r="R748" s="2">
        <f>IF(SUM('Actual species'!U748)&gt;=1,1,IF(SUM('Actual species'!U748)="X",1,0))</f>
        <v>0</v>
      </c>
      <c r="S748" s="2">
        <f>IF(SUM('Actual species'!V748)&gt;=1,1,IF(SUM('Actual species'!V748)="X",1,0))</f>
        <v>0</v>
      </c>
      <c r="T748" s="2">
        <f>IF(SUM('Actual species'!W748)&gt;=1,1,IF(SUM('Actual species'!W748)="X",1,0))</f>
        <v>0</v>
      </c>
    </row>
    <row r="749" spans="1:20" x14ac:dyDescent="0.3">
      <c r="A749" s="113" t="str">
        <f>'Actual species'!A749</f>
        <v>Stenus hospes</v>
      </c>
      <c r="B749" s="66">
        <f>IF(SUM('Actual species'!B749:E749)&gt;=1,1,IF(SUM('Actual species'!B749:E749)="X",1,0))</f>
        <v>0</v>
      </c>
      <c r="C749" s="2">
        <f>IF(SUM('Actual species'!F749)&gt;=1,1,IF(SUM('Actual species'!F749)="X",1,0))</f>
        <v>0</v>
      </c>
      <c r="D749" s="2">
        <f>IF(SUM('Actual species'!G749)&gt;=1,1,IF(SUM('Actual species'!G749)="X",1,0))</f>
        <v>0</v>
      </c>
      <c r="E749" s="2">
        <f>IF(SUM('Actual species'!H749)&gt;=1,1,IF(SUM('Actual species'!H749)="X",1,0))</f>
        <v>1</v>
      </c>
      <c r="F749" s="2">
        <f>IF(SUM('Actual species'!I749)&gt;=1,1,IF(SUM('Actual species'!I749)="X",1,0))</f>
        <v>1</v>
      </c>
      <c r="G749" s="2">
        <f>IF(SUM('Actual species'!J749)&gt;=1,1,IF(SUM('Actual species'!J749)="X",1,0))</f>
        <v>1</v>
      </c>
      <c r="H749" s="2">
        <f>IF(SUM('Actual species'!K749)&gt;=1,1,IF(SUM('Actual species'!K749)="X",1,0))</f>
        <v>1</v>
      </c>
      <c r="I749" s="2">
        <f>IF(SUM('Actual species'!L749)&gt;=1,1,IF(SUM('Actual species'!L749)="X",1,0))</f>
        <v>1</v>
      </c>
      <c r="J749" s="2">
        <f>IF(SUM('Actual species'!M749)&gt;=1,1,IF(SUM('Actual species'!M749)="X",1,0))</f>
        <v>0</v>
      </c>
      <c r="K749" s="2">
        <f>IF(SUM('Actual species'!N749)&gt;=1,1,IF(SUM('Actual species'!N749)="X",1,0))</f>
        <v>0</v>
      </c>
      <c r="L749" s="2">
        <f>IF(SUM('Actual species'!O749)&gt;=1,1,IF(SUM('Actual species'!O749)="X",1,0))</f>
        <v>0</v>
      </c>
      <c r="M749" s="2">
        <f>IF(SUM('Actual species'!P749)&gt;=1,1,IF(SUM('Actual species'!P749)="X",1,0))</f>
        <v>0</v>
      </c>
      <c r="N749" s="2">
        <f>IF(SUM('Actual species'!Q749)&gt;=1,1,IF(SUM('Actual species'!Q749)="X",1,0))</f>
        <v>0</v>
      </c>
      <c r="O749" s="2">
        <f>IF(SUM('Actual species'!R749)&gt;=1,1,IF(SUM('Actual species'!R749)="X",1,0))</f>
        <v>0</v>
      </c>
      <c r="P749" s="2">
        <f>IF(SUM('Actual species'!S749)&gt;=1,1,IF(SUM('Actual species'!S749)="X",1,0))</f>
        <v>0</v>
      </c>
      <c r="Q749" s="2">
        <f>IF(SUM('Actual species'!T749)&gt;=1,1,IF(SUM('Actual species'!T749)="X",1,0))</f>
        <v>0</v>
      </c>
      <c r="R749" s="2">
        <f>IF(SUM('Actual species'!U749)&gt;=1,1,IF(SUM('Actual species'!U749)="X",1,0))</f>
        <v>0</v>
      </c>
      <c r="S749" s="2">
        <f>IF(SUM('Actual species'!V749)&gt;=1,1,IF(SUM('Actual species'!V749)="X",1,0))</f>
        <v>0</v>
      </c>
      <c r="T749" s="2">
        <f>IF(SUM('Actual species'!W749)&gt;=1,1,IF(SUM('Actual species'!W749)="X",1,0))</f>
        <v>0</v>
      </c>
    </row>
    <row r="750" spans="1:20" x14ac:dyDescent="0.3">
      <c r="A750" s="113" t="str">
        <f>'Actual species'!A750</f>
        <v>Stenus ignotus</v>
      </c>
      <c r="B750" s="66">
        <f>IF(SUM('Actual species'!B750:E750)&gt;=1,1,IF(SUM('Actual species'!B750:E750)="X",1,0))</f>
        <v>0</v>
      </c>
      <c r="C750" s="2">
        <f>IF(SUM('Actual species'!F750)&gt;=1,1,IF(SUM('Actual species'!F750)="X",1,0))</f>
        <v>0</v>
      </c>
      <c r="D750" s="2">
        <f>IF(SUM('Actual species'!G750)&gt;=1,1,IF(SUM('Actual species'!G750)="X",1,0))</f>
        <v>0</v>
      </c>
      <c r="E750" s="2">
        <f>IF(SUM('Actual species'!H750)&gt;=1,1,IF(SUM('Actual species'!H750)="X",1,0))</f>
        <v>0</v>
      </c>
      <c r="F750" s="2">
        <f>IF(SUM('Actual species'!I750)&gt;=1,1,IF(SUM('Actual species'!I750)="X",1,0))</f>
        <v>0</v>
      </c>
      <c r="G750" s="2">
        <f>IF(SUM('Actual species'!J750)&gt;=1,1,IF(SUM('Actual species'!J750)="X",1,0))</f>
        <v>0</v>
      </c>
      <c r="H750" s="2">
        <f>IF(SUM('Actual species'!K750)&gt;=1,1,IF(SUM('Actual species'!K750)="X",1,0))</f>
        <v>0</v>
      </c>
      <c r="I750" s="2">
        <f>IF(SUM('Actual species'!L750)&gt;=1,1,IF(SUM('Actual species'!L750)="X",1,0))</f>
        <v>0</v>
      </c>
      <c r="J750" s="2">
        <f>IF(SUM('Actual species'!M750)&gt;=1,1,IF(SUM('Actual species'!M750)="X",1,0))</f>
        <v>0</v>
      </c>
      <c r="K750" s="2">
        <f>IF(SUM('Actual species'!N750)&gt;=1,1,IF(SUM('Actual species'!N750)="X",1,0))</f>
        <v>0</v>
      </c>
      <c r="L750" s="2">
        <f>IF(SUM('Actual species'!O750)&gt;=1,1,IF(SUM('Actual species'!O750)="X",1,0))</f>
        <v>0</v>
      </c>
      <c r="M750" s="2">
        <f>IF(SUM('Actual species'!P750)&gt;=1,1,IF(SUM('Actual species'!P750)="X",1,0))</f>
        <v>0</v>
      </c>
      <c r="N750" s="2">
        <f>IF(SUM('Actual species'!Q750)&gt;=1,1,IF(SUM('Actual species'!Q750)="X",1,0))</f>
        <v>0</v>
      </c>
      <c r="O750" s="2">
        <f>IF(SUM('Actual species'!R750)&gt;=1,1,IF(SUM('Actual species'!R750)="X",1,0))</f>
        <v>0</v>
      </c>
      <c r="P750" s="2">
        <f>IF(SUM('Actual species'!S750)&gt;=1,1,IF(SUM('Actual species'!S750)="X",1,0))</f>
        <v>0</v>
      </c>
      <c r="Q750" s="2">
        <f>IF(SUM('Actual species'!T750)&gt;=1,1,IF(SUM('Actual species'!T750)="X",1,0))</f>
        <v>0</v>
      </c>
      <c r="R750" s="2">
        <f>IF(SUM('Actual species'!U750)&gt;=1,1,IF(SUM('Actual species'!U750)="X",1,0))</f>
        <v>0</v>
      </c>
      <c r="S750" s="2">
        <f>IF(SUM('Actual species'!V750)&gt;=1,1,IF(SUM('Actual species'!V750)="X",1,0))</f>
        <v>0</v>
      </c>
      <c r="T750" s="2">
        <f>IF(SUM('Actual species'!W750)&gt;=1,1,IF(SUM('Actual species'!W750)="X",1,0))</f>
        <v>0</v>
      </c>
    </row>
    <row r="751" spans="1:20" x14ac:dyDescent="0.3">
      <c r="A751" s="113" t="str">
        <f>'Actual species'!A751</f>
        <v>Stenus impressus</v>
      </c>
      <c r="B751" s="66">
        <f>IF(SUM('Actual species'!B751:E751)&gt;=1,1,IF(SUM('Actual species'!B751:E751)="X",1,0))</f>
        <v>0</v>
      </c>
      <c r="C751" s="2">
        <f>IF(SUM('Actual species'!F751)&gt;=1,1,IF(SUM('Actual species'!F751)="X",1,0))</f>
        <v>0</v>
      </c>
      <c r="D751" s="2">
        <f>IF(SUM('Actual species'!G751)&gt;=1,1,IF(SUM('Actual species'!G751)="X",1,0))</f>
        <v>0</v>
      </c>
      <c r="E751" s="2">
        <f>IF(SUM('Actual species'!H751)&gt;=1,1,IF(SUM('Actual species'!H751)="X",1,0))</f>
        <v>0</v>
      </c>
      <c r="F751" s="2">
        <f>IF(SUM('Actual species'!I751)&gt;=1,1,IF(SUM('Actual species'!I751)="X",1,0))</f>
        <v>0</v>
      </c>
      <c r="G751" s="2">
        <f>IF(SUM('Actual species'!J751)&gt;=1,1,IF(SUM('Actual species'!J751)="X",1,0))</f>
        <v>0</v>
      </c>
      <c r="H751" s="2">
        <f>IF(SUM('Actual species'!K751)&gt;=1,1,IF(SUM('Actual species'!K751)="X",1,0))</f>
        <v>1</v>
      </c>
      <c r="I751" s="2">
        <f>IF(SUM('Actual species'!L751)&gt;=1,1,IF(SUM('Actual species'!L751)="X",1,0))</f>
        <v>0</v>
      </c>
      <c r="J751" s="2">
        <f>IF(SUM('Actual species'!M751)&gt;=1,1,IF(SUM('Actual species'!M751)="X",1,0))</f>
        <v>0</v>
      </c>
      <c r="K751" s="2">
        <f>IF(SUM('Actual species'!N751)&gt;=1,1,IF(SUM('Actual species'!N751)="X",1,0))</f>
        <v>0</v>
      </c>
      <c r="L751" s="2">
        <f>IF(SUM('Actual species'!O751)&gt;=1,1,IF(SUM('Actual species'!O751)="X",1,0))</f>
        <v>0</v>
      </c>
      <c r="M751" s="2">
        <f>IF(SUM('Actual species'!P751)&gt;=1,1,IF(SUM('Actual species'!P751)="X",1,0))</f>
        <v>0</v>
      </c>
      <c r="N751" s="2">
        <f>IF(SUM('Actual species'!Q751)&gt;=1,1,IF(SUM('Actual species'!Q751)="X",1,0))</f>
        <v>0</v>
      </c>
      <c r="O751" s="2">
        <f>IF(SUM('Actual species'!R751)&gt;=1,1,IF(SUM('Actual species'!R751)="X",1,0))</f>
        <v>0</v>
      </c>
      <c r="P751" s="2">
        <f>IF(SUM('Actual species'!S751)&gt;=1,1,IF(SUM('Actual species'!S751)="X",1,0))</f>
        <v>0</v>
      </c>
      <c r="Q751" s="2">
        <f>IF(SUM('Actual species'!T751)&gt;=1,1,IF(SUM('Actual species'!T751)="X",1,0))</f>
        <v>0</v>
      </c>
      <c r="R751" s="2">
        <f>IF(SUM('Actual species'!U751)&gt;=1,1,IF(SUM('Actual species'!U751)="X",1,0))</f>
        <v>0</v>
      </c>
      <c r="S751" s="2">
        <f>IF(SUM('Actual species'!V751)&gt;=1,1,IF(SUM('Actual species'!V751)="X",1,0))</f>
        <v>0</v>
      </c>
      <c r="T751" s="2">
        <f>IF(SUM('Actual species'!W751)&gt;=1,1,IF(SUM('Actual species'!W751)="X",1,0))</f>
        <v>0</v>
      </c>
    </row>
    <row r="752" spans="1:20" x14ac:dyDescent="0.3">
      <c r="A752" s="113" t="str">
        <f>'Actual species'!A752</f>
        <v>Stenus indifferens</v>
      </c>
      <c r="B752" s="66">
        <f>IF(SUM('Actual species'!B752:E752)&gt;=1,1,IF(SUM('Actual species'!B752:E752)="X",1,0))</f>
        <v>0</v>
      </c>
      <c r="C752" s="2">
        <f>IF(SUM('Actual species'!F752)&gt;=1,1,IF(SUM('Actual species'!F752)="X",1,0))</f>
        <v>0</v>
      </c>
      <c r="D752" s="2">
        <f>IF(SUM('Actual species'!G752)&gt;=1,1,IF(SUM('Actual species'!G752)="X",1,0))</f>
        <v>0</v>
      </c>
      <c r="E752" s="2">
        <f>IF(SUM('Actual species'!H752)&gt;=1,1,IF(SUM('Actual species'!H752)="X",1,0))</f>
        <v>0</v>
      </c>
      <c r="F752" s="2">
        <f>IF(SUM('Actual species'!I752)&gt;=1,1,IF(SUM('Actual species'!I752)="X",1,0))</f>
        <v>0</v>
      </c>
      <c r="G752" s="2">
        <f>IF(SUM('Actual species'!J752)&gt;=1,1,IF(SUM('Actual species'!J752)="X",1,0))</f>
        <v>0</v>
      </c>
      <c r="H752" s="2">
        <f>IF(SUM('Actual species'!K752)&gt;=1,1,IF(SUM('Actual species'!K752)="X",1,0))</f>
        <v>0</v>
      </c>
      <c r="I752" s="2">
        <f>IF(SUM('Actual species'!L752)&gt;=1,1,IF(SUM('Actual species'!L752)="X",1,0))</f>
        <v>0</v>
      </c>
      <c r="J752" s="2">
        <f>IF(SUM('Actual species'!M752)&gt;=1,1,IF(SUM('Actual species'!M752)="X",1,0))</f>
        <v>1</v>
      </c>
      <c r="K752" s="2">
        <f>IF(SUM('Actual species'!N752)&gt;=1,1,IF(SUM('Actual species'!N752)="X",1,0))</f>
        <v>0</v>
      </c>
      <c r="L752" s="2">
        <f>IF(SUM('Actual species'!O752)&gt;=1,1,IF(SUM('Actual species'!O752)="X",1,0))</f>
        <v>0</v>
      </c>
      <c r="M752" s="2">
        <f>IF(SUM('Actual species'!P752)&gt;=1,1,IF(SUM('Actual species'!P752)="X",1,0))</f>
        <v>0</v>
      </c>
      <c r="N752" s="2">
        <f>IF(SUM('Actual species'!Q752)&gt;=1,1,IF(SUM('Actual species'!Q752)="X",1,0))</f>
        <v>0</v>
      </c>
      <c r="O752" s="2">
        <f>IF(SUM('Actual species'!R752)&gt;=1,1,IF(SUM('Actual species'!R752)="X",1,0))</f>
        <v>0</v>
      </c>
      <c r="P752" s="2">
        <f>IF(SUM('Actual species'!S752)&gt;=1,1,IF(SUM('Actual species'!S752)="X",1,0))</f>
        <v>0</v>
      </c>
      <c r="Q752" s="2">
        <f>IF(SUM('Actual species'!T752)&gt;=1,1,IF(SUM('Actual species'!T752)="X",1,0))</f>
        <v>0</v>
      </c>
      <c r="R752" s="2">
        <f>IF(SUM('Actual species'!U752)&gt;=1,1,IF(SUM('Actual species'!U752)="X",1,0))</f>
        <v>0</v>
      </c>
      <c r="S752" s="2">
        <f>IF(SUM('Actual species'!V752)&gt;=1,1,IF(SUM('Actual species'!V752)="X",1,0))</f>
        <v>0</v>
      </c>
      <c r="T752" s="2">
        <f>IF(SUM('Actual species'!W752)&gt;=1,1,IF(SUM('Actual species'!W752)="X",1,0))</f>
        <v>0</v>
      </c>
    </row>
    <row r="753" spans="1:20" x14ac:dyDescent="0.3">
      <c r="A753" s="113" t="str">
        <f>'Actual species'!A753</f>
        <v>Stenus indtermedius</v>
      </c>
      <c r="B753" s="66">
        <f>IF(SUM('Actual species'!B753:E753)&gt;=1,1,IF(SUM('Actual species'!B753:E753)="X",1,0))</f>
        <v>0</v>
      </c>
      <c r="C753" s="2">
        <f>IF(SUM('Actual species'!F753)&gt;=1,1,IF(SUM('Actual species'!F753)="X",1,0))</f>
        <v>0</v>
      </c>
      <c r="D753" s="2">
        <f>IF(SUM('Actual species'!G753)&gt;=1,1,IF(SUM('Actual species'!G753)="X",1,0))</f>
        <v>0</v>
      </c>
      <c r="E753" s="2">
        <f>IF(SUM('Actual species'!H753)&gt;=1,1,IF(SUM('Actual species'!H753)="X",1,0))</f>
        <v>0</v>
      </c>
      <c r="F753" s="2">
        <f>IF(SUM('Actual species'!I753)&gt;=1,1,IF(SUM('Actual species'!I753)="X",1,0))</f>
        <v>0</v>
      </c>
      <c r="G753" s="2">
        <f>IF(SUM('Actual species'!J753)&gt;=1,1,IF(SUM('Actual species'!J753)="X",1,0))</f>
        <v>0</v>
      </c>
      <c r="H753" s="2">
        <f>IF(SUM('Actual species'!K753)&gt;=1,1,IF(SUM('Actual species'!K753)="X",1,0))</f>
        <v>0</v>
      </c>
      <c r="I753" s="2">
        <f>IF(SUM('Actual species'!L753)&gt;=1,1,IF(SUM('Actual species'!L753)="X",1,0))</f>
        <v>0</v>
      </c>
      <c r="J753" s="2">
        <f>IF(SUM('Actual species'!M753)&gt;=1,1,IF(SUM('Actual species'!M753)="X",1,0))</f>
        <v>0</v>
      </c>
      <c r="K753" s="2">
        <f>IF(SUM('Actual species'!N753)&gt;=1,1,IF(SUM('Actual species'!N753)="X",1,0))</f>
        <v>0</v>
      </c>
      <c r="L753" s="2">
        <f>IF(SUM('Actual species'!O753)&gt;=1,1,IF(SUM('Actual species'!O753)="X",1,0))</f>
        <v>0</v>
      </c>
      <c r="M753" s="2">
        <f>IF(SUM('Actual species'!P753)&gt;=1,1,IF(SUM('Actual species'!P753)="X",1,0))</f>
        <v>0</v>
      </c>
      <c r="N753" s="2">
        <f>IF(SUM('Actual species'!Q753)&gt;=1,1,IF(SUM('Actual species'!Q753)="X",1,0))</f>
        <v>0</v>
      </c>
      <c r="O753" s="2">
        <f>IF(SUM('Actual species'!R753)&gt;=1,1,IF(SUM('Actual species'!R753)="X",1,0))</f>
        <v>0</v>
      </c>
      <c r="P753" s="2">
        <f>IF(SUM('Actual species'!S753)&gt;=1,1,IF(SUM('Actual species'!S753)="X",1,0))</f>
        <v>0</v>
      </c>
      <c r="Q753" s="2">
        <f>IF(SUM('Actual species'!T753)&gt;=1,1,IF(SUM('Actual species'!T753)="X",1,0))</f>
        <v>0</v>
      </c>
      <c r="R753" s="2">
        <f>IF(SUM('Actual species'!U753)&gt;=1,1,IF(SUM('Actual species'!U753)="X",1,0))</f>
        <v>0</v>
      </c>
      <c r="S753" s="2">
        <f>IF(SUM('Actual species'!V753)&gt;=1,1,IF(SUM('Actual species'!V753)="X",1,0))</f>
        <v>0</v>
      </c>
      <c r="T753" s="2">
        <f>IF(SUM('Actual species'!W753)&gt;=1,1,IF(SUM('Actual species'!W753)="X",1,0))</f>
        <v>0</v>
      </c>
    </row>
    <row r="754" spans="1:20" x14ac:dyDescent="0.3">
      <c r="A754" s="113" t="str">
        <f>'Actual species'!A754</f>
        <v>Stenus latifrons</v>
      </c>
      <c r="B754" s="66">
        <f>IF(SUM('Actual species'!B754:E754)&gt;=1,1,IF(SUM('Actual species'!B754:E754)="X",1,0))</f>
        <v>0</v>
      </c>
      <c r="C754" s="2">
        <f>IF(SUM('Actual species'!F754)&gt;=1,1,IF(SUM('Actual species'!F754)="X",1,0))</f>
        <v>0</v>
      </c>
      <c r="D754" s="2">
        <f>IF(SUM('Actual species'!G754)&gt;=1,1,IF(SUM('Actual species'!G754)="X",1,0))</f>
        <v>0</v>
      </c>
      <c r="E754" s="2">
        <f>IF(SUM('Actual species'!H754)&gt;=1,1,IF(SUM('Actual species'!H754)="X",1,0))</f>
        <v>0</v>
      </c>
      <c r="F754" s="2">
        <f>IF(SUM('Actual species'!I754)&gt;=1,1,IF(SUM('Actual species'!I754)="X",1,0))</f>
        <v>0</v>
      </c>
      <c r="G754" s="2">
        <f>IF(SUM('Actual species'!J754)&gt;=1,1,IF(SUM('Actual species'!J754)="X",1,0))</f>
        <v>0</v>
      </c>
      <c r="H754" s="2">
        <f>IF(SUM('Actual species'!K754)&gt;=1,1,IF(SUM('Actual species'!K754)="X",1,0))</f>
        <v>0</v>
      </c>
      <c r="I754" s="2">
        <f>IF(SUM('Actual species'!L754)&gt;=1,1,IF(SUM('Actual species'!L754)="X",1,0))</f>
        <v>0</v>
      </c>
      <c r="J754" s="2">
        <f>IF(SUM('Actual species'!M754)&gt;=1,1,IF(SUM('Actual species'!M754)="X",1,0))</f>
        <v>0</v>
      </c>
      <c r="K754" s="2">
        <f>IF(SUM('Actual species'!N754)&gt;=1,1,IF(SUM('Actual species'!N754)="X",1,0))</f>
        <v>0</v>
      </c>
      <c r="L754" s="2">
        <f>IF(SUM('Actual species'!O754)&gt;=1,1,IF(SUM('Actual species'!O754)="X",1,0))</f>
        <v>0</v>
      </c>
      <c r="M754" s="2">
        <f>IF(SUM('Actual species'!P754)&gt;=1,1,IF(SUM('Actual species'!P754)="X",1,0))</f>
        <v>0</v>
      </c>
      <c r="N754" s="2">
        <f>IF(SUM('Actual species'!Q754)&gt;=1,1,IF(SUM('Actual species'!Q754)="X",1,0))</f>
        <v>0</v>
      </c>
      <c r="O754" s="2">
        <f>IF(SUM('Actual species'!R754)&gt;=1,1,IF(SUM('Actual species'!R754)="X",1,0))</f>
        <v>0</v>
      </c>
      <c r="P754" s="2">
        <f>IF(SUM('Actual species'!S754)&gt;=1,1,IF(SUM('Actual species'!S754)="X",1,0))</f>
        <v>0</v>
      </c>
      <c r="Q754" s="2">
        <f>IF(SUM('Actual species'!T754)&gt;=1,1,IF(SUM('Actual species'!T754)="X",1,0))</f>
        <v>0</v>
      </c>
      <c r="R754" s="2">
        <f>IF(SUM('Actual species'!U754)&gt;=1,1,IF(SUM('Actual species'!U754)="X",1,0))</f>
        <v>0</v>
      </c>
      <c r="S754" s="2">
        <f>IF(SUM('Actual species'!V754)&gt;=1,1,IF(SUM('Actual species'!V754)="X",1,0))</f>
        <v>0</v>
      </c>
      <c r="T754" s="2">
        <f>IF(SUM('Actual species'!W754)&gt;=1,1,IF(SUM('Actual species'!W754)="X",1,0))</f>
        <v>0</v>
      </c>
    </row>
    <row r="755" spans="1:20" x14ac:dyDescent="0.3">
      <c r="A755" s="113" t="str">
        <f>'Actual species'!A755</f>
        <v>Stenus ludyi</v>
      </c>
      <c r="B755" s="66">
        <f>IF(SUM('Actual species'!B755:E755)&gt;=1,1,IF(SUM('Actual species'!B755:E755)="X",1,0))</f>
        <v>0</v>
      </c>
      <c r="C755" s="2">
        <f>IF(SUM('Actual species'!F755)&gt;=1,1,IF(SUM('Actual species'!F755)="X",1,0))</f>
        <v>1</v>
      </c>
      <c r="D755" s="2">
        <f>IF(SUM('Actual species'!G755)&gt;=1,1,IF(SUM('Actual species'!G755)="X",1,0))</f>
        <v>0</v>
      </c>
      <c r="E755" s="2">
        <f>IF(SUM('Actual species'!H755)&gt;=1,1,IF(SUM('Actual species'!H755)="X",1,0))</f>
        <v>0</v>
      </c>
      <c r="F755" s="2">
        <f>IF(SUM('Actual species'!I755)&gt;=1,1,IF(SUM('Actual species'!I755)="X",1,0))</f>
        <v>0</v>
      </c>
      <c r="G755" s="2">
        <f>IF(SUM('Actual species'!J755)&gt;=1,1,IF(SUM('Actual species'!J755)="X",1,0))</f>
        <v>0</v>
      </c>
      <c r="H755" s="2">
        <f>IF(SUM('Actual species'!K755)&gt;=1,1,IF(SUM('Actual species'!K755)="X",1,0))</f>
        <v>0</v>
      </c>
      <c r="I755" s="2">
        <f>IF(SUM('Actual species'!L755)&gt;=1,1,IF(SUM('Actual species'!L755)="X",1,0))</f>
        <v>0</v>
      </c>
      <c r="J755" s="2">
        <f>IF(SUM('Actual species'!M755)&gt;=1,1,IF(SUM('Actual species'!M755)="X",1,0))</f>
        <v>0</v>
      </c>
      <c r="K755" s="2">
        <f>IF(SUM('Actual species'!N755)&gt;=1,1,IF(SUM('Actual species'!N755)="X",1,0))</f>
        <v>0</v>
      </c>
      <c r="L755" s="2">
        <f>IF(SUM('Actual species'!O755)&gt;=1,1,IF(SUM('Actual species'!O755)="X",1,0))</f>
        <v>0</v>
      </c>
      <c r="M755" s="2">
        <f>IF(SUM('Actual species'!P755)&gt;=1,1,IF(SUM('Actual species'!P755)="X",1,0))</f>
        <v>0</v>
      </c>
      <c r="N755" s="2">
        <f>IF(SUM('Actual species'!Q755)&gt;=1,1,IF(SUM('Actual species'!Q755)="X",1,0))</f>
        <v>0</v>
      </c>
      <c r="O755" s="2">
        <f>IF(SUM('Actual species'!R755)&gt;=1,1,IF(SUM('Actual species'!R755)="X",1,0))</f>
        <v>0</v>
      </c>
      <c r="P755" s="2">
        <f>IF(SUM('Actual species'!S755)&gt;=1,1,IF(SUM('Actual species'!S755)="X",1,0))</f>
        <v>0</v>
      </c>
      <c r="Q755" s="2">
        <f>IF(SUM('Actual species'!T755)&gt;=1,1,IF(SUM('Actual species'!T755)="X",1,0))</f>
        <v>0</v>
      </c>
      <c r="R755" s="2">
        <f>IF(SUM('Actual species'!U755)&gt;=1,1,IF(SUM('Actual species'!U755)="X",1,0))</f>
        <v>0</v>
      </c>
      <c r="S755" s="2">
        <f>IF(SUM('Actual species'!V755)&gt;=1,1,IF(SUM('Actual species'!V755)="X",1,0))</f>
        <v>0</v>
      </c>
      <c r="T755" s="2">
        <f>IF(SUM('Actual species'!W755)&gt;=1,1,IF(SUM('Actual species'!W755)="X",1,0))</f>
        <v>0</v>
      </c>
    </row>
    <row r="756" spans="1:20" x14ac:dyDescent="0.3">
      <c r="A756" s="113" t="str">
        <f>'Actual species'!A756</f>
        <v>Stenus maculiger</v>
      </c>
      <c r="B756" s="66">
        <f>IF(SUM('Actual species'!B756:E756)&gt;=1,1,IF(SUM('Actual species'!B756:E756)="X",1,0))</f>
        <v>0</v>
      </c>
      <c r="C756" s="2">
        <f>IF(SUM('Actual species'!F756)&gt;=1,1,IF(SUM('Actual species'!F756)="X",1,0))</f>
        <v>1</v>
      </c>
      <c r="D756" s="2">
        <f>IF(SUM('Actual species'!G756)&gt;=1,1,IF(SUM('Actual species'!G756)="X",1,0))</f>
        <v>1</v>
      </c>
      <c r="E756" s="2">
        <f>IF(SUM('Actual species'!H756)&gt;=1,1,IF(SUM('Actual species'!H756)="X",1,0))</f>
        <v>1</v>
      </c>
      <c r="F756" s="2">
        <f>IF(SUM('Actual species'!I756)&gt;=1,1,IF(SUM('Actual species'!I756)="X",1,0))</f>
        <v>0</v>
      </c>
      <c r="G756" s="2">
        <f>IF(SUM('Actual species'!J756)&gt;=1,1,IF(SUM('Actual species'!J756)="X",1,0))</f>
        <v>0</v>
      </c>
      <c r="H756" s="2">
        <f>IF(SUM('Actual species'!K756)&gt;=1,1,IF(SUM('Actual species'!K756)="X",1,0))</f>
        <v>1</v>
      </c>
      <c r="I756" s="2">
        <f>IF(SUM('Actual species'!L756)&gt;=1,1,IF(SUM('Actual species'!L756)="X",1,0))</f>
        <v>0</v>
      </c>
      <c r="J756" s="2">
        <f>IF(SUM('Actual species'!M756)&gt;=1,1,IF(SUM('Actual species'!M756)="X",1,0))</f>
        <v>0</v>
      </c>
      <c r="K756" s="2">
        <f>IF(SUM('Actual species'!N756)&gt;=1,1,IF(SUM('Actual species'!N756)="X",1,0))</f>
        <v>1</v>
      </c>
      <c r="L756" s="2">
        <f>IF(SUM('Actual species'!O756)&gt;=1,1,IF(SUM('Actual species'!O756)="X",1,0))</f>
        <v>1</v>
      </c>
      <c r="M756" s="2">
        <f>IF(SUM('Actual species'!P756)&gt;=1,1,IF(SUM('Actual species'!P756)="X",1,0))</f>
        <v>1</v>
      </c>
      <c r="N756" s="2">
        <f>IF(SUM('Actual species'!Q756)&gt;=1,1,IF(SUM('Actual species'!Q756)="X",1,0))</f>
        <v>0</v>
      </c>
      <c r="O756" s="2">
        <f>IF(SUM('Actual species'!R756)&gt;=1,1,IF(SUM('Actual species'!R756)="X",1,0))</f>
        <v>0</v>
      </c>
      <c r="P756" s="2">
        <f>IF(SUM('Actual species'!S756)&gt;=1,1,IF(SUM('Actual species'!S756)="X",1,0))</f>
        <v>0</v>
      </c>
      <c r="Q756" s="2">
        <f>IF(SUM('Actual species'!T756)&gt;=1,1,IF(SUM('Actual species'!T756)="X",1,0))</f>
        <v>0</v>
      </c>
      <c r="R756" s="2">
        <f>IF(SUM('Actual species'!U756)&gt;=1,1,IF(SUM('Actual species'!U756)="X",1,0))</f>
        <v>0</v>
      </c>
      <c r="S756" s="2">
        <f>IF(SUM('Actual species'!V756)&gt;=1,1,IF(SUM('Actual species'!V756)="X",1,0))</f>
        <v>0</v>
      </c>
      <c r="T756" s="2">
        <f>IF(SUM('Actual species'!W756)&gt;=1,1,IF(SUM('Actual species'!W756)="X",1,0))</f>
        <v>0</v>
      </c>
    </row>
    <row r="757" spans="1:20" x14ac:dyDescent="0.3">
      <c r="A757" s="113" t="str">
        <f>'Actual species'!A757</f>
        <v>Stenus melanopus</v>
      </c>
      <c r="B757" s="66">
        <f>IF(SUM('Actual species'!B757:E757)&gt;=1,1,IF(SUM('Actual species'!B757:E757)="X",1,0))</f>
        <v>0</v>
      </c>
      <c r="C757" s="2">
        <f>IF(SUM('Actual species'!F757)&gt;=1,1,IF(SUM('Actual species'!F757)="X",1,0))</f>
        <v>0</v>
      </c>
      <c r="D757" s="2">
        <f>IF(SUM('Actual species'!G757)&gt;=1,1,IF(SUM('Actual species'!G757)="X",1,0))</f>
        <v>0</v>
      </c>
      <c r="E757" s="2">
        <f>IF(SUM('Actual species'!H757)&gt;=1,1,IF(SUM('Actual species'!H757)="X",1,0))</f>
        <v>0</v>
      </c>
      <c r="F757" s="2">
        <f>IF(SUM('Actual species'!I757)&gt;=1,1,IF(SUM('Actual species'!I757)="X",1,0))</f>
        <v>0</v>
      </c>
      <c r="G757" s="2">
        <f>IF(SUM('Actual species'!J757)&gt;=1,1,IF(SUM('Actual species'!J757)="X",1,0))</f>
        <v>0</v>
      </c>
      <c r="H757" s="2">
        <f>IF(SUM('Actual species'!K757)&gt;=1,1,IF(SUM('Actual species'!K757)="X",1,0))</f>
        <v>0</v>
      </c>
      <c r="I757" s="2">
        <f>IF(SUM('Actual species'!L757)&gt;=1,1,IF(SUM('Actual species'!L757)="X",1,0))</f>
        <v>0</v>
      </c>
      <c r="J757" s="2">
        <f>IF(SUM('Actual species'!M757)&gt;=1,1,IF(SUM('Actual species'!M757)="X",1,0))</f>
        <v>0</v>
      </c>
      <c r="K757" s="2">
        <f>IF(SUM('Actual species'!N757)&gt;=1,1,IF(SUM('Actual species'!N757)="X",1,0))</f>
        <v>0</v>
      </c>
      <c r="L757" s="2">
        <f>IF(SUM('Actual species'!O757)&gt;=1,1,IF(SUM('Actual species'!O757)="X",1,0))</f>
        <v>0</v>
      </c>
      <c r="M757" s="2">
        <f>IF(SUM('Actual species'!P757)&gt;=1,1,IF(SUM('Actual species'!P757)="X",1,0))</f>
        <v>0</v>
      </c>
      <c r="N757" s="2">
        <f>IF(SUM('Actual species'!Q757)&gt;=1,1,IF(SUM('Actual species'!Q757)="X",1,0))</f>
        <v>0</v>
      </c>
      <c r="O757" s="2">
        <f>IF(SUM('Actual species'!R757)&gt;=1,1,IF(SUM('Actual species'!R757)="X",1,0))</f>
        <v>0</v>
      </c>
      <c r="P757" s="2">
        <f>IF(SUM('Actual species'!S757)&gt;=1,1,IF(SUM('Actual species'!S757)="X",1,0))</f>
        <v>0</v>
      </c>
      <c r="Q757" s="2">
        <f>IF(SUM('Actual species'!T757)&gt;=1,1,IF(SUM('Actual species'!T757)="X",1,0))</f>
        <v>0</v>
      </c>
      <c r="R757" s="2">
        <f>IF(SUM('Actual species'!U757)&gt;=1,1,IF(SUM('Actual species'!U757)="X",1,0))</f>
        <v>0</v>
      </c>
      <c r="S757" s="2">
        <f>IF(SUM('Actual species'!V757)&gt;=1,1,IF(SUM('Actual species'!V757)="X",1,0))</f>
        <v>0</v>
      </c>
      <c r="T757" s="2">
        <f>IF(SUM('Actual species'!W757)&gt;=1,1,IF(SUM('Actual species'!W757)="X",1,0))</f>
        <v>0</v>
      </c>
    </row>
    <row r="758" spans="1:20" x14ac:dyDescent="0.3">
      <c r="A758" s="113" t="str">
        <f>'Actual species'!A758</f>
        <v>Stenus morio</v>
      </c>
      <c r="B758" s="66">
        <f>IF(SUM('Actual species'!B758:E758)&gt;=1,1,IF(SUM('Actual species'!B758:E758)="X",1,0))</f>
        <v>0</v>
      </c>
      <c r="C758" s="2">
        <f>IF(SUM('Actual species'!F758)&gt;=1,1,IF(SUM('Actual species'!F758)="X",1,0))</f>
        <v>0</v>
      </c>
      <c r="D758" s="2">
        <f>IF(SUM('Actual species'!G758)&gt;=1,1,IF(SUM('Actual species'!G758)="X",1,0))</f>
        <v>0</v>
      </c>
      <c r="E758" s="2">
        <f>IF(SUM('Actual species'!H758)&gt;=1,1,IF(SUM('Actual species'!H758)="X",1,0))</f>
        <v>0</v>
      </c>
      <c r="F758" s="2">
        <f>IF(SUM('Actual species'!I758)&gt;=1,1,IF(SUM('Actual species'!I758)="X",1,0))</f>
        <v>1</v>
      </c>
      <c r="G758" s="2">
        <f>IF(SUM('Actual species'!J758)&gt;=1,1,IF(SUM('Actual species'!J758)="X",1,0))</f>
        <v>0</v>
      </c>
      <c r="H758" s="2">
        <f>IF(SUM('Actual species'!K758)&gt;=1,1,IF(SUM('Actual species'!K758)="X",1,0))</f>
        <v>0</v>
      </c>
      <c r="I758" s="2">
        <f>IF(SUM('Actual species'!L758)&gt;=1,1,IF(SUM('Actual species'!L758)="X",1,0))</f>
        <v>0</v>
      </c>
      <c r="J758" s="2">
        <f>IF(SUM('Actual species'!M758)&gt;=1,1,IF(SUM('Actual species'!M758)="X",1,0))</f>
        <v>1</v>
      </c>
      <c r="K758" s="2">
        <f>IF(SUM('Actual species'!N758)&gt;=1,1,IF(SUM('Actual species'!N758)="X",1,0))</f>
        <v>0</v>
      </c>
      <c r="L758" s="2">
        <f>IF(SUM('Actual species'!O758)&gt;=1,1,IF(SUM('Actual species'!O758)="X",1,0))</f>
        <v>0</v>
      </c>
      <c r="M758" s="2">
        <f>IF(SUM('Actual species'!P758)&gt;=1,1,IF(SUM('Actual species'!P758)="X",1,0))</f>
        <v>0</v>
      </c>
      <c r="N758" s="2">
        <f>IF(SUM('Actual species'!Q758)&gt;=1,1,IF(SUM('Actual species'!Q758)="X",1,0))</f>
        <v>0</v>
      </c>
      <c r="O758" s="2">
        <f>IF(SUM('Actual species'!R758)&gt;=1,1,IF(SUM('Actual species'!R758)="X",1,0))</f>
        <v>0</v>
      </c>
      <c r="P758" s="2">
        <f>IF(SUM('Actual species'!S758)&gt;=1,1,IF(SUM('Actual species'!S758)="X",1,0))</f>
        <v>0</v>
      </c>
      <c r="Q758" s="2">
        <f>IF(SUM('Actual species'!T758)&gt;=1,1,IF(SUM('Actual species'!T758)="X",1,0))</f>
        <v>0</v>
      </c>
      <c r="R758" s="2">
        <f>IF(SUM('Actual species'!U758)&gt;=1,1,IF(SUM('Actual species'!U758)="X",1,0))</f>
        <v>0</v>
      </c>
      <c r="S758" s="2">
        <f>IF(SUM('Actual species'!V758)&gt;=1,1,IF(SUM('Actual species'!V758)="X",1,0))</f>
        <v>0</v>
      </c>
      <c r="T758" s="2">
        <f>IF(SUM('Actual species'!W758)&gt;=1,1,IF(SUM('Actual species'!W758)="X",1,0))</f>
        <v>0</v>
      </c>
    </row>
    <row r="759" spans="1:20" x14ac:dyDescent="0.3">
      <c r="A759" s="113" t="str">
        <f>'Actual species'!A759</f>
        <v>Stenus ochropus</v>
      </c>
      <c r="B759" s="66">
        <f>IF(SUM('Actual species'!B759:E759)&gt;=1,1,IF(SUM('Actual species'!B759:E759)="X",1,0))</f>
        <v>0</v>
      </c>
      <c r="C759" s="2">
        <f>IF(SUM('Actual species'!F759)&gt;=1,1,IF(SUM('Actual species'!F759)="X",1,0))</f>
        <v>1</v>
      </c>
      <c r="D759" s="2">
        <f>IF(SUM('Actual species'!G759)&gt;=1,1,IF(SUM('Actual species'!G759)="X",1,0))</f>
        <v>1</v>
      </c>
      <c r="E759" s="2">
        <f>IF(SUM('Actual species'!H759)&gt;=1,1,IF(SUM('Actual species'!H759)="X",1,0))</f>
        <v>0</v>
      </c>
      <c r="F759" s="2">
        <f>IF(SUM('Actual species'!I759)&gt;=1,1,IF(SUM('Actual species'!I759)="X",1,0))</f>
        <v>0</v>
      </c>
      <c r="G759" s="2">
        <f>IF(SUM('Actual species'!J759)&gt;=1,1,IF(SUM('Actual species'!J759)="X",1,0))</f>
        <v>1</v>
      </c>
      <c r="H759" s="2">
        <f>IF(SUM('Actual species'!K759)&gt;=1,1,IF(SUM('Actual species'!K759)="X",1,0))</f>
        <v>0</v>
      </c>
      <c r="I759" s="2">
        <f>IF(SUM('Actual species'!L759)&gt;=1,1,IF(SUM('Actual species'!L759)="X",1,0))</f>
        <v>0</v>
      </c>
      <c r="J759" s="2">
        <f>IF(SUM('Actual species'!M759)&gt;=1,1,IF(SUM('Actual species'!M759)="X",1,0))</f>
        <v>1</v>
      </c>
      <c r="K759" s="2">
        <f>IF(SUM('Actual species'!N759)&gt;=1,1,IF(SUM('Actual species'!N759)="X",1,0))</f>
        <v>0</v>
      </c>
      <c r="L759" s="2">
        <f>IF(SUM('Actual species'!O759)&gt;=1,1,IF(SUM('Actual species'!O759)="X",1,0))</f>
        <v>0</v>
      </c>
      <c r="M759" s="2">
        <f>IF(SUM('Actual species'!P759)&gt;=1,1,IF(SUM('Actual species'!P759)="X",1,0))</f>
        <v>0</v>
      </c>
      <c r="N759" s="2">
        <f>IF(SUM('Actual species'!Q759)&gt;=1,1,IF(SUM('Actual species'!Q759)="X",1,0))</f>
        <v>1</v>
      </c>
      <c r="O759" s="2">
        <f>IF(SUM('Actual species'!R759)&gt;=1,1,IF(SUM('Actual species'!R759)="X",1,0))</f>
        <v>0</v>
      </c>
      <c r="P759" s="2">
        <f>IF(SUM('Actual species'!S759)&gt;=1,1,IF(SUM('Actual species'!S759)="X",1,0))</f>
        <v>1</v>
      </c>
      <c r="Q759" s="2">
        <f>IF(SUM('Actual species'!T759)&gt;=1,1,IF(SUM('Actual species'!T759)="X",1,0))</f>
        <v>1</v>
      </c>
      <c r="R759" s="2">
        <f>IF(SUM('Actual species'!U759)&gt;=1,1,IF(SUM('Actual species'!U759)="X",1,0))</f>
        <v>1</v>
      </c>
      <c r="S759" s="2">
        <f>IF(SUM('Actual species'!V759)&gt;=1,1,IF(SUM('Actual species'!V759)="X",1,0))</f>
        <v>0</v>
      </c>
      <c r="T759" s="2">
        <f>IF(SUM('Actual species'!W759)&gt;=1,1,IF(SUM('Actual species'!W759)="X",1,0))</f>
        <v>0</v>
      </c>
    </row>
    <row r="760" spans="1:20" x14ac:dyDescent="0.3">
      <c r="A760" s="113" t="str">
        <f>'Actual species'!A760</f>
        <v>Stenus ossium</v>
      </c>
      <c r="B760" s="66">
        <f>IF(SUM('Actual species'!B760:E760)&gt;=1,1,IF(SUM('Actual species'!B760:E760)="X",1,0))</f>
        <v>0</v>
      </c>
      <c r="C760" s="2">
        <f>IF(SUM('Actual species'!F760)&gt;=1,1,IF(SUM('Actual species'!F760)="X",1,0))</f>
        <v>0</v>
      </c>
      <c r="D760" s="2">
        <f>IF(SUM('Actual species'!G760)&gt;=1,1,IF(SUM('Actual species'!G760)="X",1,0))</f>
        <v>0</v>
      </c>
      <c r="E760" s="2">
        <f>IF(SUM('Actual species'!H760)&gt;=1,1,IF(SUM('Actual species'!H760)="X",1,0))</f>
        <v>0</v>
      </c>
      <c r="F760" s="2">
        <f>IF(SUM('Actual species'!I760)&gt;=1,1,IF(SUM('Actual species'!I760)="X",1,0))</f>
        <v>0</v>
      </c>
      <c r="G760" s="2">
        <f>IF(SUM('Actual species'!J760)&gt;=1,1,IF(SUM('Actual species'!J760)="X",1,0))</f>
        <v>0</v>
      </c>
      <c r="H760" s="2">
        <f>IF(SUM('Actual species'!K760)&gt;=1,1,IF(SUM('Actual species'!K760)="X",1,0))</f>
        <v>0</v>
      </c>
      <c r="I760" s="2">
        <f>IF(SUM('Actual species'!L760)&gt;=1,1,IF(SUM('Actual species'!L760)="X",1,0))</f>
        <v>0</v>
      </c>
      <c r="J760" s="2">
        <f>IF(SUM('Actual species'!M760)&gt;=1,1,IF(SUM('Actual species'!M760)="X",1,0))</f>
        <v>0</v>
      </c>
      <c r="K760" s="2">
        <f>IF(SUM('Actual species'!N760)&gt;=1,1,IF(SUM('Actual species'!N760)="X",1,0))</f>
        <v>0</v>
      </c>
      <c r="L760" s="2">
        <f>IF(SUM('Actual species'!O760)&gt;=1,1,IF(SUM('Actual species'!O760)="X",1,0))</f>
        <v>0</v>
      </c>
      <c r="M760" s="2">
        <f>IF(SUM('Actual species'!P760)&gt;=1,1,IF(SUM('Actual species'!P760)="X",1,0))</f>
        <v>0</v>
      </c>
      <c r="N760" s="2">
        <f>IF(SUM('Actual species'!Q760)&gt;=1,1,IF(SUM('Actual species'!Q760)="X",1,0))</f>
        <v>0</v>
      </c>
      <c r="O760" s="2">
        <f>IF(SUM('Actual species'!R760)&gt;=1,1,IF(SUM('Actual species'!R760)="X",1,0))</f>
        <v>0</v>
      </c>
      <c r="P760" s="2">
        <f>IF(SUM('Actual species'!S760)&gt;=1,1,IF(SUM('Actual species'!S760)="X",1,0))</f>
        <v>0</v>
      </c>
      <c r="Q760" s="2">
        <f>IF(SUM('Actual species'!T760)&gt;=1,1,IF(SUM('Actual species'!T760)="X",1,0))</f>
        <v>0</v>
      </c>
      <c r="R760" s="2">
        <f>IF(SUM('Actual species'!U760)&gt;=1,1,IF(SUM('Actual species'!U760)="X",1,0))</f>
        <v>0</v>
      </c>
      <c r="S760" s="2">
        <f>IF(SUM('Actual species'!V760)&gt;=1,1,IF(SUM('Actual species'!V760)="X",1,0))</f>
        <v>0</v>
      </c>
      <c r="T760" s="2">
        <f>IF(SUM('Actual species'!W760)&gt;=1,1,IF(SUM('Actual species'!W760)="X",1,0))</f>
        <v>0</v>
      </c>
    </row>
    <row r="761" spans="1:20" x14ac:dyDescent="0.3">
      <c r="A761" s="113" t="str">
        <f>'Actual species'!A761</f>
        <v>Stenus pallitarsis pallitarsis</v>
      </c>
      <c r="B761" s="66">
        <f>IF(SUM('Actual species'!B761:E761)&gt;=1,1,IF(SUM('Actual species'!B761:E761)="X",1,0))</f>
        <v>0</v>
      </c>
      <c r="C761" s="2">
        <f>IF(SUM('Actual species'!F761)&gt;=1,1,IF(SUM('Actual species'!F761)="X",1,0))</f>
        <v>0</v>
      </c>
      <c r="D761" s="2">
        <f>IF(SUM('Actual species'!G761)&gt;=1,1,IF(SUM('Actual species'!G761)="X",1,0))</f>
        <v>0</v>
      </c>
      <c r="E761" s="2">
        <f>IF(SUM('Actual species'!H761)&gt;=1,1,IF(SUM('Actual species'!H761)="X",1,0))</f>
        <v>0</v>
      </c>
      <c r="F761" s="2">
        <f>IF(SUM('Actual species'!I761)&gt;=1,1,IF(SUM('Actual species'!I761)="X",1,0))</f>
        <v>0</v>
      </c>
      <c r="G761" s="2">
        <f>IF(SUM('Actual species'!J761)&gt;=1,1,IF(SUM('Actual species'!J761)="X",1,0))</f>
        <v>0</v>
      </c>
      <c r="H761" s="2">
        <f>IF(SUM('Actual species'!K761)&gt;=1,1,IF(SUM('Actual species'!K761)="X",1,0))</f>
        <v>0</v>
      </c>
      <c r="I761" s="2">
        <f>IF(SUM('Actual species'!L761)&gt;=1,1,IF(SUM('Actual species'!L761)="X",1,0))</f>
        <v>0</v>
      </c>
      <c r="J761" s="2">
        <f>IF(SUM('Actual species'!M761)&gt;=1,1,IF(SUM('Actual species'!M761)="X",1,0))</f>
        <v>0</v>
      </c>
      <c r="K761" s="2">
        <f>IF(SUM('Actual species'!N761)&gt;=1,1,IF(SUM('Actual species'!N761)="X",1,0))</f>
        <v>0</v>
      </c>
      <c r="L761" s="2">
        <f>IF(SUM('Actual species'!O761)&gt;=1,1,IF(SUM('Actual species'!O761)="X",1,0))</f>
        <v>0</v>
      </c>
      <c r="M761" s="2">
        <f>IF(SUM('Actual species'!P761)&gt;=1,1,IF(SUM('Actual species'!P761)="X",1,0))</f>
        <v>0</v>
      </c>
      <c r="N761" s="2">
        <f>IF(SUM('Actual species'!Q761)&gt;=1,1,IF(SUM('Actual species'!Q761)="X",1,0))</f>
        <v>0</v>
      </c>
      <c r="O761" s="2">
        <f>IF(SUM('Actual species'!R761)&gt;=1,1,IF(SUM('Actual species'!R761)="X",1,0))</f>
        <v>0</v>
      </c>
      <c r="P761" s="2">
        <f>IF(SUM('Actual species'!S761)&gt;=1,1,IF(SUM('Actual species'!S761)="X",1,0))</f>
        <v>0</v>
      </c>
      <c r="Q761" s="2">
        <f>IF(SUM('Actual species'!T761)&gt;=1,1,IF(SUM('Actual species'!T761)="X",1,0))</f>
        <v>0</v>
      </c>
      <c r="R761" s="2">
        <f>IF(SUM('Actual species'!U761)&gt;=1,1,IF(SUM('Actual species'!U761)="X",1,0))</f>
        <v>0</v>
      </c>
      <c r="S761" s="2">
        <f>IF(SUM('Actual species'!V761)&gt;=1,1,IF(SUM('Actual species'!V761)="X",1,0))</f>
        <v>0</v>
      </c>
      <c r="T761" s="2">
        <f>IF(SUM('Actual species'!W761)&gt;=1,1,IF(SUM('Actual species'!W761)="X",1,0))</f>
        <v>0</v>
      </c>
    </row>
    <row r="762" spans="1:20" x14ac:dyDescent="0.3">
      <c r="A762" s="113" t="str">
        <f>'Actual species'!A762</f>
        <v>Stenus paludicola</v>
      </c>
      <c r="B762" s="66">
        <f>IF(SUM('Actual species'!B762:E762)&gt;=1,1,IF(SUM('Actual species'!B762:E762)="X",1,0))</f>
        <v>0</v>
      </c>
      <c r="C762" s="2">
        <f>IF(SUM('Actual species'!F762)&gt;=1,1,IF(SUM('Actual species'!F762)="X",1,0))</f>
        <v>0</v>
      </c>
      <c r="D762" s="2">
        <f>IF(SUM('Actual species'!G762)&gt;=1,1,IF(SUM('Actual species'!G762)="X",1,0))</f>
        <v>0</v>
      </c>
      <c r="E762" s="2">
        <f>IF(SUM('Actual species'!H762)&gt;=1,1,IF(SUM('Actual species'!H762)="X",1,0))</f>
        <v>0</v>
      </c>
      <c r="F762" s="2">
        <f>IF(SUM('Actual species'!I762)&gt;=1,1,IF(SUM('Actual species'!I762)="X",1,0))</f>
        <v>0</v>
      </c>
      <c r="G762" s="2">
        <f>IF(SUM('Actual species'!J762)&gt;=1,1,IF(SUM('Actual species'!J762)="X",1,0))</f>
        <v>0</v>
      </c>
      <c r="H762" s="2">
        <f>IF(SUM('Actual species'!K762)&gt;=1,1,IF(SUM('Actual species'!K762)="X",1,0))</f>
        <v>0</v>
      </c>
      <c r="I762" s="2">
        <f>IF(SUM('Actual species'!L762)&gt;=1,1,IF(SUM('Actual species'!L762)="X",1,0))</f>
        <v>0</v>
      </c>
      <c r="J762" s="2">
        <f>IF(SUM('Actual species'!M762)&gt;=1,1,IF(SUM('Actual species'!M762)="X",1,0))</f>
        <v>0</v>
      </c>
      <c r="K762" s="2">
        <f>IF(SUM('Actual species'!N762)&gt;=1,1,IF(SUM('Actual species'!N762)="X",1,0))</f>
        <v>0</v>
      </c>
      <c r="L762" s="2">
        <f>IF(SUM('Actual species'!O762)&gt;=1,1,IF(SUM('Actual species'!O762)="X",1,0))</f>
        <v>0</v>
      </c>
      <c r="M762" s="2">
        <f>IF(SUM('Actual species'!P762)&gt;=1,1,IF(SUM('Actual species'!P762)="X",1,0))</f>
        <v>0</v>
      </c>
      <c r="N762" s="2">
        <f>IF(SUM('Actual species'!Q762)&gt;=1,1,IF(SUM('Actual species'!Q762)="X",1,0))</f>
        <v>0</v>
      </c>
      <c r="O762" s="2">
        <f>IF(SUM('Actual species'!R762)&gt;=1,1,IF(SUM('Actual species'!R762)="X",1,0))</f>
        <v>0</v>
      </c>
      <c r="P762" s="2">
        <f>IF(SUM('Actual species'!S762)&gt;=1,1,IF(SUM('Actual species'!S762)="X",1,0))</f>
        <v>0</v>
      </c>
      <c r="Q762" s="2">
        <f>IF(SUM('Actual species'!T762)&gt;=1,1,IF(SUM('Actual species'!T762)="X",1,0))</f>
        <v>0</v>
      </c>
      <c r="R762" s="2">
        <f>IF(SUM('Actual species'!U762)&gt;=1,1,IF(SUM('Actual species'!U762)="X",1,0))</f>
        <v>0</v>
      </c>
      <c r="S762" s="2">
        <f>IF(SUM('Actual species'!V762)&gt;=1,1,IF(SUM('Actual species'!V762)="X",1,0))</f>
        <v>0</v>
      </c>
      <c r="T762" s="2">
        <f>IF(SUM('Actual species'!W762)&gt;=1,1,IF(SUM('Actual species'!W762)="X",1,0))</f>
        <v>0</v>
      </c>
    </row>
    <row r="763" spans="1:20" x14ac:dyDescent="0.3">
      <c r="A763" s="113" t="str">
        <f>'Actual species'!A763</f>
        <v>Stenus parcior</v>
      </c>
      <c r="B763" s="66">
        <f>IF(SUM('Actual species'!B763:E763)&gt;=1,1,IF(SUM('Actual species'!B763:E763)="X",1,0))</f>
        <v>1</v>
      </c>
      <c r="C763" s="2">
        <f>IF(SUM('Actual species'!F763)&gt;=1,1,IF(SUM('Actual species'!F763)="X",1,0))</f>
        <v>0</v>
      </c>
      <c r="D763" s="2">
        <f>IF(SUM('Actual species'!G763)&gt;=1,1,IF(SUM('Actual species'!G763)="X",1,0))</f>
        <v>0</v>
      </c>
      <c r="E763" s="2">
        <f>IF(SUM('Actual species'!H763)&gt;=1,1,IF(SUM('Actual species'!H763)="X",1,0))</f>
        <v>1</v>
      </c>
      <c r="F763" s="2">
        <f>IF(SUM('Actual species'!I763)&gt;=1,1,IF(SUM('Actual species'!I763)="X",1,0))</f>
        <v>0</v>
      </c>
      <c r="G763" s="2">
        <f>IF(SUM('Actual species'!J763)&gt;=1,1,IF(SUM('Actual species'!J763)="X",1,0))</f>
        <v>1</v>
      </c>
      <c r="H763" s="2">
        <f>IF(SUM('Actual species'!K763)&gt;=1,1,IF(SUM('Actual species'!K763)="X",1,0))</f>
        <v>0</v>
      </c>
      <c r="I763" s="2">
        <f>IF(SUM('Actual species'!L763)&gt;=1,1,IF(SUM('Actual species'!L763)="X",1,0))</f>
        <v>0</v>
      </c>
      <c r="J763" s="2">
        <f>IF(SUM('Actual species'!M763)&gt;=1,1,IF(SUM('Actual species'!M763)="X",1,0))</f>
        <v>1</v>
      </c>
      <c r="K763" s="2">
        <f>IF(SUM('Actual species'!N763)&gt;=1,1,IF(SUM('Actual species'!N763)="X",1,0))</f>
        <v>0</v>
      </c>
      <c r="L763" s="2">
        <f>IF(SUM('Actual species'!O763)&gt;=1,1,IF(SUM('Actual species'!O763)="X",1,0))</f>
        <v>0</v>
      </c>
      <c r="M763" s="2">
        <f>IF(SUM('Actual species'!P763)&gt;=1,1,IF(SUM('Actual species'!P763)="X",1,0))</f>
        <v>1</v>
      </c>
      <c r="N763" s="2">
        <f>IF(SUM('Actual species'!Q763)&gt;=1,1,IF(SUM('Actual species'!Q763)="X",1,0))</f>
        <v>0</v>
      </c>
      <c r="O763" s="2">
        <f>IF(SUM('Actual species'!R763)&gt;=1,1,IF(SUM('Actual species'!R763)="X",1,0))</f>
        <v>0</v>
      </c>
      <c r="P763" s="2">
        <f>IF(SUM('Actual species'!S763)&gt;=1,1,IF(SUM('Actual species'!S763)="X",1,0))</f>
        <v>0</v>
      </c>
      <c r="Q763" s="2">
        <f>IF(SUM('Actual species'!T763)&gt;=1,1,IF(SUM('Actual species'!T763)="X",1,0))</f>
        <v>0</v>
      </c>
      <c r="R763" s="2">
        <f>IF(SUM('Actual species'!U763)&gt;=1,1,IF(SUM('Actual species'!U763)="X",1,0))</f>
        <v>0</v>
      </c>
      <c r="S763" s="2">
        <f>IF(SUM('Actual species'!V763)&gt;=1,1,IF(SUM('Actual species'!V763)="X",1,0))</f>
        <v>0</v>
      </c>
      <c r="T763" s="2">
        <f>IF(SUM('Actual species'!W763)&gt;=1,1,IF(SUM('Actual species'!W763)="X",1,0))</f>
        <v>0</v>
      </c>
    </row>
    <row r="764" spans="1:20" x14ac:dyDescent="0.3">
      <c r="A764" s="113" t="str">
        <f>'Actual species'!A764</f>
        <v>Stenus picipennis</v>
      </c>
      <c r="B764" s="66">
        <f>IF(SUM('Actual species'!B764:E764)&gt;=1,1,IF(SUM('Actual species'!B764:E764)="X",1,0))</f>
        <v>0</v>
      </c>
      <c r="C764" s="2">
        <f>IF(SUM('Actual species'!F764)&gt;=1,1,IF(SUM('Actual species'!F764)="X",1,0))</f>
        <v>0</v>
      </c>
      <c r="D764" s="2">
        <f>IF(SUM('Actual species'!G764)&gt;=1,1,IF(SUM('Actual species'!G764)="X",1,0))</f>
        <v>0</v>
      </c>
      <c r="E764" s="2">
        <f>IF(SUM('Actual species'!H764)&gt;=1,1,IF(SUM('Actual species'!H764)="X",1,0))</f>
        <v>0</v>
      </c>
      <c r="F764" s="2">
        <f>IF(SUM('Actual species'!I764)&gt;=1,1,IF(SUM('Actual species'!I764)="X",1,0))</f>
        <v>0</v>
      </c>
      <c r="G764" s="2">
        <f>IF(SUM('Actual species'!J764)&gt;=1,1,IF(SUM('Actual species'!J764)="X",1,0))</f>
        <v>0</v>
      </c>
      <c r="H764" s="2">
        <f>IF(SUM('Actual species'!K764)&gt;=1,1,IF(SUM('Actual species'!K764)="X",1,0))</f>
        <v>0</v>
      </c>
      <c r="I764" s="2">
        <f>IF(SUM('Actual species'!L764)&gt;=1,1,IF(SUM('Actual species'!L764)="X",1,0))</f>
        <v>0</v>
      </c>
      <c r="J764" s="2">
        <f>IF(SUM('Actual species'!M764)&gt;=1,1,IF(SUM('Actual species'!M764)="X",1,0))</f>
        <v>0</v>
      </c>
      <c r="K764" s="2">
        <f>IF(SUM('Actual species'!N764)&gt;=1,1,IF(SUM('Actual species'!N764)="X",1,0))</f>
        <v>0</v>
      </c>
      <c r="L764" s="2">
        <f>IF(SUM('Actual species'!O764)&gt;=1,1,IF(SUM('Actual species'!O764)="X",1,0))</f>
        <v>0</v>
      </c>
      <c r="M764" s="2">
        <f>IF(SUM('Actual species'!P764)&gt;=1,1,IF(SUM('Actual species'!P764)="X",1,0))</f>
        <v>0</v>
      </c>
      <c r="N764" s="2">
        <f>IF(SUM('Actual species'!Q764)&gt;=1,1,IF(SUM('Actual species'!Q764)="X",1,0))</f>
        <v>0</v>
      </c>
      <c r="O764" s="2">
        <f>IF(SUM('Actual species'!R764)&gt;=1,1,IF(SUM('Actual species'!R764)="X",1,0))</f>
        <v>0</v>
      </c>
      <c r="P764" s="2">
        <f>IF(SUM('Actual species'!S764)&gt;=1,1,IF(SUM('Actual species'!S764)="X",1,0))</f>
        <v>0</v>
      </c>
      <c r="Q764" s="2">
        <f>IF(SUM('Actual species'!T764)&gt;=1,1,IF(SUM('Actual species'!T764)="X",1,0))</f>
        <v>0</v>
      </c>
      <c r="R764" s="2">
        <f>IF(SUM('Actual species'!U764)&gt;=1,1,IF(SUM('Actual species'!U764)="X",1,0))</f>
        <v>0</v>
      </c>
      <c r="S764" s="2">
        <f>IF(SUM('Actual species'!V764)&gt;=1,1,IF(SUM('Actual species'!V764)="X",1,0))</f>
        <v>0</v>
      </c>
      <c r="T764" s="2">
        <f>IF(SUM('Actual species'!W764)&gt;=1,1,IF(SUM('Actual species'!W764)="X",1,0))</f>
        <v>0</v>
      </c>
    </row>
    <row r="765" spans="1:20" x14ac:dyDescent="0.3">
      <c r="A765" s="113" t="str">
        <f>'Actual species'!A765</f>
        <v xml:space="preserve">Stenus picipes picipes </v>
      </c>
      <c r="B765" s="66">
        <f>IF(SUM('Actual species'!B765:E765)&gt;=1,1,IF(SUM('Actual species'!B765:E765)="X",1,0))</f>
        <v>0</v>
      </c>
      <c r="C765" s="2">
        <f>IF(SUM('Actual species'!F765)&gt;=1,1,IF(SUM('Actual species'!F765)="X",1,0))</f>
        <v>0</v>
      </c>
      <c r="D765" s="2">
        <f>IF(SUM('Actual species'!G765)&gt;=1,1,IF(SUM('Actual species'!G765)="X",1,0))</f>
        <v>0</v>
      </c>
      <c r="E765" s="2">
        <f>IF(SUM('Actual species'!H765)&gt;=1,1,IF(SUM('Actual species'!H765)="X",1,0))</f>
        <v>0</v>
      </c>
      <c r="F765" s="2">
        <f>IF(SUM('Actual species'!I765)&gt;=1,1,IF(SUM('Actual species'!I765)="X",1,0))</f>
        <v>1</v>
      </c>
      <c r="G765" s="2">
        <f>IF(SUM('Actual species'!J765)&gt;=1,1,IF(SUM('Actual species'!J765)="X",1,0))</f>
        <v>0</v>
      </c>
      <c r="H765" s="2">
        <f>IF(SUM('Actual species'!K765)&gt;=1,1,IF(SUM('Actual species'!K765)="X",1,0))</f>
        <v>0</v>
      </c>
      <c r="I765" s="2">
        <f>IF(SUM('Actual species'!L765)&gt;=1,1,IF(SUM('Actual species'!L765)="X",1,0))</f>
        <v>0</v>
      </c>
      <c r="J765" s="2">
        <f>IF(SUM('Actual species'!M765)&gt;=1,1,IF(SUM('Actual species'!M765)="X",1,0))</f>
        <v>0</v>
      </c>
      <c r="K765" s="2">
        <f>IF(SUM('Actual species'!N765)&gt;=1,1,IF(SUM('Actual species'!N765)="X",1,0))</f>
        <v>0</v>
      </c>
      <c r="L765" s="2">
        <f>IF(SUM('Actual species'!O765)&gt;=1,1,IF(SUM('Actual species'!O765)="X",1,0))</f>
        <v>0</v>
      </c>
      <c r="M765" s="2">
        <f>IF(SUM('Actual species'!P765)&gt;=1,1,IF(SUM('Actual species'!P765)="X",1,0))</f>
        <v>0</v>
      </c>
      <c r="N765" s="2">
        <f>IF(SUM('Actual species'!Q765)&gt;=1,1,IF(SUM('Actual species'!Q765)="X",1,0))</f>
        <v>0</v>
      </c>
      <c r="O765" s="2">
        <f>IF(SUM('Actual species'!R765)&gt;=1,1,IF(SUM('Actual species'!R765)="X",1,0))</f>
        <v>0</v>
      </c>
      <c r="P765" s="2">
        <f>IF(SUM('Actual species'!S765)&gt;=1,1,IF(SUM('Actual species'!S765)="X",1,0))</f>
        <v>0</v>
      </c>
      <c r="Q765" s="2">
        <f>IF(SUM('Actual species'!T765)&gt;=1,1,IF(SUM('Actual species'!T765)="X",1,0))</f>
        <v>0</v>
      </c>
      <c r="R765" s="2">
        <f>IF(SUM('Actual species'!U765)&gt;=1,1,IF(SUM('Actual species'!U765)="X",1,0))</f>
        <v>0</v>
      </c>
      <c r="S765" s="2">
        <f>IF(SUM('Actual species'!V765)&gt;=1,1,IF(SUM('Actual species'!V765)="X",1,0))</f>
        <v>0</v>
      </c>
      <c r="T765" s="2">
        <f>IF(SUM('Actual species'!W765)&gt;=1,1,IF(SUM('Actual species'!W765)="X",1,0))</f>
        <v>0</v>
      </c>
    </row>
    <row r="766" spans="1:20" x14ac:dyDescent="0.3">
      <c r="A766" s="113" t="str">
        <f>'Actual species'!A766</f>
        <v>Stenus planifrons</v>
      </c>
      <c r="B766" s="66">
        <f>IF(SUM('Actual species'!B766:E766)&gt;=1,1,IF(SUM('Actual species'!B766:E766)="X",1,0))</f>
        <v>1</v>
      </c>
      <c r="C766" s="2">
        <f>IF(SUM('Actual species'!F766)&gt;=1,1,IF(SUM('Actual species'!F766)="X",1,0))</f>
        <v>0</v>
      </c>
      <c r="D766" s="2">
        <f>IF(SUM('Actual species'!G766)&gt;=1,1,IF(SUM('Actual species'!G766)="X",1,0))</f>
        <v>0</v>
      </c>
      <c r="E766" s="2">
        <f>IF(SUM('Actual species'!H766)&gt;=1,1,IF(SUM('Actual species'!H766)="X",1,0))</f>
        <v>0</v>
      </c>
      <c r="F766" s="2">
        <f>IF(SUM('Actual species'!I766)&gt;=1,1,IF(SUM('Actual species'!I766)="X",1,0))</f>
        <v>0</v>
      </c>
      <c r="G766" s="2">
        <f>IF(SUM('Actual species'!J766)&gt;=1,1,IF(SUM('Actual species'!J766)="X",1,0))</f>
        <v>0</v>
      </c>
      <c r="H766" s="2">
        <f>IF(SUM('Actual species'!K766)&gt;=1,1,IF(SUM('Actual species'!K766)="X",1,0))</f>
        <v>0</v>
      </c>
      <c r="I766" s="2">
        <f>IF(SUM('Actual species'!L766)&gt;=1,1,IF(SUM('Actual species'!L766)="X",1,0))</f>
        <v>0</v>
      </c>
      <c r="J766" s="2">
        <f>IF(SUM('Actual species'!M766)&gt;=1,1,IF(SUM('Actual species'!M766)="X",1,0))</f>
        <v>0</v>
      </c>
      <c r="K766" s="2">
        <f>IF(SUM('Actual species'!N766)&gt;=1,1,IF(SUM('Actual species'!N766)="X",1,0))</f>
        <v>0</v>
      </c>
      <c r="L766" s="2">
        <f>IF(SUM('Actual species'!O766)&gt;=1,1,IF(SUM('Actual species'!O766)="X",1,0))</f>
        <v>0</v>
      </c>
      <c r="M766" s="2">
        <f>IF(SUM('Actual species'!P766)&gt;=1,1,IF(SUM('Actual species'!P766)="X",1,0))</f>
        <v>0</v>
      </c>
      <c r="N766" s="2">
        <f>IF(SUM('Actual species'!Q766)&gt;=1,1,IF(SUM('Actual species'!Q766)="X",1,0))</f>
        <v>0</v>
      </c>
      <c r="O766" s="2">
        <f>IF(SUM('Actual species'!R766)&gt;=1,1,IF(SUM('Actual species'!R766)="X",1,0))</f>
        <v>0</v>
      </c>
      <c r="P766" s="2">
        <f>IF(SUM('Actual species'!S766)&gt;=1,1,IF(SUM('Actual species'!S766)="X",1,0))</f>
        <v>0</v>
      </c>
      <c r="Q766" s="2">
        <f>IF(SUM('Actual species'!T766)&gt;=1,1,IF(SUM('Actual species'!T766)="X",1,0))</f>
        <v>0</v>
      </c>
      <c r="R766" s="2">
        <f>IF(SUM('Actual species'!U766)&gt;=1,1,IF(SUM('Actual species'!U766)="X",1,0))</f>
        <v>0</v>
      </c>
      <c r="S766" s="2">
        <f>IF(SUM('Actual species'!V766)&gt;=1,1,IF(SUM('Actual species'!V766)="X",1,0))</f>
        <v>0</v>
      </c>
      <c r="T766" s="2">
        <f>IF(SUM('Actual species'!W766)&gt;=1,1,IF(SUM('Actual species'!W766)="X",1,0))</f>
        <v>0</v>
      </c>
    </row>
    <row r="767" spans="1:20" x14ac:dyDescent="0.3">
      <c r="A767" s="113" t="str">
        <f>'Actual species'!A767</f>
        <v>Stenus planifrons planifrons</v>
      </c>
      <c r="B767" s="66">
        <f>IF(SUM('Actual species'!B767:E767)&gt;=1,1,IF(SUM('Actual species'!B767:E767)="X",1,0))</f>
        <v>0</v>
      </c>
      <c r="C767" s="2">
        <f>IF(SUM('Actual species'!F767)&gt;=1,1,IF(SUM('Actual species'!F767)="X",1,0))</f>
        <v>0</v>
      </c>
      <c r="D767" s="2">
        <f>IF(SUM('Actual species'!G767)&gt;=1,1,IF(SUM('Actual species'!G767)="X",1,0))</f>
        <v>0</v>
      </c>
      <c r="E767" s="2">
        <f>IF(SUM('Actual species'!H767)&gt;=1,1,IF(SUM('Actual species'!H767)="X",1,0))</f>
        <v>0</v>
      </c>
      <c r="F767" s="2">
        <f>IF(SUM('Actual species'!I767)&gt;=1,1,IF(SUM('Actual species'!I767)="X",1,0))</f>
        <v>0</v>
      </c>
      <c r="G767" s="2">
        <f>IF(SUM('Actual species'!J767)&gt;=1,1,IF(SUM('Actual species'!J767)="X",1,0))</f>
        <v>0</v>
      </c>
      <c r="H767" s="2">
        <f>IF(SUM('Actual species'!K767)&gt;=1,1,IF(SUM('Actual species'!K767)="X",1,0))</f>
        <v>0</v>
      </c>
      <c r="I767" s="2">
        <f>IF(SUM('Actual species'!L767)&gt;=1,1,IF(SUM('Actual species'!L767)="X",1,0))</f>
        <v>0</v>
      </c>
      <c r="J767" s="2">
        <f>IF(SUM('Actual species'!M767)&gt;=1,1,IF(SUM('Actual species'!M767)="X",1,0))</f>
        <v>1</v>
      </c>
      <c r="K767" s="2">
        <f>IF(SUM('Actual species'!N767)&gt;=1,1,IF(SUM('Actual species'!N767)="X",1,0))</f>
        <v>0</v>
      </c>
      <c r="L767" s="2">
        <f>IF(SUM('Actual species'!O767)&gt;=1,1,IF(SUM('Actual species'!O767)="X",1,0))</f>
        <v>0</v>
      </c>
      <c r="M767" s="2">
        <f>IF(SUM('Actual species'!P767)&gt;=1,1,IF(SUM('Actual species'!P767)="X",1,0))</f>
        <v>0</v>
      </c>
      <c r="N767" s="2">
        <f>IF(SUM('Actual species'!Q767)&gt;=1,1,IF(SUM('Actual species'!Q767)="X",1,0))</f>
        <v>0</v>
      </c>
      <c r="O767" s="2">
        <f>IF(SUM('Actual species'!R767)&gt;=1,1,IF(SUM('Actual species'!R767)="X",1,0))</f>
        <v>0</v>
      </c>
      <c r="P767" s="2">
        <f>IF(SUM('Actual species'!S767)&gt;=1,1,IF(SUM('Actual species'!S767)="X",1,0))</f>
        <v>0</v>
      </c>
      <c r="Q767" s="2">
        <f>IF(SUM('Actual species'!T767)&gt;=1,1,IF(SUM('Actual species'!T767)="X",1,0))</f>
        <v>0</v>
      </c>
      <c r="R767" s="2">
        <f>IF(SUM('Actual species'!U767)&gt;=1,1,IF(SUM('Actual species'!U767)="X",1,0))</f>
        <v>0</v>
      </c>
      <c r="S767" s="2">
        <f>IF(SUM('Actual species'!V767)&gt;=1,1,IF(SUM('Actual species'!V767)="X",1,0))</f>
        <v>0</v>
      </c>
      <c r="T767" s="2">
        <f>IF(SUM('Actual species'!W767)&gt;=1,1,IF(SUM('Actual species'!W767)="X",1,0))</f>
        <v>0</v>
      </c>
    </row>
    <row r="768" spans="1:20" x14ac:dyDescent="0.3">
      <c r="A768" s="113" t="str">
        <f>'Actual species'!A768</f>
        <v>Stenus (Hypostenus) sp.</v>
      </c>
      <c r="B768" s="66">
        <f>IF(SUM('Actual species'!B768:E768)&gt;=1,1,IF(SUM('Actual species'!B768:E768)="X",1,0))</f>
        <v>0</v>
      </c>
      <c r="C768" s="2">
        <f>IF(SUM('Actual species'!F768)&gt;=1,1,IF(SUM('Actual species'!F768)="X",1,0))</f>
        <v>1</v>
      </c>
      <c r="D768" s="2">
        <f>IF(SUM('Actual species'!G768)&gt;=1,1,IF(SUM('Actual species'!G768)="X",1,0))</f>
        <v>0</v>
      </c>
      <c r="E768" s="2">
        <f>IF(SUM('Actual species'!H768)&gt;=1,1,IF(SUM('Actual species'!H768)="X",1,0))</f>
        <v>0</v>
      </c>
      <c r="F768" s="2">
        <f>IF(SUM('Actual species'!I768)&gt;=1,1,IF(SUM('Actual species'!I768)="X",1,0))</f>
        <v>0</v>
      </c>
      <c r="G768" s="2">
        <f>IF(SUM('Actual species'!J768)&gt;=1,1,IF(SUM('Actual species'!J768)="X",1,0))</f>
        <v>0</v>
      </c>
      <c r="H768" s="2">
        <f>IF(SUM('Actual species'!K768)&gt;=1,1,IF(SUM('Actual species'!K768)="X",1,0))</f>
        <v>0</v>
      </c>
      <c r="I768" s="2">
        <f>IF(SUM('Actual species'!L768)&gt;=1,1,IF(SUM('Actual species'!L768)="X",1,0))</f>
        <v>0</v>
      </c>
      <c r="J768" s="2">
        <f>IF(SUM('Actual species'!M768)&gt;=1,1,IF(SUM('Actual species'!M768)="X",1,0))</f>
        <v>0</v>
      </c>
      <c r="K768" s="2">
        <f>IF(SUM('Actual species'!N768)&gt;=1,1,IF(SUM('Actual species'!N768)="X",1,0))</f>
        <v>0</v>
      </c>
      <c r="L768" s="2">
        <f>IF(SUM('Actual species'!O768)&gt;=1,1,IF(SUM('Actual species'!O768)="X",1,0))</f>
        <v>0</v>
      </c>
      <c r="M768" s="2">
        <f>IF(SUM('Actual species'!P768)&gt;=1,1,IF(SUM('Actual species'!P768)="X",1,0))</f>
        <v>0</v>
      </c>
      <c r="N768" s="2">
        <f>IF(SUM('Actual species'!Q768)&gt;=1,1,IF(SUM('Actual species'!Q768)="X",1,0))</f>
        <v>0</v>
      </c>
      <c r="O768" s="2">
        <f>IF(SUM('Actual species'!R768)&gt;=1,1,IF(SUM('Actual species'!R768)="X",1,0))</f>
        <v>0</v>
      </c>
      <c r="P768" s="2">
        <f>IF(SUM('Actual species'!S768)&gt;=1,1,IF(SUM('Actual species'!S768)="X",1,0))</f>
        <v>0</v>
      </c>
      <c r="Q768" s="2">
        <f>IF(SUM('Actual species'!T768)&gt;=1,1,IF(SUM('Actual species'!T768)="X",1,0))</f>
        <v>0</v>
      </c>
      <c r="R768" s="2">
        <f>IF(SUM('Actual species'!U768)&gt;=1,1,IF(SUM('Actual species'!U768)="X",1,0))</f>
        <v>0</v>
      </c>
      <c r="S768" s="2">
        <f>IF(SUM('Actual species'!V768)&gt;=1,1,IF(SUM('Actual species'!V768)="X",1,0))</f>
        <v>0</v>
      </c>
      <c r="T768" s="2">
        <f>IF(SUM('Actual species'!W768)&gt;=1,1,IF(SUM('Actual species'!W768)="X",1,0))</f>
        <v>0</v>
      </c>
    </row>
    <row r="769" spans="1:20" x14ac:dyDescent="0.3">
      <c r="A769" s="113" t="str">
        <f>'Actual species'!A769</f>
        <v>Stenus (s. str.) sp.</v>
      </c>
      <c r="B769" s="66">
        <f>IF(SUM('Actual species'!B769:E769)&gt;=1,1,IF(SUM('Actual species'!B769:E769)="X",1,0))</f>
        <v>0</v>
      </c>
      <c r="C769" s="2">
        <f>IF(SUM('Actual species'!F769)&gt;=1,1,IF(SUM('Actual species'!F769)="X",1,0))</f>
        <v>1</v>
      </c>
      <c r="D769" s="2">
        <f>IF(SUM('Actual species'!G769)&gt;=1,1,IF(SUM('Actual species'!G769)="X",1,0))</f>
        <v>0</v>
      </c>
      <c r="E769" s="2">
        <f>IF(SUM('Actual species'!H769)&gt;=1,1,IF(SUM('Actual species'!H769)="X",1,0))</f>
        <v>0</v>
      </c>
      <c r="F769" s="2">
        <f>IF(SUM('Actual species'!I769)&gt;=1,1,IF(SUM('Actual species'!I769)="X",1,0))</f>
        <v>0</v>
      </c>
      <c r="G769" s="2">
        <f>IF(SUM('Actual species'!J769)&gt;=1,1,IF(SUM('Actual species'!J769)="X",1,0))</f>
        <v>0</v>
      </c>
      <c r="H769" s="2">
        <f>IF(SUM('Actual species'!K769)&gt;=1,1,IF(SUM('Actual species'!K769)="X",1,0))</f>
        <v>0</v>
      </c>
      <c r="I769" s="2">
        <f>IF(SUM('Actual species'!L769)&gt;=1,1,IF(SUM('Actual species'!L769)="X",1,0))</f>
        <v>0</v>
      </c>
      <c r="J769" s="2">
        <f>IF(SUM('Actual species'!M769)&gt;=1,1,IF(SUM('Actual species'!M769)="X",1,0))</f>
        <v>0</v>
      </c>
      <c r="K769" s="2">
        <f>IF(SUM('Actual species'!N769)&gt;=1,1,IF(SUM('Actual species'!N769)="X",1,0))</f>
        <v>0</v>
      </c>
      <c r="L769" s="2">
        <f>IF(SUM('Actual species'!O769)&gt;=1,1,IF(SUM('Actual species'!O769)="X",1,0))</f>
        <v>0</v>
      </c>
      <c r="M769" s="2">
        <f>IF(SUM('Actual species'!P769)&gt;=1,1,IF(SUM('Actual species'!P769)="X",1,0))</f>
        <v>0</v>
      </c>
      <c r="N769" s="2">
        <f>IF(SUM('Actual species'!Q769)&gt;=1,1,IF(SUM('Actual species'!Q769)="X",1,0))</f>
        <v>0</v>
      </c>
      <c r="O769" s="2">
        <f>IF(SUM('Actual species'!R769)&gt;=1,1,IF(SUM('Actual species'!R769)="X",1,0))</f>
        <v>0</v>
      </c>
      <c r="P769" s="2">
        <f>IF(SUM('Actual species'!S769)&gt;=1,1,IF(SUM('Actual species'!S769)="X",1,0))</f>
        <v>0</v>
      </c>
      <c r="Q769" s="2">
        <f>IF(SUM('Actual species'!T769)&gt;=1,1,IF(SUM('Actual species'!T769)="X",1,0))</f>
        <v>0</v>
      </c>
      <c r="R769" s="2">
        <f>IF(SUM('Actual species'!U769)&gt;=1,1,IF(SUM('Actual species'!U769)="X",1,0))</f>
        <v>0</v>
      </c>
      <c r="S769" s="2">
        <f>IF(SUM('Actual species'!V769)&gt;=1,1,IF(SUM('Actual species'!V769)="X",1,0))</f>
        <v>0</v>
      </c>
      <c r="T769" s="2">
        <f>IF(SUM('Actual species'!W769)&gt;=1,1,IF(SUM('Actual species'!W769)="X",1,0))</f>
        <v>0</v>
      </c>
    </row>
    <row r="770" spans="1:20" x14ac:dyDescent="0.3">
      <c r="A770" s="113" t="str">
        <f>'Actual species'!A770</f>
        <v>Stenus similis</v>
      </c>
      <c r="B770" s="66">
        <f>IF(SUM('Actual species'!B770:E770)&gt;=1,1,IF(SUM('Actual species'!B770:E770)="X",1,0))</f>
        <v>0</v>
      </c>
      <c r="C770" s="2">
        <f>IF(SUM('Actual species'!F770)&gt;=1,1,IF(SUM('Actual species'!F770)="X",1,0))</f>
        <v>0</v>
      </c>
      <c r="D770" s="2">
        <f>IF(SUM('Actual species'!G770)&gt;=1,1,IF(SUM('Actual species'!G770)="X",1,0))</f>
        <v>0</v>
      </c>
      <c r="E770" s="2">
        <f>IF(SUM('Actual species'!H770)&gt;=1,1,IF(SUM('Actual species'!H770)="X",1,0))</f>
        <v>0</v>
      </c>
      <c r="F770" s="2">
        <f>IF(SUM('Actual species'!I770)&gt;=1,1,IF(SUM('Actual species'!I770)="X",1,0))</f>
        <v>0</v>
      </c>
      <c r="G770" s="2">
        <f>IF(SUM('Actual species'!J770)&gt;=1,1,IF(SUM('Actual species'!J770)="X",1,0))</f>
        <v>0</v>
      </c>
      <c r="H770" s="2">
        <f>IF(SUM('Actual species'!K770)&gt;=1,1,IF(SUM('Actual species'!K770)="X",1,0))</f>
        <v>0</v>
      </c>
      <c r="I770" s="2">
        <f>IF(SUM('Actual species'!L770)&gt;=1,1,IF(SUM('Actual species'!L770)="X",1,0))</f>
        <v>0</v>
      </c>
      <c r="J770" s="2">
        <f>IF(SUM('Actual species'!M770)&gt;=1,1,IF(SUM('Actual species'!M770)="X",1,0))</f>
        <v>1</v>
      </c>
      <c r="K770" s="2">
        <f>IF(SUM('Actual species'!N770)&gt;=1,1,IF(SUM('Actual species'!N770)="X",1,0))</f>
        <v>0</v>
      </c>
      <c r="L770" s="2">
        <f>IF(SUM('Actual species'!O770)&gt;=1,1,IF(SUM('Actual species'!O770)="X",1,0))</f>
        <v>0</v>
      </c>
      <c r="M770" s="2">
        <f>IF(SUM('Actual species'!P770)&gt;=1,1,IF(SUM('Actual species'!P770)="X",1,0))</f>
        <v>0</v>
      </c>
      <c r="N770" s="2">
        <f>IF(SUM('Actual species'!Q770)&gt;=1,1,IF(SUM('Actual species'!Q770)="X",1,0))</f>
        <v>0</v>
      </c>
      <c r="O770" s="2">
        <f>IF(SUM('Actual species'!R770)&gt;=1,1,IF(SUM('Actual species'!R770)="X",1,0))</f>
        <v>0</v>
      </c>
      <c r="P770" s="2">
        <f>IF(SUM('Actual species'!S770)&gt;=1,1,IF(SUM('Actual species'!S770)="X",1,0))</f>
        <v>0</v>
      </c>
      <c r="Q770" s="2">
        <f>IF(SUM('Actual species'!T770)&gt;=1,1,IF(SUM('Actual species'!T770)="X",1,0))</f>
        <v>0</v>
      </c>
      <c r="R770" s="2">
        <f>IF(SUM('Actual species'!U770)&gt;=1,1,IF(SUM('Actual species'!U770)="X",1,0))</f>
        <v>0</v>
      </c>
      <c r="S770" s="2">
        <f>IF(SUM('Actual species'!V770)&gt;=1,1,IF(SUM('Actual species'!V770)="X",1,0))</f>
        <v>0</v>
      </c>
      <c r="T770" s="2">
        <f>IF(SUM('Actual species'!W770)&gt;=1,1,IF(SUM('Actual species'!W770)="X",1,0))</f>
        <v>0</v>
      </c>
    </row>
    <row r="771" spans="1:20" x14ac:dyDescent="0.3">
      <c r="A771" s="113" t="str">
        <f>'Actual species'!A771</f>
        <v>Stenus subaeneus</v>
      </c>
      <c r="B771" s="66">
        <f>IF(SUM('Actual species'!B771:E771)&gt;=1,1,IF(SUM('Actual species'!B771:E771)="X",1,0))</f>
        <v>0</v>
      </c>
      <c r="C771" s="2">
        <f>IF(SUM('Actual species'!F771)&gt;=1,1,IF(SUM('Actual species'!F771)="X",1,0))</f>
        <v>0</v>
      </c>
      <c r="D771" s="2">
        <f>IF(SUM('Actual species'!G771)&gt;=1,1,IF(SUM('Actual species'!G771)="X",1,0))</f>
        <v>0</v>
      </c>
      <c r="E771" s="2">
        <f>IF(SUM('Actual species'!H771)&gt;=1,1,IF(SUM('Actual species'!H771)="X",1,0))</f>
        <v>0</v>
      </c>
      <c r="F771" s="2">
        <f>IF(SUM('Actual species'!I771)&gt;=1,1,IF(SUM('Actual species'!I771)="X",1,0))</f>
        <v>0</v>
      </c>
      <c r="G771" s="2">
        <f>IF(SUM('Actual species'!J771)&gt;=1,1,IF(SUM('Actual species'!J771)="X",1,0))</f>
        <v>1</v>
      </c>
      <c r="H771" s="2">
        <f>IF(SUM('Actual species'!K771)&gt;=1,1,IF(SUM('Actual species'!K771)="X",1,0))</f>
        <v>1</v>
      </c>
      <c r="I771" s="2">
        <f>IF(SUM('Actual species'!L771)&gt;=1,1,IF(SUM('Actual species'!L771)="X",1,0))</f>
        <v>0</v>
      </c>
      <c r="J771" s="2">
        <f>IF(SUM('Actual species'!M771)&gt;=1,1,IF(SUM('Actual species'!M771)="X",1,0))</f>
        <v>0</v>
      </c>
      <c r="K771" s="2">
        <f>IF(SUM('Actual species'!N771)&gt;=1,1,IF(SUM('Actual species'!N771)="X",1,0))</f>
        <v>0</v>
      </c>
      <c r="L771" s="2">
        <f>IF(SUM('Actual species'!O771)&gt;=1,1,IF(SUM('Actual species'!O771)="X",1,0))</f>
        <v>0</v>
      </c>
      <c r="M771" s="2">
        <f>IF(SUM('Actual species'!P771)&gt;=1,1,IF(SUM('Actual species'!P771)="X",1,0))</f>
        <v>0</v>
      </c>
      <c r="N771" s="2">
        <f>IF(SUM('Actual species'!Q771)&gt;=1,1,IF(SUM('Actual species'!Q771)="X",1,0))</f>
        <v>0</v>
      </c>
      <c r="O771" s="2">
        <f>IF(SUM('Actual species'!R771)&gt;=1,1,IF(SUM('Actual species'!R771)="X",1,0))</f>
        <v>1</v>
      </c>
      <c r="P771" s="2">
        <f>IF(SUM('Actual species'!S771)&gt;=1,1,IF(SUM('Actual species'!S771)="X",1,0))</f>
        <v>0</v>
      </c>
      <c r="Q771" s="2">
        <f>IF(SUM('Actual species'!T771)&gt;=1,1,IF(SUM('Actual species'!T771)="X",1,0))</f>
        <v>0</v>
      </c>
      <c r="R771" s="2">
        <f>IF(SUM('Actual species'!U771)&gt;=1,1,IF(SUM('Actual species'!U771)="X",1,0))</f>
        <v>1</v>
      </c>
      <c r="S771" s="2">
        <f>IF(SUM('Actual species'!V771)&gt;=1,1,IF(SUM('Actual species'!V771)="X",1,0))</f>
        <v>1</v>
      </c>
      <c r="T771" s="2">
        <f>IF(SUM('Actual species'!W771)&gt;=1,1,IF(SUM('Actual species'!W771)="X",1,0))</f>
        <v>0</v>
      </c>
    </row>
    <row r="772" spans="1:20" x14ac:dyDescent="0.3">
      <c r="A772" s="113" t="str">
        <f>'Actual species'!A772</f>
        <v>Stenus turbulentus</v>
      </c>
      <c r="B772" s="66">
        <f>IF(SUM('Actual species'!B772:E772)&gt;=1,1,IF(SUM('Actual species'!B772:E772)="X",1,0))</f>
        <v>1</v>
      </c>
      <c r="C772" s="2">
        <f>IF(SUM('Actual species'!F772)&gt;=1,1,IF(SUM('Actual species'!F772)="X",1,0))</f>
        <v>0</v>
      </c>
      <c r="D772" s="2">
        <f>IF(SUM('Actual species'!G772)&gt;=1,1,IF(SUM('Actual species'!G772)="X",1,0))</f>
        <v>1</v>
      </c>
      <c r="E772" s="2">
        <f>IF(SUM('Actual species'!H772)&gt;=1,1,IF(SUM('Actual species'!H772)="X",1,0))</f>
        <v>1</v>
      </c>
      <c r="F772" s="2">
        <f>IF(SUM('Actual species'!I772)&gt;=1,1,IF(SUM('Actual species'!I772)="X",1,0))</f>
        <v>1</v>
      </c>
      <c r="G772" s="2">
        <f>IF(SUM('Actual species'!J772)&gt;=1,1,IF(SUM('Actual species'!J772)="X",1,0))</f>
        <v>0</v>
      </c>
      <c r="H772" s="2">
        <f>IF(SUM('Actual species'!K772)&gt;=1,1,IF(SUM('Actual species'!K772)="X",1,0))</f>
        <v>1</v>
      </c>
      <c r="I772" s="2">
        <f>IF(SUM('Actual species'!L772)&gt;=1,1,IF(SUM('Actual species'!L772)="X",1,0))</f>
        <v>1</v>
      </c>
      <c r="J772" s="2">
        <f>IF(SUM('Actual species'!M772)&gt;=1,1,IF(SUM('Actual species'!M772)="X",1,0))</f>
        <v>0</v>
      </c>
      <c r="K772" s="2">
        <f>IF(SUM('Actual species'!N772)&gt;=1,1,IF(SUM('Actual species'!N772)="X",1,0))</f>
        <v>1</v>
      </c>
      <c r="L772" s="2">
        <f>IF(SUM('Actual species'!O772)&gt;=1,1,IF(SUM('Actual species'!O772)="X",1,0))</f>
        <v>1</v>
      </c>
      <c r="M772" s="2">
        <f>IF(SUM('Actual species'!P772)&gt;=1,1,IF(SUM('Actual species'!P772)="X",1,0))</f>
        <v>1</v>
      </c>
      <c r="N772" s="2">
        <f>IF(SUM('Actual species'!Q772)&gt;=1,1,IF(SUM('Actual species'!Q772)="X",1,0))</f>
        <v>0</v>
      </c>
      <c r="O772" s="2">
        <f>IF(SUM('Actual species'!R772)&gt;=1,1,IF(SUM('Actual species'!R772)="X",1,0))</f>
        <v>1</v>
      </c>
      <c r="P772" s="2">
        <f>IF(SUM('Actual species'!S772)&gt;=1,1,IF(SUM('Actual species'!S772)="X",1,0))</f>
        <v>0</v>
      </c>
      <c r="Q772" s="2">
        <f>IF(SUM('Actual species'!T772)&gt;=1,1,IF(SUM('Actual species'!T772)="X",1,0))</f>
        <v>0</v>
      </c>
      <c r="R772" s="2">
        <f>IF(SUM('Actual species'!U772)&gt;=1,1,IF(SUM('Actual species'!U772)="X",1,0))</f>
        <v>0</v>
      </c>
      <c r="S772" s="2">
        <f>IF(SUM('Actual species'!V772)&gt;=1,1,IF(SUM('Actual species'!V772)="X",1,0))</f>
        <v>0</v>
      </c>
      <c r="T772" s="2">
        <f>IF(SUM('Actual species'!W772)&gt;=1,1,IF(SUM('Actual species'!W772)="X",1,0))</f>
        <v>0</v>
      </c>
    </row>
    <row r="773" spans="1:20" x14ac:dyDescent="0.3">
      <c r="A773" s="113" t="str">
        <f>'Actual species'!A773</f>
        <v>Stenus turcicus</v>
      </c>
      <c r="B773" s="66">
        <f>IF(SUM('Actual species'!B773:E773)&gt;=1,1,IF(SUM('Actual species'!B773:E773)="X",1,0))</f>
        <v>0</v>
      </c>
      <c r="C773" s="2">
        <f>IF(SUM('Actual species'!F773)&gt;=1,1,IF(SUM('Actual species'!F773)="X",1,0))</f>
        <v>0</v>
      </c>
      <c r="D773" s="2">
        <f>IF(SUM('Actual species'!G773)&gt;=1,1,IF(SUM('Actual species'!G773)="X",1,0))</f>
        <v>0</v>
      </c>
      <c r="E773" s="2">
        <f>IF(SUM('Actual species'!H773)&gt;=1,1,IF(SUM('Actual species'!H773)="X",1,0))</f>
        <v>1</v>
      </c>
      <c r="F773" s="2">
        <f>IF(SUM('Actual species'!I773)&gt;=1,1,IF(SUM('Actual species'!I773)="X",1,0))</f>
        <v>0</v>
      </c>
      <c r="G773" s="2">
        <f>IF(SUM('Actual species'!J773)&gt;=1,1,IF(SUM('Actual species'!J773)="X",1,0))</f>
        <v>0</v>
      </c>
      <c r="H773" s="2">
        <f>IF(SUM('Actual species'!K773)&gt;=1,1,IF(SUM('Actual species'!K773)="X",1,0))</f>
        <v>0</v>
      </c>
      <c r="I773" s="2">
        <f>IF(SUM('Actual species'!L773)&gt;=1,1,IF(SUM('Actual species'!L773)="X",1,0))</f>
        <v>0</v>
      </c>
      <c r="J773" s="2">
        <f>IF(SUM('Actual species'!M773)&gt;=1,1,IF(SUM('Actual species'!M773)="X",1,0))</f>
        <v>0</v>
      </c>
      <c r="K773" s="2">
        <f>IF(SUM('Actual species'!N773)&gt;=1,1,IF(SUM('Actual species'!N773)="X",1,0))</f>
        <v>0</v>
      </c>
      <c r="L773" s="2">
        <f>IF(SUM('Actual species'!O773)&gt;=1,1,IF(SUM('Actual species'!O773)="X",1,0))</f>
        <v>0</v>
      </c>
      <c r="M773" s="2">
        <f>IF(SUM('Actual species'!P773)&gt;=1,1,IF(SUM('Actual species'!P773)="X",1,0))</f>
        <v>1</v>
      </c>
      <c r="N773" s="2">
        <f>IF(SUM('Actual species'!Q773)&gt;=1,1,IF(SUM('Actual species'!Q773)="X",1,0))</f>
        <v>0</v>
      </c>
      <c r="O773" s="2">
        <f>IF(SUM('Actual species'!R773)&gt;=1,1,IF(SUM('Actual species'!R773)="X",1,0))</f>
        <v>0</v>
      </c>
      <c r="P773" s="2">
        <f>IF(SUM('Actual species'!S773)&gt;=1,1,IF(SUM('Actual species'!S773)="X",1,0))</f>
        <v>0</v>
      </c>
      <c r="Q773" s="2">
        <f>IF(SUM('Actual species'!T773)&gt;=1,1,IF(SUM('Actual species'!T773)="X",1,0))</f>
        <v>0</v>
      </c>
      <c r="R773" s="2">
        <f>IF(SUM('Actual species'!U773)&gt;=1,1,IF(SUM('Actual species'!U773)="X",1,0))</f>
        <v>0</v>
      </c>
      <c r="S773" s="2">
        <f>IF(SUM('Actual species'!V773)&gt;=1,1,IF(SUM('Actual species'!V773)="X",1,0))</f>
        <v>0</v>
      </c>
      <c r="T773" s="2">
        <f>IF(SUM('Actual species'!W773)&gt;=1,1,IF(SUM('Actual species'!W773)="X",1,0))</f>
        <v>0</v>
      </c>
    </row>
    <row r="774" spans="1:20" x14ac:dyDescent="0.3">
      <c r="A774" s="113" t="str">
        <f>'Actual species'!A774</f>
        <v>Euaesthetinae</v>
      </c>
      <c r="B774" s="66">
        <f>IF(SUM('Actual species'!B774:E774)&gt;=1,1,IF(SUM('Actual species'!B774:E774)="X",1,0))</f>
        <v>0</v>
      </c>
      <c r="C774" s="2">
        <f>IF(SUM('Actual species'!F774)&gt;=1,1,IF(SUM('Actual species'!F774)="X",1,0))</f>
        <v>0</v>
      </c>
      <c r="D774" s="2">
        <f>IF(SUM('Actual species'!G774)&gt;=1,1,IF(SUM('Actual species'!G774)="X",1,0))</f>
        <v>0</v>
      </c>
      <c r="E774" s="2">
        <f>IF(SUM('Actual species'!H774)&gt;=1,1,IF(SUM('Actual species'!H774)="X",1,0))</f>
        <v>0</v>
      </c>
      <c r="F774" s="2">
        <f>IF(SUM('Actual species'!I774)&gt;=1,1,IF(SUM('Actual species'!I774)="X",1,0))</f>
        <v>0</v>
      </c>
      <c r="G774" s="2">
        <f>IF(SUM('Actual species'!J774)&gt;=1,1,IF(SUM('Actual species'!J774)="X",1,0))</f>
        <v>0</v>
      </c>
      <c r="H774" s="2">
        <f>IF(SUM('Actual species'!K774)&gt;=1,1,IF(SUM('Actual species'!K774)="X",1,0))</f>
        <v>0</v>
      </c>
      <c r="I774" s="2">
        <f>IF(SUM('Actual species'!L774)&gt;=1,1,IF(SUM('Actual species'!L774)="X",1,0))</f>
        <v>0</v>
      </c>
      <c r="J774" s="2">
        <f>IF(SUM('Actual species'!M774)&gt;=1,1,IF(SUM('Actual species'!M774)="X",1,0))</f>
        <v>0</v>
      </c>
      <c r="K774" s="2">
        <f>IF(SUM('Actual species'!N774)&gt;=1,1,IF(SUM('Actual species'!N774)="X",1,0))</f>
        <v>0</v>
      </c>
      <c r="L774" s="2">
        <f>IF(SUM('Actual species'!O774)&gt;=1,1,IF(SUM('Actual species'!O774)="X",1,0))</f>
        <v>0</v>
      </c>
      <c r="M774" s="2">
        <f>IF(SUM('Actual species'!P774)&gt;=1,1,IF(SUM('Actual species'!P774)="X",1,0))</f>
        <v>0</v>
      </c>
      <c r="N774" s="2">
        <f>IF(SUM('Actual species'!Q774)&gt;=1,1,IF(SUM('Actual species'!Q774)="X",1,0))</f>
        <v>0</v>
      </c>
      <c r="O774" s="2">
        <f>IF(SUM('Actual species'!R774)&gt;=1,1,IF(SUM('Actual species'!R774)="X",1,0))</f>
        <v>0</v>
      </c>
      <c r="P774" s="2">
        <f>IF(SUM('Actual species'!S774)&gt;=1,1,IF(SUM('Actual species'!S774)="X",1,0))</f>
        <v>0</v>
      </c>
      <c r="Q774" s="2">
        <f>IF(SUM('Actual species'!T774)&gt;=1,1,IF(SUM('Actual species'!T774)="X",1,0))</f>
        <v>0</v>
      </c>
      <c r="R774" s="2">
        <f>IF(SUM('Actual species'!U774)&gt;=1,1,IF(SUM('Actual species'!U774)="X",1,0))</f>
        <v>0</v>
      </c>
      <c r="S774" s="2">
        <f>IF(SUM('Actual species'!V774)&gt;=1,1,IF(SUM('Actual species'!V774)="X",1,0))</f>
        <v>0</v>
      </c>
      <c r="T774" s="2">
        <f>IF(SUM('Actual species'!W774)&gt;=1,1,IF(SUM('Actual species'!W774)="X",1,0))</f>
        <v>0</v>
      </c>
    </row>
    <row r="775" spans="1:20" x14ac:dyDescent="0.3">
      <c r="A775" s="113" t="str">
        <f>'Actual species'!A775</f>
        <v>Edaphus dissimilis</v>
      </c>
      <c r="B775" s="66">
        <f>IF(SUM('Actual species'!B775:E775)&gt;=1,1,IF(SUM('Actual species'!B775:E775)="X",1,0))</f>
        <v>0</v>
      </c>
      <c r="C775" s="2">
        <f>IF(SUM('Actual species'!F775)&gt;=1,1,IF(SUM('Actual species'!F775)="X",1,0))</f>
        <v>0</v>
      </c>
      <c r="D775" s="2">
        <f>IF(SUM('Actual species'!G775)&gt;=1,1,IF(SUM('Actual species'!G775)="X",1,0))</f>
        <v>0</v>
      </c>
      <c r="E775" s="2">
        <f>IF(SUM('Actual species'!H775)&gt;=1,1,IF(SUM('Actual species'!H775)="X",1,0))</f>
        <v>0</v>
      </c>
      <c r="F775" s="2">
        <f>IF(SUM('Actual species'!I775)&gt;=1,1,IF(SUM('Actual species'!I775)="X",1,0))</f>
        <v>0</v>
      </c>
      <c r="G775" s="2">
        <f>IF(SUM('Actual species'!J775)&gt;=1,1,IF(SUM('Actual species'!J775)="X",1,0))</f>
        <v>0</v>
      </c>
      <c r="H775" s="2">
        <f>IF(SUM('Actual species'!K775)&gt;=1,1,IF(SUM('Actual species'!K775)="X",1,0))</f>
        <v>0</v>
      </c>
      <c r="I775" s="2">
        <f>IF(SUM('Actual species'!L775)&gt;=1,1,IF(SUM('Actual species'!L775)="X",1,0))</f>
        <v>0</v>
      </c>
      <c r="J775" s="2">
        <f>IF(SUM('Actual species'!M775)&gt;=1,1,IF(SUM('Actual species'!M775)="X",1,0))</f>
        <v>0</v>
      </c>
      <c r="K775" s="2">
        <f>IF(SUM('Actual species'!N775)&gt;=1,1,IF(SUM('Actual species'!N775)="X",1,0))</f>
        <v>0</v>
      </c>
      <c r="L775" s="2">
        <f>IF(SUM('Actual species'!O775)&gt;=1,1,IF(SUM('Actual species'!O775)="X",1,0))</f>
        <v>0</v>
      </c>
      <c r="M775" s="2">
        <f>IF(SUM('Actual species'!P775)&gt;=1,1,IF(SUM('Actual species'!P775)="X",1,0))</f>
        <v>0</v>
      </c>
      <c r="N775" s="2">
        <f>IF(SUM('Actual species'!Q775)&gt;=1,1,IF(SUM('Actual species'!Q775)="X",1,0))</f>
        <v>0</v>
      </c>
      <c r="O775" s="2">
        <f>IF(SUM('Actual species'!R775)&gt;=1,1,IF(SUM('Actual species'!R775)="X",1,0))</f>
        <v>0</v>
      </c>
      <c r="P775" s="2">
        <f>IF(SUM('Actual species'!S775)&gt;=1,1,IF(SUM('Actual species'!S775)="X",1,0))</f>
        <v>0</v>
      </c>
      <c r="Q775" s="2">
        <f>IF(SUM('Actual species'!T775)&gt;=1,1,IF(SUM('Actual species'!T775)="X",1,0))</f>
        <v>0</v>
      </c>
      <c r="R775" s="2">
        <f>IF(SUM('Actual species'!U775)&gt;=1,1,IF(SUM('Actual species'!U775)="X",1,0))</f>
        <v>0</v>
      </c>
      <c r="S775" s="2">
        <f>IF(SUM('Actual species'!V775)&gt;=1,1,IF(SUM('Actual species'!V775)="X",1,0))</f>
        <v>0</v>
      </c>
      <c r="T775" s="2">
        <f>IF(SUM('Actual species'!W775)&gt;=1,1,IF(SUM('Actual species'!W775)="X",1,0))</f>
        <v>0</v>
      </c>
    </row>
    <row r="776" spans="1:20" x14ac:dyDescent="0.3">
      <c r="A776" s="113" t="str">
        <f>'Actual species'!A776</f>
        <v>Leptotyphlinae</v>
      </c>
      <c r="B776" s="66">
        <f>IF(SUM('Actual species'!B776:E776)&gt;=1,1,IF(SUM('Actual species'!B776:E776)="X",1,0))</f>
        <v>0</v>
      </c>
      <c r="C776" s="2">
        <f>IF(SUM('Actual species'!F776)&gt;=1,1,IF(SUM('Actual species'!F776)="X",1,0))</f>
        <v>0</v>
      </c>
      <c r="D776" s="2">
        <f>IF(SUM('Actual species'!G776)&gt;=1,1,IF(SUM('Actual species'!G776)="X",1,0))</f>
        <v>0</v>
      </c>
      <c r="E776" s="2">
        <f>IF(SUM('Actual species'!H776)&gt;=1,1,IF(SUM('Actual species'!H776)="X",1,0))</f>
        <v>0</v>
      </c>
      <c r="F776" s="2">
        <f>IF(SUM('Actual species'!I776)&gt;=1,1,IF(SUM('Actual species'!I776)="X",1,0))</f>
        <v>0</v>
      </c>
      <c r="G776" s="2">
        <f>IF(SUM('Actual species'!J776)&gt;=1,1,IF(SUM('Actual species'!J776)="X",1,0))</f>
        <v>0</v>
      </c>
      <c r="H776" s="2">
        <f>IF(SUM('Actual species'!K776)&gt;=1,1,IF(SUM('Actual species'!K776)="X",1,0))</f>
        <v>0</v>
      </c>
      <c r="I776" s="2">
        <f>IF(SUM('Actual species'!L776)&gt;=1,1,IF(SUM('Actual species'!L776)="X",1,0))</f>
        <v>0</v>
      </c>
      <c r="J776" s="2">
        <f>IF(SUM('Actual species'!M776)&gt;=1,1,IF(SUM('Actual species'!M776)="X",1,0))</f>
        <v>0</v>
      </c>
      <c r="K776" s="2">
        <f>IF(SUM('Actual species'!N776)&gt;=1,1,IF(SUM('Actual species'!N776)="X",1,0))</f>
        <v>0</v>
      </c>
      <c r="L776" s="2">
        <f>IF(SUM('Actual species'!O776)&gt;=1,1,IF(SUM('Actual species'!O776)="X",1,0))</f>
        <v>0</v>
      </c>
      <c r="M776" s="2">
        <f>IF(SUM('Actual species'!P776)&gt;=1,1,IF(SUM('Actual species'!P776)="X",1,0))</f>
        <v>0</v>
      </c>
      <c r="N776" s="2">
        <f>IF(SUM('Actual species'!Q776)&gt;=1,1,IF(SUM('Actual species'!Q776)="X",1,0))</f>
        <v>0</v>
      </c>
      <c r="O776" s="2">
        <f>IF(SUM('Actual species'!R776)&gt;=1,1,IF(SUM('Actual species'!R776)="X",1,0))</f>
        <v>0</v>
      </c>
      <c r="P776" s="2">
        <f>IF(SUM('Actual species'!S776)&gt;=1,1,IF(SUM('Actual species'!S776)="X",1,0))</f>
        <v>0</v>
      </c>
      <c r="Q776" s="2">
        <f>IF(SUM('Actual species'!T776)&gt;=1,1,IF(SUM('Actual species'!T776)="X",1,0))</f>
        <v>0</v>
      </c>
      <c r="R776" s="2">
        <f>IF(SUM('Actual species'!U776)&gt;=1,1,IF(SUM('Actual species'!U776)="X",1,0))</f>
        <v>0</v>
      </c>
      <c r="S776" s="2">
        <f>IF(SUM('Actual species'!V776)&gt;=1,1,IF(SUM('Actual species'!V776)="X",1,0))</f>
        <v>0</v>
      </c>
      <c r="T776" s="2">
        <f>IF(SUM('Actual species'!W776)&gt;=1,1,IF(SUM('Actual species'!W776)="X",1,0))</f>
        <v>0</v>
      </c>
    </row>
    <row r="777" spans="1:20" x14ac:dyDescent="0.3">
      <c r="A777" s="113" t="str">
        <f>'Actual species'!A777</f>
        <v xml:space="preserve">**Allotyphlus achileus (E) </v>
      </c>
      <c r="B777" s="66">
        <f>IF(SUM('Actual species'!B777:E777)&gt;=1,1,IF(SUM('Actual species'!B777:E777)="X",1,0))</f>
        <v>0</v>
      </c>
      <c r="C777" s="2">
        <f>IF(SUM('Actual species'!F777)&gt;=1,1,IF(SUM('Actual species'!F777)="X",1,0))</f>
        <v>0</v>
      </c>
      <c r="D777" s="2">
        <f>IF(SUM('Actual species'!G777)&gt;=1,1,IF(SUM('Actual species'!G777)="X",1,0))</f>
        <v>0</v>
      </c>
      <c r="E777" s="2">
        <f>IF(SUM('Actual species'!H777)&gt;=1,1,IF(SUM('Actual species'!H777)="X",1,0))</f>
        <v>0</v>
      </c>
      <c r="F777" s="2">
        <f>IF(SUM('Actual species'!I777)&gt;=1,1,IF(SUM('Actual species'!I777)="X",1,0))</f>
        <v>0</v>
      </c>
      <c r="G777" s="2">
        <f>IF(SUM('Actual species'!J777)&gt;=1,1,IF(SUM('Actual species'!J777)="X",1,0))</f>
        <v>0</v>
      </c>
      <c r="H777" s="2">
        <f>IF(SUM('Actual species'!K777)&gt;=1,1,IF(SUM('Actual species'!K777)="X",1,0))</f>
        <v>0</v>
      </c>
      <c r="I777" s="2">
        <f>IF(SUM('Actual species'!L777)&gt;=1,1,IF(SUM('Actual species'!L777)="X",1,0))</f>
        <v>0</v>
      </c>
      <c r="J777" s="2">
        <f>IF(SUM('Actual species'!M777)&gt;=1,1,IF(SUM('Actual species'!M777)="X",1,0))</f>
        <v>0</v>
      </c>
      <c r="K777" s="2">
        <f>IF(SUM('Actual species'!N777)&gt;=1,1,IF(SUM('Actual species'!N777)="X",1,0))</f>
        <v>0</v>
      </c>
      <c r="L777" s="2">
        <f>IF(SUM('Actual species'!O777)&gt;=1,1,IF(SUM('Actual species'!O777)="X",1,0))</f>
        <v>0</v>
      </c>
      <c r="M777" s="2">
        <f>IF(SUM('Actual species'!P777)&gt;=1,1,IF(SUM('Actual species'!P777)="X",1,0))</f>
        <v>0</v>
      </c>
      <c r="N777" s="2">
        <f>IF(SUM('Actual species'!Q777)&gt;=1,1,IF(SUM('Actual species'!Q777)="X",1,0))</f>
        <v>0</v>
      </c>
      <c r="O777" s="2">
        <f>IF(SUM('Actual species'!R777)&gt;=1,1,IF(SUM('Actual species'!R777)="X",1,0))</f>
        <v>0</v>
      </c>
      <c r="P777" s="2">
        <f>IF(SUM('Actual species'!S777)&gt;=1,1,IF(SUM('Actual species'!S777)="X",1,0))</f>
        <v>0</v>
      </c>
      <c r="Q777" s="2">
        <f>IF(SUM('Actual species'!T777)&gt;=1,1,IF(SUM('Actual species'!T777)="X",1,0))</f>
        <v>0</v>
      </c>
      <c r="R777" s="2">
        <f>IF(SUM('Actual species'!U777)&gt;=1,1,IF(SUM('Actual species'!U777)="X",1,0))</f>
        <v>0</v>
      </c>
      <c r="S777" s="2">
        <f>IF(SUM('Actual species'!V777)&gt;=1,1,IF(SUM('Actual species'!V777)="X",1,0))</f>
        <v>0</v>
      </c>
      <c r="T777" s="2">
        <f>IF(SUM('Actual species'!W777)&gt;=1,1,IF(SUM('Actual species'!W777)="X",1,0))</f>
        <v>0</v>
      </c>
    </row>
    <row r="778" spans="1:20" x14ac:dyDescent="0.3">
      <c r="A778" s="113" t="str">
        <f>'Actual species'!A778</f>
        <v xml:space="preserve">**Allotyphlus corcyranus (E) </v>
      </c>
      <c r="B778" s="66">
        <f>IF(SUM('Actual species'!B778:E778)&gt;=1,1,IF(SUM('Actual species'!B778:E778)="X",1,0))</f>
        <v>0</v>
      </c>
      <c r="C778" s="2">
        <f>IF(SUM('Actual species'!F778)&gt;=1,1,IF(SUM('Actual species'!F778)="X",1,0))</f>
        <v>0</v>
      </c>
      <c r="D778" s="2">
        <f>IF(SUM('Actual species'!G778)&gt;=1,1,IF(SUM('Actual species'!G778)="X",1,0))</f>
        <v>0</v>
      </c>
      <c r="E778" s="2">
        <f>IF(SUM('Actual species'!H778)&gt;=1,1,IF(SUM('Actual species'!H778)="X",1,0))</f>
        <v>0</v>
      </c>
      <c r="F778" s="2">
        <f>IF(SUM('Actual species'!I778)&gt;=1,1,IF(SUM('Actual species'!I778)="X",1,0))</f>
        <v>0</v>
      </c>
      <c r="G778" s="2">
        <f>IF(SUM('Actual species'!J778)&gt;=1,1,IF(SUM('Actual species'!J778)="X",1,0))</f>
        <v>0</v>
      </c>
      <c r="H778" s="2">
        <f>IF(SUM('Actual species'!K778)&gt;=1,1,IF(SUM('Actual species'!K778)="X",1,0))</f>
        <v>0</v>
      </c>
      <c r="I778" s="2">
        <f>IF(SUM('Actual species'!L778)&gt;=1,1,IF(SUM('Actual species'!L778)="X",1,0))</f>
        <v>0</v>
      </c>
      <c r="J778" s="2">
        <f>IF(SUM('Actual species'!M778)&gt;=1,1,IF(SUM('Actual species'!M778)="X",1,0))</f>
        <v>0</v>
      </c>
      <c r="K778" s="2">
        <f>IF(SUM('Actual species'!N778)&gt;=1,1,IF(SUM('Actual species'!N778)="X",1,0))</f>
        <v>0</v>
      </c>
      <c r="L778" s="2">
        <f>IF(SUM('Actual species'!O778)&gt;=1,1,IF(SUM('Actual species'!O778)="X",1,0))</f>
        <v>0</v>
      </c>
      <c r="M778" s="2">
        <f>IF(SUM('Actual species'!P778)&gt;=1,1,IF(SUM('Actual species'!P778)="X",1,0))</f>
        <v>0</v>
      </c>
      <c r="N778" s="2">
        <f>IF(SUM('Actual species'!Q778)&gt;=1,1,IF(SUM('Actual species'!Q778)="X",1,0))</f>
        <v>0</v>
      </c>
      <c r="O778" s="2">
        <f>IF(SUM('Actual species'!R778)&gt;=1,1,IF(SUM('Actual species'!R778)="X",1,0))</f>
        <v>0</v>
      </c>
      <c r="P778" s="2">
        <f>IF(SUM('Actual species'!S778)&gt;=1,1,IF(SUM('Actual species'!S778)="X",1,0))</f>
        <v>0</v>
      </c>
      <c r="Q778" s="2">
        <f>IF(SUM('Actual species'!T778)&gt;=1,1,IF(SUM('Actual species'!T778)="X",1,0))</f>
        <v>0</v>
      </c>
      <c r="R778" s="2">
        <f>IF(SUM('Actual species'!U778)&gt;=1,1,IF(SUM('Actual species'!U778)="X",1,0))</f>
        <v>0</v>
      </c>
      <c r="S778" s="2">
        <f>IF(SUM('Actual species'!V778)&gt;=1,1,IF(SUM('Actual species'!V778)="X",1,0))</f>
        <v>0</v>
      </c>
      <c r="T778" s="2">
        <f>IF(SUM('Actual species'!W778)&gt;=1,1,IF(SUM('Actual species'!W778)="X",1,0))</f>
        <v>0</v>
      </c>
    </row>
    <row r="779" spans="1:20" x14ac:dyDescent="0.3">
      <c r="A779" s="113" t="str">
        <f>'Actual species'!A779</f>
        <v xml:space="preserve">**Allotyphlus corcyricus (E) </v>
      </c>
      <c r="B779" s="66">
        <f>IF(SUM('Actual species'!B779:E779)&gt;=1,1,IF(SUM('Actual species'!B779:E779)="X",1,0))</f>
        <v>0</v>
      </c>
      <c r="C779" s="2">
        <f>IF(SUM('Actual species'!F779)&gt;=1,1,IF(SUM('Actual species'!F779)="X",1,0))</f>
        <v>0</v>
      </c>
      <c r="D779" s="2">
        <f>IF(SUM('Actual species'!G779)&gt;=1,1,IF(SUM('Actual species'!G779)="X",1,0))</f>
        <v>0</v>
      </c>
      <c r="E779" s="2">
        <f>IF(SUM('Actual species'!H779)&gt;=1,1,IF(SUM('Actual species'!H779)="X",1,0))</f>
        <v>0</v>
      </c>
      <c r="F779" s="2">
        <f>IF(SUM('Actual species'!I779)&gt;=1,1,IF(SUM('Actual species'!I779)="X",1,0))</f>
        <v>0</v>
      </c>
      <c r="G779" s="2">
        <f>IF(SUM('Actual species'!J779)&gt;=1,1,IF(SUM('Actual species'!J779)="X",1,0))</f>
        <v>0</v>
      </c>
      <c r="H779" s="2">
        <f>IF(SUM('Actual species'!K779)&gt;=1,1,IF(SUM('Actual species'!K779)="X",1,0))</f>
        <v>0</v>
      </c>
      <c r="I779" s="2">
        <f>IF(SUM('Actual species'!L779)&gt;=1,1,IF(SUM('Actual species'!L779)="X",1,0))</f>
        <v>0</v>
      </c>
      <c r="J779" s="2">
        <f>IF(SUM('Actual species'!M779)&gt;=1,1,IF(SUM('Actual species'!M779)="X",1,0))</f>
        <v>0</v>
      </c>
      <c r="K779" s="2">
        <f>IF(SUM('Actual species'!N779)&gt;=1,1,IF(SUM('Actual species'!N779)="X",1,0))</f>
        <v>0</v>
      </c>
      <c r="L779" s="2">
        <f>IF(SUM('Actual species'!O779)&gt;=1,1,IF(SUM('Actual species'!O779)="X",1,0))</f>
        <v>0</v>
      </c>
      <c r="M779" s="2">
        <f>IF(SUM('Actual species'!P779)&gt;=1,1,IF(SUM('Actual species'!P779)="X",1,0))</f>
        <v>0</v>
      </c>
      <c r="N779" s="2">
        <f>IF(SUM('Actual species'!Q779)&gt;=1,1,IF(SUM('Actual species'!Q779)="X",1,0))</f>
        <v>0</v>
      </c>
      <c r="O779" s="2">
        <f>IF(SUM('Actual species'!R779)&gt;=1,1,IF(SUM('Actual species'!R779)="X",1,0))</f>
        <v>0</v>
      </c>
      <c r="P779" s="2">
        <f>IF(SUM('Actual species'!S779)&gt;=1,1,IF(SUM('Actual species'!S779)="X",1,0))</f>
        <v>0</v>
      </c>
      <c r="Q779" s="2">
        <f>IF(SUM('Actual species'!T779)&gt;=1,1,IF(SUM('Actual species'!T779)="X",1,0))</f>
        <v>0</v>
      </c>
      <c r="R779" s="2">
        <f>IF(SUM('Actual species'!U779)&gt;=1,1,IF(SUM('Actual species'!U779)="X",1,0))</f>
        <v>0</v>
      </c>
      <c r="S779" s="2">
        <f>IF(SUM('Actual species'!V779)&gt;=1,1,IF(SUM('Actual species'!V779)="X",1,0))</f>
        <v>0</v>
      </c>
      <c r="T779" s="2">
        <f>IF(SUM('Actual species'!W779)&gt;=1,1,IF(SUM('Actual species'!W779)="X",1,0))</f>
        <v>0</v>
      </c>
    </row>
    <row r="780" spans="1:20" x14ac:dyDescent="0.3">
      <c r="A780" s="113" t="str">
        <f>'Actual species'!A780</f>
        <v xml:space="preserve">**Allotyphlus dexter (E) </v>
      </c>
      <c r="B780" s="66">
        <f>IF(SUM('Actual species'!B780:E780)&gt;=1,1,IF(SUM('Actual species'!B780:E780)="X",1,0))</f>
        <v>0</v>
      </c>
      <c r="C780" s="2">
        <f>IF(SUM('Actual species'!F780)&gt;=1,1,IF(SUM('Actual species'!F780)="X",1,0))</f>
        <v>0</v>
      </c>
      <c r="D780" s="2">
        <f>IF(SUM('Actual species'!G780)&gt;=1,1,IF(SUM('Actual species'!G780)="X",1,0))</f>
        <v>0</v>
      </c>
      <c r="E780" s="2">
        <f>IF(SUM('Actual species'!H780)&gt;=1,1,IF(SUM('Actual species'!H780)="X",1,0))</f>
        <v>0</v>
      </c>
      <c r="F780" s="2">
        <f>IF(SUM('Actual species'!I780)&gt;=1,1,IF(SUM('Actual species'!I780)="X",1,0))</f>
        <v>0</v>
      </c>
      <c r="G780" s="2">
        <f>IF(SUM('Actual species'!J780)&gt;=1,1,IF(SUM('Actual species'!J780)="X",1,0))</f>
        <v>0</v>
      </c>
      <c r="H780" s="2">
        <f>IF(SUM('Actual species'!K780)&gt;=1,1,IF(SUM('Actual species'!K780)="X",1,0))</f>
        <v>0</v>
      </c>
      <c r="I780" s="2">
        <f>IF(SUM('Actual species'!L780)&gt;=1,1,IF(SUM('Actual species'!L780)="X",1,0))</f>
        <v>0</v>
      </c>
      <c r="J780" s="2">
        <f>IF(SUM('Actual species'!M780)&gt;=1,1,IF(SUM('Actual species'!M780)="X",1,0))</f>
        <v>0</v>
      </c>
      <c r="K780" s="2">
        <f>IF(SUM('Actual species'!N780)&gt;=1,1,IF(SUM('Actual species'!N780)="X",1,0))</f>
        <v>0</v>
      </c>
      <c r="L780" s="2">
        <f>IF(SUM('Actual species'!O780)&gt;=1,1,IF(SUM('Actual species'!O780)="X",1,0))</f>
        <v>0</v>
      </c>
      <c r="M780" s="2">
        <f>IF(SUM('Actual species'!P780)&gt;=1,1,IF(SUM('Actual species'!P780)="X",1,0))</f>
        <v>0</v>
      </c>
      <c r="N780" s="2">
        <f>IF(SUM('Actual species'!Q780)&gt;=1,1,IF(SUM('Actual species'!Q780)="X",1,0))</f>
        <v>0</v>
      </c>
      <c r="O780" s="2">
        <f>IF(SUM('Actual species'!R780)&gt;=1,1,IF(SUM('Actual species'!R780)="X",1,0))</f>
        <v>0</v>
      </c>
      <c r="P780" s="2">
        <f>IF(SUM('Actual species'!S780)&gt;=1,1,IF(SUM('Actual species'!S780)="X",1,0))</f>
        <v>0</v>
      </c>
      <c r="Q780" s="2">
        <f>IF(SUM('Actual species'!T780)&gt;=1,1,IF(SUM('Actual species'!T780)="X",1,0))</f>
        <v>0</v>
      </c>
      <c r="R780" s="2">
        <f>IF(SUM('Actual species'!U780)&gt;=1,1,IF(SUM('Actual species'!U780)="X",1,0))</f>
        <v>0</v>
      </c>
      <c r="S780" s="2">
        <f>IF(SUM('Actual species'!V780)&gt;=1,1,IF(SUM('Actual species'!V780)="X",1,0))</f>
        <v>0</v>
      </c>
      <c r="T780" s="2">
        <f>IF(SUM('Actual species'!W780)&gt;=1,1,IF(SUM('Actual species'!W780)="X",1,0))</f>
        <v>0</v>
      </c>
    </row>
    <row r="781" spans="1:20" x14ac:dyDescent="0.3">
      <c r="A781" s="113" t="str">
        <f>'Actual species'!A781</f>
        <v xml:space="preserve">**Allotyphlus sinester (E) </v>
      </c>
      <c r="B781" s="66">
        <f>IF(SUM('Actual species'!B781:E781)&gt;=1,1,IF(SUM('Actual species'!B781:E781)="X",1,0))</f>
        <v>0</v>
      </c>
      <c r="C781" s="2">
        <f>IF(SUM('Actual species'!F781)&gt;=1,1,IF(SUM('Actual species'!F781)="X",1,0))</f>
        <v>0</v>
      </c>
      <c r="D781" s="2">
        <f>IF(SUM('Actual species'!G781)&gt;=1,1,IF(SUM('Actual species'!G781)="X",1,0))</f>
        <v>0</v>
      </c>
      <c r="E781" s="2">
        <f>IF(SUM('Actual species'!H781)&gt;=1,1,IF(SUM('Actual species'!H781)="X",1,0))</f>
        <v>0</v>
      </c>
      <c r="F781" s="2">
        <f>IF(SUM('Actual species'!I781)&gt;=1,1,IF(SUM('Actual species'!I781)="X",1,0))</f>
        <v>0</v>
      </c>
      <c r="G781" s="2">
        <f>IF(SUM('Actual species'!J781)&gt;=1,1,IF(SUM('Actual species'!J781)="X",1,0))</f>
        <v>0</v>
      </c>
      <c r="H781" s="2">
        <f>IF(SUM('Actual species'!K781)&gt;=1,1,IF(SUM('Actual species'!K781)="X",1,0))</f>
        <v>0</v>
      </c>
      <c r="I781" s="2">
        <f>IF(SUM('Actual species'!L781)&gt;=1,1,IF(SUM('Actual species'!L781)="X",1,0))</f>
        <v>0</v>
      </c>
      <c r="J781" s="2">
        <f>IF(SUM('Actual species'!M781)&gt;=1,1,IF(SUM('Actual species'!M781)="X",1,0))</f>
        <v>0</v>
      </c>
      <c r="K781" s="2">
        <f>IF(SUM('Actual species'!N781)&gt;=1,1,IF(SUM('Actual species'!N781)="X",1,0))</f>
        <v>0</v>
      </c>
      <c r="L781" s="2">
        <f>IF(SUM('Actual species'!O781)&gt;=1,1,IF(SUM('Actual species'!O781)="X",1,0))</f>
        <v>0</v>
      </c>
      <c r="M781" s="2">
        <f>IF(SUM('Actual species'!P781)&gt;=1,1,IF(SUM('Actual species'!P781)="X",1,0))</f>
        <v>0</v>
      </c>
      <c r="N781" s="2">
        <f>IF(SUM('Actual species'!Q781)&gt;=1,1,IF(SUM('Actual species'!Q781)="X",1,0))</f>
        <v>0</v>
      </c>
      <c r="O781" s="2">
        <f>IF(SUM('Actual species'!R781)&gt;=1,1,IF(SUM('Actual species'!R781)="X",1,0))</f>
        <v>0</v>
      </c>
      <c r="P781" s="2">
        <f>IF(SUM('Actual species'!S781)&gt;=1,1,IF(SUM('Actual species'!S781)="X",1,0))</f>
        <v>0</v>
      </c>
      <c r="Q781" s="2">
        <f>IF(SUM('Actual species'!T781)&gt;=1,1,IF(SUM('Actual species'!T781)="X",1,0))</f>
        <v>0</v>
      </c>
      <c r="R781" s="2">
        <f>IF(SUM('Actual species'!U781)&gt;=1,1,IF(SUM('Actual species'!U781)="X",1,0))</f>
        <v>0</v>
      </c>
      <c r="S781" s="2">
        <f>IF(SUM('Actual species'!V781)&gt;=1,1,IF(SUM('Actual species'!V781)="X",1,0))</f>
        <v>0</v>
      </c>
      <c r="T781" s="2">
        <f>IF(SUM('Actual species'!W781)&gt;=1,1,IF(SUM('Actual species'!W781)="X",1,0))</f>
        <v>0</v>
      </c>
    </row>
    <row r="782" spans="1:20" x14ac:dyDescent="0.3">
      <c r="A782" s="113" t="str">
        <f>'Actual species'!A782</f>
        <v>*Cyrtotyphlus samothracicus (E)</v>
      </c>
      <c r="B782" s="66">
        <f>IF(SUM('Actual species'!B782:E782)&gt;=1,1,IF(SUM('Actual species'!B782:E782)="X",1,0))</f>
        <v>0</v>
      </c>
      <c r="C782" s="2">
        <f>IF(SUM('Actual species'!F782)&gt;=1,1,IF(SUM('Actual species'!F782)="X",1,0))</f>
        <v>0</v>
      </c>
      <c r="D782" s="2">
        <f>IF(SUM('Actual species'!G782)&gt;=1,1,IF(SUM('Actual species'!G782)="X",1,0))</f>
        <v>0</v>
      </c>
      <c r="E782" s="2">
        <f>IF(SUM('Actual species'!H782)&gt;=1,1,IF(SUM('Actual species'!H782)="X",1,0))</f>
        <v>0</v>
      </c>
      <c r="F782" s="2">
        <f>IF(SUM('Actual species'!I782)&gt;=1,1,IF(SUM('Actual species'!I782)="X",1,0))</f>
        <v>0</v>
      </c>
      <c r="G782" s="2">
        <f>IF(SUM('Actual species'!J782)&gt;=1,1,IF(SUM('Actual species'!J782)="X",1,0))</f>
        <v>0</v>
      </c>
      <c r="H782" s="2">
        <f>IF(SUM('Actual species'!K782)&gt;=1,1,IF(SUM('Actual species'!K782)="X",1,0))</f>
        <v>0</v>
      </c>
      <c r="I782" s="2">
        <f>IF(SUM('Actual species'!L782)&gt;=1,1,IF(SUM('Actual species'!L782)="X",1,0))</f>
        <v>0</v>
      </c>
      <c r="J782" s="2">
        <f>IF(SUM('Actual species'!M782)&gt;=1,1,IF(SUM('Actual species'!M782)="X",1,0))</f>
        <v>0</v>
      </c>
      <c r="K782" s="2">
        <f>IF(SUM('Actual species'!N782)&gt;=1,1,IF(SUM('Actual species'!N782)="X",1,0))</f>
        <v>0</v>
      </c>
      <c r="L782" s="2">
        <f>IF(SUM('Actual species'!O782)&gt;=1,1,IF(SUM('Actual species'!O782)="X",1,0))</f>
        <v>0</v>
      </c>
      <c r="M782" s="2">
        <f>IF(SUM('Actual species'!P782)&gt;=1,1,IF(SUM('Actual species'!P782)="X",1,0))</f>
        <v>1</v>
      </c>
      <c r="N782" s="2">
        <f>IF(SUM('Actual species'!Q782)&gt;=1,1,IF(SUM('Actual species'!Q782)="X",1,0))</f>
        <v>0</v>
      </c>
      <c r="O782" s="2">
        <f>IF(SUM('Actual species'!R782)&gt;=1,1,IF(SUM('Actual species'!R782)="X",1,0))</f>
        <v>0</v>
      </c>
      <c r="P782" s="2">
        <f>IF(SUM('Actual species'!S782)&gt;=1,1,IF(SUM('Actual species'!S782)="X",1,0))</f>
        <v>0</v>
      </c>
      <c r="Q782" s="2">
        <f>IF(SUM('Actual species'!T782)&gt;=1,1,IF(SUM('Actual species'!T782)="X",1,0))</f>
        <v>0</v>
      </c>
      <c r="R782" s="2">
        <f>IF(SUM('Actual species'!U782)&gt;=1,1,IF(SUM('Actual species'!U782)="X",1,0))</f>
        <v>0</v>
      </c>
      <c r="S782" s="2">
        <f>IF(SUM('Actual species'!V782)&gt;=1,1,IF(SUM('Actual species'!V782)="X",1,0))</f>
        <v>0</v>
      </c>
      <c r="T782" s="2">
        <f>IF(SUM('Actual species'!W782)&gt;=1,1,IF(SUM('Actual species'!W782)="X",1,0))</f>
        <v>0</v>
      </c>
    </row>
    <row r="783" spans="1:20" x14ac:dyDescent="0.3">
      <c r="A783" s="113" t="str">
        <f>'Actual species'!A783</f>
        <v xml:space="preserve">**Gynotyphlus corcyrensis (E) </v>
      </c>
      <c r="B783" s="66">
        <f>IF(SUM('Actual species'!B783:E783)&gt;=1,1,IF(SUM('Actual species'!B783:E783)="X",1,0))</f>
        <v>0</v>
      </c>
      <c r="C783" s="2">
        <f>IF(SUM('Actual species'!F783)&gt;=1,1,IF(SUM('Actual species'!F783)="X",1,0))</f>
        <v>0</v>
      </c>
      <c r="D783" s="2">
        <f>IF(SUM('Actual species'!G783)&gt;=1,1,IF(SUM('Actual species'!G783)="X",1,0))</f>
        <v>0</v>
      </c>
      <c r="E783" s="2">
        <f>IF(SUM('Actual species'!H783)&gt;=1,1,IF(SUM('Actual species'!H783)="X",1,0))</f>
        <v>0</v>
      </c>
      <c r="F783" s="2">
        <f>IF(SUM('Actual species'!I783)&gt;=1,1,IF(SUM('Actual species'!I783)="X",1,0))</f>
        <v>0</v>
      </c>
      <c r="G783" s="2">
        <f>IF(SUM('Actual species'!J783)&gt;=1,1,IF(SUM('Actual species'!J783)="X",1,0))</f>
        <v>0</v>
      </c>
      <c r="H783" s="2">
        <f>IF(SUM('Actual species'!K783)&gt;=1,1,IF(SUM('Actual species'!K783)="X",1,0))</f>
        <v>0</v>
      </c>
      <c r="I783" s="2">
        <f>IF(SUM('Actual species'!L783)&gt;=1,1,IF(SUM('Actual species'!L783)="X",1,0))</f>
        <v>0</v>
      </c>
      <c r="J783" s="2">
        <f>IF(SUM('Actual species'!M783)&gt;=1,1,IF(SUM('Actual species'!M783)="X",1,0))</f>
        <v>0</v>
      </c>
      <c r="K783" s="2">
        <f>IF(SUM('Actual species'!N783)&gt;=1,1,IF(SUM('Actual species'!N783)="X",1,0))</f>
        <v>0</v>
      </c>
      <c r="L783" s="2">
        <f>IF(SUM('Actual species'!O783)&gt;=1,1,IF(SUM('Actual species'!O783)="X",1,0))</f>
        <v>0</v>
      </c>
      <c r="M783" s="2">
        <f>IF(SUM('Actual species'!P783)&gt;=1,1,IF(SUM('Actual species'!P783)="X",1,0))</f>
        <v>0</v>
      </c>
      <c r="N783" s="2">
        <f>IF(SUM('Actual species'!Q783)&gt;=1,1,IF(SUM('Actual species'!Q783)="X",1,0))</f>
        <v>0</v>
      </c>
      <c r="O783" s="2">
        <f>IF(SUM('Actual species'!R783)&gt;=1,1,IF(SUM('Actual species'!R783)="X",1,0))</f>
        <v>0</v>
      </c>
      <c r="P783" s="2">
        <f>IF(SUM('Actual species'!S783)&gt;=1,1,IF(SUM('Actual species'!S783)="X",1,0))</f>
        <v>0</v>
      </c>
      <c r="Q783" s="2">
        <f>IF(SUM('Actual species'!T783)&gt;=1,1,IF(SUM('Actual species'!T783)="X",1,0))</f>
        <v>0</v>
      </c>
      <c r="R783" s="2">
        <f>IF(SUM('Actual species'!U783)&gt;=1,1,IF(SUM('Actual species'!U783)="X",1,0))</f>
        <v>0</v>
      </c>
      <c r="S783" s="2">
        <f>IF(SUM('Actual species'!V783)&gt;=1,1,IF(SUM('Actual species'!V783)="X",1,0))</f>
        <v>0</v>
      </c>
      <c r="T783" s="2">
        <f>IF(SUM('Actual species'!W783)&gt;=1,1,IF(SUM('Actual species'!W783)="X",1,0))</f>
        <v>0</v>
      </c>
    </row>
    <row r="784" spans="1:20" x14ac:dyDescent="0.3">
      <c r="A784" s="113" t="str">
        <f>'Actual species'!A784</f>
        <v>Gyntotyphlus perpusillus micros</v>
      </c>
      <c r="B784" s="66">
        <f>IF(SUM('Actual species'!B784:E784)&gt;=1,1,IF(SUM('Actual species'!B784:E784)="X",1,0))</f>
        <v>0</v>
      </c>
      <c r="C784" s="2">
        <f>IF(SUM('Actual species'!F784)&gt;=1,1,IF(SUM('Actual species'!F784)="X",1,0))</f>
        <v>0</v>
      </c>
      <c r="D784" s="2">
        <f>IF(SUM('Actual species'!G784)&gt;=1,1,IF(SUM('Actual species'!G784)="X",1,0))</f>
        <v>0</v>
      </c>
      <c r="E784" s="2">
        <f>IF(SUM('Actual species'!H784)&gt;=1,1,IF(SUM('Actual species'!H784)="X",1,0))</f>
        <v>0</v>
      </c>
      <c r="F784" s="2">
        <f>IF(SUM('Actual species'!I784)&gt;=1,1,IF(SUM('Actual species'!I784)="X",1,0))</f>
        <v>0</v>
      </c>
      <c r="G784" s="2">
        <f>IF(SUM('Actual species'!J784)&gt;=1,1,IF(SUM('Actual species'!J784)="X",1,0))</f>
        <v>0</v>
      </c>
      <c r="H784" s="2">
        <f>IF(SUM('Actual species'!K784)&gt;=1,1,IF(SUM('Actual species'!K784)="X",1,0))</f>
        <v>0</v>
      </c>
      <c r="I784" s="2">
        <f>IF(SUM('Actual species'!L784)&gt;=1,1,IF(SUM('Actual species'!L784)="X",1,0))</f>
        <v>0</v>
      </c>
      <c r="J784" s="2">
        <f>IF(SUM('Actual species'!M784)&gt;=1,1,IF(SUM('Actual species'!M784)="X",1,0))</f>
        <v>0</v>
      </c>
      <c r="K784" s="2">
        <f>IF(SUM('Actual species'!N784)&gt;=1,1,IF(SUM('Actual species'!N784)="X",1,0))</f>
        <v>0</v>
      </c>
      <c r="L784" s="2">
        <f>IF(SUM('Actual species'!O784)&gt;=1,1,IF(SUM('Actual species'!O784)="X",1,0))</f>
        <v>0</v>
      </c>
      <c r="M784" s="2">
        <f>IF(SUM('Actual species'!P784)&gt;=1,1,IF(SUM('Actual species'!P784)="X",1,0))</f>
        <v>0</v>
      </c>
      <c r="N784" s="2">
        <f>IF(SUM('Actual species'!Q784)&gt;=1,1,IF(SUM('Actual species'!Q784)="X",1,0))</f>
        <v>0</v>
      </c>
      <c r="O784" s="2">
        <f>IF(SUM('Actual species'!R784)&gt;=1,1,IF(SUM('Actual species'!R784)="X",1,0))</f>
        <v>0</v>
      </c>
      <c r="P784" s="2">
        <f>IF(SUM('Actual species'!S784)&gt;=1,1,IF(SUM('Actual species'!S784)="X",1,0))</f>
        <v>0</v>
      </c>
      <c r="Q784" s="2">
        <f>IF(SUM('Actual species'!T784)&gt;=1,1,IF(SUM('Actual species'!T784)="X",1,0))</f>
        <v>0</v>
      </c>
      <c r="R784" s="2">
        <f>IF(SUM('Actual species'!U784)&gt;=1,1,IF(SUM('Actual species'!U784)="X",1,0))</f>
        <v>0</v>
      </c>
      <c r="S784" s="2">
        <f>IF(SUM('Actual species'!V784)&gt;=1,1,IF(SUM('Actual species'!V784)="X",1,0))</f>
        <v>0</v>
      </c>
      <c r="T784" s="2">
        <f>IF(SUM('Actual species'!W784)&gt;=1,1,IF(SUM('Actual species'!W784)="X",1,0))</f>
        <v>0</v>
      </c>
    </row>
    <row r="785" spans="1:20" x14ac:dyDescent="0.3">
      <c r="A785" s="113" t="str">
        <f>'Actual species'!A785</f>
        <v xml:space="preserve">Kenotyphlus rhodensis (E) </v>
      </c>
      <c r="B785" s="66">
        <f>IF(SUM('Actual species'!B785:E785)&gt;=1,1,IF(SUM('Actual species'!B785:E785)="X",1,0))</f>
        <v>0</v>
      </c>
      <c r="C785" s="2">
        <f>IF(SUM('Actual species'!F785)&gt;=1,1,IF(SUM('Actual species'!F785)="X",1,0))</f>
        <v>0</v>
      </c>
      <c r="D785" s="2">
        <f>IF(SUM('Actual species'!G785)&gt;=1,1,IF(SUM('Actual species'!G785)="X",1,0))</f>
        <v>0</v>
      </c>
      <c r="E785" s="2">
        <f>IF(SUM('Actual species'!H785)&gt;=1,1,IF(SUM('Actual species'!H785)="X",1,0))</f>
        <v>0</v>
      </c>
      <c r="F785" s="2">
        <f>IF(SUM('Actual species'!I785)&gt;=1,1,IF(SUM('Actual species'!I785)="X",1,0))</f>
        <v>0</v>
      </c>
      <c r="G785" s="2">
        <f>IF(SUM('Actual species'!J785)&gt;=1,1,IF(SUM('Actual species'!J785)="X",1,0))</f>
        <v>0</v>
      </c>
      <c r="H785" s="2">
        <f>IF(SUM('Actual species'!K785)&gt;=1,1,IF(SUM('Actual species'!K785)="X",1,0))</f>
        <v>1</v>
      </c>
      <c r="I785" s="2">
        <f>IF(SUM('Actual species'!L785)&gt;=1,1,IF(SUM('Actual species'!L785)="X",1,0))</f>
        <v>0</v>
      </c>
      <c r="J785" s="2">
        <f>IF(SUM('Actual species'!M785)&gt;=1,1,IF(SUM('Actual species'!M785)="X",1,0))</f>
        <v>0</v>
      </c>
      <c r="K785" s="2">
        <f>IF(SUM('Actual species'!N785)&gt;=1,1,IF(SUM('Actual species'!N785)="X",1,0))</f>
        <v>0</v>
      </c>
      <c r="L785" s="2">
        <f>IF(SUM('Actual species'!O785)&gt;=1,1,IF(SUM('Actual species'!O785)="X",1,0))</f>
        <v>0</v>
      </c>
      <c r="M785" s="2">
        <f>IF(SUM('Actual species'!P785)&gt;=1,1,IF(SUM('Actual species'!P785)="X",1,0))</f>
        <v>0</v>
      </c>
      <c r="N785" s="2">
        <f>IF(SUM('Actual species'!Q785)&gt;=1,1,IF(SUM('Actual species'!Q785)="X",1,0))</f>
        <v>0</v>
      </c>
      <c r="O785" s="2">
        <f>IF(SUM('Actual species'!R785)&gt;=1,1,IF(SUM('Actual species'!R785)="X",1,0))</f>
        <v>0</v>
      </c>
      <c r="P785" s="2">
        <f>IF(SUM('Actual species'!S785)&gt;=1,1,IF(SUM('Actual species'!S785)="X",1,0))</f>
        <v>0</v>
      </c>
      <c r="Q785" s="2">
        <f>IF(SUM('Actual species'!T785)&gt;=1,1,IF(SUM('Actual species'!T785)="X",1,0))</f>
        <v>0</v>
      </c>
      <c r="R785" s="2">
        <f>IF(SUM('Actual species'!U785)&gt;=1,1,IF(SUM('Actual species'!U785)="X",1,0))</f>
        <v>0</v>
      </c>
      <c r="S785" s="2">
        <f>IF(SUM('Actual species'!V785)&gt;=1,1,IF(SUM('Actual species'!V785)="X",1,0))</f>
        <v>0</v>
      </c>
      <c r="T785" s="2">
        <f>IF(SUM('Actual species'!W785)&gt;=1,1,IF(SUM('Actual species'!W785)="X",1,0))</f>
        <v>0</v>
      </c>
    </row>
    <row r="786" spans="1:20" x14ac:dyDescent="0.3">
      <c r="A786" s="113" t="str">
        <f>'Actual species'!A786</f>
        <v>Kenotyphlus sp. n.</v>
      </c>
      <c r="B786" s="66">
        <f>IF(SUM('Actual species'!B786:E786)&gt;=1,1,IF(SUM('Actual species'!B786:E786)="X",1,0))</f>
        <v>0</v>
      </c>
      <c r="C786" s="2">
        <f>IF(SUM('Actual species'!F786)&gt;=1,1,IF(SUM('Actual species'!F786)="X",1,0))</f>
        <v>0</v>
      </c>
      <c r="D786" s="2">
        <f>IF(SUM('Actual species'!G786)&gt;=1,1,IF(SUM('Actual species'!G786)="X",1,0))</f>
        <v>0</v>
      </c>
      <c r="E786" s="2">
        <f>IF(SUM('Actual species'!H786)&gt;=1,1,IF(SUM('Actual species'!H786)="X",1,0))</f>
        <v>0</v>
      </c>
      <c r="F786" s="2">
        <f>IF(SUM('Actual species'!I786)&gt;=1,1,IF(SUM('Actual species'!I786)="X",1,0))</f>
        <v>0</v>
      </c>
      <c r="G786" s="2">
        <f>IF(SUM('Actual species'!J786)&gt;=1,1,IF(SUM('Actual species'!J786)="X",1,0))</f>
        <v>0</v>
      </c>
      <c r="H786" s="2">
        <f>IF(SUM('Actual species'!K786)&gt;=1,1,IF(SUM('Actual species'!K786)="X",1,0))</f>
        <v>0</v>
      </c>
      <c r="I786" s="2">
        <f>IF(SUM('Actual species'!L786)&gt;=1,1,IF(SUM('Actual species'!L786)="X",1,0))</f>
        <v>0</v>
      </c>
      <c r="J786" s="2">
        <f>IF(SUM('Actual species'!M786)&gt;=1,1,IF(SUM('Actual species'!M786)="X",1,0))</f>
        <v>0</v>
      </c>
      <c r="K786" s="2">
        <f>IF(SUM('Actual species'!N786)&gt;=1,1,IF(SUM('Actual species'!N786)="X",1,0))</f>
        <v>1</v>
      </c>
      <c r="L786" s="2">
        <f>IF(SUM('Actual species'!O786)&gt;=1,1,IF(SUM('Actual species'!O786)="X",1,0))</f>
        <v>0</v>
      </c>
      <c r="M786" s="2">
        <f>IF(SUM('Actual species'!P786)&gt;=1,1,IF(SUM('Actual species'!P786)="X",1,0))</f>
        <v>0</v>
      </c>
      <c r="N786" s="2">
        <f>IF(SUM('Actual species'!Q786)&gt;=1,1,IF(SUM('Actual species'!Q786)="X",1,0))</f>
        <v>0</v>
      </c>
      <c r="O786" s="2">
        <f>IF(SUM('Actual species'!R786)&gt;=1,1,IF(SUM('Actual species'!R786)="X",1,0))</f>
        <v>0</v>
      </c>
      <c r="P786" s="2">
        <f>IF(SUM('Actual species'!S786)&gt;=1,1,IF(SUM('Actual species'!S786)="X",1,0))</f>
        <v>0</v>
      </c>
      <c r="Q786" s="2">
        <f>IF(SUM('Actual species'!T786)&gt;=1,1,IF(SUM('Actual species'!T786)="X",1,0))</f>
        <v>0</v>
      </c>
      <c r="R786" s="2">
        <f>IF(SUM('Actual species'!U786)&gt;=1,1,IF(SUM('Actual species'!U786)="X",1,0))</f>
        <v>0</v>
      </c>
      <c r="S786" s="2">
        <f>IF(SUM('Actual species'!V786)&gt;=1,1,IF(SUM('Actual species'!V786)="X",1,0))</f>
        <v>0</v>
      </c>
      <c r="T786" s="2">
        <f>IF(SUM('Actual species'!W786)&gt;=1,1,IF(SUM('Actual species'!W786)="X",1,0))</f>
        <v>0</v>
      </c>
    </row>
    <row r="787" spans="1:20" x14ac:dyDescent="0.3">
      <c r="A787" s="113" t="str">
        <f>'Actual species'!A787</f>
        <v>*Metrotyphlus samothracicus</v>
      </c>
      <c r="B787" s="66">
        <f>IF(SUM('Actual species'!B787:E787)&gt;=1,1,IF(SUM('Actual species'!B787:E787)="X",1,0))</f>
        <v>0</v>
      </c>
      <c r="C787" s="2">
        <f>IF(SUM('Actual species'!F787)&gt;=1,1,IF(SUM('Actual species'!F787)="X",1,0))</f>
        <v>0</v>
      </c>
      <c r="D787" s="2">
        <f>IF(SUM('Actual species'!G787)&gt;=1,1,IF(SUM('Actual species'!G787)="X",1,0))</f>
        <v>0</v>
      </c>
      <c r="E787" s="2">
        <f>IF(SUM('Actual species'!H787)&gt;=1,1,IF(SUM('Actual species'!H787)="X",1,0))</f>
        <v>0</v>
      </c>
      <c r="F787" s="2">
        <f>IF(SUM('Actual species'!I787)&gt;=1,1,IF(SUM('Actual species'!I787)="X",1,0))</f>
        <v>0</v>
      </c>
      <c r="G787" s="2">
        <f>IF(SUM('Actual species'!J787)&gt;=1,1,IF(SUM('Actual species'!J787)="X",1,0))</f>
        <v>0</v>
      </c>
      <c r="H787" s="2">
        <f>IF(SUM('Actual species'!K787)&gt;=1,1,IF(SUM('Actual species'!K787)="X",1,0))</f>
        <v>0</v>
      </c>
      <c r="I787" s="2">
        <f>IF(SUM('Actual species'!L787)&gt;=1,1,IF(SUM('Actual species'!L787)="X",1,0))</f>
        <v>0</v>
      </c>
      <c r="J787" s="2">
        <f>IF(SUM('Actual species'!M787)&gt;=1,1,IF(SUM('Actual species'!M787)="X",1,0))</f>
        <v>0</v>
      </c>
      <c r="K787" s="2">
        <f>IF(SUM('Actual species'!N787)&gt;=1,1,IF(SUM('Actual species'!N787)="X",1,0))</f>
        <v>0</v>
      </c>
      <c r="L787" s="2">
        <f>IF(SUM('Actual species'!O787)&gt;=1,1,IF(SUM('Actual species'!O787)="X",1,0))</f>
        <v>0</v>
      </c>
      <c r="M787" s="2">
        <f>IF(SUM('Actual species'!P787)&gt;=1,1,IF(SUM('Actual species'!P787)="X",1,0))</f>
        <v>1</v>
      </c>
      <c r="N787" s="2">
        <f>IF(SUM('Actual species'!Q787)&gt;=1,1,IF(SUM('Actual species'!Q787)="X",1,0))</f>
        <v>0</v>
      </c>
      <c r="O787" s="2">
        <f>IF(SUM('Actual species'!R787)&gt;=1,1,IF(SUM('Actual species'!R787)="X",1,0))</f>
        <v>0</v>
      </c>
      <c r="P787" s="2">
        <f>IF(SUM('Actual species'!S787)&gt;=1,1,IF(SUM('Actual species'!S787)="X",1,0))</f>
        <v>0</v>
      </c>
      <c r="Q787" s="2">
        <f>IF(SUM('Actual species'!T787)&gt;=1,1,IF(SUM('Actual species'!T787)="X",1,0))</f>
        <v>0</v>
      </c>
      <c r="R787" s="2">
        <f>IF(SUM('Actual species'!U787)&gt;=1,1,IF(SUM('Actual species'!U787)="X",1,0))</f>
        <v>0</v>
      </c>
      <c r="S787" s="2">
        <f>IF(SUM('Actual species'!V787)&gt;=1,1,IF(SUM('Actual species'!V787)="X",1,0))</f>
        <v>0</v>
      </c>
      <c r="T787" s="2">
        <f>IF(SUM('Actual species'!W787)&gt;=1,1,IF(SUM('Actual species'!W787)="X",1,0))</f>
        <v>0</v>
      </c>
    </row>
    <row r="788" spans="1:20" x14ac:dyDescent="0.3">
      <c r="A788" s="113" t="str">
        <f>'Actual species'!A788</f>
        <v>Scydmaeninae</v>
      </c>
      <c r="B788" s="66">
        <f>IF(SUM('Actual species'!B788:E788)&gt;=1,1,IF(SUM('Actual species'!B788:E788)="X",1,0))</f>
        <v>0</v>
      </c>
      <c r="C788" s="2">
        <f>IF(SUM('Actual species'!F788)&gt;=1,1,IF(SUM('Actual species'!F788)="X",1,0))</f>
        <v>0</v>
      </c>
      <c r="D788" s="2">
        <f>IF(SUM('Actual species'!G788)&gt;=1,1,IF(SUM('Actual species'!G788)="X",1,0))</f>
        <v>0</v>
      </c>
      <c r="E788" s="2">
        <f>IF(SUM('Actual species'!H788)&gt;=1,1,IF(SUM('Actual species'!H788)="X",1,0))</f>
        <v>0</v>
      </c>
      <c r="F788" s="2">
        <f>IF(SUM('Actual species'!I788)&gt;=1,1,IF(SUM('Actual species'!I788)="X",1,0))</f>
        <v>0</v>
      </c>
      <c r="G788" s="2">
        <f>IF(SUM('Actual species'!J788)&gt;=1,1,IF(SUM('Actual species'!J788)="X",1,0))</f>
        <v>0</v>
      </c>
      <c r="H788" s="2">
        <f>IF(SUM('Actual species'!K788)&gt;=1,1,IF(SUM('Actual species'!K788)="X",1,0))</f>
        <v>0</v>
      </c>
      <c r="I788" s="2">
        <f>IF(SUM('Actual species'!L788)&gt;=1,1,IF(SUM('Actual species'!L788)="X",1,0))</f>
        <v>0</v>
      </c>
      <c r="J788" s="2">
        <f>IF(SUM('Actual species'!M788)&gt;=1,1,IF(SUM('Actual species'!M788)="X",1,0))</f>
        <v>0</v>
      </c>
      <c r="K788" s="2">
        <f>IF(SUM('Actual species'!N788)&gt;=1,1,IF(SUM('Actual species'!N788)="X",1,0))</f>
        <v>0</v>
      </c>
      <c r="L788" s="2">
        <f>IF(SUM('Actual species'!O788)&gt;=1,1,IF(SUM('Actual species'!O788)="X",1,0))</f>
        <v>0</v>
      </c>
      <c r="M788" s="2">
        <f>IF(SUM('Actual species'!P788)&gt;=1,1,IF(SUM('Actual species'!P788)="X",1,0))</f>
        <v>0</v>
      </c>
      <c r="N788" s="2">
        <f>IF(SUM('Actual species'!Q788)&gt;=1,1,IF(SUM('Actual species'!Q788)="X",1,0))</f>
        <v>0</v>
      </c>
      <c r="O788" s="2">
        <f>IF(SUM('Actual species'!R788)&gt;=1,1,IF(SUM('Actual species'!R788)="X",1,0))</f>
        <v>0</v>
      </c>
      <c r="P788" s="2">
        <f>IF(SUM('Actual species'!S788)&gt;=1,1,IF(SUM('Actual species'!S788)="X",1,0))</f>
        <v>0</v>
      </c>
      <c r="Q788" s="2">
        <f>IF(SUM('Actual species'!T788)&gt;=1,1,IF(SUM('Actual species'!T788)="X",1,0))</f>
        <v>0</v>
      </c>
      <c r="R788" s="2">
        <f>IF(SUM('Actual species'!U788)&gt;=1,1,IF(SUM('Actual species'!U788)="X",1,0))</f>
        <v>0</v>
      </c>
      <c r="S788" s="2">
        <f>IF(SUM('Actual species'!V788)&gt;=1,1,IF(SUM('Actual species'!V788)="X",1,0))</f>
        <v>0</v>
      </c>
      <c r="T788" s="2">
        <f>IF(SUM('Actual species'!W788)&gt;=1,1,IF(SUM('Actual species'!W788)="X",1,0))</f>
        <v>0</v>
      </c>
    </row>
    <row r="789" spans="1:20" x14ac:dyDescent="0.3">
      <c r="A789" s="113" t="str">
        <f>'Actual species'!A789</f>
        <v>Cephennium granulum</v>
      </c>
      <c r="B789" s="66">
        <f>IF(SUM('Actual species'!B789:E789)&gt;=1,1,IF(SUM('Actual species'!B789:E789)="X",1,0))</f>
        <v>0</v>
      </c>
      <c r="C789" s="2">
        <f>IF(SUM('Actual species'!F789)&gt;=1,1,IF(SUM('Actual species'!F789)="X",1,0))</f>
        <v>0</v>
      </c>
      <c r="D789" s="2">
        <f>IF(SUM('Actual species'!G789)&gt;=1,1,IF(SUM('Actual species'!G789)="X",1,0))</f>
        <v>0</v>
      </c>
      <c r="E789" s="2">
        <f>IF(SUM('Actual species'!H789)&gt;=1,1,IF(SUM('Actual species'!H789)="X",1,0))</f>
        <v>0</v>
      </c>
      <c r="F789" s="2">
        <f>IF(SUM('Actual species'!I789)&gt;=1,1,IF(SUM('Actual species'!I789)="X",1,0))</f>
        <v>0</v>
      </c>
      <c r="G789" s="2">
        <f>IF(SUM('Actual species'!J789)&gt;=1,1,IF(SUM('Actual species'!J789)="X",1,0))</f>
        <v>0</v>
      </c>
      <c r="H789" s="2">
        <f>IF(SUM('Actual species'!K789)&gt;=1,1,IF(SUM('Actual species'!K789)="X",1,0))</f>
        <v>0</v>
      </c>
      <c r="I789" s="2">
        <f>IF(SUM('Actual species'!L789)&gt;=1,1,IF(SUM('Actual species'!L789)="X",1,0))</f>
        <v>0</v>
      </c>
      <c r="J789" s="2">
        <f>IF(SUM('Actual species'!M789)&gt;=1,1,IF(SUM('Actual species'!M789)="X",1,0))</f>
        <v>0</v>
      </c>
      <c r="K789" s="2">
        <f>IF(SUM('Actual species'!N789)&gt;=1,1,IF(SUM('Actual species'!N789)="X",1,0))</f>
        <v>0</v>
      </c>
      <c r="L789" s="2">
        <f>IF(SUM('Actual species'!O789)&gt;=1,1,IF(SUM('Actual species'!O789)="X",1,0))</f>
        <v>0</v>
      </c>
      <c r="M789" s="2">
        <f>IF(SUM('Actual species'!P789)&gt;=1,1,IF(SUM('Actual species'!P789)="X",1,0))</f>
        <v>0</v>
      </c>
      <c r="N789" s="2">
        <f>IF(SUM('Actual species'!Q789)&gt;=1,1,IF(SUM('Actual species'!Q789)="X",1,0))</f>
        <v>0</v>
      </c>
      <c r="O789" s="2">
        <f>IF(SUM('Actual species'!R789)&gt;=1,1,IF(SUM('Actual species'!R789)="X",1,0))</f>
        <v>0</v>
      </c>
      <c r="P789" s="2">
        <f>IF(SUM('Actual species'!S789)&gt;=1,1,IF(SUM('Actual species'!S789)="X",1,0))</f>
        <v>0</v>
      </c>
      <c r="Q789" s="2">
        <f>IF(SUM('Actual species'!T789)&gt;=1,1,IF(SUM('Actual species'!T789)="X",1,0))</f>
        <v>0</v>
      </c>
      <c r="R789" s="2">
        <f>IF(SUM('Actual species'!U789)&gt;=1,1,IF(SUM('Actual species'!U789)="X",1,0))</f>
        <v>0</v>
      </c>
      <c r="S789" s="2">
        <f>IF(SUM('Actual species'!V789)&gt;=1,1,IF(SUM('Actual species'!V789)="X",1,0))</f>
        <v>0</v>
      </c>
      <c r="T789" s="2">
        <f>IF(SUM('Actual species'!W789)&gt;=1,1,IF(SUM('Actual species'!W789)="X",1,0))</f>
        <v>0</v>
      </c>
    </row>
    <row r="790" spans="1:20" x14ac:dyDescent="0.3">
      <c r="A790" s="113" t="str">
        <f>'Actual species'!A790</f>
        <v xml:space="preserve">**Cephennium jonicum jonicum (E) </v>
      </c>
      <c r="B790" s="66">
        <f>IF(SUM('Actual species'!B790:E790)&gt;=1,1,IF(SUM('Actual species'!B790:E790)="X",1,0))</f>
        <v>0</v>
      </c>
      <c r="C790" s="2">
        <f>IF(SUM('Actual species'!F790)&gt;=1,1,IF(SUM('Actual species'!F790)="X",1,0))</f>
        <v>0</v>
      </c>
      <c r="D790" s="2">
        <f>IF(SUM('Actual species'!G790)&gt;=1,1,IF(SUM('Actual species'!G790)="X",1,0))</f>
        <v>0</v>
      </c>
      <c r="E790" s="2">
        <f>IF(SUM('Actual species'!H790)&gt;=1,1,IF(SUM('Actual species'!H790)="X",1,0))</f>
        <v>0</v>
      </c>
      <c r="F790" s="2">
        <f>IF(SUM('Actual species'!I790)&gt;=1,1,IF(SUM('Actual species'!I790)="X",1,0))</f>
        <v>0</v>
      </c>
      <c r="G790" s="2">
        <f>IF(SUM('Actual species'!J790)&gt;=1,1,IF(SUM('Actual species'!J790)="X",1,0))</f>
        <v>0</v>
      </c>
      <c r="H790" s="2">
        <f>IF(SUM('Actual species'!K790)&gt;=1,1,IF(SUM('Actual species'!K790)="X",1,0))</f>
        <v>0</v>
      </c>
      <c r="I790" s="2">
        <f>IF(SUM('Actual species'!L790)&gt;=1,1,IF(SUM('Actual species'!L790)="X",1,0))</f>
        <v>0</v>
      </c>
      <c r="J790" s="2">
        <f>IF(SUM('Actual species'!M790)&gt;=1,1,IF(SUM('Actual species'!M790)="X",1,0))</f>
        <v>1</v>
      </c>
      <c r="K790" s="2">
        <f>IF(SUM('Actual species'!N790)&gt;=1,1,IF(SUM('Actual species'!N790)="X",1,0))</f>
        <v>0</v>
      </c>
      <c r="L790" s="2">
        <f>IF(SUM('Actual species'!O790)&gt;=1,1,IF(SUM('Actual species'!O790)="X",1,0))</f>
        <v>0</v>
      </c>
      <c r="M790" s="2">
        <f>IF(SUM('Actual species'!P790)&gt;=1,1,IF(SUM('Actual species'!P790)="X",1,0))</f>
        <v>0</v>
      </c>
      <c r="N790" s="2">
        <f>IF(SUM('Actual species'!Q790)&gt;=1,1,IF(SUM('Actual species'!Q790)="X",1,0))</f>
        <v>0</v>
      </c>
      <c r="O790" s="2">
        <f>IF(SUM('Actual species'!R790)&gt;=1,1,IF(SUM('Actual species'!R790)="X",1,0))</f>
        <v>0</v>
      </c>
      <c r="P790" s="2">
        <f>IF(SUM('Actual species'!S790)&gt;=1,1,IF(SUM('Actual species'!S790)="X",1,0))</f>
        <v>0</v>
      </c>
      <c r="Q790" s="2">
        <f>IF(SUM('Actual species'!T790)&gt;=1,1,IF(SUM('Actual species'!T790)="X",1,0))</f>
        <v>0</v>
      </c>
      <c r="R790" s="2">
        <f>IF(SUM('Actual species'!U790)&gt;=1,1,IF(SUM('Actual species'!U790)="X",1,0))</f>
        <v>0</v>
      </c>
      <c r="S790" s="2">
        <f>IF(SUM('Actual species'!V790)&gt;=1,1,IF(SUM('Actual species'!V790)="X",1,0))</f>
        <v>0</v>
      </c>
      <c r="T790" s="2">
        <f>IF(SUM('Actual species'!W790)&gt;=1,1,IF(SUM('Actual species'!W790)="X",1,0))</f>
        <v>0</v>
      </c>
    </row>
    <row r="791" spans="1:20" x14ac:dyDescent="0.3">
      <c r="A791" s="113" t="str">
        <f>'Actual species'!A791</f>
        <v xml:space="preserve">Cephennium kerpense (E) </v>
      </c>
      <c r="B791" s="66">
        <f>IF(SUM('Actual species'!B791:E791)&gt;=1,1,IF(SUM('Actual species'!B791:E791)="X",1,0))</f>
        <v>0</v>
      </c>
      <c r="C791" s="2">
        <f>IF(SUM('Actual species'!F791)&gt;=1,1,IF(SUM('Actual species'!F791)="X",1,0))</f>
        <v>0</v>
      </c>
      <c r="D791" s="2">
        <f>IF(SUM('Actual species'!G791)&gt;=1,1,IF(SUM('Actual species'!G791)="X",1,0))</f>
        <v>0</v>
      </c>
      <c r="E791" s="2">
        <f>IF(SUM('Actual species'!H791)&gt;=1,1,IF(SUM('Actual species'!H791)="X",1,0))</f>
        <v>0</v>
      </c>
      <c r="F791" s="2">
        <f>IF(SUM('Actual species'!I791)&gt;=1,1,IF(SUM('Actual species'!I791)="X",1,0))</f>
        <v>0</v>
      </c>
      <c r="G791" s="2">
        <f>IF(SUM('Actual species'!J791)&gt;=1,1,IF(SUM('Actual species'!J791)="X",1,0))</f>
        <v>0</v>
      </c>
      <c r="H791" s="2">
        <f>IF(SUM('Actual species'!K791)&gt;=1,1,IF(SUM('Actual species'!K791)="X",1,0))</f>
        <v>0</v>
      </c>
      <c r="I791" s="2">
        <f>IF(SUM('Actual species'!L791)&gt;=1,1,IF(SUM('Actual species'!L791)="X",1,0))</f>
        <v>0</v>
      </c>
      <c r="J791" s="2">
        <f>IF(SUM('Actual species'!M791)&gt;=1,1,IF(SUM('Actual species'!M791)="X",1,0))</f>
        <v>0</v>
      </c>
      <c r="K791" s="2">
        <f>IF(SUM('Actual species'!N791)&gt;=1,1,IF(SUM('Actual species'!N791)="X",1,0))</f>
        <v>0</v>
      </c>
      <c r="L791" s="2">
        <f>IF(SUM('Actual species'!O791)&gt;=1,1,IF(SUM('Actual species'!O791)="X",1,0))</f>
        <v>1</v>
      </c>
      <c r="M791" s="2">
        <f>IF(SUM('Actual species'!P791)&gt;=1,1,IF(SUM('Actual species'!P791)="X",1,0))</f>
        <v>0</v>
      </c>
      <c r="N791" s="2">
        <f>IF(SUM('Actual species'!Q791)&gt;=1,1,IF(SUM('Actual species'!Q791)="X",1,0))</f>
        <v>0</v>
      </c>
      <c r="O791" s="2">
        <f>IF(SUM('Actual species'!R791)&gt;=1,1,IF(SUM('Actual species'!R791)="X",1,0))</f>
        <v>0</v>
      </c>
      <c r="P791" s="2">
        <f>IF(SUM('Actual species'!S791)&gt;=1,1,IF(SUM('Actual species'!S791)="X",1,0))</f>
        <v>0</v>
      </c>
      <c r="Q791" s="2">
        <f>IF(SUM('Actual species'!T791)&gt;=1,1,IF(SUM('Actual species'!T791)="X",1,0))</f>
        <v>0</v>
      </c>
      <c r="R791" s="2">
        <f>IF(SUM('Actual species'!U791)&gt;=1,1,IF(SUM('Actual species'!U791)="X",1,0))</f>
        <v>0</v>
      </c>
      <c r="S791" s="2">
        <f>IF(SUM('Actual species'!V791)&gt;=1,1,IF(SUM('Actual species'!V791)="X",1,0))</f>
        <v>0</v>
      </c>
      <c r="T791" s="2">
        <f>IF(SUM('Actual species'!W791)&gt;=1,1,IF(SUM('Actual species'!W791)="X",1,0))</f>
        <v>0</v>
      </c>
    </row>
    <row r="792" spans="1:20" s="49" customFormat="1" x14ac:dyDescent="0.3">
      <c r="A792" s="113" t="str">
        <f>'Actual species'!A792</f>
        <v xml:space="preserve">Cephennium nov.sp. </v>
      </c>
      <c r="B792" s="66">
        <f>IF(SUM('Actual species'!B792:E792)&gt;=1,1,IF(SUM('Actual species'!B792:E792)="X",1,0))</f>
        <v>0</v>
      </c>
      <c r="C792" s="2">
        <f>IF(SUM('Actual species'!F792)&gt;=1,1,IF(SUM('Actual species'!F792)="X",1,0))</f>
        <v>0</v>
      </c>
      <c r="D792" s="2">
        <f>IF(SUM('Actual species'!G792)&gt;=1,1,IF(SUM('Actual species'!G792)="X",1,0))</f>
        <v>0</v>
      </c>
      <c r="E792" s="2">
        <f>IF(SUM('Actual species'!H792)&gt;=1,1,IF(SUM('Actual species'!H792)="X",1,0))</f>
        <v>0</v>
      </c>
      <c r="F792" s="2">
        <f>IF(SUM('Actual species'!I792)&gt;=1,1,IF(SUM('Actual species'!I792)="X",1,0))</f>
        <v>0</v>
      </c>
      <c r="G792" s="2">
        <f>IF(SUM('Actual species'!J792)&gt;=1,1,IF(SUM('Actual species'!J792)="X",1,0))</f>
        <v>0</v>
      </c>
      <c r="H792" s="2">
        <f>IF(SUM('Actual species'!K792)&gt;=1,1,IF(SUM('Actual species'!K792)="X",1,0))</f>
        <v>1</v>
      </c>
      <c r="I792" s="2">
        <f>IF(SUM('Actual species'!L792)&gt;=1,1,IF(SUM('Actual species'!L792)="X",1,0))</f>
        <v>0</v>
      </c>
      <c r="J792" s="2">
        <f>IF(SUM('Actual species'!M792)&gt;=1,1,IF(SUM('Actual species'!M792)="X",1,0))</f>
        <v>0</v>
      </c>
      <c r="K792" s="2">
        <f>IF(SUM('Actual species'!N792)&gt;=1,1,IF(SUM('Actual species'!N792)="X",1,0))</f>
        <v>0</v>
      </c>
      <c r="L792" s="2">
        <f>IF(SUM('Actual species'!O792)&gt;=1,1,IF(SUM('Actual species'!O792)="X",1,0))</f>
        <v>0</v>
      </c>
      <c r="M792" s="2">
        <f>IF(SUM('Actual species'!P792)&gt;=1,1,IF(SUM('Actual species'!P792)="X",1,0))</f>
        <v>0</v>
      </c>
      <c r="N792" s="2">
        <f>IF(SUM('Actual species'!Q792)&gt;=1,1,IF(SUM('Actual species'!Q792)="X",1,0))</f>
        <v>0</v>
      </c>
      <c r="O792" s="2">
        <f>IF(SUM('Actual species'!R792)&gt;=1,1,IF(SUM('Actual species'!R792)="X",1,0))</f>
        <v>0</v>
      </c>
      <c r="P792" s="2">
        <f>IF(SUM('Actual species'!S792)&gt;=1,1,IF(SUM('Actual species'!S792)="X",1,0))</f>
        <v>0</v>
      </c>
      <c r="Q792" s="2">
        <f>IF(SUM('Actual species'!T792)&gt;=1,1,IF(SUM('Actual species'!T792)="X",1,0))</f>
        <v>0</v>
      </c>
      <c r="R792" s="2">
        <f>IF(SUM('Actual species'!U792)&gt;=1,1,IF(SUM('Actual species'!U792)="X",1,0))</f>
        <v>0</v>
      </c>
      <c r="S792" s="2">
        <f>IF(SUM('Actual species'!V792)&gt;=1,1,IF(SUM('Actual species'!V792)="X",1,0))</f>
        <v>0</v>
      </c>
      <c r="T792" s="2">
        <f>IF(SUM('Actual species'!W792)&gt;=1,1,IF(SUM('Actual species'!W792)="X",1,0))</f>
        <v>0</v>
      </c>
    </row>
    <row r="793" spans="1:20" x14ac:dyDescent="0.3">
      <c r="A793" s="113" t="str">
        <f>'Actual species'!A793</f>
        <v>*Cephennium samothracicum (E)</v>
      </c>
      <c r="B793" s="66">
        <f>IF(SUM('Actual species'!B793:E793)&gt;=1,1,IF(SUM('Actual species'!B793:E793)="X",1,0))</f>
        <v>0</v>
      </c>
      <c r="C793" s="2">
        <f>IF(SUM('Actual species'!F793)&gt;=1,1,IF(SUM('Actual species'!F793)="X",1,0))</f>
        <v>0</v>
      </c>
      <c r="D793" s="2">
        <f>IF(SUM('Actual species'!G793)&gt;=1,1,IF(SUM('Actual species'!G793)="X",1,0))</f>
        <v>0</v>
      </c>
      <c r="E793" s="2">
        <f>IF(SUM('Actual species'!H793)&gt;=1,1,IF(SUM('Actual species'!H793)="X",1,0))</f>
        <v>0</v>
      </c>
      <c r="F793" s="2">
        <f>IF(SUM('Actual species'!I793)&gt;=1,1,IF(SUM('Actual species'!I793)="X",1,0))</f>
        <v>0</v>
      </c>
      <c r="G793" s="2">
        <f>IF(SUM('Actual species'!J793)&gt;=1,1,IF(SUM('Actual species'!J793)="X",1,0))</f>
        <v>0</v>
      </c>
      <c r="H793" s="2">
        <f>IF(SUM('Actual species'!K793)&gt;=1,1,IF(SUM('Actual species'!K793)="X",1,0))</f>
        <v>0</v>
      </c>
      <c r="I793" s="2">
        <f>IF(SUM('Actual species'!L793)&gt;=1,1,IF(SUM('Actual species'!L793)="X",1,0))</f>
        <v>0</v>
      </c>
      <c r="J793" s="2">
        <f>IF(SUM('Actual species'!M793)&gt;=1,1,IF(SUM('Actual species'!M793)="X",1,0))</f>
        <v>0</v>
      </c>
      <c r="K793" s="2">
        <f>IF(SUM('Actual species'!N793)&gt;=1,1,IF(SUM('Actual species'!N793)="X",1,0))</f>
        <v>0</v>
      </c>
      <c r="L793" s="2">
        <f>IF(SUM('Actual species'!O793)&gt;=1,1,IF(SUM('Actual species'!O793)="X",1,0))</f>
        <v>0</v>
      </c>
      <c r="M793" s="2">
        <f>IF(SUM('Actual species'!P793)&gt;=1,1,IF(SUM('Actual species'!P793)="X",1,0))</f>
        <v>1</v>
      </c>
      <c r="N793" s="2">
        <f>IF(SUM('Actual species'!Q793)&gt;=1,1,IF(SUM('Actual species'!Q793)="X",1,0))</f>
        <v>0</v>
      </c>
      <c r="O793" s="2">
        <f>IF(SUM('Actual species'!R793)&gt;=1,1,IF(SUM('Actual species'!R793)="X",1,0))</f>
        <v>0</v>
      </c>
      <c r="P793" s="2">
        <f>IF(SUM('Actual species'!S793)&gt;=1,1,IF(SUM('Actual species'!S793)="X",1,0))</f>
        <v>0</v>
      </c>
      <c r="Q793" s="2">
        <f>IF(SUM('Actual species'!T793)&gt;=1,1,IF(SUM('Actual species'!T793)="X",1,0))</f>
        <v>0</v>
      </c>
      <c r="R793" s="2">
        <f>IF(SUM('Actual species'!U793)&gt;=1,1,IF(SUM('Actual species'!U793)="X",1,0))</f>
        <v>0</v>
      </c>
      <c r="S793" s="2">
        <f>IF(SUM('Actual species'!V793)&gt;=1,1,IF(SUM('Actual species'!V793)="X",1,0))</f>
        <v>0</v>
      </c>
      <c r="T793" s="2">
        <f>IF(SUM('Actual species'!W793)&gt;=1,1,IF(SUM('Actual species'!W793)="X",1,0))</f>
        <v>0</v>
      </c>
    </row>
    <row r="794" spans="1:20" x14ac:dyDescent="0.3">
      <c r="A794" s="113" t="str">
        <f>'Actual species'!A794</f>
        <v>Cephennium (Phennecium) sp.n.</v>
      </c>
      <c r="B794" s="66">
        <f>IF(SUM('Actual species'!B794:E794)&gt;=1,1,IF(SUM('Actual species'!B794:E794)="X",1,0))</f>
        <v>0</v>
      </c>
      <c r="C794" s="2">
        <f>IF(SUM('Actual species'!F794)&gt;=1,1,IF(SUM('Actual species'!F794)="X",1,0))</f>
        <v>0</v>
      </c>
      <c r="D794" s="2">
        <f>IF(SUM('Actual species'!G794)&gt;=1,1,IF(SUM('Actual species'!G794)="X",1,0))</f>
        <v>0</v>
      </c>
      <c r="E794" s="2">
        <f>IF(SUM('Actual species'!H794)&gt;=1,1,IF(SUM('Actual species'!H794)="X",1,0))</f>
        <v>0</v>
      </c>
      <c r="F794" s="2">
        <f>IF(SUM('Actual species'!I794)&gt;=1,1,IF(SUM('Actual species'!I794)="X",1,0))</f>
        <v>1</v>
      </c>
      <c r="G794" s="2">
        <f>IF(SUM('Actual species'!J794)&gt;=1,1,IF(SUM('Actual species'!J794)="X",1,0))</f>
        <v>0</v>
      </c>
      <c r="H794" s="2">
        <f>IF(SUM('Actual species'!K794)&gt;=1,1,IF(SUM('Actual species'!K794)="X",1,0))</f>
        <v>0</v>
      </c>
      <c r="I794" s="2">
        <f>IF(SUM('Actual species'!L794)&gt;=1,1,IF(SUM('Actual species'!L794)="X",1,0))</f>
        <v>0</v>
      </c>
      <c r="J794" s="2">
        <f>IF(SUM('Actual species'!M794)&gt;=1,1,IF(SUM('Actual species'!M794)="X",1,0))</f>
        <v>0</v>
      </c>
      <c r="K794" s="2">
        <f>IF(SUM('Actual species'!N794)&gt;=1,1,IF(SUM('Actual species'!N794)="X",1,0))</f>
        <v>0</v>
      </c>
      <c r="L794" s="2">
        <f>IF(SUM('Actual species'!O794)&gt;=1,1,IF(SUM('Actual species'!O794)="X",1,0))</f>
        <v>0</v>
      </c>
      <c r="M794" s="2">
        <f>IF(SUM('Actual species'!P794)&gt;=1,1,IF(SUM('Actual species'!P794)="X",1,0))</f>
        <v>0</v>
      </c>
      <c r="N794" s="2">
        <f>IF(SUM('Actual species'!Q794)&gt;=1,1,IF(SUM('Actual species'!Q794)="X",1,0))</f>
        <v>0</v>
      </c>
      <c r="O794" s="2">
        <f>IF(SUM('Actual species'!R794)&gt;=1,1,IF(SUM('Actual species'!R794)="X",1,0))</f>
        <v>0</v>
      </c>
      <c r="P794" s="2">
        <f>IF(SUM('Actual species'!S794)&gt;=1,1,IF(SUM('Actual species'!S794)="X",1,0))</f>
        <v>0</v>
      </c>
      <c r="Q794" s="2">
        <f>IF(SUM('Actual species'!T794)&gt;=1,1,IF(SUM('Actual species'!T794)="X",1,0))</f>
        <v>0</v>
      </c>
      <c r="R794" s="2">
        <f>IF(SUM('Actual species'!U794)&gt;=1,1,IF(SUM('Actual species'!U794)="X",1,0))</f>
        <v>0</v>
      </c>
      <c r="S794" s="2">
        <f>IF(SUM('Actual species'!V794)&gt;=1,1,IF(SUM('Actual species'!V794)="X",1,0))</f>
        <v>0</v>
      </c>
      <c r="T794" s="2">
        <f>IF(SUM('Actual species'!W794)&gt;=1,1,IF(SUM('Actual species'!W794)="X",1,0))</f>
        <v>0</v>
      </c>
    </row>
    <row r="795" spans="1:20" s="49" customFormat="1" x14ac:dyDescent="0.3">
      <c r="A795" s="113" t="str">
        <f>'Actual species'!A795</f>
        <v>Cephennium (Phennecium) sp.n. 1</v>
      </c>
      <c r="B795" s="66">
        <f>IF(SUM('Actual species'!B795:E795)&gt;=1,1,IF(SUM('Actual species'!B795:E795)="X",1,0))</f>
        <v>0</v>
      </c>
      <c r="C795" s="2">
        <f>IF(SUM('Actual species'!F795)&gt;=1,1,IF(SUM('Actual species'!F795)="X",1,0))</f>
        <v>0</v>
      </c>
      <c r="D795" s="2">
        <f>IF(SUM('Actual species'!G795)&gt;=1,1,IF(SUM('Actual species'!G795)="X",1,0))</f>
        <v>0</v>
      </c>
      <c r="E795" s="2">
        <f>IF(SUM('Actual species'!H795)&gt;=1,1,IF(SUM('Actual species'!H795)="X",1,0))</f>
        <v>0</v>
      </c>
      <c r="F795" s="2">
        <f>IF(SUM('Actual species'!I795)&gt;=1,1,IF(SUM('Actual species'!I795)="X",1,0))</f>
        <v>0</v>
      </c>
      <c r="G795" s="2">
        <f>IF(SUM('Actual species'!J795)&gt;=1,1,IF(SUM('Actual species'!J795)="X",1,0))</f>
        <v>0</v>
      </c>
      <c r="H795" s="2">
        <f>IF(SUM('Actual species'!K795)&gt;=1,1,IF(SUM('Actual species'!K795)="X",1,0))</f>
        <v>0</v>
      </c>
      <c r="I795" s="2">
        <f>IF(SUM('Actual species'!L795)&gt;=1,1,IF(SUM('Actual species'!L795)="X",1,0))</f>
        <v>0</v>
      </c>
      <c r="J795" s="2">
        <f>IF(SUM('Actual species'!M795)&gt;=1,1,IF(SUM('Actual species'!M795)="X",1,0))</f>
        <v>0</v>
      </c>
      <c r="K795" s="2">
        <f>IF(SUM('Actual species'!N795)&gt;=1,1,IF(SUM('Actual species'!N795)="X",1,0))</f>
        <v>0</v>
      </c>
      <c r="L795" s="2">
        <f>IF(SUM('Actual species'!O795)&gt;=1,1,IF(SUM('Actual species'!O795)="X",1,0))</f>
        <v>0</v>
      </c>
      <c r="M795" s="2">
        <f>IF(SUM('Actual species'!P795)&gt;=1,1,IF(SUM('Actual species'!P795)="X",1,0))</f>
        <v>0</v>
      </c>
      <c r="N795" s="2">
        <f>IF(SUM('Actual species'!Q795)&gt;=1,1,IF(SUM('Actual species'!Q795)="X",1,0))</f>
        <v>0</v>
      </c>
      <c r="O795" s="2">
        <f>IF(SUM('Actual species'!R795)&gt;=1,1,IF(SUM('Actual species'!R795)="X",1,0))</f>
        <v>0</v>
      </c>
      <c r="P795" s="2">
        <f>IF(SUM('Actual species'!S795)&gt;=1,1,IF(SUM('Actual species'!S795)="X",1,0))</f>
        <v>0</v>
      </c>
      <c r="Q795" s="2">
        <f>IF(SUM('Actual species'!T795)&gt;=1,1,IF(SUM('Actual species'!T795)="X",1,0))</f>
        <v>0</v>
      </c>
      <c r="R795" s="2">
        <f>IF(SUM('Actual species'!U795)&gt;=1,1,IF(SUM('Actual species'!U795)="X",1,0))</f>
        <v>0</v>
      </c>
      <c r="S795" s="2">
        <f>IF(SUM('Actual species'!V795)&gt;=1,1,IF(SUM('Actual species'!V795)="X",1,0))</f>
        <v>0</v>
      </c>
      <c r="T795" s="2">
        <f>IF(SUM('Actual species'!W795)&gt;=1,1,IF(SUM('Actual species'!W795)="X",1,0))</f>
        <v>0</v>
      </c>
    </row>
    <row r="796" spans="1:20" x14ac:dyDescent="0.3">
      <c r="A796" s="113" t="str">
        <f>'Actual species'!A796</f>
        <v>Cephennium (Phennecium) sp.n. 2</v>
      </c>
      <c r="B796" s="66">
        <f>IF(SUM('Actual species'!B796:E796)&gt;=1,1,IF(SUM('Actual species'!B796:E796)="X",1,0))</f>
        <v>0</v>
      </c>
      <c r="C796" s="2">
        <f>IF(SUM('Actual species'!F796)&gt;=1,1,IF(SUM('Actual species'!F796)="X",1,0))</f>
        <v>0</v>
      </c>
      <c r="D796" s="2">
        <f>IF(SUM('Actual species'!G796)&gt;=1,1,IF(SUM('Actual species'!G796)="X",1,0))</f>
        <v>0</v>
      </c>
      <c r="E796" s="2">
        <f>IF(SUM('Actual species'!H796)&gt;=1,1,IF(SUM('Actual species'!H796)="X",1,0))</f>
        <v>0</v>
      </c>
      <c r="F796" s="2">
        <f>IF(SUM('Actual species'!I796)&gt;=1,1,IF(SUM('Actual species'!I796)="X",1,0))</f>
        <v>0</v>
      </c>
      <c r="G796" s="2">
        <f>IF(SUM('Actual species'!J796)&gt;=1,1,IF(SUM('Actual species'!J796)="X",1,0))</f>
        <v>0</v>
      </c>
      <c r="H796" s="2">
        <f>IF(SUM('Actual species'!K796)&gt;=1,1,IF(SUM('Actual species'!K796)="X",1,0))</f>
        <v>0</v>
      </c>
      <c r="I796" s="2">
        <f>IF(SUM('Actual species'!L796)&gt;=1,1,IF(SUM('Actual species'!L796)="X",1,0))</f>
        <v>0</v>
      </c>
      <c r="J796" s="2">
        <f>IF(SUM('Actual species'!M796)&gt;=1,1,IF(SUM('Actual species'!M796)="X",1,0))</f>
        <v>0</v>
      </c>
      <c r="K796" s="2">
        <f>IF(SUM('Actual species'!N796)&gt;=1,1,IF(SUM('Actual species'!N796)="X",1,0))</f>
        <v>0</v>
      </c>
      <c r="L796" s="2">
        <f>IF(SUM('Actual species'!O796)&gt;=1,1,IF(SUM('Actual species'!O796)="X",1,0))</f>
        <v>0</v>
      </c>
      <c r="M796" s="2">
        <f>IF(SUM('Actual species'!P796)&gt;=1,1,IF(SUM('Actual species'!P796)="X",1,0))</f>
        <v>0</v>
      </c>
      <c r="N796" s="2">
        <f>IF(SUM('Actual species'!Q796)&gt;=1,1,IF(SUM('Actual species'!Q796)="X",1,0))</f>
        <v>0</v>
      </c>
      <c r="O796" s="2">
        <f>IF(SUM('Actual species'!R796)&gt;=1,1,IF(SUM('Actual species'!R796)="X",1,0))</f>
        <v>0</v>
      </c>
      <c r="P796" s="2">
        <f>IF(SUM('Actual species'!S796)&gt;=1,1,IF(SUM('Actual species'!S796)="X",1,0))</f>
        <v>0</v>
      </c>
      <c r="Q796" s="2">
        <f>IF(SUM('Actual species'!T796)&gt;=1,1,IF(SUM('Actual species'!T796)="X",1,0))</f>
        <v>0</v>
      </c>
      <c r="R796" s="2">
        <f>IF(SUM('Actual species'!U796)&gt;=1,1,IF(SUM('Actual species'!U796)="X",1,0))</f>
        <v>0</v>
      </c>
      <c r="S796" s="2">
        <f>IF(SUM('Actual species'!V796)&gt;=1,1,IF(SUM('Actual species'!V796)="X",1,0))</f>
        <v>0</v>
      </c>
      <c r="T796" s="2">
        <f>IF(SUM('Actual species'!W796)&gt;=1,1,IF(SUM('Actual species'!W796)="X",1,0))</f>
        <v>0</v>
      </c>
    </row>
    <row r="797" spans="1:20" x14ac:dyDescent="0.3">
      <c r="A797" s="113" t="str">
        <f>'Actual species'!A797</f>
        <v>Cephennium (Phennecium) sp.n. 3</v>
      </c>
      <c r="B797" s="66">
        <f>IF(SUM('Actual species'!B797:E797)&gt;=1,1,IF(SUM('Actual species'!B797:E797)="X",1,0))</f>
        <v>0</v>
      </c>
      <c r="C797" s="2">
        <f>IF(SUM('Actual species'!F797)&gt;=1,1,IF(SUM('Actual species'!F797)="X",1,0))</f>
        <v>0</v>
      </c>
      <c r="D797" s="2">
        <f>IF(SUM('Actual species'!G797)&gt;=1,1,IF(SUM('Actual species'!G797)="X",1,0))</f>
        <v>0</v>
      </c>
      <c r="E797" s="2">
        <f>IF(SUM('Actual species'!H797)&gt;=1,1,IF(SUM('Actual species'!H797)="X",1,0))</f>
        <v>0</v>
      </c>
      <c r="F797" s="2">
        <f>IF(SUM('Actual species'!I797)&gt;=1,1,IF(SUM('Actual species'!I797)="X",1,0))</f>
        <v>0</v>
      </c>
      <c r="G797" s="2">
        <f>IF(SUM('Actual species'!J797)&gt;=1,1,IF(SUM('Actual species'!J797)="X",1,0))</f>
        <v>0</v>
      </c>
      <c r="H797" s="2">
        <f>IF(SUM('Actual species'!K797)&gt;=1,1,IF(SUM('Actual species'!K797)="X",1,0))</f>
        <v>0</v>
      </c>
      <c r="I797" s="2">
        <f>IF(SUM('Actual species'!L797)&gt;=1,1,IF(SUM('Actual species'!L797)="X",1,0))</f>
        <v>0</v>
      </c>
      <c r="J797" s="2">
        <f>IF(SUM('Actual species'!M797)&gt;=1,1,IF(SUM('Actual species'!M797)="X",1,0))</f>
        <v>0</v>
      </c>
      <c r="K797" s="2">
        <f>IF(SUM('Actual species'!N797)&gt;=1,1,IF(SUM('Actual species'!N797)="X",1,0))</f>
        <v>0</v>
      </c>
      <c r="L797" s="2">
        <f>IF(SUM('Actual species'!O797)&gt;=1,1,IF(SUM('Actual species'!O797)="X",1,0))</f>
        <v>0</v>
      </c>
      <c r="M797" s="2">
        <f>IF(SUM('Actual species'!P797)&gt;=1,1,IF(SUM('Actual species'!P797)="X",1,0))</f>
        <v>0</v>
      </c>
      <c r="N797" s="2">
        <f>IF(SUM('Actual species'!Q797)&gt;=1,1,IF(SUM('Actual species'!Q797)="X",1,0))</f>
        <v>0</v>
      </c>
      <c r="O797" s="2">
        <f>IF(SUM('Actual species'!R797)&gt;=1,1,IF(SUM('Actual species'!R797)="X",1,0))</f>
        <v>0</v>
      </c>
      <c r="P797" s="2">
        <f>IF(SUM('Actual species'!S797)&gt;=1,1,IF(SUM('Actual species'!S797)="X",1,0))</f>
        <v>0</v>
      </c>
      <c r="Q797" s="2">
        <f>IF(SUM('Actual species'!T797)&gt;=1,1,IF(SUM('Actual species'!T797)="X",1,0))</f>
        <v>0</v>
      </c>
      <c r="R797" s="2">
        <f>IF(SUM('Actual species'!U797)&gt;=1,1,IF(SUM('Actual species'!U797)="X",1,0))</f>
        <v>0</v>
      </c>
      <c r="S797" s="2">
        <f>IF(SUM('Actual species'!V797)&gt;=1,1,IF(SUM('Actual species'!V797)="X",1,0))</f>
        <v>0</v>
      </c>
      <c r="T797" s="2">
        <f>IF(SUM('Actual species'!W797)&gt;=1,1,IF(SUM('Actual species'!W797)="X",1,0))</f>
        <v>0</v>
      </c>
    </row>
    <row r="798" spans="1:20" x14ac:dyDescent="0.3">
      <c r="A798" s="113" t="str">
        <f>'Actual species'!A798</f>
        <v>Cephennodes sp.n</v>
      </c>
      <c r="B798" s="66">
        <f>IF(SUM('Actual species'!B798:E798)&gt;=1,1,IF(SUM('Actual species'!B798:E798)="X",1,0))</f>
        <v>0</v>
      </c>
      <c r="C798" s="2">
        <f>IF(SUM('Actual species'!F798)&gt;=1,1,IF(SUM('Actual species'!F798)="X",1,0))</f>
        <v>0</v>
      </c>
      <c r="D798" s="2">
        <f>IF(SUM('Actual species'!G798)&gt;=1,1,IF(SUM('Actual species'!G798)="X",1,0))</f>
        <v>0</v>
      </c>
      <c r="E798" s="2">
        <f>IF(SUM('Actual species'!H798)&gt;=1,1,IF(SUM('Actual species'!H798)="X",1,0))</f>
        <v>0</v>
      </c>
      <c r="F798" s="2">
        <f>IF(SUM('Actual species'!I798)&gt;=1,1,IF(SUM('Actual species'!I798)="X",1,0))</f>
        <v>1</v>
      </c>
      <c r="G798" s="2">
        <f>IF(SUM('Actual species'!J798)&gt;=1,1,IF(SUM('Actual species'!J798)="X",1,0))</f>
        <v>0</v>
      </c>
      <c r="H798" s="2">
        <f>IF(SUM('Actual species'!K798)&gt;=1,1,IF(SUM('Actual species'!K798)="X",1,0))</f>
        <v>0</v>
      </c>
      <c r="I798" s="2">
        <f>IF(SUM('Actual species'!L798)&gt;=1,1,IF(SUM('Actual species'!L798)="X",1,0))</f>
        <v>0</v>
      </c>
      <c r="J798" s="2">
        <f>IF(SUM('Actual species'!M798)&gt;=1,1,IF(SUM('Actual species'!M798)="X",1,0))</f>
        <v>0</v>
      </c>
      <c r="K798" s="2">
        <f>IF(SUM('Actual species'!N798)&gt;=1,1,IF(SUM('Actual species'!N798)="X",1,0))</f>
        <v>0</v>
      </c>
      <c r="L798" s="2">
        <f>IF(SUM('Actual species'!O798)&gt;=1,1,IF(SUM('Actual species'!O798)="X",1,0))</f>
        <v>0</v>
      </c>
      <c r="M798" s="2">
        <f>IF(SUM('Actual species'!P798)&gt;=1,1,IF(SUM('Actual species'!P798)="X",1,0))</f>
        <v>0</v>
      </c>
      <c r="N798" s="2">
        <f>IF(SUM('Actual species'!Q798)&gt;=1,1,IF(SUM('Actual species'!Q798)="X",1,0))</f>
        <v>0</v>
      </c>
      <c r="O798" s="2">
        <f>IF(SUM('Actual species'!R798)&gt;=1,1,IF(SUM('Actual species'!R798)="X",1,0))</f>
        <v>0</v>
      </c>
      <c r="P798" s="2">
        <f>IF(SUM('Actual species'!S798)&gt;=1,1,IF(SUM('Actual species'!S798)="X",1,0))</f>
        <v>0</v>
      </c>
      <c r="Q798" s="2">
        <f>IF(SUM('Actual species'!T798)&gt;=1,1,IF(SUM('Actual species'!T798)="X",1,0))</f>
        <v>0</v>
      </c>
      <c r="R798" s="2">
        <f>IF(SUM('Actual species'!U798)&gt;=1,1,IF(SUM('Actual species'!U798)="X",1,0))</f>
        <v>0</v>
      </c>
      <c r="S798" s="2">
        <f>IF(SUM('Actual species'!V798)&gt;=1,1,IF(SUM('Actual species'!V798)="X",1,0))</f>
        <v>0</v>
      </c>
      <c r="T798" s="2">
        <f>IF(SUM('Actual species'!W798)&gt;=1,1,IF(SUM('Actual species'!W798)="X",1,0))</f>
        <v>0</v>
      </c>
    </row>
    <row r="799" spans="1:20" x14ac:dyDescent="0.3">
      <c r="A799" s="113" t="str">
        <f>'Actual species'!A799</f>
        <v>Chevrolatia egregia</v>
      </c>
      <c r="B799" s="66">
        <f>IF(SUM('Actual species'!B799:E799)&gt;=1,1,IF(SUM('Actual species'!B799:E799)="X",1,0))</f>
        <v>0</v>
      </c>
      <c r="C799" s="2">
        <f>IF(SUM('Actual species'!F799)&gt;=1,1,IF(SUM('Actual species'!F799)="X",1,0))</f>
        <v>0</v>
      </c>
      <c r="D799" s="2">
        <f>IF(SUM('Actual species'!G799)&gt;=1,1,IF(SUM('Actual species'!G799)="X",1,0))</f>
        <v>0</v>
      </c>
      <c r="E799" s="2">
        <f>IF(SUM('Actual species'!H799)&gt;=1,1,IF(SUM('Actual species'!H799)="X",1,0))</f>
        <v>0</v>
      </c>
      <c r="F799" s="2">
        <f>IF(SUM('Actual species'!I799)&gt;=1,1,IF(SUM('Actual species'!I799)="X",1,0))</f>
        <v>0</v>
      </c>
      <c r="G799" s="2">
        <f>IF(SUM('Actual species'!J799)&gt;=1,1,IF(SUM('Actual species'!J799)="X",1,0))</f>
        <v>0</v>
      </c>
      <c r="H799" s="2">
        <f>IF(SUM('Actual species'!K799)&gt;=1,1,IF(SUM('Actual species'!K799)="X",1,0))</f>
        <v>0</v>
      </c>
      <c r="I799" s="2">
        <f>IF(SUM('Actual species'!L799)&gt;=1,1,IF(SUM('Actual species'!L799)="X",1,0))</f>
        <v>0</v>
      </c>
      <c r="J799" s="2">
        <f>IF(SUM('Actual species'!M799)&gt;=1,1,IF(SUM('Actual species'!M799)="X",1,0))</f>
        <v>1</v>
      </c>
      <c r="K799" s="2">
        <f>IF(SUM('Actual species'!N799)&gt;=1,1,IF(SUM('Actual species'!N799)="X",1,0))</f>
        <v>0</v>
      </c>
      <c r="L799" s="2">
        <f>IF(SUM('Actual species'!O799)&gt;=1,1,IF(SUM('Actual species'!O799)="X",1,0))</f>
        <v>0</v>
      </c>
      <c r="M799" s="2">
        <f>IF(SUM('Actual species'!P799)&gt;=1,1,IF(SUM('Actual species'!P799)="X",1,0))</f>
        <v>0</v>
      </c>
      <c r="N799" s="2">
        <f>IF(SUM('Actual species'!Q799)&gt;=1,1,IF(SUM('Actual species'!Q799)="X",1,0))</f>
        <v>0</v>
      </c>
      <c r="O799" s="2">
        <f>IF(SUM('Actual species'!R799)&gt;=1,1,IF(SUM('Actual species'!R799)="X",1,0))</f>
        <v>0</v>
      </c>
      <c r="P799" s="2">
        <f>IF(SUM('Actual species'!S799)&gt;=1,1,IF(SUM('Actual species'!S799)="X",1,0))</f>
        <v>0</v>
      </c>
      <c r="Q799" s="2">
        <f>IF(SUM('Actual species'!T799)&gt;=1,1,IF(SUM('Actual species'!T799)="X",1,0))</f>
        <v>0</v>
      </c>
      <c r="R799" s="2">
        <f>IF(SUM('Actual species'!U799)&gt;=1,1,IF(SUM('Actual species'!U799)="X",1,0))</f>
        <v>0</v>
      </c>
      <c r="S799" s="2">
        <f>IF(SUM('Actual species'!V799)&gt;=1,1,IF(SUM('Actual species'!V799)="X",1,0))</f>
        <v>0</v>
      </c>
      <c r="T799" s="2">
        <f>IF(SUM('Actual species'!W799)&gt;=1,1,IF(SUM('Actual species'!W799)="X",1,0))</f>
        <v>0</v>
      </c>
    </row>
    <row r="800" spans="1:20" x14ac:dyDescent="0.3">
      <c r="A800" s="113" t="str">
        <f>'Actual species'!A800</f>
        <v>Chevrolatia franzi</v>
      </c>
      <c r="B800" s="66">
        <f>IF(SUM('Actual species'!B800:E800)&gt;=1,1,IF(SUM('Actual species'!B800:E800)="X",1,0))</f>
        <v>0</v>
      </c>
      <c r="C800" s="2">
        <f>IF(SUM('Actual species'!F800)&gt;=1,1,IF(SUM('Actual species'!F800)="X",1,0))</f>
        <v>0</v>
      </c>
      <c r="D800" s="2">
        <f>IF(SUM('Actual species'!G800)&gt;=1,1,IF(SUM('Actual species'!G800)="X",1,0))</f>
        <v>0</v>
      </c>
      <c r="E800" s="2">
        <f>IF(SUM('Actual species'!H800)&gt;=1,1,IF(SUM('Actual species'!H800)="X",1,0))</f>
        <v>0</v>
      </c>
      <c r="F800" s="2">
        <f>IF(SUM('Actual species'!I800)&gt;=1,1,IF(SUM('Actual species'!I800)="X",1,0))</f>
        <v>0</v>
      </c>
      <c r="G800" s="2">
        <f>IF(SUM('Actual species'!J800)&gt;=1,1,IF(SUM('Actual species'!J800)="X",1,0))</f>
        <v>0</v>
      </c>
      <c r="H800" s="2">
        <f>IF(SUM('Actual species'!K800)&gt;=1,1,IF(SUM('Actual species'!K800)="X",1,0))</f>
        <v>0</v>
      </c>
      <c r="I800" s="2">
        <f>IF(SUM('Actual species'!L800)&gt;=1,1,IF(SUM('Actual species'!L800)="X",1,0))</f>
        <v>0</v>
      </c>
      <c r="J800" s="2">
        <f>IF(SUM('Actual species'!M800)&gt;=1,1,IF(SUM('Actual species'!M800)="X",1,0))</f>
        <v>0</v>
      </c>
      <c r="K800" s="2">
        <f>IF(SUM('Actual species'!N800)&gt;=1,1,IF(SUM('Actual species'!N800)="X",1,0))</f>
        <v>0</v>
      </c>
      <c r="L800" s="2">
        <f>IF(SUM('Actual species'!O800)&gt;=1,1,IF(SUM('Actual species'!O800)="X",1,0))</f>
        <v>0</v>
      </c>
      <c r="M800" s="2">
        <f>IF(SUM('Actual species'!P800)&gt;=1,1,IF(SUM('Actual species'!P800)="X",1,0))</f>
        <v>0</v>
      </c>
      <c r="N800" s="2">
        <f>IF(SUM('Actual species'!Q800)&gt;=1,1,IF(SUM('Actual species'!Q800)="X",1,0))</f>
        <v>0</v>
      </c>
      <c r="O800" s="2">
        <f>IF(SUM('Actual species'!R800)&gt;=1,1,IF(SUM('Actual species'!R800)="X",1,0))</f>
        <v>0</v>
      </c>
      <c r="P800" s="2">
        <f>IF(SUM('Actual species'!S800)&gt;=1,1,IF(SUM('Actual species'!S800)="X",1,0))</f>
        <v>0</v>
      </c>
      <c r="Q800" s="2">
        <f>IF(SUM('Actual species'!T800)&gt;=1,1,IF(SUM('Actual species'!T800)="X",1,0))</f>
        <v>0</v>
      </c>
      <c r="R800" s="2">
        <f>IF(SUM('Actual species'!U800)&gt;=1,1,IF(SUM('Actual species'!U800)="X",1,0))</f>
        <v>0</v>
      </c>
      <c r="S800" s="2">
        <f>IF(SUM('Actual species'!V800)&gt;=1,1,IF(SUM('Actual species'!V800)="X",1,0))</f>
        <v>0</v>
      </c>
      <c r="T800" s="2">
        <f>IF(SUM('Actual species'!W800)&gt;=1,1,IF(SUM('Actual species'!W800)="X",1,0))</f>
        <v>0</v>
      </c>
    </row>
    <row r="801" spans="1:20" x14ac:dyDescent="0.3">
      <c r="A801" s="113" t="str">
        <f>'Actual species'!A801</f>
        <v>Chevrolatia sp. (female)</v>
      </c>
      <c r="B801" s="66">
        <f>IF(SUM('Actual species'!B801:E801)&gt;=1,1,IF(SUM('Actual species'!B801:E801)="X",1,0))</f>
        <v>0</v>
      </c>
      <c r="C801" s="2">
        <f>IF(SUM('Actual species'!F801)&gt;=1,1,IF(SUM('Actual species'!F801)="X",1,0))</f>
        <v>0</v>
      </c>
      <c r="D801" s="2">
        <f>IF(SUM('Actual species'!G801)&gt;=1,1,IF(SUM('Actual species'!G801)="X",1,0))</f>
        <v>0</v>
      </c>
      <c r="E801" s="2">
        <f>IF(SUM('Actual species'!H801)&gt;=1,1,IF(SUM('Actual species'!H801)="X",1,0))</f>
        <v>0</v>
      </c>
      <c r="F801" s="2">
        <f>IF(SUM('Actual species'!I801)&gt;=1,1,IF(SUM('Actual species'!I801)="X",1,0))</f>
        <v>0</v>
      </c>
      <c r="G801" s="2">
        <f>IF(SUM('Actual species'!J801)&gt;=1,1,IF(SUM('Actual species'!J801)="X",1,0))</f>
        <v>0</v>
      </c>
      <c r="H801" s="2">
        <f>IF(SUM('Actual species'!K801)&gt;=1,1,IF(SUM('Actual species'!K801)="X",1,0))</f>
        <v>0</v>
      </c>
      <c r="I801" s="2">
        <f>IF(SUM('Actual species'!L801)&gt;=1,1,IF(SUM('Actual species'!L801)="X",1,0))</f>
        <v>0</v>
      </c>
      <c r="J801" s="2">
        <f>IF(SUM('Actual species'!M801)&gt;=1,1,IF(SUM('Actual species'!M801)="X",1,0))</f>
        <v>0</v>
      </c>
      <c r="K801" s="2">
        <f>IF(SUM('Actual species'!N801)&gt;=1,1,IF(SUM('Actual species'!N801)="X",1,0))</f>
        <v>0</v>
      </c>
      <c r="L801" s="2">
        <f>IF(SUM('Actual species'!O801)&gt;=1,1,IF(SUM('Actual species'!O801)="X",1,0))</f>
        <v>0</v>
      </c>
      <c r="M801" s="2">
        <f>IF(SUM('Actual species'!P801)&gt;=1,1,IF(SUM('Actual species'!P801)="X",1,0))</f>
        <v>0</v>
      </c>
      <c r="N801" s="2">
        <f>IF(SUM('Actual species'!Q801)&gt;=1,1,IF(SUM('Actual species'!Q801)="X",1,0))</f>
        <v>0</v>
      </c>
      <c r="O801" s="2">
        <f>IF(SUM('Actual species'!R801)&gt;=1,1,IF(SUM('Actual species'!R801)="X",1,0))</f>
        <v>0</v>
      </c>
      <c r="P801" s="2">
        <f>IF(SUM('Actual species'!S801)&gt;=1,1,IF(SUM('Actual species'!S801)="X",1,0))</f>
        <v>0</v>
      </c>
      <c r="Q801" s="2">
        <f>IF(SUM('Actual species'!T801)&gt;=1,1,IF(SUM('Actual species'!T801)="X",1,0))</f>
        <v>0</v>
      </c>
      <c r="R801" s="2">
        <f>IF(SUM('Actual species'!U801)&gt;=1,1,IF(SUM('Actual species'!U801)="X",1,0))</f>
        <v>0</v>
      </c>
      <c r="S801" s="2">
        <f>IF(SUM('Actual species'!V801)&gt;=1,1,IF(SUM('Actual species'!V801)="X",1,0))</f>
        <v>0</v>
      </c>
      <c r="T801" s="2">
        <f>IF(SUM('Actual species'!W801)&gt;=1,1,IF(SUM('Actual species'!W801)="X",1,0))</f>
        <v>0</v>
      </c>
    </row>
    <row r="802" spans="1:20" x14ac:dyDescent="0.3">
      <c r="A802" s="113" t="str">
        <f>'Actual species'!A802</f>
        <v>Euconnus brachati</v>
      </c>
      <c r="B802" s="66">
        <f>IF(SUM('Actual species'!B802:E802)&gt;=1,1,IF(SUM('Actual species'!B802:E802)="X",1,0))</f>
        <v>0</v>
      </c>
      <c r="C802" s="2">
        <f>IF(SUM('Actual species'!F802)&gt;=1,1,IF(SUM('Actual species'!F802)="X",1,0))</f>
        <v>0</v>
      </c>
      <c r="D802" s="2">
        <f>IF(SUM('Actual species'!G802)&gt;=1,1,IF(SUM('Actual species'!G802)="X",1,0))</f>
        <v>0</v>
      </c>
      <c r="E802" s="2">
        <f>IF(SUM('Actual species'!H802)&gt;=1,1,IF(SUM('Actual species'!H802)="X",1,0))</f>
        <v>0</v>
      </c>
      <c r="F802" s="2">
        <f>IF(SUM('Actual species'!I802)&gt;=1,1,IF(SUM('Actual species'!I802)="X",1,0))</f>
        <v>0</v>
      </c>
      <c r="G802" s="2">
        <f>IF(SUM('Actual species'!J802)&gt;=1,1,IF(SUM('Actual species'!J802)="X",1,0))</f>
        <v>0</v>
      </c>
      <c r="H802" s="2">
        <f>IF(SUM('Actual species'!K802)&gt;=1,1,IF(SUM('Actual species'!K802)="X",1,0))</f>
        <v>0</v>
      </c>
      <c r="I802" s="2">
        <f>IF(SUM('Actual species'!L802)&gt;=1,1,IF(SUM('Actual species'!L802)="X",1,0))</f>
        <v>0</v>
      </c>
      <c r="J802" s="2">
        <f>IF(SUM('Actual species'!M802)&gt;=1,1,IF(SUM('Actual species'!M802)="X",1,0))</f>
        <v>0</v>
      </c>
      <c r="K802" s="2">
        <f>IF(SUM('Actual species'!N802)&gt;=1,1,IF(SUM('Actual species'!N802)="X",1,0))</f>
        <v>0</v>
      </c>
      <c r="L802" s="2">
        <f>IF(SUM('Actual species'!O802)&gt;=1,1,IF(SUM('Actual species'!O802)="X",1,0))</f>
        <v>0</v>
      </c>
      <c r="M802" s="2">
        <f>IF(SUM('Actual species'!P802)&gt;=1,1,IF(SUM('Actual species'!P802)="X",1,0))</f>
        <v>0</v>
      </c>
      <c r="N802" s="2">
        <f>IF(SUM('Actual species'!Q802)&gt;=1,1,IF(SUM('Actual species'!Q802)="X",1,0))</f>
        <v>0</v>
      </c>
      <c r="O802" s="2">
        <f>IF(SUM('Actual species'!R802)&gt;=1,1,IF(SUM('Actual species'!R802)="X",1,0))</f>
        <v>0</v>
      </c>
      <c r="P802" s="2">
        <f>IF(SUM('Actual species'!S802)&gt;=1,1,IF(SUM('Actual species'!S802)="X",1,0))</f>
        <v>0</v>
      </c>
      <c r="Q802" s="2">
        <f>IF(SUM('Actual species'!T802)&gt;=1,1,IF(SUM('Actual species'!T802)="X",1,0))</f>
        <v>0</v>
      </c>
      <c r="R802" s="2">
        <f>IF(SUM('Actual species'!U802)&gt;=1,1,IF(SUM('Actual species'!U802)="X",1,0))</f>
        <v>0</v>
      </c>
      <c r="S802" s="2">
        <f>IF(SUM('Actual species'!V802)&gt;=1,1,IF(SUM('Actual species'!V802)="X",1,0))</f>
        <v>0</v>
      </c>
      <c r="T802" s="2">
        <f>IF(SUM('Actual species'!W802)&gt;=1,1,IF(SUM('Actual species'!W802)="X",1,0))</f>
        <v>0</v>
      </c>
    </row>
    <row r="803" spans="1:20" x14ac:dyDescent="0.3">
      <c r="A803" s="113" t="str">
        <f>'Actual species'!A803</f>
        <v xml:space="preserve">Euconnus dodecanicus (E) </v>
      </c>
      <c r="B803" s="66">
        <f>IF(SUM('Actual species'!B803:E803)&gt;=1,1,IF(SUM('Actual species'!B803:E803)="X",1,0))</f>
        <v>0</v>
      </c>
      <c r="C803" s="2">
        <f>IF(SUM('Actual species'!F803)&gt;=1,1,IF(SUM('Actual species'!F803)="X",1,0))</f>
        <v>0</v>
      </c>
      <c r="D803" s="2">
        <f>IF(SUM('Actual species'!G803)&gt;=1,1,IF(SUM('Actual species'!G803)="X",1,0))</f>
        <v>0</v>
      </c>
      <c r="E803" s="2">
        <f>IF(SUM('Actual species'!H803)&gt;=1,1,IF(SUM('Actual species'!H803)="X",1,0))</f>
        <v>0</v>
      </c>
      <c r="F803" s="2">
        <f>IF(SUM('Actual species'!I803)&gt;=1,1,IF(SUM('Actual species'!I803)="X",1,0))</f>
        <v>0</v>
      </c>
      <c r="G803" s="2">
        <f>IF(SUM('Actual species'!J803)&gt;=1,1,IF(SUM('Actual species'!J803)="X",1,0))</f>
        <v>0</v>
      </c>
      <c r="H803" s="2">
        <f>IF(SUM('Actual species'!K803)&gt;=1,1,IF(SUM('Actual species'!K803)="X",1,0))</f>
        <v>1</v>
      </c>
      <c r="I803" s="2">
        <f>IF(SUM('Actual species'!L803)&gt;=1,1,IF(SUM('Actual species'!L803)="X",1,0))</f>
        <v>0</v>
      </c>
      <c r="J803" s="2">
        <f>IF(SUM('Actual species'!M803)&gt;=1,1,IF(SUM('Actual species'!M803)="X",1,0))</f>
        <v>0</v>
      </c>
      <c r="K803" s="2">
        <f>IF(SUM('Actual species'!N803)&gt;=1,1,IF(SUM('Actual species'!N803)="X",1,0))</f>
        <v>0</v>
      </c>
      <c r="L803" s="2">
        <f>IF(SUM('Actual species'!O803)&gt;=1,1,IF(SUM('Actual species'!O803)="X",1,0))</f>
        <v>0</v>
      </c>
      <c r="M803" s="2">
        <f>IF(SUM('Actual species'!P803)&gt;=1,1,IF(SUM('Actual species'!P803)="X",1,0))</f>
        <v>0</v>
      </c>
      <c r="N803" s="2">
        <f>IF(SUM('Actual species'!Q803)&gt;=1,1,IF(SUM('Actual species'!Q803)="X",1,0))</f>
        <v>0</v>
      </c>
      <c r="O803" s="2">
        <f>IF(SUM('Actual species'!R803)&gt;=1,1,IF(SUM('Actual species'!R803)="X",1,0))</f>
        <v>0</v>
      </c>
      <c r="P803" s="2">
        <f>IF(SUM('Actual species'!S803)&gt;=1,1,IF(SUM('Actual species'!S803)="X",1,0))</f>
        <v>0</v>
      </c>
      <c r="Q803" s="2">
        <f>IF(SUM('Actual species'!T803)&gt;=1,1,IF(SUM('Actual species'!T803)="X",1,0))</f>
        <v>0</v>
      </c>
      <c r="R803" s="2">
        <f>IF(SUM('Actual species'!U803)&gt;=1,1,IF(SUM('Actual species'!U803)="X",1,0))</f>
        <v>0</v>
      </c>
      <c r="S803" s="2">
        <f>IF(SUM('Actual species'!V803)&gt;=1,1,IF(SUM('Actual species'!V803)="X",1,0))</f>
        <v>0</v>
      </c>
      <c r="T803" s="2">
        <f>IF(SUM('Actual species'!W803)&gt;=1,1,IF(SUM('Actual species'!W803)="X",1,0))</f>
        <v>0</v>
      </c>
    </row>
    <row r="804" spans="1:20" x14ac:dyDescent="0.3">
      <c r="A804" s="113" t="str">
        <f>'Actual species'!A804</f>
        <v>Euconnus hirticollis</v>
      </c>
      <c r="B804" s="66">
        <f>IF(SUM('Actual species'!B804:E804)&gt;=1,1,IF(SUM('Actual species'!B804:E804)="X",1,0))</f>
        <v>0</v>
      </c>
      <c r="C804" s="2">
        <f>IF(SUM('Actual species'!F804)&gt;=1,1,IF(SUM('Actual species'!F804)="X",1,0))</f>
        <v>0</v>
      </c>
      <c r="D804" s="2">
        <f>IF(SUM('Actual species'!G804)&gt;=1,1,IF(SUM('Actual species'!G804)="X",1,0))</f>
        <v>0</v>
      </c>
      <c r="E804" s="2">
        <f>IF(SUM('Actual species'!H804)&gt;=1,1,IF(SUM('Actual species'!H804)="X",1,0))</f>
        <v>0</v>
      </c>
      <c r="F804" s="2">
        <f>IF(SUM('Actual species'!I804)&gt;=1,1,IF(SUM('Actual species'!I804)="X",1,0))</f>
        <v>0</v>
      </c>
      <c r="G804" s="2">
        <f>IF(SUM('Actual species'!J804)&gt;=1,1,IF(SUM('Actual species'!J804)="X",1,0))</f>
        <v>0</v>
      </c>
      <c r="H804" s="2">
        <f>IF(SUM('Actual species'!K804)&gt;=1,1,IF(SUM('Actual species'!K804)="X",1,0))</f>
        <v>0</v>
      </c>
      <c r="I804" s="2">
        <f>IF(SUM('Actual species'!L804)&gt;=1,1,IF(SUM('Actual species'!L804)="X",1,0))</f>
        <v>0</v>
      </c>
      <c r="J804" s="2">
        <f>IF(SUM('Actual species'!M804)&gt;=1,1,IF(SUM('Actual species'!M804)="X",1,0))</f>
        <v>0</v>
      </c>
      <c r="K804" s="2">
        <f>IF(SUM('Actual species'!N804)&gt;=1,1,IF(SUM('Actual species'!N804)="X",1,0))</f>
        <v>0</v>
      </c>
      <c r="L804" s="2">
        <f>IF(SUM('Actual species'!O804)&gt;=1,1,IF(SUM('Actual species'!O804)="X",1,0))</f>
        <v>0</v>
      </c>
      <c r="M804" s="2">
        <f>IF(SUM('Actual species'!P804)&gt;=1,1,IF(SUM('Actual species'!P804)="X",1,0))</f>
        <v>0</v>
      </c>
      <c r="N804" s="2">
        <f>IF(SUM('Actual species'!Q804)&gt;=1,1,IF(SUM('Actual species'!Q804)="X",1,0))</f>
        <v>0</v>
      </c>
      <c r="O804" s="2">
        <f>IF(SUM('Actual species'!R804)&gt;=1,1,IF(SUM('Actual species'!R804)="X",1,0))</f>
        <v>0</v>
      </c>
      <c r="P804" s="2">
        <f>IF(SUM('Actual species'!S804)&gt;=1,1,IF(SUM('Actual species'!S804)="X",1,0))</f>
        <v>0</v>
      </c>
      <c r="Q804" s="2">
        <f>IF(SUM('Actual species'!T804)&gt;=1,1,IF(SUM('Actual species'!T804)="X",1,0))</f>
        <v>0</v>
      </c>
      <c r="R804" s="2">
        <f>IF(SUM('Actual species'!U804)&gt;=1,1,IF(SUM('Actual species'!U804)="X",1,0))</f>
        <v>0</v>
      </c>
      <c r="S804" s="2">
        <f>IF(SUM('Actual species'!V804)&gt;=1,1,IF(SUM('Actual species'!V804)="X",1,0))</f>
        <v>0</v>
      </c>
      <c r="T804" s="2">
        <f>IF(SUM('Actual species'!W804)&gt;=1,1,IF(SUM('Actual species'!W804)="X",1,0))</f>
        <v>0</v>
      </c>
    </row>
    <row r="805" spans="1:20" x14ac:dyDescent="0.3">
      <c r="A805" s="113" t="str">
        <f>'Actual species'!A805</f>
        <v>Euconnus (Psomophus) intrusus</v>
      </c>
      <c r="B805" s="66">
        <f>IF(SUM('Actual species'!B805:E805)&gt;=1,1,IF(SUM('Actual species'!B805:E805)="X",1,0))</f>
        <v>0</v>
      </c>
      <c r="C805" s="2">
        <f>IF(SUM('Actual species'!F805)&gt;=1,1,IF(SUM('Actual species'!F805)="X",1,0))</f>
        <v>0</v>
      </c>
      <c r="D805" s="2">
        <f>IF(SUM('Actual species'!G805)&gt;=1,1,IF(SUM('Actual species'!G805)="X",1,0))</f>
        <v>0</v>
      </c>
      <c r="E805" s="2">
        <f>IF(SUM('Actual species'!H805)&gt;=1,1,IF(SUM('Actual species'!H805)="X",1,0))</f>
        <v>0</v>
      </c>
      <c r="F805" s="2">
        <f>IF(SUM('Actual species'!I805)&gt;=1,1,IF(SUM('Actual species'!I805)="X",1,0))</f>
        <v>0</v>
      </c>
      <c r="G805" s="2">
        <f>IF(SUM('Actual species'!J805)&gt;=1,1,IF(SUM('Actual species'!J805)="X",1,0))</f>
        <v>0</v>
      </c>
      <c r="H805" s="2">
        <f>IF(SUM('Actual species'!K805)&gt;=1,1,IF(SUM('Actual species'!K805)="X",1,0))</f>
        <v>0</v>
      </c>
      <c r="I805" s="2">
        <f>IF(SUM('Actual species'!L805)&gt;=1,1,IF(SUM('Actual species'!L805)="X",1,0))</f>
        <v>0</v>
      </c>
      <c r="J805" s="2">
        <f>IF(SUM('Actual species'!M805)&gt;=1,1,IF(SUM('Actual species'!M805)="X",1,0))</f>
        <v>0</v>
      </c>
      <c r="K805" s="2">
        <f>IF(SUM('Actual species'!N805)&gt;=1,1,IF(SUM('Actual species'!N805)="X",1,0))</f>
        <v>0</v>
      </c>
      <c r="L805" s="2">
        <f>IF(SUM('Actual species'!O805)&gt;=1,1,IF(SUM('Actual species'!O805)="X",1,0))</f>
        <v>0</v>
      </c>
      <c r="M805" s="2">
        <f>IF(SUM('Actual species'!P805)&gt;=1,1,IF(SUM('Actual species'!P805)="X",1,0))</f>
        <v>0</v>
      </c>
      <c r="N805" s="2">
        <f>IF(SUM('Actual species'!Q805)&gt;=1,1,IF(SUM('Actual species'!Q805)="X",1,0))</f>
        <v>0</v>
      </c>
      <c r="O805" s="2">
        <f>IF(SUM('Actual species'!R805)&gt;=1,1,IF(SUM('Actual species'!R805)="X",1,0))</f>
        <v>0</v>
      </c>
      <c r="P805" s="2">
        <f>IF(SUM('Actual species'!S805)&gt;=1,1,IF(SUM('Actual species'!S805)="X",1,0))</f>
        <v>0</v>
      </c>
      <c r="Q805" s="2">
        <f>IF(SUM('Actual species'!T805)&gt;=1,1,IF(SUM('Actual species'!T805)="X",1,0))</f>
        <v>0</v>
      </c>
      <c r="R805" s="2">
        <f>IF(SUM('Actual species'!U805)&gt;=1,1,IF(SUM('Actual species'!U805)="X",1,0))</f>
        <v>0</v>
      </c>
      <c r="S805" s="2">
        <f>IF(SUM('Actual species'!V805)&gt;=1,1,IF(SUM('Actual species'!V805)="X",1,0))</f>
        <v>0</v>
      </c>
      <c r="T805" s="2">
        <f>IF(SUM('Actual species'!W805)&gt;=1,1,IF(SUM('Actual species'!W805)="X",1,0))</f>
        <v>0</v>
      </c>
    </row>
    <row r="806" spans="1:20" x14ac:dyDescent="0.3">
      <c r="A806" s="113" t="str">
        <f>'Actual species'!A806</f>
        <v>Euconnus intrusus intrusus</v>
      </c>
      <c r="B806" s="66">
        <f>IF(SUM('Actual species'!B806:E806)&gt;=1,1,IF(SUM('Actual species'!B806:E806)="X",1,0))</f>
        <v>0</v>
      </c>
      <c r="C806" s="2">
        <f>IF(SUM('Actual species'!F806)&gt;=1,1,IF(SUM('Actual species'!F806)="X",1,0))</f>
        <v>0</v>
      </c>
      <c r="D806" s="2">
        <f>IF(SUM('Actual species'!G806)&gt;=1,1,IF(SUM('Actual species'!G806)="X",1,0))</f>
        <v>0</v>
      </c>
      <c r="E806" s="2">
        <f>IF(SUM('Actual species'!H806)&gt;=1,1,IF(SUM('Actual species'!H806)="X",1,0))</f>
        <v>0</v>
      </c>
      <c r="F806" s="2">
        <f>IF(SUM('Actual species'!I806)&gt;=1,1,IF(SUM('Actual species'!I806)="X",1,0))</f>
        <v>0</v>
      </c>
      <c r="G806" s="2">
        <f>IF(SUM('Actual species'!J806)&gt;=1,1,IF(SUM('Actual species'!J806)="X",1,0))</f>
        <v>0</v>
      </c>
      <c r="H806" s="2">
        <f>IF(SUM('Actual species'!K806)&gt;=1,1,IF(SUM('Actual species'!K806)="X",1,0))</f>
        <v>0</v>
      </c>
      <c r="I806" s="2">
        <f>IF(SUM('Actual species'!L806)&gt;=1,1,IF(SUM('Actual species'!L806)="X",1,0))</f>
        <v>0</v>
      </c>
      <c r="J806" s="2">
        <f>IF(SUM('Actual species'!M806)&gt;=1,1,IF(SUM('Actual species'!M806)="X",1,0))</f>
        <v>1</v>
      </c>
      <c r="K806" s="2">
        <f>IF(SUM('Actual species'!N806)&gt;=1,1,IF(SUM('Actual species'!N806)="X",1,0))</f>
        <v>0</v>
      </c>
      <c r="L806" s="2">
        <f>IF(SUM('Actual species'!O806)&gt;=1,1,IF(SUM('Actual species'!O806)="X",1,0))</f>
        <v>0</v>
      </c>
      <c r="M806" s="2">
        <f>IF(SUM('Actual species'!P806)&gt;=1,1,IF(SUM('Actual species'!P806)="X",1,0))</f>
        <v>0</v>
      </c>
      <c r="N806" s="2">
        <f>IF(SUM('Actual species'!Q806)&gt;=1,1,IF(SUM('Actual species'!Q806)="X",1,0))</f>
        <v>0</v>
      </c>
      <c r="O806" s="2">
        <f>IF(SUM('Actual species'!R806)&gt;=1,1,IF(SUM('Actual species'!R806)="X",1,0))</f>
        <v>0</v>
      </c>
      <c r="P806" s="2">
        <f>IF(SUM('Actual species'!S806)&gt;=1,1,IF(SUM('Actual species'!S806)="X",1,0))</f>
        <v>0</v>
      </c>
      <c r="Q806" s="2">
        <f>IF(SUM('Actual species'!T806)&gt;=1,1,IF(SUM('Actual species'!T806)="X",1,0))</f>
        <v>0</v>
      </c>
      <c r="R806" s="2">
        <f>IF(SUM('Actual species'!U806)&gt;=1,1,IF(SUM('Actual species'!U806)="X",1,0))</f>
        <v>0</v>
      </c>
      <c r="S806" s="2">
        <f>IF(SUM('Actual species'!V806)&gt;=1,1,IF(SUM('Actual species'!V806)="X",1,0))</f>
        <v>0</v>
      </c>
      <c r="T806" s="2">
        <f>IF(SUM('Actual species'!W806)&gt;=1,1,IF(SUM('Actual species'!W806)="X",1,0))</f>
        <v>0</v>
      </c>
    </row>
    <row r="807" spans="1:20" x14ac:dyDescent="0.3">
      <c r="A807" s="113" t="str">
        <f>'Actual species'!A807</f>
        <v xml:space="preserve">Euconnus kerpensis (E) </v>
      </c>
      <c r="B807" s="66">
        <f>IF(SUM('Actual species'!B807:E807)&gt;=1,1,IF(SUM('Actual species'!B807:E807)="X",1,0))</f>
        <v>0</v>
      </c>
      <c r="C807" s="2">
        <f>IF(SUM('Actual species'!F807)&gt;=1,1,IF(SUM('Actual species'!F807)="X",1,0))</f>
        <v>0</v>
      </c>
      <c r="D807" s="2">
        <f>IF(SUM('Actual species'!G807)&gt;=1,1,IF(SUM('Actual species'!G807)="X",1,0))</f>
        <v>0</v>
      </c>
      <c r="E807" s="2">
        <f>IF(SUM('Actual species'!H807)&gt;=1,1,IF(SUM('Actual species'!H807)="X",1,0))</f>
        <v>0</v>
      </c>
      <c r="F807" s="2">
        <f>IF(SUM('Actual species'!I807)&gt;=1,1,IF(SUM('Actual species'!I807)="X",1,0))</f>
        <v>0</v>
      </c>
      <c r="G807" s="2">
        <f>IF(SUM('Actual species'!J807)&gt;=1,1,IF(SUM('Actual species'!J807)="X",1,0))</f>
        <v>0</v>
      </c>
      <c r="H807" s="2">
        <f>IF(SUM('Actual species'!K807)&gt;=1,1,IF(SUM('Actual species'!K807)="X",1,0))</f>
        <v>0</v>
      </c>
      <c r="I807" s="2">
        <f>IF(SUM('Actual species'!L807)&gt;=1,1,IF(SUM('Actual species'!L807)="X",1,0))</f>
        <v>0</v>
      </c>
      <c r="J807" s="2">
        <f>IF(SUM('Actual species'!M807)&gt;=1,1,IF(SUM('Actual species'!M807)="X",1,0))</f>
        <v>0</v>
      </c>
      <c r="K807" s="2">
        <f>IF(SUM('Actual species'!N807)&gt;=1,1,IF(SUM('Actual species'!N807)="X",1,0))</f>
        <v>0</v>
      </c>
      <c r="L807" s="2">
        <f>IF(SUM('Actual species'!O807)&gt;=1,1,IF(SUM('Actual species'!O807)="X",1,0))</f>
        <v>1</v>
      </c>
      <c r="M807" s="2">
        <f>IF(SUM('Actual species'!P807)&gt;=1,1,IF(SUM('Actual species'!P807)="X",1,0))</f>
        <v>0</v>
      </c>
      <c r="N807" s="2">
        <f>IF(SUM('Actual species'!Q807)&gt;=1,1,IF(SUM('Actual species'!Q807)="X",1,0))</f>
        <v>0</v>
      </c>
      <c r="O807" s="2">
        <f>IF(SUM('Actual species'!R807)&gt;=1,1,IF(SUM('Actual species'!R807)="X",1,0))</f>
        <v>0</v>
      </c>
      <c r="P807" s="2">
        <f>IF(SUM('Actual species'!S807)&gt;=1,1,IF(SUM('Actual species'!S807)="X",1,0))</f>
        <v>0</v>
      </c>
      <c r="Q807" s="2">
        <f>IF(SUM('Actual species'!T807)&gt;=1,1,IF(SUM('Actual species'!T807)="X",1,0))</f>
        <v>0</v>
      </c>
      <c r="R807" s="2">
        <f>IF(SUM('Actual species'!U807)&gt;=1,1,IF(SUM('Actual species'!U807)="X",1,0))</f>
        <v>0</v>
      </c>
      <c r="S807" s="2">
        <f>IF(SUM('Actual species'!V807)&gt;=1,1,IF(SUM('Actual species'!V807)="X",1,0))</f>
        <v>0</v>
      </c>
      <c r="T807" s="2">
        <f>IF(SUM('Actual species'!W807)&gt;=1,1,IF(SUM('Actual species'!W807)="X",1,0))</f>
        <v>0</v>
      </c>
    </row>
    <row r="808" spans="1:20" x14ac:dyDescent="0.3">
      <c r="A808" s="113" t="str">
        <f>'Actual species'!A808</f>
        <v>Euconnus leonhardi</v>
      </c>
      <c r="B808" s="66">
        <f>IF(SUM('Actual species'!B808:E808)&gt;=1,1,IF(SUM('Actual species'!B808:E808)="X",1,0))</f>
        <v>0</v>
      </c>
      <c r="C808" s="2">
        <f>IF(SUM('Actual species'!F808)&gt;=1,1,IF(SUM('Actual species'!F808)="X",1,0))</f>
        <v>0</v>
      </c>
      <c r="D808" s="2">
        <f>IF(SUM('Actual species'!G808)&gt;=1,1,IF(SUM('Actual species'!G808)="X",1,0))</f>
        <v>0</v>
      </c>
      <c r="E808" s="2">
        <f>IF(SUM('Actual species'!H808)&gt;=1,1,IF(SUM('Actual species'!H808)="X",1,0))</f>
        <v>0</v>
      </c>
      <c r="F808" s="2">
        <f>IF(SUM('Actual species'!I808)&gt;=1,1,IF(SUM('Actual species'!I808)="X",1,0))</f>
        <v>0</v>
      </c>
      <c r="G808" s="2">
        <f>IF(SUM('Actual species'!J808)&gt;=1,1,IF(SUM('Actual species'!J808)="X",1,0))</f>
        <v>0</v>
      </c>
      <c r="H808" s="2">
        <f>IF(SUM('Actual species'!K808)&gt;=1,1,IF(SUM('Actual species'!K808)="X",1,0))</f>
        <v>0</v>
      </c>
      <c r="I808" s="2">
        <f>IF(SUM('Actual species'!L808)&gt;=1,1,IF(SUM('Actual species'!L808)="X",1,0))</f>
        <v>0</v>
      </c>
      <c r="J808" s="2">
        <f>IF(SUM('Actual species'!M808)&gt;=1,1,IF(SUM('Actual species'!M808)="X",1,0))</f>
        <v>0</v>
      </c>
      <c r="K808" s="2">
        <f>IF(SUM('Actual species'!N808)&gt;=1,1,IF(SUM('Actual species'!N808)="X",1,0))</f>
        <v>0</v>
      </c>
      <c r="L808" s="2">
        <f>IF(SUM('Actual species'!O808)&gt;=1,1,IF(SUM('Actual species'!O808)="X",1,0))</f>
        <v>0</v>
      </c>
      <c r="M808" s="2">
        <f>IF(SUM('Actual species'!P808)&gt;=1,1,IF(SUM('Actual species'!P808)="X",1,0))</f>
        <v>0</v>
      </c>
      <c r="N808" s="2">
        <f>IF(SUM('Actual species'!Q808)&gt;=1,1,IF(SUM('Actual species'!Q808)="X",1,0))</f>
        <v>0</v>
      </c>
      <c r="O808" s="2">
        <f>IF(SUM('Actual species'!R808)&gt;=1,1,IF(SUM('Actual species'!R808)="X",1,0))</f>
        <v>0</v>
      </c>
      <c r="P808" s="2">
        <f>IF(SUM('Actual species'!S808)&gt;=1,1,IF(SUM('Actual species'!S808)="X",1,0))</f>
        <v>0</v>
      </c>
      <c r="Q808" s="2">
        <f>IF(SUM('Actual species'!T808)&gt;=1,1,IF(SUM('Actual species'!T808)="X",1,0))</f>
        <v>0</v>
      </c>
      <c r="R808" s="2">
        <f>IF(SUM('Actual species'!U808)&gt;=1,1,IF(SUM('Actual species'!U808)="X",1,0))</f>
        <v>0</v>
      </c>
      <c r="S808" s="2">
        <f>IF(SUM('Actual species'!V808)&gt;=1,1,IF(SUM('Actual species'!V808)="X",1,0))</f>
        <v>0</v>
      </c>
      <c r="T808" s="2">
        <f>IF(SUM('Actual species'!W808)&gt;=1,1,IF(SUM('Actual species'!W808)="X",1,0))</f>
        <v>0</v>
      </c>
    </row>
    <row r="809" spans="1:20" x14ac:dyDescent="0.3">
      <c r="A809" s="113" t="str">
        <f>'Actual species'!A809</f>
        <v>Euconnus marthae</v>
      </c>
      <c r="B809" s="66">
        <f>IF(SUM('Actual species'!B809:E809)&gt;=1,1,IF(SUM('Actual species'!B809:E809)="X",1,0))</f>
        <v>0</v>
      </c>
      <c r="C809" s="2">
        <f>IF(SUM('Actual species'!F809)&gt;=1,1,IF(SUM('Actual species'!F809)="X",1,0))</f>
        <v>0</v>
      </c>
      <c r="D809" s="2">
        <f>IF(SUM('Actual species'!G809)&gt;=1,1,IF(SUM('Actual species'!G809)="X",1,0))</f>
        <v>0</v>
      </c>
      <c r="E809" s="2">
        <f>IF(SUM('Actual species'!H809)&gt;=1,1,IF(SUM('Actual species'!H809)="X",1,0))</f>
        <v>0</v>
      </c>
      <c r="F809" s="2">
        <f>IF(SUM('Actual species'!I809)&gt;=1,1,IF(SUM('Actual species'!I809)="X",1,0))</f>
        <v>0</v>
      </c>
      <c r="G809" s="2">
        <f>IF(SUM('Actual species'!J809)&gt;=1,1,IF(SUM('Actual species'!J809)="X",1,0))</f>
        <v>0</v>
      </c>
      <c r="H809" s="2">
        <f>IF(SUM('Actual species'!K809)&gt;=1,1,IF(SUM('Actual species'!K809)="X",1,0))</f>
        <v>0</v>
      </c>
      <c r="I809" s="2">
        <f>IF(SUM('Actual species'!L809)&gt;=1,1,IF(SUM('Actual species'!L809)="X",1,0))</f>
        <v>0</v>
      </c>
      <c r="J809" s="2">
        <f>IF(SUM('Actual species'!M809)&gt;=1,1,IF(SUM('Actual species'!M809)="X",1,0))</f>
        <v>0</v>
      </c>
      <c r="K809" s="2">
        <f>IF(SUM('Actual species'!N809)&gt;=1,1,IF(SUM('Actual species'!N809)="X",1,0))</f>
        <v>0</v>
      </c>
      <c r="L809" s="2">
        <f>IF(SUM('Actual species'!O809)&gt;=1,1,IF(SUM('Actual species'!O809)="X",1,0))</f>
        <v>0</v>
      </c>
      <c r="M809" s="2">
        <f>IF(SUM('Actual species'!P809)&gt;=1,1,IF(SUM('Actual species'!P809)="X",1,0))</f>
        <v>0</v>
      </c>
      <c r="N809" s="2">
        <f>IF(SUM('Actual species'!Q809)&gt;=1,1,IF(SUM('Actual species'!Q809)="X",1,0))</f>
        <v>0</v>
      </c>
      <c r="O809" s="2">
        <f>IF(SUM('Actual species'!R809)&gt;=1,1,IF(SUM('Actual species'!R809)="X",1,0))</f>
        <v>0</v>
      </c>
      <c r="P809" s="2">
        <f>IF(SUM('Actual species'!S809)&gt;=1,1,IF(SUM('Actual species'!S809)="X",1,0))</f>
        <v>0</v>
      </c>
      <c r="Q809" s="2">
        <f>IF(SUM('Actual species'!T809)&gt;=1,1,IF(SUM('Actual species'!T809)="X",1,0))</f>
        <v>0</v>
      </c>
      <c r="R809" s="2">
        <f>IF(SUM('Actual species'!U809)&gt;=1,1,IF(SUM('Actual species'!U809)="X",1,0))</f>
        <v>0</v>
      </c>
      <c r="S809" s="2">
        <f>IF(SUM('Actual species'!V809)&gt;=1,1,IF(SUM('Actual species'!V809)="X",1,0))</f>
        <v>0</v>
      </c>
      <c r="T809" s="2">
        <f>IF(SUM('Actual species'!W809)&gt;=1,1,IF(SUM('Actual species'!W809)="X",1,0))</f>
        <v>0</v>
      </c>
    </row>
    <row r="810" spans="1:20" x14ac:dyDescent="0.3">
      <c r="A810" s="113" t="str">
        <f>'Actual species'!A810</f>
        <v>Euconnus moczarskii</v>
      </c>
      <c r="B810" s="66">
        <f>IF(SUM('Actual species'!B810:E810)&gt;=1,1,IF(SUM('Actual species'!B810:E810)="X",1,0))</f>
        <v>0</v>
      </c>
      <c r="C810" s="2">
        <f>IF(SUM('Actual species'!F810)&gt;=1,1,IF(SUM('Actual species'!F810)="X",1,0))</f>
        <v>0</v>
      </c>
      <c r="D810" s="2">
        <f>IF(SUM('Actual species'!G810)&gt;=1,1,IF(SUM('Actual species'!G810)="X",1,0))</f>
        <v>0</v>
      </c>
      <c r="E810" s="2">
        <f>IF(SUM('Actual species'!H810)&gt;=1,1,IF(SUM('Actual species'!H810)="X",1,0))</f>
        <v>0</v>
      </c>
      <c r="F810" s="2">
        <f>IF(SUM('Actual species'!I810)&gt;=1,1,IF(SUM('Actual species'!I810)="X",1,0))</f>
        <v>0</v>
      </c>
      <c r="G810" s="2">
        <f>IF(SUM('Actual species'!J810)&gt;=1,1,IF(SUM('Actual species'!J810)="X",1,0))</f>
        <v>0</v>
      </c>
      <c r="H810" s="2">
        <f>IF(SUM('Actual species'!K810)&gt;=1,1,IF(SUM('Actual species'!K810)="X",1,0))</f>
        <v>0</v>
      </c>
      <c r="I810" s="2">
        <f>IF(SUM('Actual species'!L810)&gt;=1,1,IF(SUM('Actual species'!L810)="X",1,0))</f>
        <v>0</v>
      </c>
      <c r="J810" s="2">
        <f>IF(SUM('Actual species'!M810)&gt;=1,1,IF(SUM('Actual species'!M810)="X",1,0))</f>
        <v>1</v>
      </c>
      <c r="K810" s="2">
        <f>IF(SUM('Actual species'!N810)&gt;=1,1,IF(SUM('Actual species'!N810)="X",1,0))</f>
        <v>0</v>
      </c>
      <c r="L810" s="2">
        <f>IF(SUM('Actual species'!O810)&gt;=1,1,IF(SUM('Actual species'!O810)="X",1,0))</f>
        <v>0</v>
      </c>
      <c r="M810" s="2">
        <f>IF(SUM('Actual species'!P810)&gt;=1,1,IF(SUM('Actual species'!P810)="X",1,0))</f>
        <v>0</v>
      </c>
      <c r="N810" s="2">
        <f>IF(SUM('Actual species'!Q810)&gt;=1,1,IF(SUM('Actual species'!Q810)="X",1,0))</f>
        <v>0</v>
      </c>
      <c r="O810" s="2">
        <f>IF(SUM('Actual species'!R810)&gt;=1,1,IF(SUM('Actual species'!R810)="X",1,0))</f>
        <v>0</v>
      </c>
      <c r="P810" s="2">
        <f>IF(SUM('Actual species'!S810)&gt;=1,1,IF(SUM('Actual species'!S810)="X",1,0))</f>
        <v>0</v>
      </c>
      <c r="Q810" s="2">
        <f>IF(SUM('Actual species'!T810)&gt;=1,1,IF(SUM('Actual species'!T810)="X",1,0))</f>
        <v>0</v>
      </c>
      <c r="R810" s="2">
        <f>IF(SUM('Actual species'!U810)&gt;=1,1,IF(SUM('Actual species'!U810)="X",1,0))</f>
        <v>0</v>
      </c>
      <c r="S810" s="2">
        <f>IF(SUM('Actual species'!V810)&gt;=1,1,IF(SUM('Actual species'!V810)="X",1,0))</f>
        <v>0</v>
      </c>
      <c r="T810" s="2">
        <f>IF(SUM('Actual species'!W810)&gt;=1,1,IF(SUM('Actual species'!W810)="X",1,0))</f>
        <v>0</v>
      </c>
    </row>
    <row r="811" spans="1:20" x14ac:dyDescent="0.3">
      <c r="A811" s="113" t="str">
        <f>'Actual species'!A811</f>
        <v xml:space="preserve">Euconnus oblitus (E) </v>
      </c>
      <c r="B811" s="66">
        <f>IF(SUM('Actual species'!B811:E811)&gt;=1,1,IF(SUM('Actual species'!B811:E811)="X",1,0))</f>
        <v>0</v>
      </c>
      <c r="C811" s="2">
        <f>IF(SUM('Actual species'!F811)&gt;=1,1,IF(SUM('Actual species'!F811)="X",1,0))</f>
        <v>0</v>
      </c>
      <c r="D811" s="2">
        <f>IF(SUM('Actual species'!G811)&gt;=1,1,IF(SUM('Actual species'!G811)="X",1,0))</f>
        <v>0</v>
      </c>
      <c r="E811" s="2">
        <f>IF(SUM('Actual species'!H811)&gt;=1,1,IF(SUM('Actual species'!H811)="X",1,0))</f>
        <v>0</v>
      </c>
      <c r="F811" s="2">
        <f>IF(SUM('Actual species'!I811)&gt;=1,1,IF(SUM('Actual species'!I811)="X",1,0))</f>
        <v>0</v>
      </c>
      <c r="G811" s="2">
        <f>IF(SUM('Actual species'!J811)&gt;=1,1,IF(SUM('Actual species'!J811)="X",1,0))</f>
        <v>0</v>
      </c>
      <c r="H811" s="2">
        <f>IF(SUM('Actual species'!K811)&gt;=1,1,IF(SUM('Actual species'!K811)="X",1,0))</f>
        <v>1</v>
      </c>
      <c r="I811" s="2">
        <f>IF(SUM('Actual species'!L811)&gt;=1,1,IF(SUM('Actual species'!L811)="X",1,0))</f>
        <v>0</v>
      </c>
      <c r="J811" s="2">
        <f>IF(SUM('Actual species'!M811)&gt;=1,1,IF(SUM('Actual species'!M811)="X",1,0))</f>
        <v>0</v>
      </c>
      <c r="K811" s="2">
        <f>IF(SUM('Actual species'!N811)&gt;=1,1,IF(SUM('Actual species'!N811)="X",1,0))</f>
        <v>0</v>
      </c>
      <c r="L811" s="2">
        <f>IF(SUM('Actual species'!O811)&gt;=1,1,IF(SUM('Actual species'!O811)="X",1,0))</f>
        <v>0</v>
      </c>
      <c r="M811" s="2">
        <f>IF(SUM('Actual species'!P811)&gt;=1,1,IF(SUM('Actual species'!P811)="X",1,0))</f>
        <v>0</v>
      </c>
      <c r="N811" s="2">
        <f>IF(SUM('Actual species'!Q811)&gt;=1,1,IF(SUM('Actual species'!Q811)="X",1,0))</f>
        <v>0</v>
      </c>
      <c r="O811" s="2">
        <f>IF(SUM('Actual species'!R811)&gt;=1,1,IF(SUM('Actual species'!R811)="X",1,0))</f>
        <v>0</v>
      </c>
      <c r="P811" s="2">
        <f>IF(SUM('Actual species'!S811)&gt;=1,1,IF(SUM('Actual species'!S811)="X",1,0))</f>
        <v>0</v>
      </c>
      <c r="Q811" s="2">
        <f>IF(SUM('Actual species'!T811)&gt;=1,1,IF(SUM('Actual species'!T811)="X",1,0))</f>
        <v>0</v>
      </c>
      <c r="R811" s="2">
        <f>IF(SUM('Actual species'!U811)&gt;=1,1,IF(SUM('Actual species'!U811)="X",1,0))</f>
        <v>0</v>
      </c>
      <c r="S811" s="2">
        <f>IF(SUM('Actual species'!V811)&gt;=1,1,IF(SUM('Actual species'!V811)="X",1,0))</f>
        <v>0</v>
      </c>
      <c r="T811" s="2">
        <f>IF(SUM('Actual species'!W811)&gt;=1,1,IF(SUM('Actual species'!W811)="X",1,0))</f>
        <v>0</v>
      </c>
    </row>
    <row r="812" spans="1:20" x14ac:dyDescent="0.3">
      <c r="A812" s="113" t="str">
        <f>'Actual species'!A812</f>
        <v>Euconnus pulcher</v>
      </c>
      <c r="B812" s="66">
        <f>IF(SUM('Actual species'!B812:E812)&gt;=1,1,IF(SUM('Actual species'!B812:E812)="X",1,0))</f>
        <v>0</v>
      </c>
      <c r="C812" s="2">
        <f>IF(SUM('Actual species'!F812)&gt;=1,1,IF(SUM('Actual species'!F812)="X",1,0))</f>
        <v>0</v>
      </c>
      <c r="D812" s="2">
        <f>IF(SUM('Actual species'!G812)&gt;=1,1,IF(SUM('Actual species'!G812)="X",1,0))</f>
        <v>0</v>
      </c>
      <c r="E812" s="2">
        <f>IF(SUM('Actual species'!H812)&gt;=1,1,IF(SUM('Actual species'!H812)="X",1,0))</f>
        <v>0</v>
      </c>
      <c r="F812" s="2">
        <f>IF(SUM('Actual species'!I812)&gt;=1,1,IF(SUM('Actual species'!I812)="X",1,0))</f>
        <v>0</v>
      </c>
      <c r="G812" s="2">
        <f>IF(SUM('Actual species'!J812)&gt;=1,1,IF(SUM('Actual species'!J812)="X",1,0))</f>
        <v>0</v>
      </c>
      <c r="H812" s="2">
        <f>IF(SUM('Actual species'!K812)&gt;=1,1,IF(SUM('Actual species'!K812)="X",1,0))</f>
        <v>0</v>
      </c>
      <c r="I812" s="2">
        <f>IF(SUM('Actual species'!L812)&gt;=1,1,IF(SUM('Actual species'!L812)="X",1,0))</f>
        <v>0</v>
      </c>
      <c r="J812" s="2">
        <f>IF(SUM('Actual species'!M812)&gt;=1,1,IF(SUM('Actual species'!M812)="X",1,0))</f>
        <v>0</v>
      </c>
      <c r="K812" s="2">
        <f>IF(SUM('Actual species'!N812)&gt;=1,1,IF(SUM('Actual species'!N812)="X",1,0))</f>
        <v>0</v>
      </c>
      <c r="L812" s="2">
        <f>IF(SUM('Actual species'!O812)&gt;=1,1,IF(SUM('Actual species'!O812)="X",1,0))</f>
        <v>0</v>
      </c>
      <c r="M812" s="2">
        <f>IF(SUM('Actual species'!P812)&gt;=1,1,IF(SUM('Actual species'!P812)="X",1,0))</f>
        <v>0</v>
      </c>
      <c r="N812" s="2">
        <f>IF(SUM('Actual species'!Q812)&gt;=1,1,IF(SUM('Actual species'!Q812)="X",1,0))</f>
        <v>0</v>
      </c>
      <c r="O812" s="2">
        <f>IF(SUM('Actual species'!R812)&gt;=1,1,IF(SUM('Actual species'!R812)="X",1,0))</f>
        <v>0</v>
      </c>
      <c r="P812" s="2">
        <f>IF(SUM('Actual species'!S812)&gt;=1,1,IF(SUM('Actual species'!S812)="X",1,0))</f>
        <v>0</v>
      </c>
      <c r="Q812" s="2">
        <f>IF(SUM('Actual species'!T812)&gt;=1,1,IF(SUM('Actual species'!T812)="X",1,0))</f>
        <v>0</v>
      </c>
      <c r="R812" s="2">
        <f>IF(SUM('Actual species'!U812)&gt;=1,1,IF(SUM('Actual species'!U812)="X",1,0))</f>
        <v>0</v>
      </c>
      <c r="S812" s="2">
        <f>IF(SUM('Actual species'!V812)&gt;=1,1,IF(SUM('Actual species'!V812)="X",1,0))</f>
        <v>0</v>
      </c>
      <c r="T812" s="2">
        <f>IF(SUM('Actual species'!W812)&gt;=1,1,IF(SUM('Actual species'!W812)="X",1,0))</f>
        <v>0</v>
      </c>
    </row>
    <row r="813" spans="1:20" x14ac:dyDescent="0.3">
      <c r="A813" s="113" t="str">
        <f>'Actual species'!A813</f>
        <v xml:space="preserve">Euconnus rhodensis (E) </v>
      </c>
      <c r="B813" s="66">
        <f>IF(SUM('Actual species'!B813:E813)&gt;=1,1,IF(SUM('Actual species'!B813:E813)="X",1,0))</f>
        <v>0</v>
      </c>
      <c r="C813" s="2">
        <f>IF(SUM('Actual species'!F813)&gt;=1,1,IF(SUM('Actual species'!F813)="X",1,0))</f>
        <v>0</v>
      </c>
      <c r="D813" s="2">
        <f>IF(SUM('Actual species'!G813)&gt;=1,1,IF(SUM('Actual species'!G813)="X",1,0))</f>
        <v>0</v>
      </c>
      <c r="E813" s="2">
        <f>IF(SUM('Actual species'!H813)&gt;=1,1,IF(SUM('Actual species'!H813)="X",1,0))</f>
        <v>0</v>
      </c>
      <c r="F813" s="2">
        <f>IF(SUM('Actual species'!I813)&gt;=1,1,IF(SUM('Actual species'!I813)="X",1,0))</f>
        <v>0</v>
      </c>
      <c r="G813" s="2">
        <f>IF(SUM('Actual species'!J813)&gt;=1,1,IF(SUM('Actual species'!J813)="X",1,0))</f>
        <v>0</v>
      </c>
      <c r="H813" s="2">
        <f>IF(SUM('Actual species'!K813)&gt;=1,1,IF(SUM('Actual species'!K813)="X",1,0))</f>
        <v>1</v>
      </c>
      <c r="I813" s="2">
        <f>IF(SUM('Actual species'!L813)&gt;=1,1,IF(SUM('Actual species'!L813)="X",1,0))</f>
        <v>0</v>
      </c>
      <c r="J813" s="2">
        <f>IF(SUM('Actual species'!M813)&gt;=1,1,IF(SUM('Actual species'!M813)="X",1,0))</f>
        <v>0</v>
      </c>
      <c r="K813" s="2">
        <f>IF(SUM('Actual species'!N813)&gt;=1,1,IF(SUM('Actual species'!N813)="X",1,0))</f>
        <v>0</v>
      </c>
      <c r="L813" s="2">
        <f>IF(SUM('Actual species'!O813)&gt;=1,1,IF(SUM('Actual species'!O813)="X",1,0))</f>
        <v>0</v>
      </c>
      <c r="M813" s="2">
        <f>IF(SUM('Actual species'!P813)&gt;=1,1,IF(SUM('Actual species'!P813)="X",1,0))</f>
        <v>0</v>
      </c>
      <c r="N813" s="2">
        <f>IF(SUM('Actual species'!Q813)&gt;=1,1,IF(SUM('Actual species'!Q813)="X",1,0))</f>
        <v>0</v>
      </c>
      <c r="O813" s="2">
        <f>IF(SUM('Actual species'!R813)&gt;=1,1,IF(SUM('Actual species'!R813)="X",1,0))</f>
        <v>0</v>
      </c>
      <c r="P813" s="2">
        <f>IF(SUM('Actual species'!S813)&gt;=1,1,IF(SUM('Actual species'!S813)="X",1,0))</f>
        <v>0</v>
      </c>
      <c r="Q813" s="2">
        <f>IF(SUM('Actual species'!T813)&gt;=1,1,IF(SUM('Actual species'!T813)="X",1,0))</f>
        <v>0</v>
      </c>
      <c r="R813" s="2">
        <f>IF(SUM('Actual species'!U813)&gt;=1,1,IF(SUM('Actual species'!U813)="X",1,0))</f>
        <v>0</v>
      </c>
      <c r="S813" s="2">
        <f>IF(SUM('Actual species'!V813)&gt;=1,1,IF(SUM('Actual species'!V813)="X",1,0))</f>
        <v>0</v>
      </c>
      <c r="T813" s="2">
        <f>IF(SUM('Actual species'!W813)&gt;=1,1,IF(SUM('Actual species'!W813)="X",1,0))</f>
        <v>0</v>
      </c>
    </row>
    <row r="814" spans="1:20" x14ac:dyDescent="0.3">
      <c r="A814" s="113" t="str">
        <f>'Actual species'!A814</f>
        <v>Euconnus (Euconnus) sp.n.</v>
      </c>
      <c r="B814" s="66">
        <f>IF(SUM('Actual species'!B814:E814)&gt;=1,1,IF(SUM('Actual species'!B814:E814)="X",1,0))</f>
        <v>0</v>
      </c>
      <c r="C814" s="2">
        <f>IF(SUM('Actual species'!F814)&gt;=1,1,IF(SUM('Actual species'!F814)="X",1,0))</f>
        <v>0</v>
      </c>
      <c r="D814" s="2">
        <f>IF(SUM('Actual species'!G814)&gt;=1,1,IF(SUM('Actual species'!G814)="X",1,0))</f>
        <v>0</v>
      </c>
      <c r="E814" s="2">
        <f>IF(SUM('Actual species'!H814)&gt;=1,1,IF(SUM('Actual species'!H814)="X",1,0))</f>
        <v>1</v>
      </c>
      <c r="F814" s="2">
        <f>IF(SUM('Actual species'!I814)&gt;=1,1,IF(SUM('Actual species'!I814)="X",1,0))</f>
        <v>0</v>
      </c>
      <c r="G814" s="2">
        <f>IF(SUM('Actual species'!J814)&gt;=1,1,IF(SUM('Actual species'!J814)="X",1,0))</f>
        <v>0</v>
      </c>
      <c r="H814" s="2">
        <f>IF(SUM('Actual species'!K814)&gt;=1,1,IF(SUM('Actual species'!K814)="X",1,0))</f>
        <v>0</v>
      </c>
      <c r="I814" s="2">
        <f>IF(SUM('Actual species'!L814)&gt;=1,1,IF(SUM('Actual species'!L814)="X",1,0))</f>
        <v>0</v>
      </c>
      <c r="J814" s="2">
        <f>IF(SUM('Actual species'!M814)&gt;=1,1,IF(SUM('Actual species'!M814)="X",1,0))</f>
        <v>0</v>
      </c>
      <c r="K814" s="2">
        <f>IF(SUM('Actual species'!N814)&gt;=1,1,IF(SUM('Actual species'!N814)="X",1,0))</f>
        <v>0</v>
      </c>
      <c r="L814" s="2">
        <f>IF(SUM('Actual species'!O814)&gt;=1,1,IF(SUM('Actual species'!O814)="X",1,0))</f>
        <v>1</v>
      </c>
      <c r="M814" s="2">
        <f>IF(SUM('Actual species'!P814)&gt;=1,1,IF(SUM('Actual species'!P814)="X",1,0))</f>
        <v>0</v>
      </c>
      <c r="N814" s="2">
        <f>IF(SUM('Actual species'!Q814)&gt;=1,1,IF(SUM('Actual species'!Q814)="X",1,0))</f>
        <v>0</v>
      </c>
      <c r="O814" s="2">
        <f>IF(SUM('Actual species'!R814)&gt;=1,1,IF(SUM('Actual species'!R814)="X",1,0))</f>
        <v>0</v>
      </c>
      <c r="P814" s="2">
        <f>IF(SUM('Actual species'!S814)&gt;=1,1,IF(SUM('Actual species'!S814)="X",1,0))</f>
        <v>0</v>
      </c>
      <c r="Q814" s="2">
        <f>IF(SUM('Actual species'!T814)&gt;=1,1,IF(SUM('Actual species'!T814)="X",1,0))</f>
        <v>0</v>
      </c>
      <c r="R814" s="2">
        <f>IF(SUM('Actual species'!U814)&gt;=1,1,IF(SUM('Actual species'!U814)="X",1,0))</f>
        <v>0</v>
      </c>
      <c r="S814" s="2">
        <f>IF(SUM('Actual species'!V814)&gt;=1,1,IF(SUM('Actual species'!V814)="X",1,0))</f>
        <v>0</v>
      </c>
      <c r="T814" s="2">
        <f>IF(SUM('Actual species'!W814)&gt;=1,1,IF(SUM('Actual species'!W814)="X",1,0))</f>
        <v>0</v>
      </c>
    </row>
    <row r="815" spans="1:20" x14ac:dyDescent="0.3">
      <c r="A815" s="113" t="str">
        <f>'Actual species'!A815</f>
        <v>Euconnus (Napochus) sp. (female)</v>
      </c>
      <c r="B815" s="66">
        <f>IF(SUM('Actual species'!B815:E815)&gt;=1,1,IF(SUM('Actual species'!B815:E815)="X",1,0))</f>
        <v>0</v>
      </c>
      <c r="C815" s="2">
        <f>IF(SUM('Actual species'!F815)&gt;=1,1,IF(SUM('Actual species'!F815)="X",1,0))</f>
        <v>0</v>
      </c>
      <c r="D815" s="2">
        <f>IF(SUM('Actual species'!G815)&gt;=1,1,IF(SUM('Actual species'!G815)="X",1,0))</f>
        <v>0</v>
      </c>
      <c r="E815" s="2">
        <f>IF(SUM('Actual species'!H815)&gt;=1,1,IF(SUM('Actual species'!H815)="X",1,0))</f>
        <v>0</v>
      </c>
      <c r="F815" s="2">
        <f>IF(SUM('Actual species'!I815)&gt;=1,1,IF(SUM('Actual species'!I815)="X",1,0))</f>
        <v>1</v>
      </c>
      <c r="G815" s="2">
        <f>IF(SUM('Actual species'!J815)&gt;=1,1,IF(SUM('Actual species'!J815)="X",1,0))</f>
        <v>0</v>
      </c>
      <c r="H815" s="2">
        <f>IF(SUM('Actual species'!K815)&gt;=1,1,IF(SUM('Actual species'!K815)="X",1,0))</f>
        <v>0</v>
      </c>
      <c r="I815" s="2">
        <f>IF(SUM('Actual species'!L815)&gt;=1,1,IF(SUM('Actual species'!L815)="X",1,0))</f>
        <v>0</v>
      </c>
      <c r="J815" s="2">
        <f>IF(SUM('Actual species'!M815)&gt;=1,1,IF(SUM('Actual species'!M815)="X",1,0))</f>
        <v>0</v>
      </c>
      <c r="K815" s="2">
        <f>IF(SUM('Actual species'!N815)&gt;=1,1,IF(SUM('Actual species'!N815)="X",1,0))</f>
        <v>0</v>
      </c>
      <c r="L815" s="2">
        <f>IF(SUM('Actual species'!O815)&gt;=1,1,IF(SUM('Actual species'!O815)="X",1,0))</f>
        <v>0</v>
      </c>
      <c r="M815" s="2">
        <f>IF(SUM('Actual species'!P815)&gt;=1,1,IF(SUM('Actual species'!P815)="X",1,0))</f>
        <v>0</v>
      </c>
      <c r="N815" s="2">
        <f>IF(SUM('Actual species'!Q815)&gt;=1,1,IF(SUM('Actual species'!Q815)="X",1,0))</f>
        <v>0</v>
      </c>
      <c r="O815" s="2">
        <f>IF(SUM('Actual species'!R815)&gt;=1,1,IF(SUM('Actual species'!R815)="X",1,0))</f>
        <v>0</v>
      </c>
      <c r="P815" s="2">
        <f>IF(SUM('Actual species'!S815)&gt;=1,1,IF(SUM('Actual species'!S815)="X",1,0))</f>
        <v>0</v>
      </c>
      <c r="Q815" s="2">
        <f>IF(SUM('Actual species'!T815)&gt;=1,1,IF(SUM('Actual species'!T815)="X",1,0))</f>
        <v>0</v>
      </c>
      <c r="R815" s="2">
        <f>IF(SUM('Actual species'!U815)&gt;=1,1,IF(SUM('Actual species'!U815)="X",1,0))</f>
        <v>0</v>
      </c>
      <c r="S815" s="2">
        <f>IF(SUM('Actual species'!V815)&gt;=1,1,IF(SUM('Actual species'!V815)="X",1,0))</f>
        <v>0</v>
      </c>
      <c r="T815" s="2">
        <f>IF(SUM('Actual species'!W815)&gt;=1,1,IF(SUM('Actual species'!W815)="X",1,0))</f>
        <v>0</v>
      </c>
    </row>
    <row r="816" spans="1:20" x14ac:dyDescent="0.3">
      <c r="A816" s="113" t="str">
        <f>'Actual species'!A816</f>
        <v>Euconnus nov.sp.</v>
      </c>
      <c r="B816" s="66">
        <f>IF(SUM('Actual species'!B816:E816)&gt;=1,1,IF(SUM('Actual species'!B816:E816)="X",1,0))</f>
        <v>0</v>
      </c>
      <c r="C816" s="2">
        <f>IF(SUM('Actual species'!F816)&gt;=1,1,IF(SUM('Actual species'!F816)="X",1,0))</f>
        <v>0</v>
      </c>
      <c r="D816" s="2">
        <f>IF(SUM('Actual species'!G816)&gt;=1,1,IF(SUM('Actual species'!G816)="X",1,0))</f>
        <v>0</v>
      </c>
      <c r="E816" s="2">
        <f>IF(SUM('Actual species'!H816)&gt;=1,1,IF(SUM('Actual species'!H816)="X",1,0))</f>
        <v>0</v>
      </c>
      <c r="F816" s="2">
        <f>IF(SUM('Actual species'!I816)&gt;=1,1,IF(SUM('Actual species'!I816)="X",1,0))</f>
        <v>0</v>
      </c>
      <c r="G816" s="2">
        <f>IF(SUM('Actual species'!J816)&gt;=1,1,IF(SUM('Actual species'!J816)="X",1,0))</f>
        <v>0</v>
      </c>
      <c r="H816" s="2">
        <f>IF(SUM('Actual species'!K816)&gt;=1,1,IF(SUM('Actual species'!K816)="X",1,0))</f>
        <v>1</v>
      </c>
      <c r="I816" s="2">
        <f>IF(SUM('Actual species'!L816)&gt;=1,1,IF(SUM('Actual species'!L816)="X",1,0))</f>
        <v>0</v>
      </c>
      <c r="J816" s="2">
        <f>IF(SUM('Actual species'!M816)&gt;=1,1,IF(SUM('Actual species'!M816)="X",1,0))</f>
        <v>0</v>
      </c>
      <c r="K816" s="2">
        <f>IF(SUM('Actual species'!N816)&gt;=1,1,IF(SUM('Actual species'!N816)="X",1,0))</f>
        <v>0</v>
      </c>
      <c r="L816" s="2">
        <f>IF(SUM('Actual species'!O816)&gt;=1,1,IF(SUM('Actual species'!O816)="X",1,0))</f>
        <v>0</v>
      </c>
      <c r="M816" s="2">
        <f>IF(SUM('Actual species'!P816)&gt;=1,1,IF(SUM('Actual species'!P816)="X",1,0))</f>
        <v>0</v>
      </c>
      <c r="N816" s="2">
        <f>IF(SUM('Actual species'!Q816)&gt;=1,1,IF(SUM('Actual species'!Q816)="X",1,0))</f>
        <v>0</v>
      </c>
      <c r="O816" s="2">
        <f>IF(SUM('Actual species'!R816)&gt;=1,1,IF(SUM('Actual species'!R816)="X",1,0))</f>
        <v>0</v>
      </c>
      <c r="P816" s="2">
        <f>IF(SUM('Actual species'!S816)&gt;=1,1,IF(SUM('Actual species'!S816)="X",1,0))</f>
        <v>0</v>
      </c>
      <c r="Q816" s="2">
        <f>IF(SUM('Actual species'!T816)&gt;=1,1,IF(SUM('Actual species'!T816)="X",1,0))</f>
        <v>0</v>
      </c>
      <c r="R816" s="2">
        <f>IF(SUM('Actual species'!U816)&gt;=1,1,IF(SUM('Actual species'!U816)="X",1,0))</f>
        <v>0</v>
      </c>
      <c r="S816" s="2">
        <f>IF(SUM('Actual species'!V816)&gt;=1,1,IF(SUM('Actual species'!V816)="X",1,0))</f>
        <v>0</v>
      </c>
      <c r="T816" s="2">
        <f>IF(SUM('Actual species'!W816)&gt;=1,1,IF(SUM('Actual species'!W816)="X",1,0))</f>
        <v>0</v>
      </c>
    </row>
    <row r="817" spans="1:20" x14ac:dyDescent="0.3">
      <c r="A817" s="113" t="str">
        <f>'Actual species'!A817</f>
        <v>Euconnus (Tetramelus) sp.n. 1</v>
      </c>
      <c r="B817" s="66">
        <f>IF(SUM('Actual species'!B817:E817)&gt;=1,1,IF(SUM('Actual species'!B817:E817)="X",1,0))</f>
        <v>0</v>
      </c>
      <c r="C817" s="2">
        <f>IF(SUM('Actual species'!F817)&gt;=1,1,IF(SUM('Actual species'!F817)="X",1,0))</f>
        <v>0</v>
      </c>
      <c r="D817" s="2">
        <f>IF(SUM('Actual species'!G817)&gt;=1,1,IF(SUM('Actual species'!G817)="X",1,0))</f>
        <v>0</v>
      </c>
      <c r="E817" s="2">
        <f>IF(SUM('Actual species'!H817)&gt;=1,1,IF(SUM('Actual species'!H817)="X",1,0))</f>
        <v>1</v>
      </c>
      <c r="F817" s="2">
        <f>IF(SUM('Actual species'!I817)&gt;=1,1,IF(SUM('Actual species'!I817)="X",1,0))</f>
        <v>0</v>
      </c>
      <c r="G817" s="2">
        <f>IF(SUM('Actual species'!J817)&gt;=1,1,IF(SUM('Actual species'!J817)="X",1,0))</f>
        <v>0</v>
      </c>
      <c r="H817" s="2">
        <f>IF(SUM('Actual species'!K817)&gt;=1,1,IF(SUM('Actual species'!K817)="X",1,0))</f>
        <v>0</v>
      </c>
      <c r="I817" s="2">
        <f>IF(SUM('Actual species'!L817)&gt;=1,1,IF(SUM('Actual species'!L817)="X",1,0))</f>
        <v>0</v>
      </c>
      <c r="J817" s="2">
        <f>IF(SUM('Actual species'!M817)&gt;=1,1,IF(SUM('Actual species'!M817)="X",1,0))</f>
        <v>0</v>
      </c>
      <c r="K817" s="2">
        <f>IF(SUM('Actual species'!N817)&gt;=1,1,IF(SUM('Actual species'!N817)="X",1,0))</f>
        <v>0</v>
      </c>
      <c r="L817" s="2">
        <f>IF(SUM('Actual species'!O817)&gt;=1,1,IF(SUM('Actual species'!O817)="X",1,0))</f>
        <v>0</v>
      </c>
      <c r="M817" s="2">
        <f>IF(SUM('Actual species'!P817)&gt;=1,1,IF(SUM('Actual species'!P817)="X",1,0))</f>
        <v>0</v>
      </c>
      <c r="N817" s="2">
        <f>IF(SUM('Actual species'!Q817)&gt;=1,1,IF(SUM('Actual species'!Q817)="X",1,0))</f>
        <v>0</v>
      </c>
      <c r="O817" s="2">
        <f>IF(SUM('Actual species'!R817)&gt;=1,1,IF(SUM('Actual species'!R817)="X",1,0))</f>
        <v>0</v>
      </c>
      <c r="P817" s="2">
        <f>IF(SUM('Actual species'!S817)&gt;=1,1,IF(SUM('Actual species'!S817)="X",1,0))</f>
        <v>0</v>
      </c>
      <c r="Q817" s="2">
        <f>IF(SUM('Actual species'!T817)&gt;=1,1,IF(SUM('Actual species'!T817)="X",1,0))</f>
        <v>0</v>
      </c>
      <c r="R817" s="2">
        <f>IF(SUM('Actual species'!U817)&gt;=1,1,IF(SUM('Actual species'!U817)="X",1,0))</f>
        <v>0</v>
      </c>
      <c r="S817" s="2">
        <f>IF(SUM('Actual species'!V817)&gt;=1,1,IF(SUM('Actual species'!V817)="X",1,0))</f>
        <v>0</v>
      </c>
      <c r="T817" s="2">
        <f>IF(SUM('Actual species'!W817)&gt;=1,1,IF(SUM('Actual species'!W817)="X",1,0))</f>
        <v>0</v>
      </c>
    </row>
    <row r="818" spans="1:20" x14ac:dyDescent="0.3">
      <c r="A818" s="113" t="str">
        <f>'Actual species'!A818</f>
        <v>Euconnus (Tetramelus) sp.n. 2</v>
      </c>
      <c r="B818" s="66">
        <f>IF(SUM('Actual species'!B818:E818)&gt;=1,1,IF(SUM('Actual species'!B818:E818)="X",1,0))</f>
        <v>0</v>
      </c>
      <c r="C818" s="2">
        <f>IF(SUM('Actual species'!F818)&gt;=1,1,IF(SUM('Actual species'!F818)="X",1,0))</f>
        <v>0</v>
      </c>
      <c r="D818" s="2">
        <f>IF(SUM('Actual species'!G818)&gt;=1,1,IF(SUM('Actual species'!G818)="X",1,0))</f>
        <v>0</v>
      </c>
      <c r="E818" s="2">
        <f>IF(SUM('Actual species'!H818)&gt;=1,1,IF(SUM('Actual species'!H818)="X",1,0))</f>
        <v>1</v>
      </c>
      <c r="F818" s="2">
        <f>IF(SUM('Actual species'!I818)&gt;=1,1,IF(SUM('Actual species'!I818)="X",1,0))</f>
        <v>0</v>
      </c>
      <c r="G818" s="2">
        <f>IF(SUM('Actual species'!J818)&gt;=1,1,IF(SUM('Actual species'!J818)="X",1,0))</f>
        <v>0</v>
      </c>
      <c r="H818" s="2">
        <f>IF(SUM('Actual species'!K818)&gt;=1,1,IF(SUM('Actual species'!K818)="X",1,0))</f>
        <v>0</v>
      </c>
      <c r="I818" s="2">
        <f>IF(SUM('Actual species'!L818)&gt;=1,1,IF(SUM('Actual species'!L818)="X",1,0))</f>
        <v>0</v>
      </c>
      <c r="J818" s="2">
        <f>IF(SUM('Actual species'!M818)&gt;=1,1,IF(SUM('Actual species'!M818)="X",1,0))</f>
        <v>0</v>
      </c>
      <c r="K818" s="2">
        <f>IF(SUM('Actual species'!N818)&gt;=1,1,IF(SUM('Actual species'!N818)="X",1,0))</f>
        <v>0</v>
      </c>
      <c r="L818" s="2">
        <f>IF(SUM('Actual species'!O818)&gt;=1,1,IF(SUM('Actual species'!O818)="X",1,0))</f>
        <v>0</v>
      </c>
      <c r="M818" s="2">
        <f>IF(SUM('Actual species'!P818)&gt;=1,1,IF(SUM('Actual species'!P818)="X",1,0))</f>
        <v>0</v>
      </c>
      <c r="N818" s="2">
        <f>IF(SUM('Actual species'!Q818)&gt;=1,1,IF(SUM('Actual species'!Q818)="X",1,0))</f>
        <v>0</v>
      </c>
      <c r="O818" s="2">
        <f>IF(SUM('Actual species'!R818)&gt;=1,1,IF(SUM('Actual species'!R818)="X",1,0))</f>
        <v>0</v>
      </c>
      <c r="P818" s="2">
        <f>IF(SUM('Actual species'!S818)&gt;=1,1,IF(SUM('Actual species'!S818)="X",1,0))</f>
        <v>0</v>
      </c>
      <c r="Q818" s="2">
        <f>IF(SUM('Actual species'!T818)&gt;=1,1,IF(SUM('Actual species'!T818)="X",1,0))</f>
        <v>0</v>
      </c>
      <c r="R818" s="2">
        <f>IF(SUM('Actual species'!U818)&gt;=1,1,IF(SUM('Actual species'!U818)="X",1,0))</f>
        <v>0</v>
      </c>
      <c r="S818" s="2">
        <f>IF(SUM('Actual species'!V818)&gt;=1,1,IF(SUM('Actual species'!V818)="X",1,0))</f>
        <v>0</v>
      </c>
      <c r="T818" s="2">
        <f>IF(SUM('Actual species'!W818)&gt;=1,1,IF(SUM('Actual species'!W818)="X",1,0))</f>
        <v>0</v>
      </c>
    </row>
    <row r="819" spans="1:20" x14ac:dyDescent="0.3">
      <c r="A819" s="113" t="str">
        <f>'Actual species'!A819</f>
        <v>Euconnus (Tetramelus) sp.n. 3</v>
      </c>
      <c r="B819" s="66">
        <f>IF(SUM('Actual species'!B819:E819)&gt;=1,1,IF(SUM('Actual species'!B819:E819)="X",1,0))</f>
        <v>0</v>
      </c>
      <c r="C819" s="2">
        <f>IF(SUM('Actual species'!F819)&gt;=1,1,IF(SUM('Actual species'!F819)="X",1,0))</f>
        <v>0</v>
      </c>
      <c r="D819" s="2">
        <f>IF(SUM('Actual species'!G819)&gt;=1,1,IF(SUM('Actual species'!G819)="X",1,0))</f>
        <v>0</v>
      </c>
      <c r="E819" s="2">
        <f>IF(SUM('Actual species'!H819)&gt;=1,1,IF(SUM('Actual species'!H819)="X",1,0))</f>
        <v>0</v>
      </c>
      <c r="F819" s="2">
        <f>IF(SUM('Actual species'!I819)&gt;=1,1,IF(SUM('Actual species'!I819)="X",1,0))</f>
        <v>0</v>
      </c>
      <c r="G819" s="2">
        <f>IF(SUM('Actual species'!J819)&gt;=1,1,IF(SUM('Actual species'!J819)="X",1,0))</f>
        <v>0</v>
      </c>
      <c r="H819" s="2">
        <f>IF(SUM('Actual species'!K819)&gt;=1,1,IF(SUM('Actual species'!K819)="X",1,0))</f>
        <v>0</v>
      </c>
      <c r="I819" s="2">
        <f>IF(SUM('Actual species'!L819)&gt;=1,1,IF(SUM('Actual species'!L819)="X",1,0))</f>
        <v>0</v>
      </c>
      <c r="J819" s="2">
        <f>IF(SUM('Actual species'!M819)&gt;=1,1,IF(SUM('Actual species'!M819)="X",1,0))</f>
        <v>0</v>
      </c>
      <c r="K819" s="2">
        <f>IF(SUM('Actual species'!N819)&gt;=1,1,IF(SUM('Actual species'!N819)="X",1,0))</f>
        <v>0</v>
      </c>
      <c r="L819" s="2">
        <f>IF(SUM('Actual species'!O819)&gt;=1,1,IF(SUM('Actual species'!O819)="X",1,0))</f>
        <v>0</v>
      </c>
      <c r="M819" s="2">
        <f>IF(SUM('Actual species'!P819)&gt;=1,1,IF(SUM('Actual species'!P819)="X",1,0))</f>
        <v>0</v>
      </c>
      <c r="N819" s="2">
        <f>IF(SUM('Actual species'!Q819)&gt;=1,1,IF(SUM('Actual species'!Q819)="X",1,0))</f>
        <v>0</v>
      </c>
      <c r="O819" s="2">
        <f>IF(SUM('Actual species'!R819)&gt;=1,1,IF(SUM('Actual species'!R819)="X",1,0))</f>
        <v>0</v>
      </c>
      <c r="P819" s="2">
        <f>IF(SUM('Actual species'!S819)&gt;=1,1,IF(SUM('Actual species'!S819)="X",1,0))</f>
        <v>0</v>
      </c>
      <c r="Q819" s="2">
        <f>IF(SUM('Actual species'!T819)&gt;=1,1,IF(SUM('Actual species'!T819)="X",1,0))</f>
        <v>0</v>
      </c>
      <c r="R819" s="2">
        <f>IF(SUM('Actual species'!U819)&gt;=1,1,IF(SUM('Actual species'!U819)="X",1,0))</f>
        <v>0</v>
      </c>
      <c r="S819" s="2">
        <f>IF(SUM('Actual species'!V819)&gt;=1,1,IF(SUM('Actual species'!V819)="X",1,0))</f>
        <v>0</v>
      </c>
      <c r="T819" s="2">
        <f>IF(SUM('Actual species'!W819)&gt;=1,1,IF(SUM('Actual species'!W819)="X",1,0))</f>
        <v>0</v>
      </c>
    </row>
    <row r="820" spans="1:20" x14ac:dyDescent="0.3">
      <c r="A820" s="113" t="str">
        <f>'Actual species'!A820</f>
        <v>Euconnus (Tetramelus) sp.n. 4</v>
      </c>
      <c r="B820" s="66">
        <f>IF(SUM('Actual species'!B820:E820)&gt;=1,1,IF(SUM('Actual species'!B820:E820)="X",1,0))</f>
        <v>0</v>
      </c>
      <c r="C820" s="2">
        <f>IF(SUM('Actual species'!F820)&gt;=1,1,IF(SUM('Actual species'!F820)="X",1,0))</f>
        <v>0</v>
      </c>
      <c r="D820" s="2">
        <f>IF(SUM('Actual species'!G820)&gt;=1,1,IF(SUM('Actual species'!G820)="X",1,0))</f>
        <v>0</v>
      </c>
      <c r="E820" s="2">
        <f>IF(SUM('Actual species'!H820)&gt;=1,1,IF(SUM('Actual species'!H820)="X",1,0))</f>
        <v>1</v>
      </c>
      <c r="F820" s="2">
        <f>IF(SUM('Actual species'!I820)&gt;=1,1,IF(SUM('Actual species'!I820)="X",1,0))</f>
        <v>0</v>
      </c>
      <c r="G820" s="2">
        <f>IF(SUM('Actual species'!J820)&gt;=1,1,IF(SUM('Actual species'!J820)="X",1,0))</f>
        <v>0</v>
      </c>
      <c r="H820" s="2">
        <f>IF(SUM('Actual species'!K820)&gt;=1,1,IF(SUM('Actual species'!K820)="X",1,0))</f>
        <v>0</v>
      </c>
      <c r="I820" s="2">
        <f>IF(SUM('Actual species'!L820)&gt;=1,1,IF(SUM('Actual species'!L820)="X",1,0))</f>
        <v>0</v>
      </c>
      <c r="J820" s="2">
        <f>IF(SUM('Actual species'!M820)&gt;=1,1,IF(SUM('Actual species'!M820)="X",1,0))</f>
        <v>0</v>
      </c>
      <c r="K820" s="2">
        <f>IF(SUM('Actual species'!N820)&gt;=1,1,IF(SUM('Actual species'!N820)="X",1,0))</f>
        <v>0</v>
      </c>
      <c r="L820" s="2">
        <f>IF(SUM('Actual species'!O820)&gt;=1,1,IF(SUM('Actual species'!O820)="X",1,0))</f>
        <v>0</v>
      </c>
      <c r="M820" s="2">
        <f>IF(SUM('Actual species'!P820)&gt;=1,1,IF(SUM('Actual species'!P820)="X",1,0))</f>
        <v>0</v>
      </c>
      <c r="N820" s="2">
        <f>IF(SUM('Actual species'!Q820)&gt;=1,1,IF(SUM('Actual species'!Q820)="X",1,0))</f>
        <v>0</v>
      </c>
      <c r="O820" s="2">
        <f>IF(SUM('Actual species'!R820)&gt;=1,1,IF(SUM('Actual species'!R820)="X",1,0))</f>
        <v>0</v>
      </c>
      <c r="P820" s="2">
        <f>IF(SUM('Actual species'!S820)&gt;=1,1,IF(SUM('Actual species'!S820)="X",1,0))</f>
        <v>0</v>
      </c>
      <c r="Q820" s="2">
        <f>IF(SUM('Actual species'!T820)&gt;=1,1,IF(SUM('Actual species'!T820)="X",1,0))</f>
        <v>0</v>
      </c>
      <c r="R820" s="2">
        <f>IF(SUM('Actual species'!U820)&gt;=1,1,IF(SUM('Actual species'!U820)="X",1,0))</f>
        <v>0</v>
      </c>
      <c r="S820" s="2">
        <f>IF(SUM('Actual species'!V820)&gt;=1,1,IF(SUM('Actual species'!V820)="X",1,0))</f>
        <v>0</v>
      </c>
      <c r="T820" s="2">
        <f>IF(SUM('Actual species'!W820)&gt;=1,1,IF(SUM('Actual species'!W820)="X",1,0))</f>
        <v>0</v>
      </c>
    </row>
    <row r="821" spans="1:20" x14ac:dyDescent="0.3">
      <c r="A821" s="113" t="str">
        <f>'Actual species'!A821</f>
        <v>Euconnus wetterhallii</v>
      </c>
      <c r="B821" s="66">
        <f>IF(SUM('Actual species'!B821:E821)&gt;=1,1,IF(SUM('Actual species'!B821:E821)="X",1,0))</f>
        <v>0</v>
      </c>
      <c r="C821" s="2">
        <f>IF(SUM('Actual species'!F821)&gt;=1,1,IF(SUM('Actual species'!F821)="X",1,0))</f>
        <v>0</v>
      </c>
      <c r="D821" s="2">
        <f>IF(SUM('Actual species'!G821)&gt;=1,1,IF(SUM('Actual species'!G821)="X",1,0))</f>
        <v>0</v>
      </c>
      <c r="E821" s="2">
        <f>IF(SUM('Actual species'!H821)&gt;=1,1,IF(SUM('Actual species'!H821)="X",1,0))</f>
        <v>0</v>
      </c>
      <c r="F821" s="2">
        <f>IF(SUM('Actual species'!I821)&gt;=1,1,IF(SUM('Actual species'!I821)="X",1,0))</f>
        <v>0</v>
      </c>
      <c r="G821" s="2">
        <f>IF(SUM('Actual species'!J821)&gt;=1,1,IF(SUM('Actual species'!J821)="X",1,0))</f>
        <v>0</v>
      </c>
      <c r="H821" s="2">
        <f>IF(SUM('Actual species'!K821)&gt;=1,1,IF(SUM('Actual species'!K821)="X",1,0))</f>
        <v>0</v>
      </c>
      <c r="I821" s="2">
        <f>IF(SUM('Actual species'!L821)&gt;=1,1,IF(SUM('Actual species'!L821)="X",1,0))</f>
        <v>0</v>
      </c>
      <c r="J821" s="2">
        <f>IF(SUM('Actual species'!M821)&gt;=1,1,IF(SUM('Actual species'!M821)="X",1,0))</f>
        <v>0</v>
      </c>
      <c r="K821" s="2">
        <f>IF(SUM('Actual species'!N821)&gt;=1,1,IF(SUM('Actual species'!N821)="X",1,0))</f>
        <v>0</v>
      </c>
      <c r="L821" s="2">
        <f>IF(SUM('Actual species'!O821)&gt;=1,1,IF(SUM('Actual species'!O821)="X",1,0))</f>
        <v>0</v>
      </c>
      <c r="M821" s="2">
        <f>IF(SUM('Actual species'!P821)&gt;=1,1,IF(SUM('Actual species'!P821)="X",1,0))</f>
        <v>0</v>
      </c>
      <c r="N821" s="2">
        <f>IF(SUM('Actual species'!Q821)&gt;=1,1,IF(SUM('Actual species'!Q821)="X",1,0))</f>
        <v>0</v>
      </c>
      <c r="O821" s="2">
        <f>IF(SUM('Actual species'!R821)&gt;=1,1,IF(SUM('Actual species'!R821)="X",1,0))</f>
        <v>0</v>
      </c>
      <c r="P821" s="2">
        <f>IF(SUM('Actual species'!S821)&gt;=1,1,IF(SUM('Actual species'!S821)="X",1,0))</f>
        <v>0</v>
      </c>
      <c r="Q821" s="2">
        <f>IF(SUM('Actual species'!T821)&gt;=1,1,IF(SUM('Actual species'!T821)="X",1,0))</f>
        <v>0</v>
      </c>
      <c r="R821" s="2">
        <f>IF(SUM('Actual species'!U821)&gt;=1,1,IF(SUM('Actual species'!U821)="X",1,0))</f>
        <v>0</v>
      </c>
      <c r="S821" s="2">
        <f>IF(SUM('Actual species'!V821)&gt;=1,1,IF(SUM('Actual species'!V821)="X",1,0))</f>
        <v>0</v>
      </c>
      <c r="T821" s="2">
        <f>IF(SUM('Actual species'!W821)&gt;=1,1,IF(SUM('Actual species'!W821)="X",1,0))</f>
        <v>0</v>
      </c>
    </row>
    <row r="822" spans="1:20" x14ac:dyDescent="0.3">
      <c r="A822" s="113" t="str">
        <f>'Actual species'!A822</f>
        <v>Eutheia formicetorum</v>
      </c>
      <c r="B822" s="66">
        <f>IF(SUM('Actual species'!B822:E822)&gt;=1,1,IF(SUM('Actual species'!B822:E822)="X",1,0))</f>
        <v>0</v>
      </c>
      <c r="C822" s="2">
        <f>IF(SUM('Actual species'!F822)&gt;=1,1,IF(SUM('Actual species'!F822)="X",1,0))</f>
        <v>0</v>
      </c>
      <c r="D822" s="2">
        <f>IF(SUM('Actual species'!G822)&gt;=1,1,IF(SUM('Actual species'!G822)="X",1,0))</f>
        <v>0</v>
      </c>
      <c r="E822" s="2">
        <f>IF(SUM('Actual species'!H822)&gt;=1,1,IF(SUM('Actual species'!H822)="X",1,0))</f>
        <v>0</v>
      </c>
      <c r="F822" s="2">
        <f>IF(SUM('Actual species'!I822)&gt;=1,1,IF(SUM('Actual species'!I822)="X",1,0))</f>
        <v>0</v>
      </c>
      <c r="G822" s="2">
        <f>IF(SUM('Actual species'!J822)&gt;=1,1,IF(SUM('Actual species'!J822)="X",1,0))</f>
        <v>0</v>
      </c>
      <c r="H822" s="2">
        <f>IF(SUM('Actual species'!K822)&gt;=1,1,IF(SUM('Actual species'!K822)="X",1,0))</f>
        <v>0</v>
      </c>
      <c r="I822" s="2">
        <f>IF(SUM('Actual species'!L822)&gt;=1,1,IF(SUM('Actual species'!L822)="X",1,0))</f>
        <v>0</v>
      </c>
      <c r="J822" s="2">
        <f>IF(SUM('Actual species'!M822)&gt;=1,1,IF(SUM('Actual species'!M822)="X",1,0))</f>
        <v>0</v>
      </c>
      <c r="K822" s="2">
        <f>IF(SUM('Actual species'!N822)&gt;=1,1,IF(SUM('Actual species'!N822)="X",1,0))</f>
        <v>0</v>
      </c>
      <c r="L822" s="2">
        <f>IF(SUM('Actual species'!O822)&gt;=1,1,IF(SUM('Actual species'!O822)="X",1,0))</f>
        <v>0</v>
      </c>
      <c r="M822" s="2">
        <f>IF(SUM('Actual species'!P822)&gt;=1,1,IF(SUM('Actual species'!P822)="X",1,0))</f>
        <v>0</v>
      </c>
      <c r="N822" s="2">
        <f>IF(SUM('Actual species'!Q822)&gt;=1,1,IF(SUM('Actual species'!Q822)="X",1,0))</f>
        <v>0</v>
      </c>
      <c r="O822" s="2">
        <f>IF(SUM('Actual species'!R822)&gt;=1,1,IF(SUM('Actual species'!R822)="X",1,0))</f>
        <v>0</v>
      </c>
      <c r="P822" s="2">
        <f>IF(SUM('Actual species'!S822)&gt;=1,1,IF(SUM('Actual species'!S822)="X",1,0))</f>
        <v>0</v>
      </c>
      <c r="Q822" s="2">
        <f>IF(SUM('Actual species'!T822)&gt;=1,1,IF(SUM('Actual species'!T822)="X",1,0))</f>
        <v>0</v>
      </c>
      <c r="R822" s="2">
        <f>IF(SUM('Actual species'!U822)&gt;=1,1,IF(SUM('Actual species'!U822)="X",1,0))</f>
        <v>0</v>
      </c>
      <c r="S822" s="2">
        <f>IF(SUM('Actual species'!V822)&gt;=1,1,IF(SUM('Actual species'!V822)="X",1,0))</f>
        <v>0</v>
      </c>
      <c r="T822" s="2">
        <f>IF(SUM('Actual species'!W822)&gt;=1,1,IF(SUM('Actual species'!W822)="X",1,0))</f>
        <v>0</v>
      </c>
    </row>
    <row r="823" spans="1:20" x14ac:dyDescent="0.3">
      <c r="A823" s="113" t="str">
        <f>'Actual species'!A823</f>
        <v>Eutheia paganettii</v>
      </c>
      <c r="B823" s="66">
        <f>IF(SUM('Actual species'!B823:E823)&gt;=1,1,IF(SUM('Actual species'!B823:E823)="X",1,0))</f>
        <v>0</v>
      </c>
      <c r="C823" s="2">
        <f>IF(SUM('Actual species'!F823)&gt;=1,1,IF(SUM('Actual species'!F823)="X",1,0))</f>
        <v>0</v>
      </c>
      <c r="D823" s="2">
        <f>IF(SUM('Actual species'!G823)&gt;=1,1,IF(SUM('Actual species'!G823)="X",1,0))</f>
        <v>0</v>
      </c>
      <c r="E823" s="2">
        <f>IF(SUM('Actual species'!H823)&gt;=1,1,IF(SUM('Actual species'!H823)="X",1,0))</f>
        <v>0</v>
      </c>
      <c r="F823" s="2">
        <f>IF(SUM('Actual species'!I823)&gt;=1,1,IF(SUM('Actual species'!I823)="X",1,0))</f>
        <v>0</v>
      </c>
      <c r="G823" s="2">
        <f>IF(SUM('Actual species'!J823)&gt;=1,1,IF(SUM('Actual species'!J823)="X",1,0))</f>
        <v>0</v>
      </c>
      <c r="H823" s="2">
        <f>IF(SUM('Actual species'!K823)&gt;=1,1,IF(SUM('Actual species'!K823)="X",1,0))</f>
        <v>0</v>
      </c>
      <c r="I823" s="2">
        <f>IF(SUM('Actual species'!L823)&gt;=1,1,IF(SUM('Actual species'!L823)="X",1,0))</f>
        <v>0</v>
      </c>
      <c r="J823" s="2">
        <f>IF(SUM('Actual species'!M823)&gt;=1,1,IF(SUM('Actual species'!M823)="X",1,0))</f>
        <v>0</v>
      </c>
      <c r="K823" s="2">
        <f>IF(SUM('Actual species'!N823)&gt;=1,1,IF(SUM('Actual species'!N823)="X",1,0))</f>
        <v>0</v>
      </c>
      <c r="L823" s="2">
        <f>IF(SUM('Actual species'!O823)&gt;=1,1,IF(SUM('Actual species'!O823)="X",1,0))</f>
        <v>0</v>
      </c>
      <c r="M823" s="2">
        <f>IF(SUM('Actual species'!P823)&gt;=1,1,IF(SUM('Actual species'!P823)="X",1,0))</f>
        <v>0</v>
      </c>
      <c r="N823" s="2">
        <f>IF(SUM('Actual species'!Q823)&gt;=1,1,IF(SUM('Actual species'!Q823)="X",1,0))</f>
        <v>0</v>
      </c>
      <c r="O823" s="2">
        <f>IF(SUM('Actual species'!R823)&gt;=1,1,IF(SUM('Actual species'!R823)="X",1,0))</f>
        <v>0</v>
      </c>
      <c r="P823" s="2">
        <f>IF(SUM('Actual species'!S823)&gt;=1,1,IF(SUM('Actual species'!S823)="X",1,0))</f>
        <v>0</v>
      </c>
      <c r="Q823" s="2">
        <f>IF(SUM('Actual species'!T823)&gt;=1,1,IF(SUM('Actual species'!T823)="X",1,0))</f>
        <v>0</v>
      </c>
      <c r="R823" s="2">
        <f>IF(SUM('Actual species'!U823)&gt;=1,1,IF(SUM('Actual species'!U823)="X",1,0))</f>
        <v>0</v>
      </c>
      <c r="S823" s="2">
        <f>IF(SUM('Actual species'!V823)&gt;=1,1,IF(SUM('Actual species'!V823)="X",1,0))</f>
        <v>0</v>
      </c>
      <c r="T823" s="2">
        <f>IF(SUM('Actual species'!W823)&gt;=1,1,IF(SUM('Actual species'!W823)="X",1,0))</f>
        <v>0</v>
      </c>
    </row>
    <row r="824" spans="1:20" x14ac:dyDescent="0.3">
      <c r="A824" s="113" t="str">
        <f>'Actual species'!A824</f>
        <v>Eutheia sp.</v>
      </c>
      <c r="B824" s="66">
        <f>IF(SUM('Actual species'!B824:E824)&gt;=1,1,IF(SUM('Actual species'!B824:E824)="X",1,0))</f>
        <v>0</v>
      </c>
      <c r="C824" s="2">
        <f>IF(SUM('Actual species'!F824)&gt;=1,1,IF(SUM('Actual species'!F824)="X",1,0))</f>
        <v>0</v>
      </c>
      <c r="D824" s="2">
        <f>IF(SUM('Actual species'!G824)&gt;=1,1,IF(SUM('Actual species'!G824)="X",1,0))</f>
        <v>0</v>
      </c>
      <c r="E824" s="2">
        <f>IF(SUM('Actual species'!H824)&gt;=1,1,IF(SUM('Actual species'!H824)="X",1,0))</f>
        <v>0</v>
      </c>
      <c r="F824" s="2">
        <f>IF(SUM('Actual species'!I824)&gt;=1,1,IF(SUM('Actual species'!I824)="X",1,0))</f>
        <v>0</v>
      </c>
      <c r="G824" s="2">
        <f>IF(SUM('Actual species'!J824)&gt;=1,1,IF(SUM('Actual species'!J824)="X",1,0))</f>
        <v>0</v>
      </c>
      <c r="H824" s="2">
        <f>IF(SUM('Actual species'!K824)&gt;=1,1,IF(SUM('Actual species'!K824)="X",1,0))</f>
        <v>0</v>
      </c>
      <c r="I824" s="2">
        <f>IF(SUM('Actual species'!L824)&gt;=1,1,IF(SUM('Actual species'!L824)="X",1,0))</f>
        <v>0</v>
      </c>
      <c r="J824" s="2">
        <f>IF(SUM('Actual species'!M824)&gt;=1,1,IF(SUM('Actual species'!M824)="X",1,0))</f>
        <v>0</v>
      </c>
      <c r="K824" s="2">
        <f>IF(SUM('Actual species'!N824)&gt;=1,1,IF(SUM('Actual species'!N824)="X",1,0))</f>
        <v>0</v>
      </c>
      <c r="L824" s="2">
        <f>IF(SUM('Actual species'!O824)&gt;=1,1,IF(SUM('Actual species'!O824)="X",1,0))</f>
        <v>0</v>
      </c>
      <c r="M824" s="2">
        <f>IF(SUM('Actual species'!P824)&gt;=1,1,IF(SUM('Actual species'!P824)="X",1,0))</f>
        <v>0</v>
      </c>
      <c r="N824" s="2">
        <f>IF(SUM('Actual species'!Q824)&gt;=1,1,IF(SUM('Actual species'!Q824)="X",1,0))</f>
        <v>0</v>
      </c>
      <c r="O824" s="2">
        <f>IF(SUM('Actual species'!R824)&gt;=1,1,IF(SUM('Actual species'!R824)="X",1,0))</f>
        <v>0</v>
      </c>
      <c r="P824" s="2">
        <f>IF(SUM('Actual species'!S824)&gt;=1,1,IF(SUM('Actual species'!S824)="X",1,0))</f>
        <v>0</v>
      </c>
      <c r="Q824" s="2">
        <f>IF(SUM('Actual species'!T824)&gt;=1,1,IF(SUM('Actual species'!T824)="X",1,0))</f>
        <v>0</v>
      </c>
      <c r="R824" s="2">
        <f>IF(SUM('Actual species'!U824)&gt;=1,1,IF(SUM('Actual species'!U824)="X",1,0))</f>
        <v>0</v>
      </c>
      <c r="S824" s="2">
        <f>IF(SUM('Actual species'!V824)&gt;=1,1,IF(SUM('Actual species'!V824)="X",1,0))</f>
        <v>0</v>
      </c>
      <c r="T824" s="2">
        <f>IF(SUM('Actual species'!W824)&gt;=1,1,IF(SUM('Actual species'!W824)="X",1,0))</f>
        <v>0</v>
      </c>
    </row>
    <row r="825" spans="1:20" x14ac:dyDescent="0.3">
      <c r="A825" s="113" t="str">
        <f>'Actual species'!A825</f>
        <v xml:space="preserve">Eutheia spec. nov. </v>
      </c>
      <c r="B825" s="66">
        <f>IF(SUM('Actual species'!B825:E825)&gt;=1,1,IF(SUM('Actual species'!B825:E825)="X",1,0))</f>
        <v>0</v>
      </c>
      <c r="C825" s="2">
        <f>IF(SUM('Actual species'!F825)&gt;=1,1,IF(SUM('Actual species'!F825)="X",1,0))</f>
        <v>0</v>
      </c>
      <c r="D825" s="2">
        <f>IF(SUM('Actual species'!G825)&gt;=1,1,IF(SUM('Actual species'!G825)="X",1,0))</f>
        <v>0</v>
      </c>
      <c r="E825" s="2">
        <f>IF(SUM('Actual species'!H825)&gt;=1,1,IF(SUM('Actual species'!H825)="X",1,0))</f>
        <v>0</v>
      </c>
      <c r="F825" s="2">
        <f>IF(SUM('Actual species'!I825)&gt;=1,1,IF(SUM('Actual species'!I825)="X",1,0))</f>
        <v>0</v>
      </c>
      <c r="G825" s="2">
        <f>IF(SUM('Actual species'!J825)&gt;=1,1,IF(SUM('Actual species'!J825)="X",1,0))</f>
        <v>0</v>
      </c>
      <c r="H825" s="2">
        <f>IF(SUM('Actual species'!K825)&gt;=1,1,IF(SUM('Actual species'!K825)="X",1,0))</f>
        <v>0</v>
      </c>
      <c r="I825" s="2">
        <f>IF(SUM('Actual species'!L825)&gt;=1,1,IF(SUM('Actual species'!L825)="X",1,0))</f>
        <v>0</v>
      </c>
      <c r="J825" s="2">
        <f>IF(SUM('Actual species'!M825)&gt;=1,1,IF(SUM('Actual species'!M825)="X",1,0))</f>
        <v>1</v>
      </c>
      <c r="K825" s="2">
        <f>IF(SUM('Actual species'!N825)&gt;=1,1,IF(SUM('Actual species'!N825)="X",1,0))</f>
        <v>0</v>
      </c>
      <c r="L825" s="2">
        <f>IF(SUM('Actual species'!O825)&gt;=1,1,IF(SUM('Actual species'!O825)="X",1,0))</f>
        <v>0</v>
      </c>
      <c r="M825" s="2">
        <f>IF(SUM('Actual species'!P825)&gt;=1,1,IF(SUM('Actual species'!P825)="X",1,0))</f>
        <v>0</v>
      </c>
      <c r="N825" s="2">
        <f>IF(SUM('Actual species'!Q825)&gt;=1,1,IF(SUM('Actual species'!Q825)="X",1,0))</f>
        <v>0</v>
      </c>
      <c r="O825" s="2">
        <f>IF(SUM('Actual species'!R825)&gt;=1,1,IF(SUM('Actual species'!R825)="X",1,0))</f>
        <v>0</v>
      </c>
      <c r="P825" s="2">
        <f>IF(SUM('Actual species'!S825)&gt;=1,1,IF(SUM('Actual species'!S825)="X",1,0))</f>
        <v>0</v>
      </c>
      <c r="Q825" s="2">
        <f>IF(SUM('Actual species'!T825)&gt;=1,1,IF(SUM('Actual species'!T825)="X",1,0))</f>
        <v>0</v>
      </c>
      <c r="R825" s="2">
        <f>IF(SUM('Actual species'!U825)&gt;=1,1,IF(SUM('Actual species'!U825)="X",1,0))</f>
        <v>0</v>
      </c>
      <c r="S825" s="2">
        <f>IF(SUM('Actual species'!V825)&gt;=1,1,IF(SUM('Actual species'!V825)="X",1,0))</f>
        <v>0</v>
      </c>
      <c r="T825" s="2">
        <f>IF(SUM('Actual species'!W825)&gt;=1,1,IF(SUM('Actual species'!W825)="X",1,0))</f>
        <v>0</v>
      </c>
    </row>
    <row r="826" spans="1:20" x14ac:dyDescent="0.3">
      <c r="A826" s="113" t="str">
        <f>'Actual species'!A826</f>
        <v>Leptomastax bipunctata</v>
      </c>
      <c r="B826" s="66">
        <f>IF(SUM('Actual species'!B826:E826)&gt;=1,1,IF(SUM('Actual species'!B826:E826)="X",1,0))</f>
        <v>0</v>
      </c>
      <c r="C826" s="2">
        <f>IF(SUM('Actual species'!F826)&gt;=1,1,IF(SUM('Actual species'!F826)="X",1,0))</f>
        <v>0</v>
      </c>
      <c r="D826" s="2">
        <f>IF(SUM('Actual species'!G826)&gt;=1,1,IF(SUM('Actual species'!G826)="X",1,0))</f>
        <v>0</v>
      </c>
      <c r="E826" s="2">
        <f>IF(SUM('Actual species'!H826)&gt;=1,1,IF(SUM('Actual species'!H826)="X",1,0))</f>
        <v>0</v>
      </c>
      <c r="F826" s="2">
        <f>IF(SUM('Actual species'!I826)&gt;=1,1,IF(SUM('Actual species'!I826)="X",1,0))</f>
        <v>0</v>
      </c>
      <c r="G826" s="2">
        <f>IF(SUM('Actual species'!J826)&gt;=1,1,IF(SUM('Actual species'!J826)="X",1,0))</f>
        <v>0</v>
      </c>
      <c r="H826" s="2">
        <f>IF(SUM('Actual species'!K826)&gt;=1,1,IF(SUM('Actual species'!K826)="X",1,0))</f>
        <v>0</v>
      </c>
      <c r="I826" s="2">
        <f>IF(SUM('Actual species'!L826)&gt;=1,1,IF(SUM('Actual species'!L826)="X",1,0))</f>
        <v>0</v>
      </c>
      <c r="J826" s="2">
        <f>IF(SUM('Actual species'!M826)&gt;=1,1,IF(SUM('Actual species'!M826)="X",1,0))</f>
        <v>1</v>
      </c>
      <c r="K826" s="2">
        <f>IF(SUM('Actual species'!N826)&gt;=1,1,IF(SUM('Actual species'!N826)="X",1,0))</f>
        <v>0</v>
      </c>
      <c r="L826" s="2">
        <f>IF(SUM('Actual species'!O826)&gt;=1,1,IF(SUM('Actual species'!O826)="X",1,0))</f>
        <v>0</v>
      </c>
      <c r="M826" s="2">
        <f>IF(SUM('Actual species'!P826)&gt;=1,1,IF(SUM('Actual species'!P826)="X",1,0))</f>
        <v>0</v>
      </c>
      <c r="N826" s="2">
        <f>IF(SUM('Actual species'!Q826)&gt;=1,1,IF(SUM('Actual species'!Q826)="X",1,0))</f>
        <v>0</v>
      </c>
      <c r="O826" s="2">
        <f>IF(SUM('Actual species'!R826)&gt;=1,1,IF(SUM('Actual species'!R826)="X",1,0))</f>
        <v>0</v>
      </c>
      <c r="P826" s="2">
        <f>IF(SUM('Actual species'!S826)&gt;=1,1,IF(SUM('Actual species'!S826)="X",1,0))</f>
        <v>0</v>
      </c>
      <c r="Q826" s="2">
        <f>IF(SUM('Actual species'!T826)&gt;=1,1,IF(SUM('Actual species'!T826)="X",1,0))</f>
        <v>0</v>
      </c>
      <c r="R826" s="2">
        <f>IF(SUM('Actual species'!U826)&gt;=1,1,IF(SUM('Actual species'!U826)="X",1,0))</f>
        <v>0</v>
      </c>
      <c r="S826" s="2">
        <f>IF(SUM('Actual species'!V826)&gt;=1,1,IF(SUM('Actual species'!V826)="X",1,0))</f>
        <v>0</v>
      </c>
      <c r="T826" s="2">
        <f>IF(SUM('Actual species'!W826)&gt;=1,1,IF(SUM('Actual species'!W826)="X",1,0))</f>
        <v>0</v>
      </c>
    </row>
    <row r="827" spans="1:20" x14ac:dyDescent="0.3">
      <c r="A827" s="113" t="str">
        <f>'Actual species'!A827</f>
        <v>Leptomastax bisetosa</v>
      </c>
      <c r="B827" s="66">
        <f>IF(SUM('Actual species'!B827:E827)&gt;=1,1,IF(SUM('Actual species'!B827:E827)="X",1,0))</f>
        <v>0</v>
      </c>
      <c r="C827" s="2">
        <f>IF(SUM('Actual species'!F827)&gt;=1,1,IF(SUM('Actual species'!F827)="X",1,0))</f>
        <v>0</v>
      </c>
      <c r="D827" s="2">
        <f>IF(SUM('Actual species'!G827)&gt;=1,1,IF(SUM('Actual species'!G827)="X",1,0))</f>
        <v>0</v>
      </c>
      <c r="E827" s="2">
        <f>IF(SUM('Actual species'!H827)&gt;=1,1,IF(SUM('Actual species'!H827)="X",1,0))</f>
        <v>0</v>
      </c>
      <c r="F827" s="2">
        <f>IF(SUM('Actual species'!I827)&gt;=1,1,IF(SUM('Actual species'!I827)="X",1,0))</f>
        <v>0</v>
      </c>
      <c r="G827" s="2">
        <f>IF(SUM('Actual species'!J827)&gt;=1,1,IF(SUM('Actual species'!J827)="X",1,0))</f>
        <v>0</v>
      </c>
      <c r="H827" s="2">
        <f>IF(SUM('Actual species'!K827)&gt;=1,1,IF(SUM('Actual species'!K827)="X",1,0))</f>
        <v>0</v>
      </c>
      <c r="I827" s="2">
        <f>IF(SUM('Actual species'!L827)&gt;=1,1,IF(SUM('Actual species'!L827)="X",1,0))</f>
        <v>0</v>
      </c>
      <c r="J827" s="2">
        <f>IF(SUM('Actual species'!M827)&gt;=1,1,IF(SUM('Actual species'!M827)="X",1,0))</f>
        <v>1</v>
      </c>
      <c r="K827" s="2">
        <f>IF(SUM('Actual species'!N827)&gt;=1,1,IF(SUM('Actual species'!N827)="X",1,0))</f>
        <v>0</v>
      </c>
      <c r="L827" s="2">
        <f>IF(SUM('Actual species'!O827)&gt;=1,1,IF(SUM('Actual species'!O827)="X",1,0))</f>
        <v>0</v>
      </c>
      <c r="M827" s="2">
        <f>IF(SUM('Actual species'!P827)&gt;=1,1,IF(SUM('Actual species'!P827)="X",1,0))</f>
        <v>0</v>
      </c>
      <c r="N827" s="2">
        <f>IF(SUM('Actual species'!Q827)&gt;=1,1,IF(SUM('Actual species'!Q827)="X",1,0))</f>
        <v>0</v>
      </c>
      <c r="O827" s="2">
        <f>IF(SUM('Actual species'!R827)&gt;=1,1,IF(SUM('Actual species'!R827)="X",1,0))</f>
        <v>0</v>
      </c>
      <c r="P827" s="2">
        <f>IF(SUM('Actual species'!S827)&gt;=1,1,IF(SUM('Actual species'!S827)="X",1,0))</f>
        <v>0</v>
      </c>
      <c r="Q827" s="2">
        <f>IF(SUM('Actual species'!T827)&gt;=1,1,IF(SUM('Actual species'!T827)="X",1,0))</f>
        <v>0</v>
      </c>
      <c r="R827" s="2">
        <f>IF(SUM('Actual species'!U827)&gt;=1,1,IF(SUM('Actual species'!U827)="X",1,0))</f>
        <v>0</v>
      </c>
      <c r="S827" s="2">
        <f>IF(SUM('Actual species'!V827)&gt;=1,1,IF(SUM('Actual species'!V827)="X",1,0))</f>
        <v>0</v>
      </c>
      <c r="T827" s="2">
        <f>IF(SUM('Actual species'!W827)&gt;=1,1,IF(SUM('Actual species'!W827)="X",1,0))</f>
        <v>0</v>
      </c>
    </row>
    <row r="828" spans="1:20" x14ac:dyDescent="0.3">
      <c r="A828" s="113" t="str">
        <f>'Actual species'!A828</f>
        <v>Leptomastax coquereli</v>
      </c>
      <c r="B828" s="66">
        <f>IF(SUM('Actual species'!B828:E828)&gt;=1,1,IF(SUM('Actual species'!B828:E828)="X",1,0))</f>
        <v>0</v>
      </c>
      <c r="C828" s="2">
        <f>IF(SUM('Actual species'!F828)&gt;=1,1,IF(SUM('Actual species'!F828)="X",1,0))</f>
        <v>0</v>
      </c>
      <c r="D828" s="2">
        <f>IF(SUM('Actual species'!G828)&gt;=1,1,IF(SUM('Actual species'!G828)="X",1,0))</f>
        <v>0</v>
      </c>
      <c r="E828" s="2">
        <f>IF(SUM('Actual species'!H828)&gt;=1,1,IF(SUM('Actual species'!H828)="X",1,0))</f>
        <v>0</v>
      </c>
      <c r="F828" s="2">
        <f>IF(SUM('Actual species'!I828)&gt;=1,1,IF(SUM('Actual species'!I828)="X",1,0))</f>
        <v>1</v>
      </c>
      <c r="G828" s="2">
        <f>IF(SUM('Actual species'!J828)&gt;=1,1,IF(SUM('Actual species'!J828)="X",1,0))</f>
        <v>0</v>
      </c>
      <c r="H828" s="2">
        <f>IF(SUM('Actual species'!K828)&gt;=1,1,IF(SUM('Actual species'!K828)="X",1,0))</f>
        <v>0</v>
      </c>
      <c r="I828" s="2">
        <f>IF(SUM('Actual species'!L828)&gt;=1,1,IF(SUM('Actual species'!L828)="X",1,0))</f>
        <v>0</v>
      </c>
      <c r="J828" s="2">
        <f>IF(SUM('Actual species'!M828)&gt;=1,1,IF(SUM('Actual species'!M828)="X",1,0))</f>
        <v>0</v>
      </c>
      <c r="K828" s="2">
        <f>IF(SUM('Actual species'!N828)&gt;=1,1,IF(SUM('Actual species'!N828)="X",1,0))</f>
        <v>0</v>
      </c>
      <c r="L828" s="2">
        <f>IF(SUM('Actual species'!O828)&gt;=1,1,IF(SUM('Actual species'!O828)="X",1,0))</f>
        <v>0</v>
      </c>
      <c r="M828" s="2">
        <f>IF(SUM('Actual species'!P828)&gt;=1,1,IF(SUM('Actual species'!P828)="X",1,0))</f>
        <v>0</v>
      </c>
      <c r="N828" s="2">
        <f>IF(SUM('Actual species'!Q828)&gt;=1,1,IF(SUM('Actual species'!Q828)="X",1,0))</f>
        <v>0</v>
      </c>
      <c r="O828" s="2">
        <f>IF(SUM('Actual species'!R828)&gt;=1,1,IF(SUM('Actual species'!R828)="X",1,0))</f>
        <v>0</v>
      </c>
      <c r="P828" s="2">
        <f>IF(SUM('Actual species'!S828)&gt;=1,1,IF(SUM('Actual species'!S828)="X",1,0))</f>
        <v>0</v>
      </c>
      <c r="Q828" s="2">
        <f>IF(SUM('Actual species'!T828)&gt;=1,1,IF(SUM('Actual species'!T828)="X",1,0))</f>
        <v>0</v>
      </c>
      <c r="R828" s="2">
        <f>IF(SUM('Actual species'!U828)&gt;=1,1,IF(SUM('Actual species'!U828)="X",1,0))</f>
        <v>0</v>
      </c>
      <c r="S828" s="2">
        <f>IF(SUM('Actual species'!V828)&gt;=1,1,IF(SUM('Actual species'!V828)="X",1,0))</f>
        <v>0</v>
      </c>
      <c r="T828" s="2">
        <f>IF(SUM('Actual species'!W828)&gt;=1,1,IF(SUM('Actual species'!W828)="X",1,0))</f>
        <v>0</v>
      </c>
    </row>
    <row r="829" spans="1:20" x14ac:dyDescent="0.3">
      <c r="A829" s="113" t="str">
        <f>'Actual species'!A829</f>
        <v>Leptomastax insularis</v>
      </c>
      <c r="B829" s="66">
        <f>IF(SUM('Actual species'!B829:E829)&gt;=1,1,IF(SUM('Actual species'!B829:E829)="X",1,0))</f>
        <v>0</v>
      </c>
      <c r="C829" s="2">
        <f>IF(SUM('Actual species'!F829)&gt;=1,1,IF(SUM('Actual species'!F829)="X",1,0))</f>
        <v>0</v>
      </c>
      <c r="D829" s="2">
        <f>IF(SUM('Actual species'!G829)&gt;=1,1,IF(SUM('Actual species'!G829)="X",1,0))</f>
        <v>0</v>
      </c>
      <c r="E829" s="2">
        <f>IF(SUM('Actual species'!H829)&gt;=1,1,IF(SUM('Actual species'!H829)="X",1,0))</f>
        <v>0</v>
      </c>
      <c r="F829" s="2">
        <f>IF(SUM('Actual species'!I829)&gt;=1,1,IF(SUM('Actual species'!I829)="X",1,0))</f>
        <v>0</v>
      </c>
      <c r="G829" s="2">
        <f>IF(SUM('Actual species'!J829)&gt;=1,1,IF(SUM('Actual species'!J829)="X",1,0))</f>
        <v>0</v>
      </c>
      <c r="H829" s="2">
        <f>IF(SUM('Actual species'!K829)&gt;=1,1,IF(SUM('Actual species'!K829)="X",1,0))</f>
        <v>0</v>
      </c>
      <c r="I829" s="2">
        <f>IF(SUM('Actual species'!L829)&gt;=1,1,IF(SUM('Actual species'!L829)="X",1,0))</f>
        <v>0</v>
      </c>
      <c r="J829" s="2">
        <f>IF(SUM('Actual species'!M829)&gt;=1,1,IF(SUM('Actual species'!M829)="X",1,0))</f>
        <v>1</v>
      </c>
      <c r="K829" s="2">
        <f>IF(SUM('Actual species'!N829)&gt;=1,1,IF(SUM('Actual species'!N829)="X",1,0))</f>
        <v>0</v>
      </c>
      <c r="L829" s="2">
        <f>IF(SUM('Actual species'!O829)&gt;=1,1,IF(SUM('Actual species'!O829)="X",1,0))</f>
        <v>0</v>
      </c>
      <c r="M829" s="2">
        <f>IF(SUM('Actual species'!P829)&gt;=1,1,IF(SUM('Actual species'!P829)="X",1,0))</f>
        <v>0</v>
      </c>
      <c r="N829" s="2">
        <f>IF(SUM('Actual species'!Q829)&gt;=1,1,IF(SUM('Actual species'!Q829)="X",1,0))</f>
        <v>0</v>
      </c>
      <c r="O829" s="2">
        <f>IF(SUM('Actual species'!R829)&gt;=1,1,IF(SUM('Actual species'!R829)="X",1,0))</f>
        <v>0</v>
      </c>
      <c r="P829" s="2">
        <f>IF(SUM('Actual species'!S829)&gt;=1,1,IF(SUM('Actual species'!S829)="X",1,0))</f>
        <v>0</v>
      </c>
      <c r="Q829" s="2">
        <f>IF(SUM('Actual species'!T829)&gt;=1,1,IF(SUM('Actual species'!T829)="X",1,0))</f>
        <v>0</v>
      </c>
      <c r="R829" s="2">
        <f>IF(SUM('Actual species'!U829)&gt;=1,1,IF(SUM('Actual species'!U829)="X",1,0))</f>
        <v>0</v>
      </c>
      <c r="S829" s="2">
        <f>IF(SUM('Actual species'!V829)&gt;=1,1,IF(SUM('Actual species'!V829)="X",1,0))</f>
        <v>0</v>
      </c>
      <c r="T829" s="2">
        <f>IF(SUM('Actual species'!W829)&gt;=1,1,IF(SUM('Actual species'!W829)="X",1,0))</f>
        <v>0</v>
      </c>
    </row>
    <row r="830" spans="1:20" x14ac:dyDescent="0.3">
      <c r="A830" s="113" t="str">
        <f>'Actual species'!A830</f>
        <v>Leptomastax orousseti</v>
      </c>
      <c r="B830" s="66">
        <f>IF(SUM('Actual species'!B830:E830)&gt;=1,1,IF(SUM('Actual species'!B830:E830)="X",1,0))</f>
        <v>0</v>
      </c>
      <c r="C830" s="2">
        <f>IF(SUM('Actual species'!F830)&gt;=1,1,IF(SUM('Actual species'!F830)="X",1,0))</f>
        <v>0</v>
      </c>
      <c r="D830" s="2">
        <f>IF(SUM('Actual species'!G830)&gt;=1,1,IF(SUM('Actual species'!G830)="X",1,0))</f>
        <v>0</v>
      </c>
      <c r="E830" s="2">
        <f>IF(SUM('Actual species'!H830)&gt;=1,1,IF(SUM('Actual species'!H830)="X",1,0))</f>
        <v>0</v>
      </c>
      <c r="F830" s="2">
        <f>IF(SUM('Actual species'!I830)&gt;=1,1,IF(SUM('Actual species'!I830)="X",1,0))</f>
        <v>0</v>
      </c>
      <c r="G830" s="2">
        <f>IF(SUM('Actual species'!J830)&gt;=1,1,IF(SUM('Actual species'!J830)="X",1,0))</f>
        <v>0</v>
      </c>
      <c r="H830" s="2">
        <f>IF(SUM('Actual species'!K830)&gt;=1,1,IF(SUM('Actual species'!K830)="X",1,0))</f>
        <v>0</v>
      </c>
      <c r="I830" s="2">
        <f>IF(SUM('Actual species'!L830)&gt;=1,1,IF(SUM('Actual species'!L830)="X",1,0))</f>
        <v>0</v>
      </c>
      <c r="J830" s="2">
        <f>IF(SUM('Actual species'!M830)&gt;=1,1,IF(SUM('Actual species'!M830)="X",1,0))</f>
        <v>0</v>
      </c>
      <c r="K830" s="2">
        <f>IF(SUM('Actual species'!N830)&gt;=1,1,IF(SUM('Actual species'!N830)="X",1,0))</f>
        <v>1</v>
      </c>
      <c r="L830" s="2">
        <f>IF(SUM('Actual species'!O830)&gt;=1,1,IF(SUM('Actual species'!O830)="X",1,0))</f>
        <v>0</v>
      </c>
      <c r="M830" s="2">
        <f>IF(SUM('Actual species'!P830)&gt;=1,1,IF(SUM('Actual species'!P830)="X",1,0))</f>
        <v>0</v>
      </c>
      <c r="N830" s="2">
        <f>IF(SUM('Actual species'!Q830)&gt;=1,1,IF(SUM('Actual species'!Q830)="X",1,0))</f>
        <v>0</v>
      </c>
      <c r="O830" s="2">
        <f>IF(SUM('Actual species'!R830)&gt;=1,1,IF(SUM('Actual species'!R830)="X",1,0))</f>
        <v>0</v>
      </c>
      <c r="P830" s="2">
        <f>IF(SUM('Actual species'!S830)&gt;=1,1,IF(SUM('Actual species'!S830)="X",1,0))</f>
        <v>0</v>
      </c>
      <c r="Q830" s="2">
        <f>IF(SUM('Actual species'!T830)&gt;=1,1,IF(SUM('Actual species'!T830)="X",1,0))</f>
        <v>0</v>
      </c>
      <c r="R830" s="2">
        <f>IF(SUM('Actual species'!U830)&gt;=1,1,IF(SUM('Actual species'!U830)="X",1,0))</f>
        <v>0</v>
      </c>
      <c r="S830" s="2">
        <f>IF(SUM('Actual species'!V830)&gt;=1,1,IF(SUM('Actual species'!V830)="X",1,0))</f>
        <v>0</v>
      </c>
      <c r="T830" s="2">
        <f>IF(SUM('Actual species'!W830)&gt;=1,1,IF(SUM('Actual species'!W830)="X",1,0))</f>
        <v>0</v>
      </c>
    </row>
    <row r="831" spans="1:20" x14ac:dyDescent="0.3">
      <c r="A831" s="113" t="str">
        <f>'Actual species'!A831</f>
        <v>Leptomastax simonis</v>
      </c>
      <c r="B831" s="66">
        <f>IF(SUM('Actual species'!B831:E831)&gt;=1,1,IF(SUM('Actual species'!B831:E831)="X",1,0))</f>
        <v>0</v>
      </c>
      <c r="C831" s="2">
        <f>IF(SUM('Actual species'!F831)&gt;=1,1,IF(SUM('Actual species'!F831)="X",1,0))</f>
        <v>0</v>
      </c>
      <c r="D831" s="2">
        <f>IF(SUM('Actual species'!G831)&gt;=1,1,IF(SUM('Actual species'!G831)="X",1,0))</f>
        <v>0</v>
      </c>
      <c r="E831" s="2">
        <f>IF(SUM('Actual species'!H831)&gt;=1,1,IF(SUM('Actual species'!H831)="X",1,0))</f>
        <v>1</v>
      </c>
      <c r="F831" s="2">
        <f>IF(SUM('Actual species'!I831)&gt;=1,1,IF(SUM('Actual species'!I831)="X",1,0))</f>
        <v>0</v>
      </c>
      <c r="G831" s="2">
        <f>IF(SUM('Actual species'!J831)&gt;=1,1,IF(SUM('Actual species'!J831)="X",1,0))</f>
        <v>0</v>
      </c>
      <c r="H831" s="2">
        <f>IF(SUM('Actual species'!K831)&gt;=1,1,IF(SUM('Actual species'!K831)="X",1,0))</f>
        <v>0</v>
      </c>
      <c r="I831" s="2">
        <f>IF(SUM('Actual species'!L831)&gt;=1,1,IF(SUM('Actual species'!L831)="X",1,0))</f>
        <v>0</v>
      </c>
      <c r="J831" s="2">
        <f>IF(SUM('Actual species'!M831)&gt;=1,1,IF(SUM('Actual species'!M831)="X",1,0))</f>
        <v>0</v>
      </c>
      <c r="K831" s="2">
        <f>IF(SUM('Actual species'!N831)&gt;=1,1,IF(SUM('Actual species'!N831)="X",1,0))</f>
        <v>0</v>
      </c>
      <c r="L831" s="2">
        <f>IF(SUM('Actual species'!O831)&gt;=1,1,IF(SUM('Actual species'!O831)="X",1,0))</f>
        <v>0</v>
      </c>
      <c r="M831" s="2">
        <f>IF(SUM('Actual species'!P831)&gt;=1,1,IF(SUM('Actual species'!P831)="X",1,0))</f>
        <v>0</v>
      </c>
      <c r="N831" s="2">
        <f>IF(SUM('Actual species'!Q831)&gt;=1,1,IF(SUM('Actual species'!Q831)="X",1,0))</f>
        <v>0</v>
      </c>
      <c r="O831" s="2">
        <f>IF(SUM('Actual species'!R831)&gt;=1,1,IF(SUM('Actual species'!R831)="X",1,0))</f>
        <v>0</v>
      </c>
      <c r="P831" s="2">
        <f>IF(SUM('Actual species'!S831)&gt;=1,1,IF(SUM('Actual species'!S831)="X",1,0))</f>
        <v>0</v>
      </c>
      <c r="Q831" s="2">
        <f>IF(SUM('Actual species'!T831)&gt;=1,1,IF(SUM('Actual species'!T831)="X",1,0))</f>
        <v>0</v>
      </c>
      <c r="R831" s="2">
        <f>IF(SUM('Actual species'!U831)&gt;=1,1,IF(SUM('Actual species'!U831)="X",1,0))</f>
        <v>0</v>
      </c>
      <c r="S831" s="2">
        <f>IF(SUM('Actual species'!V831)&gt;=1,1,IF(SUM('Actual species'!V831)="X",1,0))</f>
        <v>0</v>
      </c>
      <c r="T831" s="2">
        <f>IF(SUM('Actual species'!W831)&gt;=1,1,IF(SUM('Actual species'!W831)="X",1,0))</f>
        <v>0</v>
      </c>
    </row>
    <row r="832" spans="1:20" x14ac:dyDescent="0.3">
      <c r="A832" s="113" t="str">
        <f>'Actual species'!A832</f>
        <v>Leptomastax sp.</v>
      </c>
      <c r="B832" s="66">
        <f>IF(SUM('Actual species'!B832:E832)&gt;=1,1,IF(SUM('Actual species'!B832:E832)="X",1,0))</f>
        <v>0</v>
      </c>
      <c r="C832" s="2">
        <f>IF(SUM('Actual species'!F832)&gt;=1,1,IF(SUM('Actual species'!F832)="X",1,0))</f>
        <v>1</v>
      </c>
      <c r="D832" s="2">
        <f>IF(SUM('Actual species'!G832)&gt;=1,1,IF(SUM('Actual species'!G832)="X",1,0))</f>
        <v>0</v>
      </c>
      <c r="E832" s="2">
        <f>IF(SUM('Actual species'!H832)&gt;=1,1,IF(SUM('Actual species'!H832)="X",1,0))</f>
        <v>0</v>
      </c>
      <c r="F832" s="2">
        <f>IF(SUM('Actual species'!I832)&gt;=1,1,IF(SUM('Actual species'!I832)="X",1,0))</f>
        <v>0</v>
      </c>
      <c r="G832" s="2">
        <f>IF(SUM('Actual species'!J832)&gt;=1,1,IF(SUM('Actual species'!J832)="X",1,0))</f>
        <v>0</v>
      </c>
      <c r="H832" s="2">
        <f>IF(SUM('Actual species'!K832)&gt;=1,1,IF(SUM('Actual species'!K832)="X",1,0))</f>
        <v>0</v>
      </c>
      <c r="I832" s="2">
        <f>IF(SUM('Actual species'!L832)&gt;=1,1,IF(SUM('Actual species'!L832)="X",1,0))</f>
        <v>0</v>
      </c>
      <c r="J832" s="2">
        <f>IF(SUM('Actual species'!M832)&gt;=1,1,IF(SUM('Actual species'!M832)="X",1,0))</f>
        <v>0</v>
      </c>
      <c r="K832" s="2">
        <f>IF(SUM('Actual species'!N832)&gt;=1,1,IF(SUM('Actual species'!N832)="X",1,0))</f>
        <v>0</v>
      </c>
      <c r="L832" s="2">
        <f>IF(SUM('Actual species'!O832)&gt;=1,1,IF(SUM('Actual species'!O832)="X",1,0))</f>
        <v>0</v>
      </c>
      <c r="M832" s="2">
        <f>IF(SUM('Actual species'!P832)&gt;=1,1,IF(SUM('Actual species'!P832)="X",1,0))</f>
        <v>0</v>
      </c>
      <c r="N832" s="2">
        <f>IF(SUM('Actual species'!Q832)&gt;=1,1,IF(SUM('Actual species'!Q832)="X",1,0))</f>
        <v>0</v>
      </c>
      <c r="O832" s="2">
        <f>IF(SUM('Actual species'!R832)&gt;=1,1,IF(SUM('Actual species'!R832)="X",1,0))</f>
        <v>0</v>
      </c>
      <c r="P832" s="2">
        <f>IF(SUM('Actual species'!S832)&gt;=1,1,IF(SUM('Actual species'!S832)="X",1,0))</f>
        <v>0</v>
      </c>
      <c r="Q832" s="2">
        <f>IF(SUM('Actual species'!T832)&gt;=1,1,IF(SUM('Actual species'!T832)="X",1,0))</f>
        <v>0</v>
      </c>
      <c r="R832" s="2">
        <f>IF(SUM('Actual species'!U832)&gt;=1,1,IF(SUM('Actual species'!U832)="X",1,0))</f>
        <v>0</v>
      </c>
      <c r="S832" s="2">
        <f>IF(SUM('Actual species'!V832)&gt;=1,1,IF(SUM('Actual species'!V832)="X",1,0))</f>
        <v>0</v>
      </c>
      <c r="T832" s="2">
        <f>IF(SUM('Actual species'!W832)&gt;=1,1,IF(SUM('Actual species'!W832)="X",1,0))</f>
        <v>0</v>
      </c>
    </row>
    <row r="833" spans="1:20" x14ac:dyDescent="0.3">
      <c r="A833" s="113" t="str">
        <f>'Actual species'!A833</f>
        <v>Leptomastax sp. aff. bisetosa</v>
      </c>
      <c r="B833" s="66">
        <f>IF(SUM('Actual species'!B833:E833)&gt;=1,1,IF(SUM('Actual species'!B833:E833)="X",1,0))</f>
        <v>0</v>
      </c>
      <c r="C833" s="2">
        <f>IF(SUM('Actual species'!F833)&gt;=1,1,IF(SUM('Actual species'!F833)="X",1,0))</f>
        <v>0</v>
      </c>
      <c r="D833" s="2">
        <f>IF(SUM('Actual species'!G833)&gt;=1,1,IF(SUM('Actual species'!G833)="X",1,0))</f>
        <v>0</v>
      </c>
      <c r="E833" s="2">
        <f>IF(SUM('Actual species'!H833)&gt;=1,1,IF(SUM('Actual species'!H833)="X",1,0))</f>
        <v>0</v>
      </c>
      <c r="F833" s="2">
        <f>IF(SUM('Actual species'!I833)&gt;=1,1,IF(SUM('Actual species'!I833)="X",1,0))</f>
        <v>0</v>
      </c>
      <c r="G833" s="2">
        <f>IF(SUM('Actual species'!J833)&gt;=1,1,IF(SUM('Actual species'!J833)="X",1,0))</f>
        <v>1</v>
      </c>
      <c r="H833" s="2">
        <f>IF(SUM('Actual species'!K833)&gt;=1,1,IF(SUM('Actual species'!K833)="X",1,0))</f>
        <v>0</v>
      </c>
      <c r="I833" s="2">
        <f>IF(SUM('Actual species'!L833)&gt;=1,1,IF(SUM('Actual species'!L833)="X",1,0))</f>
        <v>0</v>
      </c>
      <c r="J833" s="2">
        <f>IF(SUM('Actual species'!M833)&gt;=1,1,IF(SUM('Actual species'!M833)="X",1,0))</f>
        <v>0</v>
      </c>
      <c r="K833" s="2">
        <f>IF(SUM('Actual species'!N833)&gt;=1,1,IF(SUM('Actual species'!N833)="X",1,0))</f>
        <v>0</v>
      </c>
      <c r="L833" s="2">
        <f>IF(SUM('Actual species'!O833)&gt;=1,1,IF(SUM('Actual species'!O833)="X",1,0))</f>
        <v>0</v>
      </c>
      <c r="M833" s="2">
        <f>IF(SUM('Actual species'!P833)&gt;=1,1,IF(SUM('Actual species'!P833)="X",1,0))</f>
        <v>0</v>
      </c>
      <c r="N833" s="2">
        <f>IF(SUM('Actual species'!Q833)&gt;=1,1,IF(SUM('Actual species'!Q833)="X",1,0))</f>
        <v>0</v>
      </c>
      <c r="O833" s="2">
        <f>IF(SUM('Actual species'!R833)&gt;=1,1,IF(SUM('Actual species'!R833)="X",1,0))</f>
        <v>0</v>
      </c>
      <c r="P833" s="2">
        <f>IF(SUM('Actual species'!S833)&gt;=1,1,IF(SUM('Actual species'!S833)="X",1,0))</f>
        <v>0</v>
      </c>
      <c r="Q833" s="2">
        <f>IF(SUM('Actual species'!T833)&gt;=1,1,IF(SUM('Actual species'!T833)="X",1,0))</f>
        <v>0</v>
      </c>
      <c r="R833" s="2">
        <f>IF(SUM('Actual species'!U833)&gt;=1,1,IF(SUM('Actual species'!U833)="X",1,0))</f>
        <v>0</v>
      </c>
      <c r="S833" s="2">
        <f>IF(SUM('Actual species'!V833)&gt;=1,1,IF(SUM('Actual species'!V833)="X",1,0))</f>
        <v>0</v>
      </c>
      <c r="T833" s="2">
        <f>IF(SUM('Actual species'!W833)&gt;=1,1,IF(SUM('Actual species'!W833)="X",1,0))</f>
        <v>0</v>
      </c>
    </row>
    <row r="834" spans="1:20" x14ac:dyDescent="0.3">
      <c r="A834" s="113" t="str">
        <f>'Actual species'!A834</f>
        <v>Microscydmus sp. (female)</v>
      </c>
      <c r="B834" s="66">
        <f>IF(SUM('Actual species'!B834:E834)&gt;=1,1,IF(SUM('Actual species'!B834:E834)="X",1,0))</f>
        <v>0</v>
      </c>
      <c r="C834" s="2">
        <f>IF(SUM('Actual species'!F834)&gt;=1,1,IF(SUM('Actual species'!F834)="X",1,0))</f>
        <v>0</v>
      </c>
      <c r="D834" s="2">
        <f>IF(SUM('Actual species'!G834)&gt;=1,1,IF(SUM('Actual species'!G834)="X",1,0))</f>
        <v>0</v>
      </c>
      <c r="E834" s="2">
        <f>IF(SUM('Actual species'!H834)&gt;=1,1,IF(SUM('Actual species'!H834)="X",1,0))</f>
        <v>0</v>
      </c>
      <c r="F834" s="2">
        <f>IF(SUM('Actual species'!I834)&gt;=1,1,IF(SUM('Actual species'!I834)="X",1,0))</f>
        <v>0</v>
      </c>
      <c r="G834" s="2">
        <f>IF(SUM('Actual species'!J834)&gt;=1,1,IF(SUM('Actual species'!J834)="X",1,0))</f>
        <v>0</v>
      </c>
      <c r="H834" s="2">
        <f>IF(SUM('Actual species'!K834)&gt;=1,1,IF(SUM('Actual species'!K834)="X",1,0))</f>
        <v>0</v>
      </c>
      <c r="I834" s="2">
        <f>IF(SUM('Actual species'!L834)&gt;=1,1,IF(SUM('Actual species'!L834)="X",1,0))</f>
        <v>0</v>
      </c>
      <c r="J834" s="2">
        <f>IF(SUM('Actual species'!M834)&gt;=1,1,IF(SUM('Actual species'!M834)="X",1,0))</f>
        <v>0</v>
      </c>
      <c r="K834" s="2">
        <f>IF(SUM('Actual species'!N834)&gt;=1,1,IF(SUM('Actual species'!N834)="X",1,0))</f>
        <v>0</v>
      </c>
      <c r="L834" s="2">
        <f>IF(SUM('Actual species'!O834)&gt;=1,1,IF(SUM('Actual species'!O834)="X",1,0))</f>
        <v>0</v>
      </c>
      <c r="M834" s="2">
        <f>IF(SUM('Actual species'!P834)&gt;=1,1,IF(SUM('Actual species'!P834)="X",1,0))</f>
        <v>1</v>
      </c>
      <c r="N834" s="2">
        <f>IF(SUM('Actual species'!Q834)&gt;=1,1,IF(SUM('Actual species'!Q834)="X",1,0))</f>
        <v>0</v>
      </c>
      <c r="O834" s="2">
        <f>IF(SUM('Actual species'!R834)&gt;=1,1,IF(SUM('Actual species'!R834)="X",1,0))</f>
        <v>0</v>
      </c>
      <c r="P834" s="2">
        <f>IF(SUM('Actual species'!S834)&gt;=1,1,IF(SUM('Actual species'!S834)="X",1,0))</f>
        <v>0</v>
      </c>
      <c r="Q834" s="2">
        <f>IF(SUM('Actual species'!T834)&gt;=1,1,IF(SUM('Actual species'!T834)="X",1,0))</f>
        <v>0</v>
      </c>
      <c r="R834" s="2">
        <f>IF(SUM('Actual species'!U834)&gt;=1,1,IF(SUM('Actual species'!U834)="X",1,0))</f>
        <v>0</v>
      </c>
      <c r="S834" s="2">
        <f>IF(SUM('Actual species'!V834)&gt;=1,1,IF(SUM('Actual species'!V834)="X",1,0))</f>
        <v>0</v>
      </c>
      <c r="T834" s="2">
        <f>IF(SUM('Actual species'!W834)&gt;=1,1,IF(SUM('Actual species'!W834)="X",1,0))</f>
        <v>0</v>
      </c>
    </row>
    <row r="835" spans="1:20" x14ac:dyDescent="0.3">
      <c r="A835" s="113" t="str">
        <f>'Actual species'!A835</f>
        <v>Scydmaenus menozzii</v>
      </c>
      <c r="B835" s="66">
        <f>IF(SUM('Actual species'!B835:E835)&gt;=1,1,IF(SUM('Actual species'!B835:E835)="X",1,0))</f>
        <v>0</v>
      </c>
      <c r="C835" s="2">
        <f>IF(SUM('Actual species'!F835)&gt;=1,1,IF(SUM('Actual species'!F835)="X",1,0))</f>
        <v>0</v>
      </c>
      <c r="D835" s="2">
        <f>IF(SUM('Actual species'!G835)&gt;=1,1,IF(SUM('Actual species'!G835)="X",1,0))</f>
        <v>0</v>
      </c>
      <c r="E835" s="2">
        <f>IF(SUM('Actual species'!H835)&gt;=1,1,IF(SUM('Actual species'!H835)="X",1,0))</f>
        <v>0</v>
      </c>
      <c r="F835" s="2">
        <f>IF(SUM('Actual species'!I835)&gt;=1,1,IF(SUM('Actual species'!I835)="X",1,0))</f>
        <v>0</v>
      </c>
      <c r="G835" s="2">
        <f>IF(SUM('Actual species'!J835)&gt;=1,1,IF(SUM('Actual species'!J835)="X",1,0))</f>
        <v>1</v>
      </c>
      <c r="H835" s="2">
        <f>IF(SUM('Actual species'!K835)&gt;=1,1,IF(SUM('Actual species'!K835)="X",1,0))</f>
        <v>1</v>
      </c>
      <c r="I835" s="2">
        <f>IF(SUM('Actual species'!L835)&gt;=1,1,IF(SUM('Actual species'!L835)="X",1,0))</f>
        <v>0</v>
      </c>
      <c r="J835" s="2">
        <f>IF(SUM('Actual species'!M835)&gt;=1,1,IF(SUM('Actual species'!M835)="X",1,0))</f>
        <v>0</v>
      </c>
      <c r="K835" s="2">
        <f>IF(SUM('Actual species'!N835)&gt;=1,1,IF(SUM('Actual species'!N835)="X",1,0))</f>
        <v>0</v>
      </c>
      <c r="L835" s="2">
        <f>IF(SUM('Actual species'!O835)&gt;=1,1,IF(SUM('Actual species'!O835)="X",1,0))</f>
        <v>0</v>
      </c>
      <c r="M835" s="2">
        <f>IF(SUM('Actual species'!P835)&gt;=1,1,IF(SUM('Actual species'!P835)="X",1,0))</f>
        <v>0</v>
      </c>
      <c r="N835" s="2">
        <f>IF(SUM('Actual species'!Q835)&gt;=1,1,IF(SUM('Actual species'!Q835)="X",1,0))</f>
        <v>0</v>
      </c>
      <c r="O835" s="2">
        <f>IF(SUM('Actual species'!R835)&gt;=1,1,IF(SUM('Actual species'!R835)="X",1,0))</f>
        <v>0</v>
      </c>
      <c r="P835" s="2">
        <f>IF(SUM('Actual species'!S835)&gt;=1,1,IF(SUM('Actual species'!S835)="X",1,0))</f>
        <v>0</v>
      </c>
      <c r="Q835" s="2">
        <f>IF(SUM('Actual species'!T835)&gt;=1,1,IF(SUM('Actual species'!T835)="X",1,0))</f>
        <v>0</v>
      </c>
      <c r="R835" s="2">
        <f>IF(SUM('Actual species'!U835)&gt;=1,1,IF(SUM('Actual species'!U835)="X",1,0))</f>
        <v>0</v>
      </c>
      <c r="S835" s="2">
        <f>IF(SUM('Actual species'!V835)&gt;=1,1,IF(SUM('Actual species'!V835)="X",1,0))</f>
        <v>0</v>
      </c>
      <c r="T835" s="2">
        <f>IF(SUM('Actual species'!W835)&gt;=1,1,IF(SUM('Actual species'!W835)="X",1,0))</f>
        <v>0</v>
      </c>
    </row>
    <row r="836" spans="1:20" x14ac:dyDescent="0.3">
      <c r="A836" s="113" t="str">
        <f>'Actual species'!A836</f>
        <v>*Scydmoraphes samotracicus (E)</v>
      </c>
      <c r="B836" s="66">
        <f>IF(SUM('Actual species'!B836:E836)&gt;=1,1,IF(SUM('Actual species'!B836:E836)="X",1,0))</f>
        <v>0</v>
      </c>
      <c r="C836" s="2">
        <f>IF(SUM('Actual species'!F836)&gt;=1,1,IF(SUM('Actual species'!F836)="X",1,0))</f>
        <v>0</v>
      </c>
      <c r="D836" s="2">
        <f>IF(SUM('Actual species'!G836)&gt;=1,1,IF(SUM('Actual species'!G836)="X",1,0))</f>
        <v>0</v>
      </c>
      <c r="E836" s="2">
        <f>IF(SUM('Actual species'!H836)&gt;=1,1,IF(SUM('Actual species'!H836)="X",1,0))</f>
        <v>0</v>
      </c>
      <c r="F836" s="2">
        <f>IF(SUM('Actual species'!I836)&gt;=1,1,IF(SUM('Actual species'!I836)="X",1,0))</f>
        <v>0</v>
      </c>
      <c r="G836" s="2">
        <f>IF(SUM('Actual species'!J836)&gt;=1,1,IF(SUM('Actual species'!J836)="X",1,0))</f>
        <v>0</v>
      </c>
      <c r="H836" s="2">
        <f>IF(SUM('Actual species'!K836)&gt;=1,1,IF(SUM('Actual species'!K836)="X",1,0))</f>
        <v>0</v>
      </c>
      <c r="I836" s="2">
        <f>IF(SUM('Actual species'!L836)&gt;=1,1,IF(SUM('Actual species'!L836)="X",1,0))</f>
        <v>0</v>
      </c>
      <c r="J836" s="2">
        <f>IF(SUM('Actual species'!M836)&gt;=1,1,IF(SUM('Actual species'!M836)="X",1,0))</f>
        <v>0</v>
      </c>
      <c r="K836" s="2">
        <f>IF(SUM('Actual species'!N836)&gt;=1,1,IF(SUM('Actual species'!N836)="X",1,0))</f>
        <v>0</v>
      </c>
      <c r="L836" s="2">
        <f>IF(SUM('Actual species'!O836)&gt;=1,1,IF(SUM('Actual species'!O836)="X",1,0))</f>
        <v>0</v>
      </c>
      <c r="M836" s="2">
        <f>IF(SUM('Actual species'!P836)&gt;=1,1,IF(SUM('Actual species'!P836)="X",1,0))</f>
        <v>1</v>
      </c>
      <c r="N836" s="2">
        <f>IF(SUM('Actual species'!Q836)&gt;=1,1,IF(SUM('Actual species'!Q836)="X",1,0))</f>
        <v>0</v>
      </c>
      <c r="O836" s="2">
        <f>IF(SUM('Actual species'!R836)&gt;=1,1,IF(SUM('Actual species'!R836)="X",1,0))</f>
        <v>0</v>
      </c>
      <c r="P836" s="2">
        <f>IF(SUM('Actual species'!S836)&gt;=1,1,IF(SUM('Actual species'!S836)="X",1,0))</f>
        <v>0</v>
      </c>
      <c r="Q836" s="2">
        <f>IF(SUM('Actual species'!T836)&gt;=1,1,IF(SUM('Actual species'!T836)="X",1,0))</f>
        <v>0</v>
      </c>
      <c r="R836" s="2">
        <f>IF(SUM('Actual species'!U836)&gt;=1,1,IF(SUM('Actual species'!U836)="X",1,0))</f>
        <v>0</v>
      </c>
      <c r="S836" s="2">
        <f>IF(SUM('Actual species'!V836)&gt;=1,1,IF(SUM('Actual species'!V836)="X",1,0))</f>
        <v>0</v>
      </c>
      <c r="T836" s="2">
        <f>IF(SUM('Actual species'!W836)&gt;=1,1,IF(SUM('Actual species'!W836)="X",1,0))</f>
        <v>0</v>
      </c>
    </row>
    <row r="837" spans="1:20" x14ac:dyDescent="0.3">
      <c r="A837" s="113" t="str">
        <f>'Actual species'!A837</f>
        <v>Scydmoraphes sp.n 1</v>
      </c>
      <c r="B837" s="66">
        <f>IF(SUM('Actual species'!B837:E837)&gt;=1,1,IF(SUM('Actual species'!B837:E837)="X",1,0))</f>
        <v>0</v>
      </c>
      <c r="C837" s="2">
        <f>IF(SUM('Actual species'!F837)&gt;=1,1,IF(SUM('Actual species'!F837)="X",1,0))</f>
        <v>0</v>
      </c>
      <c r="D837" s="2">
        <f>IF(SUM('Actual species'!G837)&gt;=1,1,IF(SUM('Actual species'!G837)="X",1,0))</f>
        <v>0</v>
      </c>
      <c r="E837" s="2">
        <f>IF(SUM('Actual species'!H837)&gt;=1,1,IF(SUM('Actual species'!H837)="X",1,0))</f>
        <v>1</v>
      </c>
      <c r="F837" s="2">
        <f>IF(SUM('Actual species'!I837)&gt;=1,1,IF(SUM('Actual species'!I837)="X",1,0))</f>
        <v>0</v>
      </c>
      <c r="G837" s="2">
        <f>IF(SUM('Actual species'!J837)&gt;=1,1,IF(SUM('Actual species'!J837)="X",1,0))</f>
        <v>0</v>
      </c>
      <c r="H837" s="2">
        <f>IF(SUM('Actual species'!K837)&gt;=1,1,IF(SUM('Actual species'!K837)="X",1,0))</f>
        <v>0</v>
      </c>
      <c r="I837" s="2">
        <f>IF(SUM('Actual species'!L837)&gt;=1,1,IF(SUM('Actual species'!L837)="X",1,0))</f>
        <v>0</v>
      </c>
      <c r="J837" s="2">
        <f>IF(SUM('Actual species'!M837)&gt;=1,1,IF(SUM('Actual species'!M837)="X",1,0))</f>
        <v>0</v>
      </c>
      <c r="K837" s="2">
        <f>IF(SUM('Actual species'!N837)&gt;=1,1,IF(SUM('Actual species'!N837)="X",1,0))</f>
        <v>0</v>
      </c>
      <c r="L837" s="2">
        <f>IF(SUM('Actual species'!O837)&gt;=1,1,IF(SUM('Actual species'!O837)="X",1,0))</f>
        <v>0</v>
      </c>
      <c r="M837" s="2">
        <f>IF(SUM('Actual species'!P837)&gt;=1,1,IF(SUM('Actual species'!P837)="X",1,0))</f>
        <v>0</v>
      </c>
      <c r="N837" s="2">
        <f>IF(SUM('Actual species'!Q837)&gt;=1,1,IF(SUM('Actual species'!Q837)="X",1,0))</f>
        <v>0</v>
      </c>
      <c r="O837" s="2">
        <f>IF(SUM('Actual species'!R837)&gt;=1,1,IF(SUM('Actual species'!R837)="X",1,0))</f>
        <v>0</v>
      </c>
      <c r="P837" s="2">
        <f>IF(SUM('Actual species'!S837)&gt;=1,1,IF(SUM('Actual species'!S837)="X",1,0))</f>
        <v>0</v>
      </c>
      <c r="Q837" s="2">
        <f>IF(SUM('Actual species'!T837)&gt;=1,1,IF(SUM('Actual species'!T837)="X",1,0))</f>
        <v>0</v>
      </c>
      <c r="R837" s="2">
        <f>IF(SUM('Actual species'!U837)&gt;=1,1,IF(SUM('Actual species'!U837)="X",1,0))</f>
        <v>0</v>
      </c>
      <c r="S837" s="2">
        <f>IF(SUM('Actual species'!V837)&gt;=1,1,IF(SUM('Actual species'!V837)="X",1,0))</f>
        <v>0</v>
      </c>
      <c r="T837" s="2">
        <f>IF(SUM('Actual species'!W837)&gt;=1,1,IF(SUM('Actual species'!W837)="X",1,0))</f>
        <v>0</v>
      </c>
    </row>
    <row r="838" spans="1:20" x14ac:dyDescent="0.3">
      <c r="A838" s="113" t="str">
        <f>'Actual species'!A838</f>
        <v>Scydmoraphes sp.n 2</v>
      </c>
      <c r="B838" s="66">
        <f>IF(SUM('Actual species'!B838:E838)&gt;=1,1,IF(SUM('Actual species'!B838:E838)="X",1,0))</f>
        <v>0</v>
      </c>
      <c r="C838" s="2">
        <f>IF(SUM('Actual species'!F838)&gt;=1,1,IF(SUM('Actual species'!F838)="X",1,0))</f>
        <v>0</v>
      </c>
      <c r="D838" s="2">
        <f>IF(SUM('Actual species'!G838)&gt;=1,1,IF(SUM('Actual species'!G838)="X",1,0))</f>
        <v>1</v>
      </c>
      <c r="E838" s="2">
        <f>IF(SUM('Actual species'!H838)&gt;=1,1,IF(SUM('Actual species'!H838)="X",1,0))</f>
        <v>0</v>
      </c>
      <c r="F838" s="2">
        <f>IF(SUM('Actual species'!I838)&gt;=1,1,IF(SUM('Actual species'!I838)="X",1,0))</f>
        <v>0</v>
      </c>
      <c r="G838" s="2">
        <f>IF(SUM('Actual species'!J838)&gt;=1,1,IF(SUM('Actual species'!J838)="X",1,0))</f>
        <v>0</v>
      </c>
      <c r="H838" s="2">
        <f>IF(SUM('Actual species'!K838)&gt;=1,1,IF(SUM('Actual species'!K838)="X",1,0))</f>
        <v>0</v>
      </c>
      <c r="I838" s="2">
        <f>IF(SUM('Actual species'!L838)&gt;=1,1,IF(SUM('Actual species'!L838)="X",1,0))</f>
        <v>0</v>
      </c>
      <c r="J838" s="2">
        <f>IF(SUM('Actual species'!M838)&gt;=1,1,IF(SUM('Actual species'!M838)="X",1,0))</f>
        <v>0</v>
      </c>
      <c r="K838" s="2">
        <f>IF(SUM('Actual species'!N838)&gt;=1,1,IF(SUM('Actual species'!N838)="X",1,0))</f>
        <v>0</v>
      </c>
      <c r="L838" s="2">
        <f>IF(SUM('Actual species'!O838)&gt;=1,1,IF(SUM('Actual species'!O838)="X",1,0))</f>
        <v>0</v>
      </c>
      <c r="M838" s="2">
        <f>IF(SUM('Actual species'!P838)&gt;=1,1,IF(SUM('Actual species'!P838)="X",1,0))</f>
        <v>0</v>
      </c>
      <c r="N838" s="2">
        <f>IF(SUM('Actual species'!Q838)&gt;=1,1,IF(SUM('Actual species'!Q838)="X",1,0))</f>
        <v>0</v>
      </c>
      <c r="O838" s="2">
        <f>IF(SUM('Actual species'!R838)&gt;=1,1,IF(SUM('Actual species'!R838)="X",1,0))</f>
        <v>0</v>
      </c>
      <c r="P838" s="2">
        <f>IF(SUM('Actual species'!S838)&gt;=1,1,IF(SUM('Actual species'!S838)="X",1,0))</f>
        <v>0</v>
      </c>
      <c r="Q838" s="2">
        <f>IF(SUM('Actual species'!T838)&gt;=1,1,IF(SUM('Actual species'!T838)="X",1,0))</f>
        <v>0</v>
      </c>
      <c r="R838" s="2">
        <f>IF(SUM('Actual species'!U838)&gt;=1,1,IF(SUM('Actual species'!U838)="X",1,0))</f>
        <v>0</v>
      </c>
      <c r="S838" s="2">
        <f>IF(SUM('Actual species'!V838)&gt;=1,1,IF(SUM('Actual species'!V838)="X",1,0))</f>
        <v>0</v>
      </c>
      <c r="T838" s="2">
        <f>IF(SUM('Actual species'!W838)&gt;=1,1,IF(SUM('Actual species'!W838)="X",1,0))</f>
        <v>0</v>
      </c>
    </row>
    <row r="839" spans="1:20" x14ac:dyDescent="0.3">
      <c r="A839" s="113" t="str">
        <f>'Actual species'!A839</f>
        <v xml:space="preserve">Scydmoraphes fuelscheri (E) </v>
      </c>
      <c r="B839" s="66">
        <f>IF(SUM('Actual species'!B839:E839)&gt;=1,1,IF(SUM('Actual species'!B839:E839)="X",1,0))</f>
        <v>0</v>
      </c>
      <c r="C839" s="2">
        <f>IF(SUM('Actual species'!F839)&gt;=1,1,IF(SUM('Actual species'!F839)="X",1,0))</f>
        <v>0</v>
      </c>
      <c r="D839" s="2">
        <f>IF(SUM('Actual species'!G839)&gt;=1,1,IF(SUM('Actual species'!G839)="X",1,0))</f>
        <v>0</v>
      </c>
      <c r="E839" s="2">
        <f>IF(SUM('Actual species'!H839)&gt;=1,1,IF(SUM('Actual species'!H839)="X",1,0))</f>
        <v>0</v>
      </c>
      <c r="F839" s="2">
        <f>IF(SUM('Actual species'!I839)&gt;=1,1,IF(SUM('Actual species'!I839)="X",1,0))</f>
        <v>0</v>
      </c>
      <c r="G839" s="2">
        <f>IF(SUM('Actual species'!J839)&gt;=1,1,IF(SUM('Actual species'!J839)="X",1,0))</f>
        <v>0</v>
      </c>
      <c r="H839" s="2">
        <f>IF(SUM('Actual species'!K839)&gt;=1,1,IF(SUM('Actual species'!K839)="X",1,0))</f>
        <v>0</v>
      </c>
      <c r="I839" s="2">
        <f>IF(SUM('Actual species'!L839)&gt;=1,1,IF(SUM('Actual species'!L839)="X",1,0))</f>
        <v>0</v>
      </c>
      <c r="J839" s="2">
        <f>IF(SUM('Actual species'!M839)&gt;=1,1,IF(SUM('Actual species'!M839)="X",1,0))</f>
        <v>0</v>
      </c>
      <c r="K839" s="2">
        <f>IF(SUM('Actual species'!N839)&gt;=1,1,IF(SUM('Actual species'!N839)="X",1,0))</f>
        <v>0</v>
      </c>
      <c r="L839" s="2">
        <f>IF(SUM('Actual species'!O839)&gt;=1,1,IF(SUM('Actual species'!O839)="X",1,0))</f>
        <v>0</v>
      </c>
      <c r="M839" s="2">
        <f>IF(SUM('Actual species'!P839)&gt;=1,1,IF(SUM('Actual species'!P839)="X",1,0))</f>
        <v>0</v>
      </c>
      <c r="N839" s="2">
        <f>IF(SUM('Actual species'!Q839)&gt;=1,1,IF(SUM('Actual species'!Q839)="X",1,0))</f>
        <v>0</v>
      </c>
      <c r="O839" s="2">
        <f>IF(SUM('Actual species'!R839)&gt;=1,1,IF(SUM('Actual species'!R839)="X",1,0))</f>
        <v>0</v>
      </c>
      <c r="P839" s="2">
        <f>IF(SUM('Actual species'!S839)&gt;=1,1,IF(SUM('Actual species'!S839)="X",1,0))</f>
        <v>0</v>
      </c>
      <c r="Q839" s="2">
        <f>IF(SUM('Actual species'!T839)&gt;=1,1,IF(SUM('Actual species'!T839)="X",1,0))</f>
        <v>0</v>
      </c>
      <c r="R839" s="2">
        <f>IF(SUM('Actual species'!U839)&gt;=1,1,IF(SUM('Actual species'!U839)="X",1,0))</f>
        <v>0</v>
      </c>
      <c r="S839" s="2">
        <f>IF(SUM('Actual species'!V839)&gt;=1,1,IF(SUM('Actual species'!V839)="X",1,0))</f>
        <v>0</v>
      </c>
      <c r="T839" s="2">
        <f>IF(SUM('Actual species'!W839)&gt;=1,1,IF(SUM('Actual species'!W839)="X",1,0))</f>
        <v>0</v>
      </c>
    </row>
    <row r="840" spans="1:20" x14ac:dyDescent="0.3">
      <c r="A840" s="113" t="str">
        <f>'Actual species'!A840</f>
        <v xml:space="preserve">Scydmoraphes kerpensis (E) </v>
      </c>
      <c r="B840" s="66">
        <f>IF(SUM('Actual species'!B840:E840)&gt;=1,1,IF(SUM('Actual species'!B840:E840)="X",1,0))</f>
        <v>0</v>
      </c>
      <c r="C840" s="2">
        <f>IF(SUM('Actual species'!F840)&gt;=1,1,IF(SUM('Actual species'!F840)="X",1,0))</f>
        <v>0</v>
      </c>
      <c r="D840" s="2">
        <f>IF(SUM('Actual species'!G840)&gt;=1,1,IF(SUM('Actual species'!G840)="X",1,0))</f>
        <v>0</v>
      </c>
      <c r="E840" s="2">
        <f>IF(SUM('Actual species'!H840)&gt;=1,1,IF(SUM('Actual species'!H840)="X",1,0))</f>
        <v>0</v>
      </c>
      <c r="F840" s="2">
        <f>IF(SUM('Actual species'!I840)&gt;=1,1,IF(SUM('Actual species'!I840)="X",1,0))</f>
        <v>0</v>
      </c>
      <c r="G840" s="2">
        <f>IF(SUM('Actual species'!J840)&gt;=1,1,IF(SUM('Actual species'!J840)="X",1,0))</f>
        <v>0</v>
      </c>
      <c r="H840" s="2">
        <f>IF(SUM('Actual species'!K840)&gt;=1,1,IF(SUM('Actual species'!K840)="X",1,0))</f>
        <v>0</v>
      </c>
      <c r="I840" s="2">
        <f>IF(SUM('Actual species'!L840)&gt;=1,1,IF(SUM('Actual species'!L840)="X",1,0))</f>
        <v>0</v>
      </c>
      <c r="J840" s="2">
        <f>IF(SUM('Actual species'!M840)&gt;=1,1,IF(SUM('Actual species'!M840)="X",1,0))</f>
        <v>0</v>
      </c>
      <c r="K840" s="2">
        <f>IF(SUM('Actual species'!N840)&gt;=1,1,IF(SUM('Actual species'!N840)="X",1,0))</f>
        <v>0</v>
      </c>
      <c r="L840" s="2">
        <f>IF(SUM('Actual species'!O840)&gt;=1,1,IF(SUM('Actual species'!O840)="X",1,0))</f>
        <v>1</v>
      </c>
      <c r="M840" s="2">
        <f>IF(SUM('Actual species'!P840)&gt;=1,1,IF(SUM('Actual species'!P840)="X",1,0))</f>
        <v>0</v>
      </c>
      <c r="N840" s="2">
        <f>IF(SUM('Actual species'!Q840)&gt;=1,1,IF(SUM('Actual species'!Q840)="X",1,0))</f>
        <v>0</v>
      </c>
      <c r="O840" s="2">
        <f>IF(SUM('Actual species'!R840)&gt;=1,1,IF(SUM('Actual species'!R840)="X",1,0))</f>
        <v>0</v>
      </c>
      <c r="P840" s="2">
        <f>IF(SUM('Actual species'!S840)&gt;=1,1,IF(SUM('Actual species'!S840)="X",1,0))</f>
        <v>0</v>
      </c>
      <c r="Q840" s="2">
        <f>IF(SUM('Actual species'!T840)&gt;=1,1,IF(SUM('Actual species'!T840)="X",1,0))</f>
        <v>0</v>
      </c>
      <c r="R840" s="2">
        <f>IF(SUM('Actual species'!U840)&gt;=1,1,IF(SUM('Actual species'!U840)="X",1,0))</f>
        <v>0</v>
      </c>
      <c r="S840" s="2">
        <f>IF(SUM('Actual species'!V840)&gt;=1,1,IF(SUM('Actual species'!V840)="X",1,0))</f>
        <v>0</v>
      </c>
      <c r="T840" s="2">
        <f>IF(SUM('Actual species'!W840)&gt;=1,1,IF(SUM('Actual species'!W840)="X",1,0))</f>
        <v>0</v>
      </c>
    </row>
    <row r="841" spans="1:20" x14ac:dyDescent="0.3">
      <c r="A841" s="113" t="str">
        <f>'Actual species'!A841</f>
        <v xml:space="preserve">Scydmoraphes minotauri (E) </v>
      </c>
      <c r="B841" s="66">
        <f>IF(SUM('Actual species'!B841:E841)&gt;=1,1,IF(SUM('Actual species'!B841:E841)="X",1,0))</f>
        <v>0</v>
      </c>
      <c r="C841" s="2">
        <f>IF(SUM('Actual species'!F841)&gt;=1,1,IF(SUM('Actual species'!F841)="X",1,0))</f>
        <v>0</v>
      </c>
      <c r="D841" s="2">
        <f>IF(SUM('Actual species'!G841)&gt;=1,1,IF(SUM('Actual species'!G841)="X",1,0))</f>
        <v>0</v>
      </c>
      <c r="E841" s="2">
        <f>IF(SUM('Actual species'!H841)&gt;=1,1,IF(SUM('Actual species'!H841)="X",1,0))</f>
        <v>0</v>
      </c>
      <c r="F841" s="2">
        <f>IF(SUM('Actual species'!I841)&gt;=1,1,IF(SUM('Actual species'!I841)="X",1,0))</f>
        <v>0</v>
      </c>
      <c r="G841" s="2">
        <f>IF(SUM('Actual species'!J841)&gt;=1,1,IF(SUM('Actual species'!J841)="X",1,0))</f>
        <v>1</v>
      </c>
      <c r="H841" s="2">
        <f>IF(SUM('Actual species'!K841)&gt;=1,1,IF(SUM('Actual species'!K841)="X",1,0))</f>
        <v>0</v>
      </c>
      <c r="I841" s="2">
        <f>IF(SUM('Actual species'!L841)&gt;=1,1,IF(SUM('Actual species'!L841)="X",1,0))</f>
        <v>0</v>
      </c>
      <c r="J841" s="2">
        <f>IF(SUM('Actual species'!M841)&gt;=1,1,IF(SUM('Actual species'!M841)="X",1,0))</f>
        <v>0</v>
      </c>
      <c r="K841" s="2">
        <f>IF(SUM('Actual species'!N841)&gt;=1,1,IF(SUM('Actual species'!N841)="X",1,0))</f>
        <v>0</v>
      </c>
      <c r="L841" s="2">
        <f>IF(SUM('Actual species'!O841)&gt;=1,1,IF(SUM('Actual species'!O841)="X",1,0))</f>
        <v>0</v>
      </c>
      <c r="M841" s="2">
        <f>IF(SUM('Actual species'!P841)&gt;=1,1,IF(SUM('Actual species'!P841)="X",1,0))</f>
        <v>0</v>
      </c>
      <c r="N841" s="2">
        <f>IF(SUM('Actual species'!Q841)&gt;=1,1,IF(SUM('Actual species'!Q841)="X",1,0))</f>
        <v>0</v>
      </c>
      <c r="O841" s="2">
        <f>IF(SUM('Actual species'!R841)&gt;=1,1,IF(SUM('Actual species'!R841)="X",1,0))</f>
        <v>0</v>
      </c>
      <c r="P841" s="2">
        <f>IF(SUM('Actual species'!S841)&gt;=1,1,IF(SUM('Actual species'!S841)="X",1,0))</f>
        <v>0</v>
      </c>
      <c r="Q841" s="2">
        <f>IF(SUM('Actual species'!T841)&gt;=1,1,IF(SUM('Actual species'!T841)="X",1,0))</f>
        <v>0</v>
      </c>
      <c r="R841" s="2">
        <f>IF(SUM('Actual species'!U841)&gt;=1,1,IF(SUM('Actual species'!U841)="X",1,0))</f>
        <v>0</v>
      </c>
      <c r="S841" s="2">
        <f>IF(SUM('Actual species'!V841)&gt;=1,1,IF(SUM('Actual species'!V841)="X",1,0))</f>
        <v>0</v>
      </c>
      <c r="T841" s="2">
        <f>IF(SUM('Actual species'!W841)&gt;=1,1,IF(SUM('Actual species'!W841)="X",1,0))</f>
        <v>0</v>
      </c>
    </row>
    <row r="842" spans="1:20" x14ac:dyDescent="0.3">
      <c r="A842" s="113" t="str">
        <f>'Actual species'!A842</f>
        <v>Scydmoraphes profanus</v>
      </c>
      <c r="B842" s="66">
        <f>IF(SUM('Actual species'!B842:E842)&gt;=1,1,IF(SUM('Actual species'!B842:E842)="X",1,0))</f>
        <v>0</v>
      </c>
      <c r="C842" s="2">
        <f>IF(SUM('Actual species'!F842)&gt;=1,1,IF(SUM('Actual species'!F842)="X",1,0))</f>
        <v>0</v>
      </c>
      <c r="D842" s="2">
        <f>IF(SUM('Actual species'!G842)&gt;=1,1,IF(SUM('Actual species'!G842)="X",1,0))</f>
        <v>0</v>
      </c>
      <c r="E842" s="2">
        <f>IF(SUM('Actual species'!H842)&gt;=1,1,IF(SUM('Actual species'!H842)="X",1,0))</f>
        <v>0</v>
      </c>
      <c r="F842" s="2">
        <f>IF(SUM('Actual species'!I842)&gt;=1,1,IF(SUM('Actual species'!I842)="X",1,0))</f>
        <v>0</v>
      </c>
      <c r="G842" s="2">
        <f>IF(SUM('Actual species'!J842)&gt;=1,1,IF(SUM('Actual species'!J842)="X",1,0))</f>
        <v>0</v>
      </c>
      <c r="H842" s="2">
        <f>IF(SUM('Actual species'!K842)&gt;=1,1,IF(SUM('Actual species'!K842)="X",1,0))</f>
        <v>0</v>
      </c>
      <c r="I842" s="2">
        <f>IF(SUM('Actual species'!L842)&gt;=1,1,IF(SUM('Actual species'!L842)="X",1,0))</f>
        <v>0</v>
      </c>
      <c r="J842" s="2">
        <f>IF(SUM('Actual species'!M842)&gt;=1,1,IF(SUM('Actual species'!M842)="X",1,0))</f>
        <v>1</v>
      </c>
      <c r="K842" s="2">
        <f>IF(SUM('Actual species'!N842)&gt;=1,1,IF(SUM('Actual species'!N842)="X",1,0))</f>
        <v>0</v>
      </c>
      <c r="L842" s="2">
        <f>IF(SUM('Actual species'!O842)&gt;=1,1,IF(SUM('Actual species'!O842)="X",1,0))</f>
        <v>0</v>
      </c>
      <c r="M842" s="2">
        <f>IF(SUM('Actual species'!P842)&gt;=1,1,IF(SUM('Actual species'!P842)="X",1,0))</f>
        <v>0</v>
      </c>
      <c r="N842" s="2">
        <f>IF(SUM('Actual species'!Q842)&gt;=1,1,IF(SUM('Actual species'!Q842)="X",1,0))</f>
        <v>0</v>
      </c>
      <c r="O842" s="2">
        <f>IF(SUM('Actual species'!R842)&gt;=1,1,IF(SUM('Actual species'!R842)="X",1,0))</f>
        <v>0</v>
      </c>
      <c r="P842" s="2">
        <f>IF(SUM('Actual species'!S842)&gt;=1,1,IF(SUM('Actual species'!S842)="X",1,0))</f>
        <v>0</v>
      </c>
      <c r="Q842" s="2">
        <f>IF(SUM('Actual species'!T842)&gt;=1,1,IF(SUM('Actual species'!T842)="X",1,0))</f>
        <v>0</v>
      </c>
      <c r="R842" s="2">
        <f>IF(SUM('Actual species'!U842)&gt;=1,1,IF(SUM('Actual species'!U842)="X",1,0))</f>
        <v>0</v>
      </c>
      <c r="S842" s="2">
        <f>IF(SUM('Actual species'!V842)&gt;=1,1,IF(SUM('Actual species'!V842)="X",1,0))</f>
        <v>0</v>
      </c>
      <c r="T842" s="2">
        <f>IF(SUM('Actual species'!W842)&gt;=1,1,IF(SUM('Actual species'!W842)="X",1,0))</f>
        <v>0</v>
      </c>
    </row>
    <row r="843" spans="1:20" x14ac:dyDescent="0.3">
      <c r="A843" s="113" t="str">
        <f>'Actual species'!A843</f>
        <v xml:space="preserve">Scydmoraphes rhodensis (E) </v>
      </c>
      <c r="B843" s="66">
        <f>IF(SUM('Actual species'!B843:E843)&gt;=1,1,IF(SUM('Actual species'!B843:E843)="X",1,0))</f>
        <v>0</v>
      </c>
      <c r="C843" s="2">
        <f>IF(SUM('Actual species'!F843)&gt;=1,1,IF(SUM('Actual species'!F843)="X",1,0))</f>
        <v>0</v>
      </c>
      <c r="D843" s="2">
        <f>IF(SUM('Actual species'!G843)&gt;=1,1,IF(SUM('Actual species'!G843)="X",1,0))</f>
        <v>0</v>
      </c>
      <c r="E843" s="2">
        <f>IF(SUM('Actual species'!H843)&gt;=1,1,IF(SUM('Actual species'!H843)="X",1,0))</f>
        <v>0</v>
      </c>
      <c r="F843" s="2">
        <f>IF(SUM('Actual species'!I843)&gt;=1,1,IF(SUM('Actual species'!I843)="X",1,0))</f>
        <v>0</v>
      </c>
      <c r="G843" s="2">
        <f>IF(SUM('Actual species'!J843)&gt;=1,1,IF(SUM('Actual species'!J843)="X",1,0))</f>
        <v>0</v>
      </c>
      <c r="H843" s="2">
        <f>IF(SUM('Actual species'!K843)&gt;=1,1,IF(SUM('Actual species'!K843)="X",1,0))</f>
        <v>1</v>
      </c>
      <c r="I843" s="2">
        <f>IF(SUM('Actual species'!L843)&gt;=1,1,IF(SUM('Actual species'!L843)="X",1,0))</f>
        <v>0</v>
      </c>
      <c r="J843" s="2">
        <f>IF(SUM('Actual species'!M843)&gt;=1,1,IF(SUM('Actual species'!M843)="X",1,0))</f>
        <v>0</v>
      </c>
      <c r="K843" s="2">
        <f>IF(SUM('Actual species'!N843)&gt;=1,1,IF(SUM('Actual species'!N843)="X",1,0))</f>
        <v>0</v>
      </c>
      <c r="L843" s="2">
        <f>IF(SUM('Actual species'!O843)&gt;=1,1,IF(SUM('Actual species'!O843)="X",1,0))</f>
        <v>0</v>
      </c>
      <c r="M843" s="2">
        <f>IF(SUM('Actual species'!P843)&gt;=1,1,IF(SUM('Actual species'!P843)="X",1,0))</f>
        <v>0</v>
      </c>
      <c r="N843" s="2">
        <f>IF(SUM('Actual species'!Q843)&gt;=1,1,IF(SUM('Actual species'!Q843)="X",1,0))</f>
        <v>0</v>
      </c>
      <c r="O843" s="2">
        <f>IF(SUM('Actual species'!R843)&gt;=1,1,IF(SUM('Actual species'!R843)="X",1,0))</f>
        <v>0</v>
      </c>
      <c r="P843" s="2">
        <f>IF(SUM('Actual species'!S843)&gt;=1,1,IF(SUM('Actual species'!S843)="X",1,0))</f>
        <v>0</v>
      </c>
      <c r="Q843" s="2">
        <f>IF(SUM('Actual species'!T843)&gt;=1,1,IF(SUM('Actual species'!T843)="X",1,0))</f>
        <v>0</v>
      </c>
      <c r="R843" s="2">
        <f>IF(SUM('Actual species'!U843)&gt;=1,1,IF(SUM('Actual species'!U843)="X",1,0))</f>
        <v>0</v>
      </c>
      <c r="S843" s="2">
        <f>IF(SUM('Actual species'!V843)&gt;=1,1,IF(SUM('Actual species'!V843)="X",1,0))</f>
        <v>0</v>
      </c>
      <c r="T843" s="2">
        <f>IF(SUM('Actual species'!W843)&gt;=1,1,IF(SUM('Actual species'!W843)="X",1,0))</f>
        <v>0</v>
      </c>
    </row>
    <row r="844" spans="1:20" x14ac:dyDescent="0.3">
      <c r="A844" s="113" t="str">
        <f>'Actual species'!A844</f>
        <v>Scydmoraphes subtetratomus</v>
      </c>
      <c r="B844" s="66">
        <f>IF(SUM('Actual species'!B844:E844)&gt;=1,1,IF(SUM('Actual species'!B844:E844)="X",1,0))</f>
        <v>0</v>
      </c>
      <c r="C844" s="2">
        <f>IF(SUM('Actual species'!F844)&gt;=1,1,IF(SUM('Actual species'!F844)="X",1,0))</f>
        <v>0</v>
      </c>
      <c r="D844" s="2">
        <f>IF(SUM('Actual species'!G844)&gt;=1,1,IF(SUM('Actual species'!G844)="X",1,0))</f>
        <v>0</v>
      </c>
      <c r="E844" s="2">
        <f>IF(SUM('Actual species'!H844)&gt;=1,1,IF(SUM('Actual species'!H844)="X",1,0))</f>
        <v>0</v>
      </c>
      <c r="F844" s="2">
        <f>IF(SUM('Actual species'!I844)&gt;=1,1,IF(SUM('Actual species'!I844)="X",1,0))</f>
        <v>0</v>
      </c>
      <c r="G844" s="2">
        <f>IF(SUM('Actual species'!J844)&gt;=1,1,IF(SUM('Actual species'!J844)="X",1,0))</f>
        <v>0</v>
      </c>
      <c r="H844" s="2">
        <f>IF(SUM('Actual species'!K844)&gt;=1,1,IF(SUM('Actual species'!K844)="X",1,0))</f>
        <v>0</v>
      </c>
      <c r="I844" s="2">
        <f>IF(SUM('Actual species'!L844)&gt;=1,1,IF(SUM('Actual species'!L844)="X",1,0))</f>
        <v>0</v>
      </c>
      <c r="J844" s="2">
        <f>IF(SUM('Actual species'!M844)&gt;=1,1,IF(SUM('Actual species'!M844)="X",1,0))</f>
        <v>0</v>
      </c>
      <c r="K844" s="2">
        <f>IF(SUM('Actual species'!N844)&gt;=1,1,IF(SUM('Actual species'!N844)="X",1,0))</f>
        <v>0</v>
      </c>
      <c r="L844" s="2">
        <f>IF(SUM('Actual species'!O844)&gt;=1,1,IF(SUM('Actual species'!O844)="X",1,0))</f>
        <v>0</v>
      </c>
      <c r="M844" s="2">
        <f>IF(SUM('Actual species'!P844)&gt;=1,1,IF(SUM('Actual species'!P844)="X",1,0))</f>
        <v>0</v>
      </c>
      <c r="N844" s="2">
        <f>IF(SUM('Actual species'!Q844)&gt;=1,1,IF(SUM('Actual species'!Q844)="X",1,0))</f>
        <v>0</v>
      </c>
      <c r="O844" s="2">
        <f>IF(SUM('Actual species'!R844)&gt;=1,1,IF(SUM('Actual species'!R844)="X",1,0))</f>
        <v>0</v>
      </c>
      <c r="P844" s="2">
        <f>IF(SUM('Actual species'!S844)&gt;=1,1,IF(SUM('Actual species'!S844)="X",1,0))</f>
        <v>0</v>
      </c>
      <c r="Q844" s="2">
        <f>IF(SUM('Actual species'!T844)&gt;=1,1,IF(SUM('Actual species'!T844)="X",1,0))</f>
        <v>0</v>
      </c>
      <c r="R844" s="2">
        <f>IF(SUM('Actual species'!U844)&gt;=1,1,IF(SUM('Actual species'!U844)="X",1,0))</f>
        <v>0</v>
      </c>
      <c r="S844" s="2">
        <f>IF(SUM('Actual species'!V844)&gt;=1,1,IF(SUM('Actual species'!V844)="X",1,0))</f>
        <v>0</v>
      </c>
      <c r="T844" s="2">
        <f>IF(SUM('Actual species'!W844)&gt;=1,1,IF(SUM('Actual species'!W844)="X",1,0))</f>
        <v>0</v>
      </c>
    </row>
    <row r="845" spans="1:20" x14ac:dyDescent="0.3">
      <c r="A845" s="113" t="str">
        <f>'Actual species'!A845</f>
        <v xml:space="preserve">Scydmoraphes ziegleri (E) </v>
      </c>
      <c r="B845" s="66">
        <f>IF(SUM('Actual species'!B845:E845)&gt;=1,1,IF(SUM('Actual species'!B845:E845)="X",1,0))</f>
        <v>0</v>
      </c>
      <c r="C845" s="2">
        <f>IF(SUM('Actual species'!F845)&gt;=1,1,IF(SUM('Actual species'!F845)="X",1,0))</f>
        <v>0</v>
      </c>
      <c r="D845" s="2">
        <f>IF(SUM('Actual species'!G845)&gt;=1,1,IF(SUM('Actual species'!G845)="X",1,0))</f>
        <v>0</v>
      </c>
      <c r="E845" s="2">
        <f>IF(SUM('Actual species'!H845)&gt;=1,1,IF(SUM('Actual species'!H845)="X",1,0))</f>
        <v>0</v>
      </c>
      <c r="F845" s="2">
        <f>IF(SUM('Actual species'!I845)&gt;=1,1,IF(SUM('Actual species'!I845)="X",1,0))</f>
        <v>0</v>
      </c>
      <c r="G845" s="2">
        <f>IF(SUM('Actual species'!J845)&gt;=1,1,IF(SUM('Actual species'!J845)="X",1,0))</f>
        <v>0</v>
      </c>
      <c r="H845" s="2">
        <f>IF(SUM('Actual species'!K845)&gt;=1,1,IF(SUM('Actual species'!K845)="X",1,0))</f>
        <v>0</v>
      </c>
      <c r="I845" s="2">
        <f>IF(SUM('Actual species'!L845)&gt;=1,1,IF(SUM('Actual species'!L845)="X",1,0))</f>
        <v>0</v>
      </c>
      <c r="J845" s="2">
        <f>IF(SUM('Actual species'!M845)&gt;=1,1,IF(SUM('Actual species'!M845)="X",1,0))</f>
        <v>0</v>
      </c>
      <c r="K845" s="2">
        <f>IF(SUM('Actual species'!N845)&gt;=1,1,IF(SUM('Actual species'!N845)="X",1,0))</f>
        <v>0</v>
      </c>
      <c r="L845" s="2">
        <f>IF(SUM('Actual species'!O845)&gt;=1,1,IF(SUM('Actual species'!O845)="X",1,0))</f>
        <v>0</v>
      </c>
      <c r="M845" s="2">
        <f>IF(SUM('Actual species'!P845)&gt;=1,1,IF(SUM('Actual species'!P845)="X",1,0))</f>
        <v>0</v>
      </c>
      <c r="N845" s="2">
        <f>IF(SUM('Actual species'!Q845)&gt;=1,1,IF(SUM('Actual species'!Q845)="X",1,0))</f>
        <v>0</v>
      </c>
      <c r="O845" s="2">
        <f>IF(SUM('Actual species'!R845)&gt;=1,1,IF(SUM('Actual species'!R845)="X",1,0))</f>
        <v>0</v>
      </c>
      <c r="P845" s="2">
        <f>IF(SUM('Actual species'!S845)&gt;=1,1,IF(SUM('Actual species'!S845)="X",1,0))</f>
        <v>0</v>
      </c>
      <c r="Q845" s="2">
        <f>IF(SUM('Actual species'!T845)&gt;=1,1,IF(SUM('Actual species'!T845)="X",1,0))</f>
        <v>0</v>
      </c>
      <c r="R845" s="2">
        <f>IF(SUM('Actual species'!U845)&gt;=1,1,IF(SUM('Actual species'!U845)="X",1,0))</f>
        <v>0</v>
      </c>
      <c r="S845" s="2">
        <f>IF(SUM('Actual species'!V845)&gt;=1,1,IF(SUM('Actual species'!V845)="X",1,0))</f>
        <v>0</v>
      </c>
      <c r="T845" s="2">
        <f>IF(SUM('Actual species'!W845)&gt;=1,1,IF(SUM('Actual species'!W845)="X",1,0))</f>
        <v>0</v>
      </c>
    </row>
    <row r="846" spans="1:20" x14ac:dyDescent="0.3">
      <c r="A846" s="113" t="str">
        <f>'Actual species'!A846</f>
        <v>Stenichnus angulimanus</v>
      </c>
      <c r="B846" s="66">
        <f>IF(SUM('Actual species'!B846:E846)&gt;=1,1,IF(SUM('Actual species'!B846:E846)="X",1,0))</f>
        <v>0</v>
      </c>
      <c r="C846" s="2">
        <f>IF(SUM('Actual species'!F846)&gt;=1,1,IF(SUM('Actual species'!F846)="X",1,0))</f>
        <v>0</v>
      </c>
      <c r="D846" s="2">
        <f>IF(SUM('Actual species'!G846)&gt;=1,1,IF(SUM('Actual species'!G846)="X",1,0))</f>
        <v>0</v>
      </c>
      <c r="E846" s="2">
        <f>IF(SUM('Actual species'!H846)&gt;=1,1,IF(SUM('Actual species'!H846)="X",1,0))</f>
        <v>0</v>
      </c>
      <c r="F846" s="2">
        <f>IF(SUM('Actual species'!I846)&gt;=1,1,IF(SUM('Actual species'!I846)="X",1,0))</f>
        <v>0</v>
      </c>
      <c r="G846" s="2">
        <f>IF(SUM('Actual species'!J846)&gt;=1,1,IF(SUM('Actual species'!J846)="X",1,0))</f>
        <v>0</v>
      </c>
      <c r="H846" s="2">
        <f>IF(SUM('Actual species'!K846)&gt;=1,1,IF(SUM('Actual species'!K846)="X",1,0))</f>
        <v>0</v>
      </c>
      <c r="I846" s="2">
        <f>IF(SUM('Actual species'!L846)&gt;=1,1,IF(SUM('Actual species'!L846)="X",1,0))</f>
        <v>0</v>
      </c>
      <c r="J846" s="2">
        <f>IF(SUM('Actual species'!M846)&gt;=1,1,IF(SUM('Actual species'!M846)="X",1,0))</f>
        <v>0</v>
      </c>
      <c r="K846" s="2">
        <f>IF(SUM('Actual species'!N846)&gt;=1,1,IF(SUM('Actual species'!N846)="X",1,0))</f>
        <v>0</v>
      </c>
      <c r="L846" s="2">
        <f>IF(SUM('Actual species'!O846)&gt;=1,1,IF(SUM('Actual species'!O846)="X",1,0))</f>
        <v>0</v>
      </c>
      <c r="M846" s="2">
        <f>IF(SUM('Actual species'!P846)&gt;=1,1,IF(SUM('Actual species'!P846)="X",1,0))</f>
        <v>0</v>
      </c>
      <c r="N846" s="2">
        <f>IF(SUM('Actual species'!Q846)&gt;=1,1,IF(SUM('Actual species'!Q846)="X",1,0))</f>
        <v>0</v>
      </c>
      <c r="O846" s="2">
        <f>IF(SUM('Actual species'!R846)&gt;=1,1,IF(SUM('Actual species'!R846)="X",1,0))</f>
        <v>0</v>
      </c>
      <c r="P846" s="2">
        <f>IF(SUM('Actual species'!S846)&gt;=1,1,IF(SUM('Actual species'!S846)="X",1,0))</f>
        <v>0</v>
      </c>
      <c r="Q846" s="2">
        <f>IF(SUM('Actual species'!T846)&gt;=1,1,IF(SUM('Actual species'!T846)="X",1,0))</f>
        <v>0</v>
      </c>
      <c r="R846" s="2">
        <f>IF(SUM('Actual species'!U846)&gt;=1,1,IF(SUM('Actual species'!U846)="X",1,0))</f>
        <v>0</v>
      </c>
      <c r="S846" s="2">
        <f>IF(SUM('Actual species'!V846)&gt;=1,1,IF(SUM('Actual species'!V846)="X",1,0))</f>
        <v>0</v>
      </c>
      <c r="T846" s="2">
        <f>IF(SUM('Actual species'!W846)&gt;=1,1,IF(SUM('Actual species'!W846)="X",1,0))</f>
        <v>0</v>
      </c>
    </row>
    <row r="847" spans="1:20" x14ac:dyDescent="0.3">
      <c r="A847" s="113" t="str">
        <f>'Actual species'!A847</f>
        <v>Stenichnus assingi</v>
      </c>
      <c r="B847" s="66">
        <f>IF(SUM('Actual species'!B847:E847)&gt;=1,1,IF(SUM('Actual species'!B847:E847)="X",1,0))</f>
        <v>0</v>
      </c>
      <c r="C847" s="2">
        <f>IF(SUM('Actual species'!F847)&gt;=1,1,IF(SUM('Actual species'!F847)="X",1,0))</f>
        <v>0</v>
      </c>
      <c r="D847" s="2">
        <f>IF(SUM('Actual species'!G847)&gt;=1,1,IF(SUM('Actual species'!G847)="X",1,0))</f>
        <v>0</v>
      </c>
      <c r="E847" s="2">
        <f>IF(SUM('Actual species'!H847)&gt;=1,1,IF(SUM('Actual species'!H847)="X",1,0))</f>
        <v>0</v>
      </c>
      <c r="F847" s="2">
        <f>IF(SUM('Actual species'!I847)&gt;=1,1,IF(SUM('Actual species'!I847)="X",1,0))</f>
        <v>0</v>
      </c>
      <c r="G847" s="2">
        <f>IF(SUM('Actual species'!J847)&gt;=1,1,IF(SUM('Actual species'!J847)="X",1,0))</f>
        <v>0</v>
      </c>
      <c r="H847" s="2">
        <f>IF(SUM('Actual species'!K847)&gt;=1,1,IF(SUM('Actual species'!K847)="X",1,0))</f>
        <v>0</v>
      </c>
      <c r="I847" s="2">
        <f>IF(SUM('Actual species'!L847)&gt;=1,1,IF(SUM('Actual species'!L847)="X",1,0))</f>
        <v>0</v>
      </c>
      <c r="J847" s="2">
        <f>IF(SUM('Actual species'!M847)&gt;=1,1,IF(SUM('Actual species'!M847)="X",1,0))</f>
        <v>0</v>
      </c>
      <c r="K847" s="2">
        <f>IF(SUM('Actual species'!N847)&gt;=1,1,IF(SUM('Actual species'!N847)="X",1,0))</f>
        <v>0</v>
      </c>
      <c r="L847" s="2">
        <f>IF(SUM('Actual species'!O847)&gt;=1,1,IF(SUM('Actual species'!O847)="X",1,0))</f>
        <v>0</v>
      </c>
      <c r="M847" s="2">
        <f>IF(SUM('Actual species'!P847)&gt;=1,1,IF(SUM('Actual species'!P847)="X",1,0))</f>
        <v>1</v>
      </c>
      <c r="N847" s="2">
        <f>IF(SUM('Actual species'!Q847)&gt;=1,1,IF(SUM('Actual species'!Q847)="X",1,0))</f>
        <v>0</v>
      </c>
      <c r="O847" s="2">
        <f>IF(SUM('Actual species'!R847)&gt;=1,1,IF(SUM('Actual species'!R847)="X",1,0))</f>
        <v>0</v>
      </c>
      <c r="P847" s="2">
        <f>IF(SUM('Actual species'!S847)&gt;=1,1,IF(SUM('Actual species'!S847)="X",1,0))</f>
        <v>0</v>
      </c>
      <c r="Q847" s="2">
        <f>IF(SUM('Actual species'!T847)&gt;=1,1,IF(SUM('Actual species'!T847)="X",1,0))</f>
        <v>0</v>
      </c>
      <c r="R847" s="2">
        <f>IF(SUM('Actual species'!U847)&gt;=1,1,IF(SUM('Actual species'!U847)="X",1,0))</f>
        <v>0</v>
      </c>
      <c r="S847" s="2">
        <f>IF(SUM('Actual species'!V847)&gt;=1,1,IF(SUM('Actual species'!V847)="X",1,0))</f>
        <v>0</v>
      </c>
      <c r="T847" s="2">
        <f>IF(SUM('Actual species'!W847)&gt;=1,1,IF(SUM('Actual species'!W847)="X",1,0))</f>
        <v>0</v>
      </c>
    </row>
    <row r="848" spans="1:20" x14ac:dyDescent="0.3">
      <c r="A848" s="113" t="str">
        <f>'Actual species'!A848</f>
        <v xml:space="preserve">Stenichnus basimpressus (E) </v>
      </c>
      <c r="B848" s="66">
        <f>IF(SUM('Actual species'!B848:E848)&gt;=1,1,IF(SUM('Actual species'!B848:E848)="X",1,0))</f>
        <v>0</v>
      </c>
      <c r="C848" s="2">
        <f>IF(SUM('Actual species'!F848)&gt;=1,1,IF(SUM('Actual species'!F848)="X",1,0))</f>
        <v>0</v>
      </c>
      <c r="D848" s="2">
        <f>IF(SUM('Actual species'!G848)&gt;=1,1,IF(SUM('Actual species'!G848)="X",1,0))</f>
        <v>0</v>
      </c>
      <c r="E848" s="2">
        <f>IF(SUM('Actual species'!H848)&gt;=1,1,IF(SUM('Actual species'!H848)="X",1,0))</f>
        <v>0</v>
      </c>
      <c r="F848" s="2">
        <f>IF(SUM('Actual species'!I848)&gt;=1,1,IF(SUM('Actual species'!I848)="X",1,0))</f>
        <v>0</v>
      </c>
      <c r="G848" s="2">
        <f>IF(SUM('Actual species'!J848)&gt;=1,1,IF(SUM('Actual species'!J848)="X",1,0))</f>
        <v>0</v>
      </c>
      <c r="H848" s="2">
        <f>IF(SUM('Actual species'!K848)&gt;=1,1,IF(SUM('Actual species'!K848)="X",1,0))</f>
        <v>0</v>
      </c>
      <c r="I848" s="2">
        <f>IF(SUM('Actual species'!L848)&gt;=1,1,IF(SUM('Actual species'!L848)="X",1,0))</f>
        <v>0</v>
      </c>
      <c r="J848" s="2">
        <f>IF(SUM('Actual species'!M848)&gt;=1,1,IF(SUM('Actual species'!M848)="X",1,0))</f>
        <v>0</v>
      </c>
      <c r="K848" s="2">
        <f>IF(SUM('Actual species'!N848)&gt;=1,1,IF(SUM('Actual species'!N848)="X",1,0))</f>
        <v>0</v>
      </c>
      <c r="L848" s="2">
        <f>IF(SUM('Actual species'!O848)&gt;=1,1,IF(SUM('Actual species'!O848)="X",1,0))</f>
        <v>0</v>
      </c>
      <c r="M848" s="2">
        <f>IF(SUM('Actual species'!P848)&gt;=1,1,IF(SUM('Actual species'!P848)="X",1,0))</f>
        <v>0</v>
      </c>
      <c r="N848" s="2">
        <f>IF(SUM('Actual species'!Q848)&gt;=1,1,IF(SUM('Actual species'!Q848)="X",1,0))</f>
        <v>0</v>
      </c>
      <c r="O848" s="2">
        <f>IF(SUM('Actual species'!R848)&gt;=1,1,IF(SUM('Actual species'!R848)="X",1,0))</f>
        <v>0</v>
      </c>
      <c r="P848" s="2">
        <f>IF(SUM('Actual species'!S848)&gt;=1,1,IF(SUM('Actual species'!S848)="X",1,0))</f>
        <v>0</v>
      </c>
      <c r="Q848" s="2">
        <f>IF(SUM('Actual species'!T848)&gt;=1,1,IF(SUM('Actual species'!T848)="X",1,0))</f>
        <v>0</v>
      </c>
      <c r="R848" s="2">
        <f>IF(SUM('Actual species'!U848)&gt;=1,1,IF(SUM('Actual species'!U848)="X",1,0))</f>
        <v>0</v>
      </c>
      <c r="S848" s="2">
        <f>IF(SUM('Actual species'!V848)&gt;=1,1,IF(SUM('Actual species'!V848)="X",1,0))</f>
        <v>0</v>
      </c>
      <c r="T848" s="2">
        <f>IF(SUM('Actual species'!W848)&gt;=1,1,IF(SUM('Actual species'!W848)="X",1,0))</f>
        <v>0</v>
      </c>
    </row>
    <row r="849" spans="1:20" x14ac:dyDescent="0.3">
      <c r="A849" s="113" t="str">
        <f>'Actual species'!A849</f>
        <v>Stenichnus corcyreus</v>
      </c>
      <c r="B849" s="66">
        <f>IF(SUM('Actual species'!B849:E849)&gt;=1,1,IF(SUM('Actual species'!B849:E849)="X",1,0))</f>
        <v>0</v>
      </c>
      <c r="C849" s="2">
        <f>IF(SUM('Actual species'!F849)&gt;=1,1,IF(SUM('Actual species'!F849)="X",1,0))</f>
        <v>0</v>
      </c>
      <c r="D849" s="2">
        <f>IF(SUM('Actual species'!G849)&gt;=1,1,IF(SUM('Actual species'!G849)="X",1,0))</f>
        <v>0</v>
      </c>
      <c r="E849" s="2">
        <f>IF(SUM('Actual species'!H849)&gt;=1,1,IF(SUM('Actual species'!H849)="X",1,0))</f>
        <v>0</v>
      </c>
      <c r="F849" s="2">
        <f>IF(SUM('Actual species'!I849)&gt;=1,1,IF(SUM('Actual species'!I849)="X",1,0))</f>
        <v>0</v>
      </c>
      <c r="G849" s="2">
        <f>IF(SUM('Actual species'!J849)&gt;=1,1,IF(SUM('Actual species'!J849)="X",1,0))</f>
        <v>0</v>
      </c>
      <c r="H849" s="2">
        <f>IF(SUM('Actual species'!K849)&gt;=1,1,IF(SUM('Actual species'!K849)="X",1,0))</f>
        <v>0</v>
      </c>
      <c r="I849" s="2">
        <f>IF(SUM('Actual species'!L849)&gt;=1,1,IF(SUM('Actual species'!L849)="X",1,0))</f>
        <v>0</v>
      </c>
      <c r="J849" s="2">
        <f>IF(SUM('Actual species'!M849)&gt;=1,1,IF(SUM('Actual species'!M849)="X",1,0))</f>
        <v>1</v>
      </c>
      <c r="K849" s="2">
        <f>IF(SUM('Actual species'!N849)&gt;=1,1,IF(SUM('Actual species'!N849)="X",1,0))</f>
        <v>0</v>
      </c>
      <c r="L849" s="2">
        <f>IF(SUM('Actual species'!O849)&gt;=1,1,IF(SUM('Actual species'!O849)="X",1,0))</f>
        <v>0</v>
      </c>
      <c r="M849" s="2">
        <f>IF(SUM('Actual species'!P849)&gt;=1,1,IF(SUM('Actual species'!P849)="X",1,0))</f>
        <v>0</v>
      </c>
      <c r="N849" s="2">
        <f>IF(SUM('Actual species'!Q849)&gt;=1,1,IF(SUM('Actual species'!Q849)="X",1,0))</f>
        <v>0</v>
      </c>
      <c r="O849" s="2">
        <f>IF(SUM('Actual species'!R849)&gt;=1,1,IF(SUM('Actual species'!R849)="X",1,0))</f>
        <v>0</v>
      </c>
      <c r="P849" s="2">
        <f>IF(SUM('Actual species'!S849)&gt;=1,1,IF(SUM('Actual species'!S849)="X",1,0))</f>
        <v>0</v>
      </c>
      <c r="Q849" s="2">
        <f>IF(SUM('Actual species'!T849)&gt;=1,1,IF(SUM('Actual species'!T849)="X",1,0))</f>
        <v>0</v>
      </c>
      <c r="R849" s="2">
        <f>IF(SUM('Actual species'!U849)&gt;=1,1,IF(SUM('Actual species'!U849)="X",1,0))</f>
        <v>0</v>
      </c>
      <c r="S849" s="2">
        <f>IF(SUM('Actual species'!V849)&gt;=1,1,IF(SUM('Actual species'!V849)="X",1,0))</f>
        <v>0</v>
      </c>
      <c r="T849" s="2">
        <f>IF(SUM('Actual species'!W849)&gt;=1,1,IF(SUM('Actual species'!W849)="X",1,0))</f>
        <v>0</v>
      </c>
    </row>
    <row r="850" spans="1:20" x14ac:dyDescent="0.3">
      <c r="A850" s="113" t="str">
        <f>'Actual species'!A850</f>
        <v xml:space="preserve">Stenichnus creticus (E) </v>
      </c>
      <c r="B850" s="66">
        <f>IF(SUM('Actual species'!B850:E850)&gt;=1,1,IF(SUM('Actual species'!B850:E850)="X",1,0))</f>
        <v>0</v>
      </c>
      <c r="C850" s="2">
        <f>IF(SUM('Actual species'!F850)&gt;=1,1,IF(SUM('Actual species'!F850)="X",1,0))</f>
        <v>0</v>
      </c>
      <c r="D850" s="2">
        <f>IF(SUM('Actual species'!G850)&gt;=1,1,IF(SUM('Actual species'!G850)="X",1,0))</f>
        <v>0</v>
      </c>
      <c r="E850" s="2">
        <f>IF(SUM('Actual species'!H850)&gt;=1,1,IF(SUM('Actual species'!H850)="X",1,0))</f>
        <v>0</v>
      </c>
      <c r="F850" s="2">
        <f>IF(SUM('Actual species'!I850)&gt;=1,1,IF(SUM('Actual species'!I850)="X",1,0))</f>
        <v>0</v>
      </c>
      <c r="G850" s="2">
        <f>IF(SUM('Actual species'!J850)&gt;=1,1,IF(SUM('Actual species'!J850)="X",1,0))</f>
        <v>1</v>
      </c>
      <c r="H850" s="2">
        <f>IF(SUM('Actual species'!K850)&gt;=1,1,IF(SUM('Actual species'!K850)="X",1,0))</f>
        <v>0</v>
      </c>
      <c r="I850" s="2">
        <f>IF(SUM('Actual species'!L850)&gt;=1,1,IF(SUM('Actual species'!L850)="X",1,0))</f>
        <v>0</v>
      </c>
      <c r="J850" s="2">
        <f>IF(SUM('Actual species'!M850)&gt;=1,1,IF(SUM('Actual species'!M850)="X",1,0))</f>
        <v>0</v>
      </c>
      <c r="K850" s="2">
        <f>IF(SUM('Actual species'!N850)&gt;=1,1,IF(SUM('Actual species'!N850)="X",1,0))</f>
        <v>0</v>
      </c>
      <c r="L850" s="2">
        <f>IF(SUM('Actual species'!O850)&gt;=1,1,IF(SUM('Actual species'!O850)="X",1,0))</f>
        <v>0</v>
      </c>
      <c r="M850" s="2">
        <f>IF(SUM('Actual species'!P850)&gt;=1,1,IF(SUM('Actual species'!P850)="X",1,0))</f>
        <v>0</v>
      </c>
      <c r="N850" s="2">
        <f>IF(SUM('Actual species'!Q850)&gt;=1,1,IF(SUM('Actual species'!Q850)="X",1,0))</f>
        <v>0</v>
      </c>
      <c r="O850" s="2">
        <f>IF(SUM('Actual species'!R850)&gt;=1,1,IF(SUM('Actual species'!R850)="X",1,0))</f>
        <v>0</v>
      </c>
      <c r="P850" s="2">
        <f>IF(SUM('Actual species'!S850)&gt;=1,1,IF(SUM('Actual species'!S850)="X",1,0))</f>
        <v>0</v>
      </c>
      <c r="Q850" s="2">
        <f>IF(SUM('Actual species'!T850)&gt;=1,1,IF(SUM('Actual species'!T850)="X",1,0))</f>
        <v>0</v>
      </c>
      <c r="R850" s="2">
        <f>IF(SUM('Actual species'!U850)&gt;=1,1,IF(SUM('Actual species'!U850)="X",1,0))</f>
        <v>0</v>
      </c>
      <c r="S850" s="2">
        <f>IF(SUM('Actual species'!V850)&gt;=1,1,IF(SUM('Actual species'!V850)="X",1,0))</f>
        <v>0</v>
      </c>
      <c r="T850" s="2">
        <f>IF(SUM('Actual species'!W850)&gt;=1,1,IF(SUM('Actual species'!W850)="X",1,0))</f>
        <v>0</v>
      </c>
    </row>
    <row r="851" spans="1:20" x14ac:dyDescent="0.3">
      <c r="A851" s="113" t="str">
        <f>'Actual species'!A851</f>
        <v>Stenichnus helferi helferi</v>
      </c>
      <c r="B851" s="66">
        <f>IF(SUM('Actual species'!B851:E851)&gt;=1,1,IF(SUM('Actual species'!B851:E851)="X",1,0))</f>
        <v>0</v>
      </c>
      <c r="C851" s="2">
        <f>IF(SUM('Actual species'!F851)&gt;=1,1,IF(SUM('Actual species'!F851)="X",1,0))</f>
        <v>0</v>
      </c>
      <c r="D851" s="2">
        <f>IF(SUM('Actual species'!G851)&gt;=1,1,IF(SUM('Actual species'!G851)="X",1,0))</f>
        <v>0</v>
      </c>
      <c r="E851" s="2">
        <f>IF(SUM('Actual species'!H851)&gt;=1,1,IF(SUM('Actual species'!H851)="X",1,0))</f>
        <v>0</v>
      </c>
      <c r="F851" s="2">
        <f>IF(SUM('Actual species'!I851)&gt;=1,1,IF(SUM('Actual species'!I851)="X",1,0))</f>
        <v>0</v>
      </c>
      <c r="G851" s="2">
        <f>IF(SUM('Actual species'!J851)&gt;=1,1,IF(SUM('Actual species'!J851)="X",1,0))</f>
        <v>0</v>
      </c>
      <c r="H851" s="2">
        <f>IF(SUM('Actual species'!K851)&gt;=1,1,IF(SUM('Actual species'!K851)="X",1,0))</f>
        <v>0</v>
      </c>
      <c r="I851" s="2">
        <f>IF(SUM('Actual species'!L851)&gt;=1,1,IF(SUM('Actual species'!L851)="X",1,0))</f>
        <v>0</v>
      </c>
      <c r="J851" s="2">
        <f>IF(SUM('Actual species'!M851)&gt;=1,1,IF(SUM('Actual species'!M851)="X",1,0))</f>
        <v>0</v>
      </c>
      <c r="K851" s="2">
        <f>IF(SUM('Actual species'!N851)&gt;=1,1,IF(SUM('Actual species'!N851)="X",1,0))</f>
        <v>0</v>
      </c>
      <c r="L851" s="2">
        <f>IF(SUM('Actual species'!O851)&gt;=1,1,IF(SUM('Actual species'!O851)="X",1,0))</f>
        <v>0</v>
      </c>
      <c r="M851" s="2">
        <f>IF(SUM('Actual species'!P851)&gt;=1,1,IF(SUM('Actual species'!P851)="X",1,0))</f>
        <v>0</v>
      </c>
      <c r="N851" s="2">
        <f>IF(SUM('Actual species'!Q851)&gt;=1,1,IF(SUM('Actual species'!Q851)="X",1,0))</f>
        <v>0</v>
      </c>
      <c r="O851" s="2">
        <f>IF(SUM('Actual species'!R851)&gt;=1,1,IF(SUM('Actual species'!R851)="X",1,0))</f>
        <v>0</v>
      </c>
      <c r="P851" s="2">
        <f>IF(SUM('Actual species'!S851)&gt;=1,1,IF(SUM('Actual species'!S851)="X",1,0))</f>
        <v>0</v>
      </c>
      <c r="Q851" s="2">
        <f>IF(SUM('Actual species'!T851)&gt;=1,1,IF(SUM('Actual species'!T851)="X",1,0))</f>
        <v>0</v>
      </c>
      <c r="R851" s="2">
        <f>IF(SUM('Actual species'!U851)&gt;=1,1,IF(SUM('Actual species'!U851)="X",1,0))</f>
        <v>0</v>
      </c>
      <c r="S851" s="2">
        <f>IF(SUM('Actual species'!V851)&gt;=1,1,IF(SUM('Actual species'!V851)="X",1,0))</f>
        <v>0</v>
      </c>
      <c r="T851" s="2">
        <f>IF(SUM('Actual species'!W851)&gt;=1,1,IF(SUM('Actual species'!W851)="X",1,0))</f>
        <v>0</v>
      </c>
    </row>
    <row r="852" spans="1:20" x14ac:dyDescent="0.3">
      <c r="A852" s="113" t="str">
        <f>'Actual species'!A852</f>
        <v xml:space="preserve">Stenichnus hummleri (E) </v>
      </c>
      <c r="B852" s="66">
        <f>IF(SUM('Actual species'!B852:E852)&gt;=1,1,IF(SUM('Actual species'!B852:E852)="X",1,0))</f>
        <v>0</v>
      </c>
      <c r="C852" s="2">
        <f>IF(SUM('Actual species'!F852)&gt;=1,1,IF(SUM('Actual species'!F852)="X",1,0))</f>
        <v>0</v>
      </c>
      <c r="D852" s="2">
        <f>IF(SUM('Actual species'!G852)&gt;=1,1,IF(SUM('Actual species'!G852)="X",1,0))</f>
        <v>0</v>
      </c>
      <c r="E852" s="2">
        <f>IF(SUM('Actual species'!H852)&gt;=1,1,IF(SUM('Actual species'!H852)="X",1,0))</f>
        <v>0</v>
      </c>
      <c r="F852" s="2">
        <f>IF(SUM('Actual species'!I852)&gt;=1,1,IF(SUM('Actual species'!I852)="X",1,0))</f>
        <v>0</v>
      </c>
      <c r="G852" s="2">
        <f>IF(SUM('Actual species'!J852)&gt;=1,1,IF(SUM('Actual species'!J852)="X",1,0))</f>
        <v>0</v>
      </c>
      <c r="H852" s="2">
        <f>IF(SUM('Actual species'!K852)&gt;=1,1,IF(SUM('Actual species'!K852)="X",1,0))</f>
        <v>0</v>
      </c>
      <c r="I852" s="2">
        <f>IF(SUM('Actual species'!L852)&gt;=1,1,IF(SUM('Actual species'!L852)="X",1,0))</f>
        <v>0</v>
      </c>
      <c r="J852" s="2">
        <f>IF(SUM('Actual species'!M852)&gt;=1,1,IF(SUM('Actual species'!M852)="X",1,0))</f>
        <v>0</v>
      </c>
      <c r="K852" s="2">
        <f>IF(SUM('Actual species'!N852)&gt;=1,1,IF(SUM('Actual species'!N852)="X",1,0))</f>
        <v>0</v>
      </c>
      <c r="L852" s="2">
        <f>IF(SUM('Actual species'!O852)&gt;=1,1,IF(SUM('Actual species'!O852)="X",1,0))</f>
        <v>0</v>
      </c>
      <c r="M852" s="2">
        <f>IF(SUM('Actual species'!P852)&gt;=1,1,IF(SUM('Actual species'!P852)="X",1,0))</f>
        <v>0</v>
      </c>
      <c r="N852" s="2">
        <f>IF(SUM('Actual species'!Q852)&gt;=1,1,IF(SUM('Actual species'!Q852)="X",1,0))</f>
        <v>0</v>
      </c>
      <c r="O852" s="2">
        <f>IF(SUM('Actual species'!R852)&gt;=1,1,IF(SUM('Actual species'!R852)="X",1,0))</f>
        <v>0</v>
      </c>
      <c r="P852" s="2">
        <f>IF(SUM('Actual species'!S852)&gt;=1,1,IF(SUM('Actual species'!S852)="X",1,0))</f>
        <v>0</v>
      </c>
      <c r="Q852" s="2">
        <f>IF(SUM('Actual species'!T852)&gt;=1,1,IF(SUM('Actual species'!T852)="X",1,0))</f>
        <v>0</v>
      </c>
      <c r="R852" s="2">
        <f>IF(SUM('Actual species'!U852)&gt;=1,1,IF(SUM('Actual species'!U852)="X",1,0))</f>
        <v>0</v>
      </c>
      <c r="S852" s="2">
        <f>IF(SUM('Actual species'!V852)&gt;=1,1,IF(SUM('Actual species'!V852)="X",1,0))</f>
        <v>0</v>
      </c>
      <c r="T852" s="2">
        <f>IF(SUM('Actual species'!W852)&gt;=1,1,IF(SUM('Actual species'!W852)="X",1,0))</f>
        <v>0</v>
      </c>
    </row>
    <row r="853" spans="1:20" x14ac:dyDescent="0.3">
      <c r="A853" s="113" t="str">
        <f>'Actual species'!A853</f>
        <v xml:space="preserve">Stenichnus kerpensis (E) </v>
      </c>
      <c r="B853" s="66">
        <f>IF(SUM('Actual species'!B853:E853)&gt;=1,1,IF(SUM('Actual species'!B853:E853)="X",1,0))</f>
        <v>0</v>
      </c>
      <c r="C853" s="2">
        <f>IF(SUM('Actual species'!F853)&gt;=1,1,IF(SUM('Actual species'!F853)="X",1,0))</f>
        <v>0</v>
      </c>
      <c r="D853" s="2">
        <f>IF(SUM('Actual species'!G853)&gt;=1,1,IF(SUM('Actual species'!G853)="X",1,0))</f>
        <v>0</v>
      </c>
      <c r="E853" s="2">
        <f>IF(SUM('Actual species'!H853)&gt;=1,1,IF(SUM('Actual species'!H853)="X",1,0))</f>
        <v>0</v>
      </c>
      <c r="F853" s="2">
        <f>IF(SUM('Actual species'!I853)&gt;=1,1,IF(SUM('Actual species'!I853)="X",1,0))</f>
        <v>0</v>
      </c>
      <c r="G853" s="2">
        <f>IF(SUM('Actual species'!J853)&gt;=1,1,IF(SUM('Actual species'!J853)="X",1,0))</f>
        <v>0</v>
      </c>
      <c r="H853" s="2">
        <f>IF(SUM('Actual species'!K853)&gt;=1,1,IF(SUM('Actual species'!K853)="X",1,0))</f>
        <v>0</v>
      </c>
      <c r="I853" s="2">
        <f>IF(SUM('Actual species'!L853)&gt;=1,1,IF(SUM('Actual species'!L853)="X",1,0))</f>
        <v>0</v>
      </c>
      <c r="J853" s="2">
        <f>IF(SUM('Actual species'!M853)&gt;=1,1,IF(SUM('Actual species'!M853)="X",1,0))</f>
        <v>0</v>
      </c>
      <c r="K853" s="2">
        <f>IF(SUM('Actual species'!N853)&gt;=1,1,IF(SUM('Actual species'!N853)="X",1,0))</f>
        <v>0</v>
      </c>
      <c r="L853" s="2">
        <f>IF(SUM('Actual species'!O853)&gt;=1,1,IF(SUM('Actual species'!O853)="X",1,0))</f>
        <v>1</v>
      </c>
      <c r="M853" s="2">
        <f>IF(SUM('Actual species'!P853)&gt;=1,1,IF(SUM('Actual species'!P853)="X",1,0))</f>
        <v>0</v>
      </c>
      <c r="N853" s="2">
        <f>IF(SUM('Actual species'!Q853)&gt;=1,1,IF(SUM('Actual species'!Q853)="X",1,0))</f>
        <v>0</v>
      </c>
      <c r="O853" s="2">
        <f>IF(SUM('Actual species'!R853)&gt;=1,1,IF(SUM('Actual species'!R853)="X",1,0))</f>
        <v>0</v>
      </c>
      <c r="P853" s="2">
        <f>IF(SUM('Actual species'!S853)&gt;=1,1,IF(SUM('Actual species'!S853)="X",1,0))</f>
        <v>0</v>
      </c>
      <c r="Q853" s="2">
        <f>IF(SUM('Actual species'!T853)&gt;=1,1,IF(SUM('Actual species'!T853)="X",1,0))</f>
        <v>0</v>
      </c>
      <c r="R853" s="2">
        <f>IF(SUM('Actual species'!U853)&gt;=1,1,IF(SUM('Actual species'!U853)="X",1,0))</f>
        <v>0</v>
      </c>
      <c r="S853" s="2">
        <f>IF(SUM('Actual species'!V853)&gt;=1,1,IF(SUM('Actual species'!V853)="X",1,0))</f>
        <v>0</v>
      </c>
      <c r="T853" s="2">
        <f>IF(SUM('Actual species'!W853)&gt;=1,1,IF(SUM('Actual species'!W853)="X",1,0))</f>
        <v>0</v>
      </c>
    </row>
    <row r="854" spans="1:20" x14ac:dyDescent="0.3">
      <c r="A854" s="113" t="str">
        <f>'Actual species'!A854</f>
        <v xml:space="preserve">*Stenichnus lesbius (E) </v>
      </c>
      <c r="B854" s="66">
        <f>IF(SUM('Actual species'!B854:E854)&gt;=1,1,IF(SUM('Actual species'!B854:E854)="X",1,0))</f>
        <v>0</v>
      </c>
      <c r="C854" s="2">
        <f>IF(SUM('Actual species'!F854)&gt;=1,1,IF(SUM('Actual species'!F854)="X",1,0))</f>
        <v>0</v>
      </c>
      <c r="D854" s="2">
        <f>IF(SUM('Actual species'!G854)&gt;=1,1,IF(SUM('Actual species'!G854)="X",1,0))</f>
        <v>0</v>
      </c>
      <c r="E854" s="2">
        <f>IF(SUM('Actual species'!H854)&gt;=1,1,IF(SUM('Actual species'!H854)="X",1,0))</f>
        <v>0</v>
      </c>
      <c r="F854" s="2">
        <f>IF(SUM('Actual species'!I854)&gt;=1,1,IF(SUM('Actual species'!I854)="X",1,0))</f>
        <v>1</v>
      </c>
      <c r="G854" s="2">
        <f>IF(SUM('Actual species'!J854)&gt;=1,1,IF(SUM('Actual species'!J854)="X",1,0))</f>
        <v>0</v>
      </c>
      <c r="H854" s="2">
        <f>IF(SUM('Actual species'!K854)&gt;=1,1,IF(SUM('Actual species'!K854)="X",1,0))</f>
        <v>0</v>
      </c>
      <c r="I854" s="2">
        <f>IF(SUM('Actual species'!L854)&gt;=1,1,IF(SUM('Actual species'!L854)="X",1,0))</f>
        <v>0</v>
      </c>
      <c r="J854" s="2">
        <f>IF(SUM('Actual species'!M854)&gt;=1,1,IF(SUM('Actual species'!M854)="X",1,0))</f>
        <v>0</v>
      </c>
      <c r="K854" s="2">
        <f>IF(SUM('Actual species'!N854)&gt;=1,1,IF(SUM('Actual species'!N854)="X",1,0))</f>
        <v>0</v>
      </c>
      <c r="L854" s="2">
        <f>IF(SUM('Actual species'!O854)&gt;=1,1,IF(SUM('Actual species'!O854)="X",1,0))</f>
        <v>0</v>
      </c>
      <c r="M854" s="2">
        <f>IF(SUM('Actual species'!P854)&gt;=1,1,IF(SUM('Actual species'!P854)="X",1,0))</f>
        <v>0</v>
      </c>
      <c r="N854" s="2">
        <f>IF(SUM('Actual species'!Q854)&gt;=1,1,IF(SUM('Actual species'!Q854)="X",1,0))</f>
        <v>0</v>
      </c>
      <c r="O854" s="2">
        <f>IF(SUM('Actual species'!R854)&gt;=1,1,IF(SUM('Actual species'!R854)="X",1,0))</f>
        <v>0</v>
      </c>
      <c r="P854" s="2">
        <f>IF(SUM('Actual species'!S854)&gt;=1,1,IF(SUM('Actual species'!S854)="X",1,0))</f>
        <v>0</v>
      </c>
      <c r="Q854" s="2">
        <f>IF(SUM('Actual species'!T854)&gt;=1,1,IF(SUM('Actual species'!T854)="X",1,0))</f>
        <v>0</v>
      </c>
      <c r="R854" s="2">
        <f>IF(SUM('Actual species'!U854)&gt;=1,1,IF(SUM('Actual species'!U854)="X",1,0))</f>
        <v>0</v>
      </c>
      <c r="S854" s="2">
        <f>IF(SUM('Actual species'!V854)&gt;=1,1,IF(SUM('Actual species'!V854)="X",1,0))</f>
        <v>0</v>
      </c>
      <c r="T854" s="2">
        <f>IF(SUM('Actual species'!W854)&gt;=1,1,IF(SUM('Actual species'!W854)="X",1,0))</f>
        <v>0</v>
      </c>
    </row>
    <row r="855" spans="1:20" x14ac:dyDescent="0.3">
      <c r="A855" s="113" t="str">
        <f>'Actual species'!A855</f>
        <v>Stenichnus nov.sp.</v>
      </c>
      <c r="B855" s="66">
        <f>IF(SUM('Actual species'!B855:E855)&gt;=1,1,IF(SUM('Actual species'!B855:E855)="X",1,0))</f>
        <v>0</v>
      </c>
      <c r="C855" s="2">
        <f>IF(SUM('Actual species'!F855)&gt;=1,1,IF(SUM('Actual species'!F855)="X",1,0))</f>
        <v>0</v>
      </c>
      <c r="D855" s="2">
        <f>IF(SUM('Actual species'!G855)&gt;=1,1,IF(SUM('Actual species'!G855)="X",1,0))</f>
        <v>0</v>
      </c>
      <c r="E855" s="2">
        <f>IF(SUM('Actual species'!H855)&gt;=1,1,IF(SUM('Actual species'!H855)="X",1,0))</f>
        <v>0</v>
      </c>
      <c r="F855" s="2">
        <f>IF(SUM('Actual species'!I855)&gt;=1,1,IF(SUM('Actual species'!I855)="X",1,0))</f>
        <v>0</v>
      </c>
      <c r="G855" s="2">
        <f>IF(SUM('Actual species'!J855)&gt;=1,1,IF(SUM('Actual species'!J855)="X",1,0))</f>
        <v>1</v>
      </c>
      <c r="H855" s="2">
        <f>IF(SUM('Actual species'!K855)&gt;=1,1,IF(SUM('Actual species'!K855)="X",1,0))</f>
        <v>0</v>
      </c>
      <c r="I855" s="2">
        <f>IF(SUM('Actual species'!L855)&gt;=1,1,IF(SUM('Actual species'!L855)="X",1,0))</f>
        <v>1</v>
      </c>
      <c r="J855" s="2">
        <f>IF(SUM('Actual species'!M855)&gt;=1,1,IF(SUM('Actual species'!M855)="X",1,0))</f>
        <v>0</v>
      </c>
      <c r="K855" s="2">
        <f>IF(SUM('Actual species'!N855)&gt;=1,1,IF(SUM('Actual species'!N855)="X",1,0))</f>
        <v>0</v>
      </c>
      <c r="L855" s="2">
        <f>IF(SUM('Actual species'!O855)&gt;=1,1,IF(SUM('Actual species'!O855)="X",1,0))</f>
        <v>0</v>
      </c>
      <c r="M855" s="2">
        <f>IF(SUM('Actual species'!P855)&gt;=1,1,IF(SUM('Actual species'!P855)="X",1,0))</f>
        <v>0</v>
      </c>
      <c r="N855" s="2">
        <f>IF(SUM('Actual species'!Q855)&gt;=1,1,IF(SUM('Actual species'!Q855)="X",1,0))</f>
        <v>0</v>
      </c>
      <c r="O855" s="2">
        <f>IF(SUM('Actual species'!R855)&gt;=1,1,IF(SUM('Actual species'!R855)="X",1,0))</f>
        <v>0</v>
      </c>
      <c r="P855" s="2">
        <f>IF(SUM('Actual species'!S855)&gt;=1,1,IF(SUM('Actual species'!S855)="X",1,0))</f>
        <v>0</v>
      </c>
      <c r="Q855" s="2">
        <f>IF(SUM('Actual species'!T855)&gt;=1,1,IF(SUM('Actual species'!T855)="X",1,0))</f>
        <v>0</v>
      </c>
      <c r="R855" s="2">
        <f>IF(SUM('Actual species'!U855)&gt;=1,1,IF(SUM('Actual species'!U855)="X",1,0))</f>
        <v>0</v>
      </c>
      <c r="S855" s="2">
        <f>IF(SUM('Actual species'!V855)&gt;=1,1,IF(SUM('Actual species'!V855)="X",1,0))</f>
        <v>0</v>
      </c>
      <c r="T855" s="2">
        <f>IF(SUM('Actual species'!W855)&gt;=1,1,IF(SUM('Actual species'!W855)="X",1,0))</f>
        <v>0</v>
      </c>
    </row>
    <row r="856" spans="1:20" x14ac:dyDescent="0.3">
      <c r="A856" s="113" t="str">
        <f>'Actual species'!A856</f>
        <v>Stenichnus pelliceus</v>
      </c>
      <c r="B856" s="66">
        <f>IF(SUM('Actual species'!B856:E856)&gt;=1,1,IF(SUM('Actual species'!B856:E856)="X",1,0))</f>
        <v>0</v>
      </c>
      <c r="C856" s="2">
        <f>IF(SUM('Actual species'!F856)&gt;=1,1,IF(SUM('Actual species'!F856)="X",1,0))</f>
        <v>0</v>
      </c>
      <c r="D856" s="2">
        <f>IF(SUM('Actual species'!G856)&gt;=1,1,IF(SUM('Actual species'!G856)="X",1,0))</f>
        <v>0</v>
      </c>
      <c r="E856" s="2">
        <f>IF(SUM('Actual species'!H856)&gt;=1,1,IF(SUM('Actual species'!H856)="X",1,0))</f>
        <v>0</v>
      </c>
      <c r="F856" s="2">
        <f>IF(SUM('Actual species'!I856)&gt;=1,1,IF(SUM('Actual species'!I856)="X",1,0))</f>
        <v>1</v>
      </c>
      <c r="G856" s="2">
        <f>IF(SUM('Actual species'!J856)&gt;=1,1,IF(SUM('Actual species'!J856)="X",1,0))</f>
        <v>0</v>
      </c>
      <c r="H856" s="2">
        <f>IF(SUM('Actual species'!K856)&gt;=1,1,IF(SUM('Actual species'!K856)="X",1,0))</f>
        <v>0</v>
      </c>
      <c r="I856" s="2">
        <f>IF(SUM('Actual species'!L856)&gt;=1,1,IF(SUM('Actual species'!L856)="X",1,0))</f>
        <v>0</v>
      </c>
      <c r="J856" s="2">
        <f>IF(SUM('Actual species'!M856)&gt;=1,1,IF(SUM('Actual species'!M856)="X",1,0))</f>
        <v>1</v>
      </c>
      <c r="K856" s="2">
        <f>IF(SUM('Actual species'!N856)&gt;=1,1,IF(SUM('Actual species'!N856)="X",1,0))</f>
        <v>0</v>
      </c>
      <c r="L856" s="2">
        <f>IF(SUM('Actual species'!O856)&gt;=1,1,IF(SUM('Actual species'!O856)="X",1,0))</f>
        <v>0</v>
      </c>
      <c r="M856" s="2">
        <f>IF(SUM('Actual species'!P856)&gt;=1,1,IF(SUM('Actual species'!P856)="X",1,0))</f>
        <v>0</v>
      </c>
      <c r="N856" s="2">
        <f>IF(SUM('Actual species'!Q856)&gt;=1,1,IF(SUM('Actual species'!Q856)="X",1,0))</f>
        <v>0</v>
      </c>
      <c r="O856" s="2">
        <f>IF(SUM('Actual species'!R856)&gt;=1,1,IF(SUM('Actual species'!R856)="X",1,0))</f>
        <v>0</v>
      </c>
      <c r="P856" s="2">
        <f>IF(SUM('Actual species'!S856)&gt;=1,1,IF(SUM('Actual species'!S856)="X",1,0))</f>
        <v>0</v>
      </c>
      <c r="Q856" s="2">
        <f>IF(SUM('Actual species'!T856)&gt;=1,1,IF(SUM('Actual species'!T856)="X",1,0))</f>
        <v>0</v>
      </c>
      <c r="R856" s="2">
        <f>IF(SUM('Actual species'!U856)&gt;=1,1,IF(SUM('Actual species'!U856)="X",1,0))</f>
        <v>0</v>
      </c>
      <c r="S856" s="2">
        <f>IF(SUM('Actual species'!V856)&gt;=1,1,IF(SUM('Actual species'!V856)="X",1,0))</f>
        <v>0</v>
      </c>
      <c r="T856" s="2">
        <f>IF(SUM('Actual species'!W856)&gt;=1,1,IF(SUM('Actual species'!W856)="X",1,0))</f>
        <v>0</v>
      </c>
    </row>
    <row r="857" spans="1:20" x14ac:dyDescent="0.3">
      <c r="A857" s="113" t="str">
        <f>'Actual species'!A857</f>
        <v xml:space="preserve">**Stenichnus pusillus joicus (E) </v>
      </c>
      <c r="B857" s="66">
        <f>IF(SUM('Actual species'!B857:E857)&gt;=1,1,IF(SUM('Actual species'!B857:E857)="X",1,0))</f>
        <v>0</v>
      </c>
      <c r="C857" s="2">
        <f>IF(SUM('Actual species'!F857)&gt;=1,1,IF(SUM('Actual species'!F857)="X",1,0))</f>
        <v>0</v>
      </c>
      <c r="D857" s="2">
        <f>IF(SUM('Actual species'!G857)&gt;=1,1,IF(SUM('Actual species'!G857)="X",1,0))</f>
        <v>0</v>
      </c>
      <c r="E857" s="2">
        <f>IF(SUM('Actual species'!H857)&gt;=1,1,IF(SUM('Actual species'!H857)="X",1,0))</f>
        <v>0</v>
      </c>
      <c r="F857" s="2">
        <f>IF(SUM('Actual species'!I857)&gt;=1,1,IF(SUM('Actual species'!I857)="X",1,0))</f>
        <v>0</v>
      </c>
      <c r="G857" s="2">
        <f>IF(SUM('Actual species'!J857)&gt;=1,1,IF(SUM('Actual species'!J857)="X",1,0))</f>
        <v>0</v>
      </c>
      <c r="H857" s="2">
        <f>IF(SUM('Actual species'!K857)&gt;=1,1,IF(SUM('Actual species'!K857)="X",1,0))</f>
        <v>0</v>
      </c>
      <c r="I857" s="2">
        <f>IF(SUM('Actual species'!L857)&gt;=1,1,IF(SUM('Actual species'!L857)="X",1,0))</f>
        <v>0</v>
      </c>
      <c r="J857" s="2">
        <f>IF(SUM('Actual species'!M857)&gt;=1,1,IF(SUM('Actual species'!M857)="X",1,0))</f>
        <v>0</v>
      </c>
      <c r="K857" s="2">
        <f>IF(SUM('Actual species'!N857)&gt;=1,1,IF(SUM('Actual species'!N857)="X",1,0))</f>
        <v>0</v>
      </c>
      <c r="L857" s="2">
        <f>IF(SUM('Actual species'!O857)&gt;=1,1,IF(SUM('Actual species'!O857)="X",1,0))</f>
        <v>0</v>
      </c>
      <c r="M857" s="2">
        <f>IF(SUM('Actual species'!P857)&gt;=1,1,IF(SUM('Actual species'!P857)="X",1,0))</f>
        <v>0</v>
      </c>
      <c r="N857" s="2">
        <f>IF(SUM('Actual species'!Q857)&gt;=1,1,IF(SUM('Actual species'!Q857)="X",1,0))</f>
        <v>0</v>
      </c>
      <c r="O857" s="2">
        <f>IF(SUM('Actual species'!R857)&gt;=1,1,IF(SUM('Actual species'!R857)="X",1,0))</f>
        <v>0</v>
      </c>
      <c r="P857" s="2">
        <f>IF(SUM('Actual species'!S857)&gt;=1,1,IF(SUM('Actual species'!S857)="X",1,0))</f>
        <v>0</v>
      </c>
      <c r="Q857" s="2">
        <f>IF(SUM('Actual species'!T857)&gt;=1,1,IF(SUM('Actual species'!T857)="X",1,0))</f>
        <v>0</v>
      </c>
      <c r="R857" s="2">
        <f>IF(SUM('Actual species'!U857)&gt;=1,1,IF(SUM('Actual species'!U857)="X",1,0))</f>
        <v>0</v>
      </c>
      <c r="S857" s="2">
        <f>IF(SUM('Actual species'!V857)&gt;=1,1,IF(SUM('Actual species'!V857)="X",1,0))</f>
        <v>0</v>
      </c>
      <c r="T857" s="2">
        <f>IF(SUM('Actual species'!W857)&gt;=1,1,IF(SUM('Actual species'!W857)="X",1,0))</f>
        <v>0</v>
      </c>
    </row>
    <row r="858" spans="1:20" x14ac:dyDescent="0.3">
      <c r="A858" s="113" t="str">
        <f>'Actual species'!A858</f>
        <v>Stenichnus sp 1</v>
      </c>
      <c r="B858" s="66">
        <f>IF(SUM('Actual species'!B858:E858)&gt;=1,1,IF(SUM('Actual species'!B858:E858)="X",1,0))</f>
        <v>0</v>
      </c>
      <c r="C858" s="2">
        <f>IF(SUM('Actual species'!F858)&gt;=1,1,IF(SUM('Actual species'!F858)="X",1,0))</f>
        <v>0</v>
      </c>
      <c r="D858" s="2">
        <f>IF(SUM('Actual species'!G858)&gt;=1,1,IF(SUM('Actual species'!G858)="X",1,0))</f>
        <v>0</v>
      </c>
      <c r="E858" s="2">
        <f>IF(SUM('Actual species'!H858)&gt;=1,1,IF(SUM('Actual species'!H858)="X",1,0))</f>
        <v>0</v>
      </c>
      <c r="F858" s="2">
        <f>IF(SUM('Actual species'!I858)&gt;=1,1,IF(SUM('Actual species'!I858)="X",1,0))</f>
        <v>1</v>
      </c>
      <c r="G858" s="2">
        <f>IF(SUM('Actual species'!J858)&gt;=1,1,IF(SUM('Actual species'!J858)="X",1,0))</f>
        <v>0</v>
      </c>
      <c r="H858" s="2">
        <f>IF(SUM('Actual species'!K858)&gt;=1,1,IF(SUM('Actual species'!K858)="X",1,0))</f>
        <v>0</v>
      </c>
      <c r="I858" s="2">
        <f>IF(SUM('Actual species'!L858)&gt;=1,1,IF(SUM('Actual species'!L858)="X",1,0))</f>
        <v>0</v>
      </c>
      <c r="J858" s="2">
        <f>IF(SUM('Actual species'!M858)&gt;=1,1,IF(SUM('Actual species'!M858)="X",1,0))</f>
        <v>0</v>
      </c>
      <c r="K858" s="2">
        <f>IF(SUM('Actual species'!N858)&gt;=1,1,IF(SUM('Actual species'!N858)="X",1,0))</f>
        <v>0</v>
      </c>
      <c r="L858" s="2">
        <f>IF(SUM('Actual species'!O858)&gt;=1,1,IF(SUM('Actual species'!O858)="X",1,0))</f>
        <v>0</v>
      </c>
      <c r="M858" s="2">
        <f>IF(SUM('Actual species'!P858)&gt;=1,1,IF(SUM('Actual species'!P858)="X",1,0))</f>
        <v>0</v>
      </c>
      <c r="N858" s="2">
        <f>IF(SUM('Actual species'!Q858)&gt;=1,1,IF(SUM('Actual species'!Q858)="X",1,0))</f>
        <v>0</v>
      </c>
      <c r="O858" s="2">
        <f>IF(SUM('Actual species'!R858)&gt;=1,1,IF(SUM('Actual species'!R858)="X",1,0))</f>
        <v>0</v>
      </c>
      <c r="P858" s="2">
        <f>IF(SUM('Actual species'!S858)&gt;=1,1,IF(SUM('Actual species'!S858)="X",1,0))</f>
        <v>0</v>
      </c>
      <c r="Q858" s="2">
        <f>IF(SUM('Actual species'!T858)&gt;=1,1,IF(SUM('Actual species'!T858)="X",1,0))</f>
        <v>0</v>
      </c>
      <c r="R858" s="2">
        <f>IF(SUM('Actual species'!U858)&gt;=1,1,IF(SUM('Actual species'!U858)="X",1,0))</f>
        <v>0</v>
      </c>
      <c r="S858" s="2">
        <f>IF(SUM('Actual species'!V858)&gt;=1,1,IF(SUM('Actual species'!V858)="X",1,0))</f>
        <v>0</v>
      </c>
      <c r="T858" s="2">
        <f>IF(SUM('Actual species'!W858)&gt;=1,1,IF(SUM('Actual species'!W858)="X",1,0))</f>
        <v>0</v>
      </c>
    </row>
    <row r="859" spans="1:20" x14ac:dyDescent="0.3">
      <c r="A859" s="113" t="str">
        <f>'Actual species'!A859</f>
        <v>Stenichnus sp 2 (female)</v>
      </c>
      <c r="B859" s="66">
        <f>IF(SUM('Actual species'!B859:E859)&gt;=1,1,IF(SUM('Actual species'!B859:E859)="X",1,0))</f>
        <v>0</v>
      </c>
      <c r="C859" s="2">
        <f>IF(SUM('Actual species'!F859)&gt;=1,1,IF(SUM('Actual species'!F859)="X",1,0))</f>
        <v>0</v>
      </c>
      <c r="D859" s="2">
        <f>IF(SUM('Actual species'!G859)&gt;=1,1,IF(SUM('Actual species'!G859)="X",1,0))</f>
        <v>0</v>
      </c>
      <c r="E859" s="2">
        <f>IF(SUM('Actual species'!H859)&gt;=1,1,IF(SUM('Actual species'!H859)="X",1,0))</f>
        <v>0</v>
      </c>
      <c r="F859" s="2">
        <f>IF(SUM('Actual species'!I859)&gt;=1,1,IF(SUM('Actual species'!I859)="X",1,0))</f>
        <v>1</v>
      </c>
      <c r="G859" s="2">
        <f>IF(SUM('Actual species'!J859)&gt;=1,1,IF(SUM('Actual species'!J859)="X",1,0))</f>
        <v>0</v>
      </c>
      <c r="H859" s="2">
        <f>IF(SUM('Actual species'!K859)&gt;=1,1,IF(SUM('Actual species'!K859)="X",1,0))</f>
        <v>0</v>
      </c>
      <c r="I859" s="2">
        <f>IF(SUM('Actual species'!L859)&gt;=1,1,IF(SUM('Actual species'!L859)="X",1,0))</f>
        <v>0</v>
      </c>
      <c r="J859" s="2">
        <f>IF(SUM('Actual species'!M859)&gt;=1,1,IF(SUM('Actual species'!M859)="X",1,0))</f>
        <v>0</v>
      </c>
      <c r="K859" s="2">
        <f>IF(SUM('Actual species'!N859)&gt;=1,1,IF(SUM('Actual species'!N859)="X",1,0))</f>
        <v>0</v>
      </c>
      <c r="L859" s="2">
        <f>IF(SUM('Actual species'!O859)&gt;=1,1,IF(SUM('Actual species'!O859)="X",1,0))</f>
        <v>0</v>
      </c>
      <c r="M859" s="2">
        <f>IF(SUM('Actual species'!P859)&gt;=1,1,IF(SUM('Actual species'!P859)="X",1,0))</f>
        <v>0</v>
      </c>
      <c r="N859" s="2">
        <f>IF(SUM('Actual species'!Q859)&gt;=1,1,IF(SUM('Actual species'!Q859)="X",1,0))</f>
        <v>0</v>
      </c>
      <c r="O859" s="2">
        <f>IF(SUM('Actual species'!R859)&gt;=1,1,IF(SUM('Actual species'!R859)="X",1,0))</f>
        <v>0</v>
      </c>
      <c r="P859" s="2">
        <f>IF(SUM('Actual species'!S859)&gt;=1,1,IF(SUM('Actual species'!S859)="X",1,0))</f>
        <v>0</v>
      </c>
      <c r="Q859" s="2">
        <f>IF(SUM('Actual species'!T859)&gt;=1,1,IF(SUM('Actual species'!T859)="X",1,0))</f>
        <v>0</v>
      </c>
      <c r="R859" s="2">
        <f>IF(SUM('Actual species'!U859)&gt;=1,1,IF(SUM('Actual species'!U859)="X",1,0))</f>
        <v>0</v>
      </c>
      <c r="S859" s="2">
        <f>IF(SUM('Actual species'!V859)&gt;=1,1,IF(SUM('Actual species'!V859)="X",1,0))</f>
        <v>0</v>
      </c>
      <c r="T859" s="2">
        <f>IF(SUM('Actual species'!W859)&gt;=1,1,IF(SUM('Actual species'!W859)="X",1,0))</f>
        <v>0</v>
      </c>
    </row>
    <row r="860" spans="1:20" x14ac:dyDescent="0.3">
      <c r="A860" s="113" t="str">
        <f>'Actual species'!A860</f>
        <v>Stenichnus sp.n 1</v>
      </c>
      <c r="B860" s="66">
        <f>IF(SUM('Actual species'!B860:E860)&gt;=1,1,IF(SUM('Actual species'!B860:E860)="X",1,0))</f>
        <v>0</v>
      </c>
      <c r="C860" s="2">
        <f>IF(SUM('Actual species'!F860)&gt;=1,1,IF(SUM('Actual species'!F860)="X",1,0))</f>
        <v>0</v>
      </c>
      <c r="D860" s="2">
        <f>IF(SUM('Actual species'!G860)&gt;=1,1,IF(SUM('Actual species'!G860)="X",1,0))</f>
        <v>0</v>
      </c>
      <c r="E860" s="2">
        <f>IF(SUM('Actual species'!H860)&gt;=1,1,IF(SUM('Actual species'!H860)="X",1,0))</f>
        <v>0</v>
      </c>
      <c r="F860" s="2">
        <f>IF(SUM('Actual species'!I860)&gt;=1,1,IF(SUM('Actual species'!I860)="X",1,0))</f>
        <v>0</v>
      </c>
      <c r="G860" s="2">
        <f>IF(SUM('Actual species'!J860)&gt;=1,1,IF(SUM('Actual species'!J860)="X",1,0))</f>
        <v>0</v>
      </c>
      <c r="H860" s="2">
        <f>IF(SUM('Actual species'!K860)&gt;=1,1,IF(SUM('Actual species'!K860)="X",1,0))</f>
        <v>0</v>
      </c>
      <c r="I860" s="2">
        <f>IF(SUM('Actual species'!L860)&gt;=1,1,IF(SUM('Actual species'!L860)="X",1,0))</f>
        <v>0</v>
      </c>
      <c r="J860" s="2">
        <f>IF(SUM('Actual species'!M860)&gt;=1,1,IF(SUM('Actual species'!M860)="X",1,0))</f>
        <v>0</v>
      </c>
      <c r="K860" s="2">
        <f>IF(SUM('Actual species'!N860)&gt;=1,1,IF(SUM('Actual species'!N860)="X",1,0))</f>
        <v>0</v>
      </c>
      <c r="L860" s="2">
        <f>IF(SUM('Actual species'!O860)&gt;=1,1,IF(SUM('Actual species'!O860)="X",1,0))</f>
        <v>0</v>
      </c>
      <c r="M860" s="2">
        <f>IF(SUM('Actual species'!P860)&gt;=1,1,IF(SUM('Actual species'!P860)="X",1,0))</f>
        <v>0</v>
      </c>
      <c r="N860" s="2">
        <f>IF(SUM('Actual species'!Q860)&gt;=1,1,IF(SUM('Actual species'!Q860)="X",1,0))</f>
        <v>0</v>
      </c>
      <c r="O860" s="2">
        <f>IF(SUM('Actual species'!R860)&gt;=1,1,IF(SUM('Actual species'!R860)="X",1,0))</f>
        <v>0</v>
      </c>
      <c r="P860" s="2">
        <f>IF(SUM('Actual species'!S860)&gt;=1,1,IF(SUM('Actual species'!S860)="X",1,0))</f>
        <v>0</v>
      </c>
      <c r="Q860" s="2">
        <f>IF(SUM('Actual species'!T860)&gt;=1,1,IF(SUM('Actual species'!T860)="X",1,0))</f>
        <v>0</v>
      </c>
      <c r="R860" s="2">
        <f>IF(SUM('Actual species'!U860)&gt;=1,1,IF(SUM('Actual species'!U860)="X",1,0))</f>
        <v>0</v>
      </c>
      <c r="S860" s="2">
        <f>IF(SUM('Actual species'!V860)&gt;=1,1,IF(SUM('Actual species'!V860)="X",1,0))</f>
        <v>0</v>
      </c>
      <c r="T860" s="2">
        <f>IF(SUM('Actual species'!W860)&gt;=1,1,IF(SUM('Actual species'!W860)="X",1,0))</f>
        <v>0</v>
      </c>
    </row>
    <row r="861" spans="1:20" x14ac:dyDescent="0.3">
      <c r="A861" s="113" t="str">
        <f>'Actual species'!A861</f>
        <v>Stenichnus sp.n 2</v>
      </c>
      <c r="B861" s="66">
        <f>IF(SUM('Actual species'!B861:E861)&gt;=1,1,IF(SUM('Actual species'!B861:E861)="X",1,0))</f>
        <v>0</v>
      </c>
      <c r="C861" s="2">
        <f>IF(SUM('Actual species'!F861)&gt;=1,1,IF(SUM('Actual species'!F861)="X",1,0))</f>
        <v>0</v>
      </c>
      <c r="D861" s="2">
        <f>IF(SUM('Actual species'!G861)&gt;=1,1,IF(SUM('Actual species'!G861)="X",1,0))</f>
        <v>0</v>
      </c>
      <c r="E861" s="2">
        <f>IF(SUM('Actual species'!H861)&gt;=1,1,IF(SUM('Actual species'!H861)="X",1,0))</f>
        <v>0</v>
      </c>
      <c r="F861" s="2">
        <f>IF(SUM('Actual species'!I861)&gt;=1,1,IF(SUM('Actual species'!I861)="X",1,0))</f>
        <v>0</v>
      </c>
      <c r="G861" s="2">
        <f>IF(SUM('Actual species'!J861)&gt;=1,1,IF(SUM('Actual species'!J861)="X",1,0))</f>
        <v>0</v>
      </c>
      <c r="H861" s="2">
        <f>IF(SUM('Actual species'!K861)&gt;=1,1,IF(SUM('Actual species'!K861)="X",1,0))</f>
        <v>0</v>
      </c>
      <c r="I861" s="2">
        <f>IF(SUM('Actual species'!L861)&gt;=1,1,IF(SUM('Actual species'!L861)="X",1,0))</f>
        <v>0</v>
      </c>
      <c r="J861" s="2">
        <f>IF(SUM('Actual species'!M861)&gt;=1,1,IF(SUM('Actual species'!M861)="X",1,0))</f>
        <v>0</v>
      </c>
      <c r="K861" s="2">
        <f>IF(SUM('Actual species'!N861)&gt;=1,1,IF(SUM('Actual species'!N861)="X",1,0))</f>
        <v>0</v>
      </c>
      <c r="L861" s="2">
        <f>IF(SUM('Actual species'!O861)&gt;=1,1,IF(SUM('Actual species'!O861)="X",1,0))</f>
        <v>0</v>
      </c>
      <c r="M861" s="2">
        <f>IF(SUM('Actual species'!P861)&gt;=1,1,IF(SUM('Actual species'!P861)="X",1,0))</f>
        <v>0</v>
      </c>
      <c r="N861" s="2">
        <f>IF(SUM('Actual species'!Q861)&gt;=1,1,IF(SUM('Actual species'!Q861)="X",1,0))</f>
        <v>0</v>
      </c>
      <c r="O861" s="2">
        <f>IF(SUM('Actual species'!R861)&gt;=1,1,IF(SUM('Actual species'!R861)="X",1,0))</f>
        <v>0</v>
      </c>
      <c r="P861" s="2">
        <f>IF(SUM('Actual species'!S861)&gt;=1,1,IF(SUM('Actual species'!S861)="X",1,0))</f>
        <v>0</v>
      </c>
      <c r="Q861" s="2">
        <f>IF(SUM('Actual species'!T861)&gt;=1,1,IF(SUM('Actual species'!T861)="X",1,0))</f>
        <v>0</v>
      </c>
      <c r="R861" s="2">
        <f>IF(SUM('Actual species'!U861)&gt;=1,1,IF(SUM('Actual species'!U861)="X",1,0))</f>
        <v>0</v>
      </c>
      <c r="S861" s="2">
        <f>IF(SUM('Actual species'!V861)&gt;=1,1,IF(SUM('Actual species'!V861)="X",1,0))</f>
        <v>0</v>
      </c>
      <c r="T861" s="2">
        <f>IF(SUM('Actual species'!W861)&gt;=1,1,IF(SUM('Actual species'!W861)="X",1,0))</f>
        <v>0</v>
      </c>
    </row>
    <row r="862" spans="1:20" x14ac:dyDescent="0.3">
      <c r="A862" s="113" t="str">
        <f>'Actual species'!A862</f>
        <v>Stenichnus sp. 3</v>
      </c>
      <c r="B862" s="66">
        <f>IF(SUM('Actual species'!B862:E862)&gt;=1,1,IF(SUM('Actual species'!B862:E862)="X",1,0))</f>
        <v>0</v>
      </c>
      <c r="C862" s="2">
        <f>IF(SUM('Actual species'!F862)&gt;=1,1,IF(SUM('Actual species'!F862)="X",1,0))</f>
        <v>0</v>
      </c>
      <c r="D862" s="2">
        <f>IF(SUM('Actual species'!G862)&gt;=1,1,IF(SUM('Actual species'!G862)="X",1,0))</f>
        <v>0</v>
      </c>
      <c r="E862" s="2">
        <f>IF(SUM('Actual species'!H862)&gt;=1,1,IF(SUM('Actual species'!H862)="X",1,0))</f>
        <v>1</v>
      </c>
      <c r="F862" s="2">
        <f>IF(SUM('Actual species'!I862)&gt;=1,1,IF(SUM('Actual species'!I862)="X",1,0))</f>
        <v>0</v>
      </c>
      <c r="G862" s="2">
        <f>IF(SUM('Actual species'!J862)&gt;=1,1,IF(SUM('Actual species'!J862)="X",1,0))</f>
        <v>0</v>
      </c>
      <c r="H862" s="2">
        <f>IF(SUM('Actual species'!K862)&gt;=1,1,IF(SUM('Actual species'!K862)="X",1,0))</f>
        <v>0</v>
      </c>
      <c r="I862" s="2">
        <f>IF(SUM('Actual species'!L862)&gt;=1,1,IF(SUM('Actual species'!L862)="X",1,0))</f>
        <v>0</v>
      </c>
      <c r="J862" s="2">
        <f>IF(SUM('Actual species'!M862)&gt;=1,1,IF(SUM('Actual species'!M862)="X",1,0))</f>
        <v>0</v>
      </c>
      <c r="K862" s="2">
        <f>IF(SUM('Actual species'!N862)&gt;=1,1,IF(SUM('Actual species'!N862)="X",1,0))</f>
        <v>0</v>
      </c>
      <c r="L862" s="2">
        <f>IF(SUM('Actual species'!O862)&gt;=1,1,IF(SUM('Actual species'!O862)="X",1,0))</f>
        <v>0</v>
      </c>
      <c r="M862" s="2">
        <f>IF(SUM('Actual species'!P862)&gt;=1,1,IF(SUM('Actual species'!P862)="X",1,0))</f>
        <v>0</v>
      </c>
      <c r="N862" s="2">
        <f>IF(SUM('Actual species'!Q862)&gt;=1,1,IF(SUM('Actual species'!Q862)="X",1,0))</f>
        <v>0</v>
      </c>
      <c r="O862" s="2">
        <f>IF(SUM('Actual species'!R862)&gt;=1,1,IF(SUM('Actual species'!R862)="X",1,0))</f>
        <v>0</v>
      </c>
      <c r="P862" s="2">
        <f>IF(SUM('Actual species'!S862)&gt;=1,1,IF(SUM('Actual species'!S862)="X",1,0))</f>
        <v>0</v>
      </c>
      <c r="Q862" s="2">
        <f>IF(SUM('Actual species'!T862)&gt;=1,1,IF(SUM('Actual species'!T862)="X",1,0))</f>
        <v>0</v>
      </c>
      <c r="R862" s="2">
        <f>IF(SUM('Actual species'!U862)&gt;=1,1,IF(SUM('Actual species'!U862)="X",1,0))</f>
        <v>0</v>
      </c>
      <c r="S862" s="2">
        <f>IF(SUM('Actual species'!V862)&gt;=1,1,IF(SUM('Actual species'!V862)="X",1,0))</f>
        <v>0</v>
      </c>
      <c r="T862" s="2">
        <f>IF(SUM('Actual species'!W862)&gt;=1,1,IF(SUM('Actual species'!W862)="X",1,0))</f>
        <v>0</v>
      </c>
    </row>
    <row r="863" spans="1:20" x14ac:dyDescent="0.3">
      <c r="A863" s="113" t="str">
        <f>'Actual species'!A863</f>
        <v>Pseudopsinae</v>
      </c>
      <c r="B863" s="66">
        <f>IF(SUM('Actual species'!B863:E863)&gt;=1,1,IF(SUM('Actual species'!B863:E863)="X",1,0))</f>
        <v>0</v>
      </c>
      <c r="C863" s="2">
        <f>IF(SUM('Actual species'!F863)&gt;=1,1,IF(SUM('Actual species'!F863)="X",1,0))</f>
        <v>0</v>
      </c>
      <c r="D863" s="2">
        <f>IF(SUM('Actual species'!G863)&gt;=1,1,IF(SUM('Actual species'!G863)="X",1,0))</f>
        <v>0</v>
      </c>
      <c r="E863" s="2">
        <f>IF(SUM('Actual species'!H863)&gt;=1,1,IF(SUM('Actual species'!H863)="X",1,0))</f>
        <v>0</v>
      </c>
      <c r="F863" s="2">
        <f>IF(SUM('Actual species'!I863)&gt;=1,1,IF(SUM('Actual species'!I863)="X",1,0))</f>
        <v>0</v>
      </c>
      <c r="G863" s="2">
        <f>IF(SUM('Actual species'!J863)&gt;=1,1,IF(SUM('Actual species'!J863)="X",1,0))</f>
        <v>0</v>
      </c>
      <c r="H863" s="2">
        <f>IF(SUM('Actual species'!K863)&gt;=1,1,IF(SUM('Actual species'!K863)="X",1,0))</f>
        <v>0</v>
      </c>
      <c r="I863" s="2">
        <f>IF(SUM('Actual species'!L863)&gt;=1,1,IF(SUM('Actual species'!L863)="X",1,0))</f>
        <v>0</v>
      </c>
      <c r="J863" s="2">
        <f>IF(SUM('Actual species'!M863)&gt;=1,1,IF(SUM('Actual species'!M863)="X",1,0))</f>
        <v>0</v>
      </c>
      <c r="K863" s="2">
        <f>IF(SUM('Actual species'!N863)&gt;=1,1,IF(SUM('Actual species'!N863)="X",1,0))</f>
        <v>0</v>
      </c>
      <c r="L863" s="2">
        <f>IF(SUM('Actual species'!O863)&gt;=1,1,IF(SUM('Actual species'!O863)="X",1,0))</f>
        <v>0</v>
      </c>
      <c r="M863" s="2">
        <f>IF(SUM('Actual species'!P863)&gt;=1,1,IF(SUM('Actual species'!P863)="X",1,0))</f>
        <v>0</v>
      </c>
      <c r="N863" s="2">
        <f>IF(SUM('Actual species'!Q863)&gt;=1,1,IF(SUM('Actual species'!Q863)="X",1,0))</f>
        <v>0</v>
      </c>
      <c r="O863" s="2">
        <f>IF(SUM('Actual species'!R863)&gt;=1,1,IF(SUM('Actual species'!R863)="X",1,0))</f>
        <v>0</v>
      </c>
      <c r="P863" s="2">
        <f>IF(SUM('Actual species'!S863)&gt;=1,1,IF(SUM('Actual species'!S863)="X",1,0))</f>
        <v>0</v>
      </c>
      <c r="Q863" s="2">
        <f>IF(SUM('Actual species'!T863)&gt;=1,1,IF(SUM('Actual species'!T863)="X",1,0))</f>
        <v>0</v>
      </c>
      <c r="R863" s="2">
        <f>IF(SUM('Actual species'!U863)&gt;=1,1,IF(SUM('Actual species'!U863)="X",1,0))</f>
        <v>0</v>
      </c>
      <c r="S863" s="2">
        <f>IF(SUM('Actual species'!V863)&gt;=1,1,IF(SUM('Actual species'!V863)="X",1,0))</f>
        <v>0</v>
      </c>
      <c r="T863" s="2">
        <f>IF(SUM('Actual species'!W863)&gt;=1,1,IF(SUM('Actual species'!W863)="X",1,0))</f>
        <v>0</v>
      </c>
    </row>
    <row r="864" spans="1:20" x14ac:dyDescent="0.3">
      <c r="A864" s="113" t="str">
        <f>'Actual species'!A864</f>
        <v xml:space="preserve">*Pseudopsis cypria (E) </v>
      </c>
      <c r="B864" s="66">
        <f>IF(SUM('Actual species'!B864:E864)&gt;=1,1,IF(SUM('Actual species'!B864:E864)="X",1,0))</f>
        <v>1</v>
      </c>
      <c r="C864" s="2">
        <f>IF(SUM('Actual species'!F864)&gt;=1,1,IF(SUM('Actual species'!F864)="X",1,0))</f>
        <v>0</v>
      </c>
      <c r="D864" s="2">
        <f>IF(SUM('Actual species'!G864)&gt;=1,1,IF(SUM('Actual species'!G864)="X",1,0))</f>
        <v>0</v>
      </c>
      <c r="E864" s="2">
        <f>IF(SUM('Actual species'!H864)&gt;=1,1,IF(SUM('Actual species'!H864)="X",1,0))</f>
        <v>0</v>
      </c>
      <c r="F864" s="2">
        <f>IF(SUM('Actual species'!I864)&gt;=1,1,IF(SUM('Actual species'!I864)="X",1,0))</f>
        <v>0</v>
      </c>
      <c r="G864" s="2">
        <f>IF(SUM('Actual species'!J864)&gt;=1,1,IF(SUM('Actual species'!J864)="X",1,0))</f>
        <v>0</v>
      </c>
      <c r="H864" s="2">
        <f>IF(SUM('Actual species'!K864)&gt;=1,1,IF(SUM('Actual species'!K864)="X",1,0))</f>
        <v>0</v>
      </c>
      <c r="I864" s="2">
        <f>IF(SUM('Actual species'!L864)&gt;=1,1,IF(SUM('Actual species'!L864)="X",1,0))</f>
        <v>0</v>
      </c>
      <c r="J864" s="2">
        <f>IF(SUM('Actual species'!M864)&gt;=1,1,IF(SUM('Actual species'!M864)="X",1,0))</f>
        <v>0</v>
      </c>
      <c r="K864" s="2">
        <f>IF(SUM('Actual species'!N864)&gt;=1,1,IF(SUM('Actual species'!N864)="X",1,0))</f>
        <v>0</v>
      </c>
      <c r="L864" s="2">
        <f>IF(SUM('Actual species'!O864)&gt;=1,1,IF(SUM('Actual species'!O864)="X",1,0))</f>
        <v>0</v>
      </c>
      <c r="M864" s="2">
        <f>IF(SUM('Actual species'!P864)&gt;=1,1,IF(SUM('Actual species'!P864)="X",1,0))</f>
        <v>0</v>
      </c>
      <c r="N864" s="2">
        <f>IF(SUM('Actual species'!Q864)&gt;=1,1,IF(SUM('Actual species'!Q864)="X",1,0))</f>
        <v>0</v>
      </c>
      <c r="O864" s="2">
        <f>IF(SUM('Actual species'!R864)&gt;=1,1,IF(SUM('Actual species'!R864)="X",1,0))</f>
        <v>0</v>
      </c>
      <c r="P864" s="2">
        <f>IF(SUM('Actual species'!S864)&gt;=1,1,IF(SUM('Actual species'!S864)="X",1,0))</f>
        <v>0</v>
      </c>
      <c r="Q864" s="2">
        <f>IF(SUM('Actual species'!T864)&gt;=1,1,IF(SUM('Actual species'!T864)="X",1,0))</f>
        <v>0</v>
      </c>
      <c r="R864" s="2">
        <f>IF(SUM('Actual species'!U864)&gt;=1,1,IF(SUM('Actual species'!U864)="X",1,0))</f>
        <v>0</v>
      </c>
      <c r="S864" s="2">
        <f>IF(SUM('Actual species'!V864)&gt;=1,1,IF(SUM('Actual species'!V864)="X",1,0))</f>
        <v>0</v>
      </c>
      <c r="T864" s="2">
        <f>IF(SUM('Actual species'!W864)&gt;=1,1,IF(SUM('Actual species'!W864)="X",1,0))</f>
        <v>0</v>
      </c>
    </row>
    <row r="865" spans="1:20" x14ac:dyDescent="0.3">
      <c r="A865" s="113" t="str">
        <f>'Actual species'!A865</f>
        <v>Pseudopsis sulcata</v>
      </c>
      <c r="B865" s="66">
        <f>IF(SUM('Actual species'!B865:E865)&gt;=1,1,IF(SUM('Actual species'!B865:E865)="X",1,0))</f>
        <v>0</v>
      </c>
      <c r="C865" s="2">
        <f>IF(SUM('Actual species'!F865)&gt;=1,1,IF(SUM('Actual species'!F865)="X",1,0))</f>
        <v>0</v>
      </c>
      <c r="D865" s="2">
        <f>IF(SUM('Actual species'!G865)&gt;=1,1,IF(SUM('Actual species'!G865)="X",1,0))</f>
        <v>0</v>
      </c>
      <c r="E865" s="2">
        <f>IF(SUM('Actual species'!H865)&gt;=1,1,IF(SUM('Actual species'!H865)="X",1,0))</f>
        <v>1</v>
      </c>
      <c r="F865" s="2">
        <f>IF(SUM('Actual species'!I865)&gt;=1,1,IF(SUM('Actual species'!I865)="X",1,0))</f>
        <v>0</v>
      </c>
      <c r="G865" s="2">
        <f>IF(SUM('Actual species'!J865)&gt;=1,1,IF(SUM('Actual species'!J865)="X",1,0))</f>
        <v>0</v>
      </c>
      <c r="H865" s="2">
        <f>IF(SUM('Actual species'!K865)&gt;=1,1,IF(SUM('Actual species'!K865)="X",1,0))</f>
        <v>0</v>
      </c>
      <c r="I865" s="2">
        <f>IF(SUM('Actual species'!L865)&gt;=1,1,IF(SUM('Actual species'!L865)="X",1,0))</f>
        <v>0</v>
      </c>
      <c r="J865" s="2">
        <f>IF(SUM('Actual species'!M865)&gt;=1,1,IF(SUM('Actual species'!M865)="X",1,0))</f>
        <v>0</v>
      </c>
      <c r="K865" s="2">
        <f>IF(SUM('Actual species'!N865)&gt;=1,1,IF(SUM('Actual species'!N865)="X",1,0))</f>
        <v>0</v>
      </c>
      <c r="L865" s="2">
        <f>IF(SUM('Actual species'!O865)&gt;=1,1,IF(SUM('Actual species'!O865)="X",1,0))</f>
        <v>0</v>
      </c>
      <c r="M865" s="2">
        <f>IF(SUM('Actual species'!P865)&gt;=1,1,IF(SUM('Actual species'!P865)="X",1,0))</f>
        <v>0</v>
      </c>
      <c r="N865" s="2">
        <f>IF(SUM('Actual species'!Q865)&gt;=1,1,IF(SUM('Actual species'!Q865)="X",1,0))</f>
        <v>0</v>
      </c>
      <c r="O865" s="2">
        <f>IF(SUM('Actual species'!R865)&gt;=1,1,IF(SUM('Actual species'!R865)="X",1,0))</f>
        <v>0</v>
      </c>
      <c r="P865" s="2">
        <f>IF(SUM('Actual species'!S865)&gt;=1,1,IF(SUM('Actual species'!S865)="X",1,0))</f>
        <v>0</v>
      </c>
      <c r="Q865" s="2">
        <f>IF(SUM('Actual species'!T865)&gt;=1,1,IF(SUM('Actual species'!T865)="X",1,0))</f>
        <v>0</v>
      </c>
      <c r="R865" s="2">
        <f>IF(SUM('Actual species'!U865)&gt;=1,1,IF(SUM('Actual species'!U865)="X",1,0))</f>
        <v>0</v>
      </c>
      <c r="S865" s="2">
        <f>IF(SUM('Actual species'!V865)&gt;=1,1,IF(SUM('Actual species'!V865)="X",1,0))</f>
        <v>0</v>
      </c>
      <c r="T865" s="2">
        <f>IF(SUM('Actual species'!W865)&gt;=1,1,IF(SUM('Actual species'!W865)="X",1,0))</f>
        <v>0</v>
      </c>
    </row>
    <row r="866" spans="1:20" x14ac:dyDescent="0.3">
      <c r="A866" s="113" t="str">
        <f>'Actual species'!A866</f>
        <v>Paedrinae</v>
      </c>
      <c r="B866" s="66">
        <f>IF(SUM('Actual species'!B866:E866)&gt;=1,1,IF(SUM('Actual species'!B866:E866)="X",1,0))</f>
        <v>0</v>
      </c>
      <c r="C866" s="2">
        <f>IF(SUM('Actual species'!F866)&gt;=1,1,IF(SUM('Actual species'!F866)="X",1,0))</f>
        <v>0</v>
      </c>
      <c r="D866" s="2">
        <f>IF(SUM('Actual species'!G866)&gt;=1,1,IF(SUM('Actual species'!G866)="X",1,0))</f>
        <v>0</v>
      </c>
      <c r="E866" s="2">
        <f>IF(SUM('Actual species'!H866)&gt;=1,1,IF(SUM('Actual species'!H866)="X",1,0))</f>
        <v>0</v>
      </c>
      <c r="F866" s="2">
        <f>IF(SUM('Actual species'!I866)&gt;=1,1,IF(SUM('Actual species'!I866)="X",1,0))</f>
        <v>0</v>
      </c>
      <c r="G866" s="2">
        <f>IF(SUM('Actual species'!J866)&gt;=1,1,IF(SUM('Actual species'!J866)="X",1,0))</f>
        <v>0</v>
      </c>
      <c r="H866" s="2">
        <f>IF(SUM('Actual species'!K866)&gt;=1,1,IF(SUM('Actual species'!K866)="X",1,0))</f>
        <v>0</v>
      </c>
      <c r="I866" s="2">
        <f>IF(SUM('Actual species'!L866)&gt;=1,1,IF(SUM('Actual species'!L866)="X",1,0))</f>
        <v>0</v>
      </c>
      <c r="J866" s="2">
        <f>IF(SUM('Actual species'!M866)&gt;=1,1,IF(SUM('Actual species'!M866)="X",1,0))</f>
        <v>0</v>
      </c>
      <c r="K866" s="2">
        <f>IF(SUM('Actual species'!N866)&gt;=1,1,IF(SUM('Actual species'!N866)="X",1,0))</f>
        <v>0</v>
      </c>
      <c r="L866" s="2">
        <f>IF(SUM('Actual species'!O866)&gt;=1,1,IF(SUM('Actual species'!O866)="X",1,0))</f>
        <v>0</v>
      </c>
      <c r="M866" s="2">
        <f>IF(SUM('Actual species'!P866)&gt;=1,1,IF(SUM('Actual species'!P866)="X",1,0))</f>
        <v>0</v>
      </c>
      <c r="N866" s="2">
        <f>IF(SUM('Actual species'!Q866)&gt;=1,1,IF(SUM('Actual species'!Q866)="X",1,0))</f>
        <v>0</v>
      </c>
      <c r="O866" s="2">
        <f>IF(SUM('Actual species'!R866)&gt;=1,1,IF(SUM('Actual species'!R866)="X",1,0))</f>
        <v>0</v>
      </c>
      <c r="P866" s="2">
        <f>IF(SUM('Actual species'!S866)&gt;=1,1,IF(SUM('Actual species'!S866)="X",1,0))</f>
        <v>0</v>
      </c>
      <c r="Q866" s="2">
        <f>IF(SUM('Actual species'!T866)&gt;=1,1,IF(SUM('Actual species'!T866)="X",1,0))</f>
        <v>0</v>
      </c>
      <c r="R866" s="2">
        <f>IF(SUM('Actual species'!U866)&gt;=1,1,IF(SUM('Actual species'!U866)="X",1,0))</f>
        <v>0</v>
      </c>
      <c r="S866" s="2">
        <f>IF(SUM('Actual species'!V866)&gt;=1,1,IF(SUM('Actual species'!V866)="X",1,0))</f>
        <v>0</v>
      </c>
      <c r="T866" s="2">
        <f>IF(SUM('Actual species'!W866)&gt;=1,1,IF(SUM('Actual species'!W866)="X",1,0))</f>
        <v>0</v>
      </c>
    </row>
    <row r="867" spans="1:20" x14ac:dyDescent="0.3">
      <c r="A867" s="113" t="str">
        <f>'Actual species'!A867</f>
        <v>Achenium debile</v>
      </c>
      <c r="B867" s="66">
        <f>IF(SUM('Actual species'!B867:E867)&gt;=1,1,IF(SUM('Actual species'!B867:E867)="X",1,0))</f>
        <v>0</v>
      </c>
      <c r="C867" s="2">
        <f>IF(SUM('Actual species'!F867)&gt;=1,1,IF(SUM('Actual species'!F867)="X",1,0))</f>
        <v>0</v>
      </c>
      <c r="D867" s="2">
        <f>IF(SUM('Actual species'!G867)&gt;=1,1,IF(SUM('Actual species'!G867)="X",1,0))</f>
        <v>0</v>
      </c>
      <c r="E867" s="2">
        <f>IF(SUM('Actual species'!H867)&gt;=1,1,IF(SUM('Actual species'!H867)="X",1,0))</f>
        <v>0</v>
      </c>
      <c r="F867" s="2">
        <f>IF(SUM('Actual species'!I867)&gt;=1,1,IF(SUM('Actual species'!I867)="X",1,0))</f>
        <v>0</v>
      </c>
      <c r="G867" s="2">
        <f>IF(SUM('Actual species'!J867)&gt;=1,1,IF(SUM('Actual species'!J867)="X",1,0))</f>
        <v>0</v>
      </c>
      <c r="H867" s="2">
        <f>IF(SUM('Actual species'!K867)&gt;=1,1,IF(SUM('Actual species'!K867)="X",1,0))</f>
        <v>1</v>
      </c>
      <c r="I867" s="2">
        <f>IF(SUM('Actual species'!L867)&gt;=1,1,IF(SUM('Actual species'!L867)="X",1,0))</f>
        <v>0</v>
      </c>
      <c r="J867" s="2">
        <f>IF(SUM('Actual species'!M867)&gt;=1,1,IF(SUM('Actual species'!M867)="X",1,0))</f>
        <v>0</v>
      </c>
      <c r="K867" s="2">
        <f>IF(SUM('Actual species'!N867)&gt;=1,1,IF(SUM('Actual species'!N867)="X",1,0))</f>
        <v>0</v>
      </c>
      <c r="L867" s="2">
        <f>IF(SUM('Actual species'!O867)&gt;=1,1,IF(SUM('Actual species'!O867)="X",1,0))</f>
        <v>0</v>
      </c>
      <c r="M867" s="2">
        <f>IF(SUM('Actual species'!P867)&gt;=1,1,IF(SUM('Actual species'!P867)="X",1,0))</f>
        <v>0</v>
      </c>
      <c r="N867" s="2">
        <f>IF(SUM('Actual species'!Q867)&gt;=1,1,IF(SUM('Actual species'!Q867)="X",1,0))</f>
        <v>0</v>
      </c>
      <c r="O867" s="2">
        <f>IF(SUM('Actual species'!R867)&gt;=1,1,IF(SUM('Actual species'!R867)="X",1,0))</f>
        <v>0</v>
      </c>
      <c r="P867" s="2">
        <f>IF(SUM('Actual species'!S867)&gt;=1,1,IF(SUM('Actual species'!S867)="X",1,0))</f>
        <v>0</v>
      </c>
      <c r="Q867" s="2">
        <f>IF(SUM('Actual species'!T867)&gt;=1,1,IF(SUM('Actual species'!T867)="X",1,0))</f>
        <v>0</v>
      </c>
      <c r="R867" s="2">
        <f>IF(SUM('Actual species'!U867)&gt;=1,1,IF(SUM('Actual species'!U867)="X",1,0))</f>
        <v>0</v>
      </c>
      <c r="S867" s="2">
        <f>IF(SUM('Actual species'!V867)&gt;=1,1,IF(SUM('Actual species'!V867)="X",1,0))</f>
        <v>0</v>
      </c>
      <c r="T867" s="2">
        <f>IF(SUM('Actual species'!W867)&gt;=1,1,IF(SUM('Actual species'!W867)="X",1,0))</f>
        <v>0</v>
      </c>
    </row>
    <row r="868" spans="1:20" x14ac:dyDescent="0.3">
      <c r="A868" s="113" t="str">
        <f>'Actual species'!A868</f>
        <v>Achenium depressum</v>
      </c>
      <c r="B868" s="66">
        <f>IF(SUM('Actual species'!B868:E868)&gt;=1,1,IF(SUM('Actual species'!B868:E868)="X",1,0))</f>
        <v>0</v>
      </c>
      <c r="C868" s="2">
        <f>IF(SUM('Actual species'!F868)&gt;=1,1,IF(SUM('Actual species'!F868)="X",1,0))</f>
        <v>0</v>
      </c>
      <c r="D868" s="2">
        <f>IF(SUM('Actual species'!G868)&gt;=1,1,IF(SUM('Actual species'!G868)="X",1,0))</f>
        <v>0</v>
      </c>
      <c r="E868" s="2">
        <f>IF(SUM('Actual species'!H868)&gt;=1,1,IF(SUM('Actual species'!H868)="X",1,0))</f>
        <v>0</v>
      </c>
      <c r="F868" s="2">
        <f>IF(SUM('Actual species'!I868)&gt;=1,1,IF(SUM('Actual species'!I868)="X",1,0))</f>
        <v>1</v>
      </c>
      <c r="G868" s="2">
        <f>IF(SUM('Actual species'!J868)&gt;=1,1,IF(SUM('Actual species'!J868)="X",1,0))</f>
        <v>1</v>
      </c>
      <c r="H868" s="2">
        <f>IF(SUM('Actual species'!K868)&gt;=1,1,IF(SUM('Actual species'!K868)="X",1,0))</f>
        <v>0</v>
      </c>
      <c r="I868" s="2">
        <f>IF(SUM('Actual species'!L868)&gt;=1,1,IF(SUM('Actual species'!L868)="X",1,0))</f>
        <v>0</v>
      </c>
      <c r="J868" s="2">
        <f>IF(SUM('Actual species'!M868)&gt;=1,1,IF(SUM('Actual species'!M868)="X",1,0))</f>
        <v>1</v>
      </c>
      <c r="K868" s="2">
        <f>IF(SUM('Actual species'!N868)&gt;=1,1,IF(SUM('Actual species'!N868)="X",1,0))</f>
        <v>0</v>
      </c>
      <c r="L868" s="2">
        <f>IF(SUM('Actual species'!O868)&gt;=1,1,IF(SUM('Actual species'!O868)="X",1,0))</f>
        <v>0</v>
      </c>
      <c r="M868" s="2">
        <f>IF(SUM('Actual species'!P868)&gt;=1,1,IF(SUM('Actual species'!P868)="X",1,0))</f>
        <v>0</v>
      </c>
      <c r="N868" s="2">
        <f>IF(SUM('Actual species'!Q868)&gt;=1,1,IF(SUM('Actual species'!Q868)="X",1,0))</f>
        <v>0</v>
      </c>
      <c r="O868" s="2">
        <f>IF(SUM('Actual species'!R868)&gt;=1,1,IF(SUM('Actual species'!R868)="X",1,0))</f>
        <v>0</v>
      </c>
      <c r="P868" s="2">
        <f>IF(SUM('Actual species'!S868)&gt;=1,1,IF(SUM('Actual species'!S868)="X",1,0))</f>
        <v>0</v>
      </c>
      <c r="Q868" s="2">
        <f>IF(SUM('Actual species'!T868)&gt;=1,1,IF(SUM('Actual species'!T868)="X",1,0))</f>
        <v>0</v>
      </c>
      <c r="R868" s="2">
        <f>IF(SUM('Actual species'!U868)&gt;=1,1,IF(SUM('Actual species'!U868)="X",1,0))</f>
        <v>0</v>
      </c>
      <c r="S868" s="2">
        <f>IF(SUM('Actual species'!V868)&gt;=1,1,IF(SUM('Actual species'!V868)="X",1,0))</f>
        <v>0</v>
      </c>
      <c r="T868" s="2">
        <f>IF(SUM('Actual species'!W868)&gt;=1,1,IF(SUM('Actual species'!W868)="X",1,0))</f>
        <v>0</v>
      </c>
    </row>
    <row r="869" spans="1:20" x14ac:dyDescent="0.3">
      <c r="A869" s="113" t="str">
        <f>'Actual species'!A869</f>
        <v>Achenium humile</v>
      </c>
      <c r="B869" s="66">
        <f>IF(SUM('Actual species'!B869:E869)&gt;=1,1,IF(SUM('Actual species'!B869:E869)="X",1,0))</f>
        <v>0</v>
      </c>
      <c r="C869" s="2">
        <f>IF(SUM('Actual species'!F869)&gt;=1,1,IF(SUM('Actual species'!F869)="X",1,0))</f>
        <v>0</v>
      </c>
      <c r="D869" s="2">
        <f>IF(SUM('Actual species'!G869)&gt;=1,1,IF(SUM('Actual species'!G869)="X",1,0))</f>
        <v>0</v>
      </c>
      <c r="E869" s="2">
        <f>IF(SUM('Actual species'!H869)&gt;=1,1,IF(SUM('Actual species'!H869)="X",1,0))</f>
        <v>0</v>
      </c>
      <c r="F869" s="2">
        <f>IF(SUM('Actual species'!I869)&gt;=1,1,IF(SUM('Actual species'!I869)="X",1,0))</f>
        <v>0</v>
      </c>
      <c r="G869" s="2">
        <f>IF(SUM('Actual species'!J869)&gt;=1,1,IF(SUM('Actual species'!J869)="X",1,0))</f>
        <v>0</v>
      </c>
      <c r="H869" s="2">
        <f>IF(SUM('Actual species'!K869)&gt;=1,1,IF(SUM('Actual species'!K869)="X",1,0))</f>
        <v>0</v>
      </c>
      <c r="I869" s="2">
        <f>IF(SUM('Actual species'!L869)&gt;=1,1,IF(SUM('Actual species'!L869)="X",1,0))</f>
        <v>0</v>
      </c>
      <c r="J869" s="2">
        <f>IF(SUM('Actual species'!M869)&gt;=1,1,IF(SUM('Actual species'!M869)="X",1,0))</f>
        <v>1</v>
      </c>
      <c r="K869" s="2">
        <f>IF(SUM('Actual species'!N869)&gt;=1,1,IF(SUM('Actual species'!N869)="X",1,0))</f>
        <v>0</v>
      </c>
      <c r="L869" s="2">
        <f>IF(SUM('Actual species'!O869)&gt;=1,1,IF(SUM('Actual species'!O869)="X",1,0))</f>
        <v>0</v>
      </c>
      <c r="M869" s="2">
        <f>IF(SUM('Actual species'!P869)&gt;=1,1,IF(SUM('Actual species'!P869)="X",1,0))</f>
        <v>0</v>
      </c>
      <c r="N869" s="2">
        <f>IF(SUM('Actual species'!Q869)&gt;=1,1,IF(SUM('Actual species'!Q869)="X",1,0))</f>
        <v>0</v>
      </c>
      <c r="O869" s="2">
        <f>IF(SUM('Actual species'!R869)&gt;=1,1,IF(SUM('Actual species'!R869)="X",1,0))</f>
        <v>0</v>
      </c>
      <c r="P869" s="2">
        <f>IF(SUM('Actual species'!S869)&gt;=1,1,IF(SUM('Actual species'!S869)="X",1,0))</f>
        <v>0</v>
      </c>
      <c r="Q869" s="2">
        <f>IF(SUM('Actual species'!T869)&gt;=1,1,IF(SUM('Actual species'!T869)="X",1,0))</f>
        <v>0</v>
      </c>
      <c r="R869" s="2">
        <f>IF(SUM('Actual species'!U869)&gt;=1,1,IF(SUM('Actual species'!U869)="X",1,0))</f>
        <v>0</v>
      </c>
      <c r="S869" s="2">
        <f>IF(SUM('Actual species'!V869)&gt;=1,1,IF(SUM('Actual species'!V869)="X",1,0))</f>
        <v>0</v>
      </c>
      <c r="T869" s="2">
        <f>IF(SUM('Actual species'!W869)&gt;=1,1,IF(SUM('Actual species'!W869)="X",1,0))</f>
        <v>0</v>
      </c>
    </row>
    <row r="870" spans="1:20" x14ac:dyDescent="0.3">
      <c r="A870" s="113" t="str">
        <f>'Actual species'!A870</f>
        <v>Achenium picinum</v>
      </c>
      <c r="B870" s="66">
        <f>IF(SUM('Actual species'!B870:E870)&gt;=1,1,IF(SUM('Actual species'!B870:E870)="X",1,0))</f>
        <v>0</v>
      </c>
      <c r="C870" s="2">
        <f>IF(SUM('Actual species'!F870)&gt;=1,1,IF(SUM('Actual species'!F870)="X",1,0))</f>
        <v>0</v>
      </c>
      <c r="D870" s="2">
        <f>IF(SUM('Actual species'!G870)&gt;=1,1,IF(SUM('Actual species'!G870)="X",1,0))</f>
        <v>0</v>
      </c>
      <c r="E870" s="2">
        <f>IF(SUM('Actual species'!H870)&gt;=1,1,IF(SUM('Actual species'!H870)="X",1,0))</f>
        <v>0</v>
      </c>
      <c r="F870" s="2">
        <f>IF(SUM('Actual species'!I870)&gt;=1,1,IF(SUM('Actual species'!I870)="X",1,0))</f>
        <v>0</v>
      </c>
      <c r="G870" s="2">
        <f>IF(SUM('Actual species'!J870)&gt;=1,1,IF(SUM('Actual species'!J870)="X",1,0))</f>
        <v>0</v>
      </c>
      <c r="H870" s="2">
        <f>IF(SUM('Actual species'!K870)&gt;=1,1,IF(SUM('Actual species'!K870)="X",1,0))</f>
        <v>1</v>
      </c>
      <c r="I870" s="2">
        <f>IF(SUM('Actual species'!L870)&gt;=1,1,IF(SUM('Actual species'!L870)="X",1,0))</f>
        <v>0</v>
      </c>
      <c r="J870" s="2">
        <f>IF(SUM('Actual species'!M870)&gt;=1,1,IF(SUM('Actual species'!M870)="X",1,0))</f>
        <v>0</v>
      </c>
      <c r="K870" s="2">
        <f>IF(SUM('Actual species'!N870)&gt;=1,1,IF(SUM('Actual species'!N870)="X",1,0))</f>
        <v>0</v>
      </c>
      <c r="L870" s="2">
        <f>IF(SUM('Actual species'!O870)&gt;=1,1,IF(SUM('Actual species'!O870)="X",1,0))</f>
        <v>0</v>
      </c>
      <c r="M870" s="2">
        <f>IF(SUM('Actual species'!P870)&gt;=1,1,IF(SUM('Actual species'!P870)="X",1,0))</f>
        <v>0</v>
      </c>
      <c r="N870" s="2">
        <f>IF(SUM('Actual species'!Q870)&gt;=1,1,IF(SUM('Actual species'!Q870)="X",1,0))</f>
        <v>0</v>
      </c>
      <c r="O870" s="2">
        <f>IF(SUM('Actual species'!R870)&gt;=1,1,IF(SUM('Actual species'!R870)="X",1,0))</f>
        <v>0</v>
      </c>
      <c r="P870" s="2">
        <f>IF(SUM('Actual species'!S870)&gt;=1,1,IF(SUM('Actual species'!S870)="X",1,0))</f>
        <v>0</v>
      </c>
      <c r="Q870" s="2">
        <f>IF(SUM('Actual species'!T870)&gt;=1,1,IF(SUM('Actual species'!T870)="X",1,0))</f>
        <v>0</v>
      </c>
      <c r="R870" s="2">
        <f>IF(SUM('Actual species'!U870)&gt;=1,1,IF(SUM('Actual species'!U870)="X",1,0))</f>
        <v>0</v>
      </c>
      <c r="S870" s="2">
        <f>IF(SUM('Actual species'!V870)&gt;=1,1,IF(SUM('Actual species'!V870)="X",1,0))</f>
        <v>0</v>
      </c>
      <c r="T870" s="2">
        <f>IF(SUM('Actual species'!W870)&gt;=1,1,IF(SUM('Actual species'!W870)="X",1,0))</f>
        <v>0</v>
      </c>
    </row>
    <row r="871" spans="1:20" x14ac:dyDescent="0.3">
      <c r="A871" s="113" t="str">
        <f>'Actual species'!A871</f>
        <v>Achenium scimbalioides</v>
      </c>
      <c r="B871" s="66">
        <f>IF(SUM('Actual species'!B871:E871)&gt;=1,1,IF(SUM('Actual species'!B871:E871)="X",1,0))</f>
        <v>0</v>
      </c>
      <c r="C871" s="2">
        <f>IF(SUM('Actual species'!F871)&gt;=1,1,IF(SUM('Actual species'!F871)="X",1,0))</f>
        <v>0</v>
      </c>
      <c r="D871" s="2">
        <f>IF(SUM('Actual species'!G871)&gt;=1,1,IF(SUM('Actual species'!G871)="X",1,0))</f>
        <v>0</v>
      </c>
      <c r="E871" s="2">
        <f>IF(SUM('Actual species'!H871)&gt;=1,1,IF(SUM('Actual species'!H871)="X",1,0))</f>
        <v>0</v>
      </c>
      <c r="F871" s="2">
        <f>IF(SUM('Actual species'!I871)&gt;=1,1,IF(SUM('Actual species'!I871)="X",1,0))</f>
        <v>0</v>
      </c>
      <c r="G871" s="2">
        <f>IF(SUM('Actual species'!J871)&gt;=1,1,IF(SUM('Actual species'!J871)="X",1,0))</f>
        <v>0</v>
      </c>
      <c r="H871" s="2">
        <f>IF(SUM('Actual species'!K871)&gt;=1,1,IF(SUM('Actual species'!K871)="X",1,0))</f>
        <v>0</v>
      </c>
      <c r="I871" s="2">
        <f>IF(SUM('Actual species'!L871)&gt;=1,1,IF(SUM('Actual species'!L871)="X",1,0))</f>
        <v>1</v>
      </c>
      <c r="J871" s="2">
        <f>IF(SUM('Actual species'!M871)&gt;=1,1,IF(SUM('Actual species'!M871)="X",1,0))</f>
        <v>0</v>
      </c>
      <c r="K871" s="2">
        <f>IF(SUM('Actual species'!N871)&gt;=1,1,IF(SUM('Actual species'!N871)="X",1,0))</f>
        <v>0</v>
      </c>
      <c r="L871" s="2">
        <f>IF(SUM('Actual species'!O871)&gt;=1,1,IF(SUM('Actual species'!O871)="X",1,0))</f>
        <v>0</v>
      </c>
      <c r="M871" s="2">
        <f>IF(SUM('Actual species'!P871)&gt;=1,1,IF(SUM('Actual species'!P871)="X",1,0))</f>
        <v>0</v>
      </c>
      <c r="N871" s="2">
        <f>IF(SUM('Actual species'!Q871)&gt;=1,1,IF(SUM('Actual species'!Q871)="X",1,0))</f>
        <v>0</v>
      </c>
      <c r="O871" s="2">
        <f>IF(SUM('Actual species'!R871)&gt;=1,1,IF(SUM('Actual species'!R871)="X",1,0))</f>
        <v>0</v>
      </c>
      <c r="P871" s="2">
        <f>IF(SUM('Actual species'!S871)&gt;=1,1,IF(SUM('Actual species'!S871)="X",1,0))</f>
        <v>0</v>
      </c>
      <c r="Q871" s="2">
        <f>IF(SUM('Actual species'!T871)&gt;=1,1,IF(SUM('Actual species'!T871)="X",1,0))</f>
        <v>0</v>
      </c>
      <c r="R871" s="2">
        <f>IF(SUM('Actual species'!U871)&gt;=1,1,IF(SUM('Actual species'!U871)="X",1,0))</f>
        <v>0</v>
      </c>
      <c r="S871" s="2">
        <f>IF(SUM('Actual species'!V871)&gt;=1,1,IF(SUM('Actual species'!V871)="X",1,0))</f>
        <v>0</v>
      </c>
      <c r="T871" s="2">
        <f>IF(SUM('Actual species'!W871)&gt;=1,1,IF(SUM('Actual species'!W871)="X",1,0))</f>
        <v>0</v>
      </c>
    </row>
    <row r="872" spans="1:20" x14ac:dyDescent="0.3">
      <c r="A872" s="113" t="str">
        <f>'Actual species'!A872</f>
        <v>Astenus bimaculatus</v>
      </c>
      <c r="B872" s="66">
        <f>IF(SUM('Actual species'!B872:E872)&gt;=1,1,IF(SUM('Actual species'!B872:E872)="X",1,0))</f>
        <v>0</v>
      </c>
      <c r="C872" s="2">
        <f>IF(SUM('Actual species'!F872)&gt;=1,1,IF(SUM('Actual species'!F872)="X",1,0))</f>
        <v>0</v>
      </c>
      <c r="D872" s="2">
        <f>IF(SUM('Actual species'!G872)&gt;=1,1,IF(SUM('Actual species'!G872)="X",1,0))</f>
        <v>0</v>
      </c>
      <c r="E872" s="2">
        <f>IF(SUM('Actual species'!H872)&gt;=1,1,IF(SUM('Actual species'!H872)="X",1,0))</f>
        <v>1</v>
      </c>
      <c r="F872" s="2">
        <f>IF(SUM('Actual species'!I872)&gt;=1,1,IF(SUM('Actual species'!I872)="X",1,0))</f>
        <v>0</v>
      </c>
      <c r="G872" s="2">
        <f>IF(SUM('Actual species'!J872)&gt;=1,1,IF(SUM('Actual species'!J872)="X",1,0))</f>
        <v>0</v>
      </c>
      <c r="H872" s="2">
        <f>IF(SUM('Actual species'!K872)&gt;=1,1,IF(SUM('Actual species'!K872)="X",1,0))</f>
        <v>0</v>
      </c>
      <c r="I872" s="2">
        <f>IF(SUM('Actual species'!L872)&gt;=1,1,IF(SUM('Actual species'!L872)="X",1,0))</f>
        <v>0</v>
      </c>
      <c r="J872" s="2">
        <f>IF(SUM('Actual species'!M872)&gt;=1,1,IF(SUM('Actual species'!M872)="X",1,0))</f>
        <v>0</v>
      </c>
      <c r="K872" s="2">
        <f>IF(SUM('Actual species'!N872)&gt;=1,1,IF(SUM('Actual species'!N872)="X",1,0))</f>
        <v>0</v>
      </c>
      <c r="L872" s="2">
        <f>IF(SUM('Actual species'!O872)&gt;=1,1,IF(SUM('Actual species'!O872)="X",1,0))</f>
        <v>0</v>
      </c>
      <c r="M872" s="2">
        <f>IF(SUM('Actual species'!P872)&gt;=1,1,IF(SUM('Actual species'!P872)="X",1,0))</f>
        <v>0</v>
      </c>
      <c r="N872" s="2">
        <f>IF(SUM('Actual species'!Q872)&gt;=1,1,IF(SUM('Actual species'!Q872)="X",1,0))</f>
        <v>0</v>
      </c>
      <c r="O872" s="2">
        <f>IF(SUM('Actual species'!R872)&gt;=1,1,IF(SUM('Actual species'!R872)="X",1,0))</f>
        <v>0</v>
      </c>
      <c r="P872" s="2">
        <f>IF(SUM('Actual species'!S872)&gt;=1,1,IF(SUM('Actual species'!S872)="X",1,0))</f>
        <v>0</v>
      </c>
      <c r="Q872" s="2">
        <f>IF(SUM('Actual species'!T872)&gt;=1,1,IF(SUM('Actual species'!T872)="X",1,0))</f>
        <v>0</v>
      </c>
      <c r="R872" s="2">
        <f>IF(SUM('Actual species'!U872)&gt;=1,1,IF(SUM('Actual species'!U872)="X",1,0))</f>
        <v>0</v>
      </c>
      <c r="S872" s="2">
        <f>IF(SUM('Actual species'!V872)&gt;=1,1,IF(SUM('Actual species'!V872)="X",1,0))</f>
        <v>0</v>
      </c>
      <c r="T872" s="2">
        <f>IF(SUM('Actual species'!W872)&gt;=1,1,IF(SUM('Actual species'!W872)="X",1,0))</f>
        <v>0</v>
      </c>
    </row>
    <row r="873" spans="1:20" x14ac:dyDescent="0.3">
      <c r="A873" s="113" t="str">
        <f>'Actual species'!A873</f>
        <v>Astenus bimaculatus bimaculatus</v>
      </c>
      <c r="B873" s="66">
        <f>IF(SUM('Actual species'!B873:E873)&gt;=1,1,IF(SUM('Actual species'!B873:E873)="X",1,0))</f>
        <v>0</v>
      </c>
      <c r="C873" s="2">
        <f>IF(SUM('Actual species'!F873)&gt;=1,1,IF(SUM('Actual species'!F873)="X",1,0))</f>
        <v>0</v>
      </c>
      <c r="D873" s="2">
        <f>IF(SUM('Actual species'!G873)&gt;=1,1,IF(SUM('Actual species'!G873)="X",1,0))</f>
        <v>0</v>
      </c>
      <c r="E873" s="2">
        <f>IF(SUM('Actual species'!H873)&gt;=1,1,IF(SUM('Actual species'!H873)="X",1,0))</f>
        <v>0</v>
      </c>
      <c r="F873" s="2">
        <f>IF(SUM('Actual species'!I873)&gt;=1,1,IF(SUM('Actual species'!I873)="X",1,0))</f>
        <v>0</v>
      </c>
      <c r="G873" s="2">
        <f>IF(SUM('Actual species'!J873)&gt;=1,1,IF(SUM('Actual species'!J873)="X",1,0))</f>
        <v>0</v>
      </c>
      <c r="H873" s="2">
        <f>IF(SUM('Actual species'!K873)&gt;=1,1,IF(SUM('Actual species'!K873)="X",1,0))</f>
        <v>0</v>
      </c>
      <c r="I873" s="2">
        <f>IF(SUM('Actual species'!L873)&gt;=1,1,IF(SUM('Actual species'!L873)="X",1,0))</f>
        <v>0</v>
      </c>
      <c r="J873" s="2">
        <f>IF(SUM('Actual species'!M873)&gt;=1,1,IF(SUM('Actual species'!M873)="X",1,0))</f>
        <v>1</v>
      </c>
      <c r="K873" s="2">
        <f>IF(SUM('Actual species'!N873)&gt;=1,1,IF(SUM('Actual species'!N873)="X",1,0))</f>
        <v>0</v>
      </c>
      <c r="L873" s="2">
        <f>IF(SUM('Actual species'!O873)&gt;=1,1,IF(SUM('Actual species'!O873)="X",1,0))</f>
        <v>0</v>
      </c>
      <c r="M873" s="2">
        <f>IF(SUM('Actual species'!P873)&gt;=1,1,IF(SUM('Actual species'!P873)="X",1,0))</f>
        <v>0</v>
      </c>
      <c r="N873" s="2">
        <f>IF(SUM('Actual species'!Q873)&gt;=1,1,IF(SUM('Actual species'!Q873)="X",1,0))</f>
        <v>0</v>
      </c>
      <c r="O873" s="2">
        <f>IF(SUM('Actual species'!R873)&gt;=1,1,IF(SUM('Actual species'!R873)="X",1,0))</f>
        <v>0</v>
      </c>
      <c r="P873" s="2">
        <f>IF(SUM('Actual species'!S873)&gt;=1,1,IF(SUM('Actual species'!S873)="X",1,0))</f>
        <v>0</v>
      </c>
      <c r="Q873" s="2">
        <f>IF(SUM('Actual species'!T873)&gt;=1,1,IF(SUM('Actual species'!T873)="X",1,0))</f>
        <v>0</v>
      </c>
      <c r="R873" s="2">
        <f>IF(SUM('Actual species'!U873)&gt;=1,1,IF(SUM('Actual species'!U873)="X",1,0))</f>
        <v>0</v>
      </c>
      <c r="S873" s="2">
        <f>IF(SUM('Actual species'!V873)&gt;=1,1,IF(SUM('Actual species'!V873)="X",1,0))</f>
        <v>0</v>
      </c>
      <c r="T873" s="2">
        <f>IF(SUM('Actual species'!W873)&gt;=1,1,IF(SUM('Actual species'!W873)="X",1,0))</f>
        <v>0</v>
      </c>
    </row>
    <row r="874" spans="1:20" x14ac:dyDescent="0.3">
      <c r="A874" s="113" t="str">
        <f>'Actual species'!A874</f>
        <v>Astenus cf. procerus</v>
      </c>
      <c r="B874" s="66">
        <f>IF(SUM('Actual species'!B874:E874)&gt;=1,1,IF(SUM('Actual species'!B874:E874)="X",1,0))</f>
        <v>0</v>
      </c>
      <c r="C874" s="2">
        <f>IF(SUM('Actual species'!F874)&gt;=1,1,IF(SUM('Actual species'!F874)="X",1,0))</f>
        <v>0</v>
      </c>
      <c r="D874" s="2">
        <f>IF(SUM('Actual species'!G874)&gt;=1,1,IF(SUM('Actual species'!G874)="X",1,0))</f>
        <v>0</v>
      </c>
      <c r="E874" s="2">
        <f>IF(SUM('Actual species'!H874)&gt;=1,1,IF(SUM('Actual species'!H874)="X",1,0))</f>
        <v>0</v>
      </c>
      <c r="F874" s="2">
        <f>IF(SUM('Actual species'!I874)&gt;=1,1,IF(SUM('Actual species'!I874)="X",1,0))</f>
        <v>0</v>
      </c>
      <c r="G874" s="2">
        <f>IF(SUM('Actual species'!J874)&gt;=1,1,IF(SUM('Actual species'!J874)="X",1,0))</f>
        <v>0</v>
      </c>
      <c r="H874" s="2">
        <f>IF(SUM('Actual species'!K874)&gt;=1,1,IF(SUM('Actual species'!K874)="X",1,0))</f>
        <v>1</v>
      </c>
      <c r="I874" s="2">
        <f>IF(SUM('Actual species'!L874)&gt;=1,1,IF(SUM('Actual species'!L874)="X",1,0))</f>
        <v>0</v>
      </c>
      <c r="J874" s="2">
        <f>IF(SUM('Actual species'!M874)&gt;=1,1,IF(SUM('Actual species'!M874)="X",1,0))</f>
        <v>0</v>
      </c>
      <c r="K874" s="2">
        <f>IF(SUM('Actual species'!N874)&gt;=1,1,IF(SUM('Actual species'!N874)="X",1,0))</f>
        <v>0</v>
      </c>
      <c r="L874" s="2">
        <f>IF(SUM('Actual species'!O874)&gt;=1,1,IF(SUM('Actual species'!O874)="X",1,0))</f>
        <v>0</v>
      </c>
      <c r="M874" s="2">
        <f>IF(SUM('Actual species'!P874)&gt;=1,1,IF(SUM('Actual species'!P874)="X",1,0))</f>
        <v>0</v>
      </c>
      <c r="N874" s="2">
        <f>IF(SUM('Actual species'!Q874)&gt;=1,1,IF(SUM('Actual species'!Q874)="X",1,0))</f>
        <v>0</v>
      </c>
      <c r="O874" s="2">
        <f>IF(SUM('Actual species'!R874)&gt;=1,1,IF(SUM('Actual species'!R874)="X",1,0))</f>
        <v>0</v>
      </c>
      <c r="P874" s="2">
        <f>IF(SUM('Actual species'!S874)&gt;=1,1,IF(SUM('Actual species'!S874)="X",1,0))</f>
        <v>1</v>
      </c>
      <c r="Q874" s="2">
        <f>IF(SUM('Actual species'!T874)&gt;=1,1,IF(SUM('Actual species'!T874)="X",1,0))</f>
        <v>0</v>
      </c>
      <c r="R874" s="2">
        <f>IF(SUM('Actual species'!U874)&gt;=1,1,IF(SUM('Actual species'!U874)="X",1,0))</f>
        <v>0</v>
      </c>
      <c r="S874" s="2">
        <f>IF(SUM('Actual species'!V874)&gt;=1,1,IF(SUM('Actual species'!V874)="X",1,0))</f>
        <v>0</v>
      </c>
      <c r="T874" s="2">
        <f>IF(SUM('Actual species'!W874)&gt;=1,1,IF(SUM('Actual species'!W874)="X",1,0))</f>
        <v>0</v>
      </c>
    </row>
    <row r="875" spans="1:20" x14ac:dyDescent="0.3">
      <c r="A875" s="113" t="str">
        <f>'Actual species'!A875</f>
        <v>Astenus gracilis</v>
      </c>
      <c r="B875" s="66">
        <f>IF(SUM('Actual species'!B875:E875)&gt;=1,1,IF(SUM('Actual species'!B875:E875)="X",1,0))</f>
        <v>0</v>
      </c>
      <c r="C875" s="2">
        <f>IF(SUM('Actual species'!F875)&gt;=1,1,IF(SUM('Actual species'!F875)="X",1,0))</f>
        <v>0</v>
      </c>
      <c r="D875" s="2">
        <f>IF(SUM('Actual species'!G875)&gt;=1,1,IF(SUM('Actual species'!G875)="X",1,0))</f>
        <v>0</v>
      </c>
      <c r="E875" s="2">
        <f>IF(SUM('Actual species'!H875)&gt;=1,1,IF(SUM('Actual species'!H875)="X",1,0))</f>
        <v>0</v>
      </c>
      <c r="F875" s="2">
        <f>IF(SUM('Actual species'!I875)&gt;=1,1,IF(SUM('Actual species'!I875)="X",1,0))</f>
        <v>0</v>
      </c>
      <c r="G875" s="2">
        <f>IF(SUM('Actual species'!J875)&gt;=1,1,IF(SUM('Actual species'!J875)="X",1,0))</f>
        <v>0</v>
      </c>
      <c r="H875" s="2">
        <f>IF(SUM('Actual species'!K875)&gt;=1,1,IF(SUM('Actual species'!K875)="X",1,0))</f>
        <v>0</v>
      </c>
      <c r="I875" s="2">
        <f>IF(SUM('Actual species'!L875)&gt;=1,1,IF(SUM('Actual species'!L875)="X",1,0))</f>
        <v>0</v>
      </c>
      <c r="J875" s="2">
        <f>IF(SUM('Actual species'!M875)&gt;=1,1,IF(SUM('Actual species'!M875)="X",1,0))</f>
        <v>0</v>
      </c>
      <c r="K875" s="2">
        <f>IF(SUM('Actual species'!N875)&gt;=1,1,IF(SUM('Actual species'!N875)="X",1,0))</f>
        <v>0</v>
      </c>
      <c r="L875" s="2">
        <f>IF(SUM('Actual species'!O875)&gt;=1,1,IF(SUM('Actual species'!O875)="X",1,0))</f>
        <v>0</v>
      </c>
      <c r="M875" s="2">
        <f>IF(SUM('Actual species'!P875)&gt;=1,1,IF(SUM('Actual species'!P875)="X",1,0))</f>
        <v>0</v>
      </c>
      <c r="N875" s="2">
        <f>IF(SUM('Actual species'!Q875)&gt;=1,1,IF(SUM('Actual species'!Q875)="X",1,0))</f>
        <v>0</v>
      </c>
      <c r="O875" s="2">
        <f>IF(SUM('Actual species'!R875)&gt;=1,1,IF(SUM('Actual species'!R875)="X",1,0))</f>
        <v>0</v>
      </c>
      <c r="P875" s="2">
        <f>IF(SUM('Actual species'!S875)&gt;=1,1,IF(SUM('Actual species'!S875)="X",1,0))</f>
        <v>0</v>
      </c>
      <c r="Q875" s="2">
        <f>IF(SUM('Actual species'!T875)&gt;=1,1,IF(SUM('Actual species'!T875)="X",1,0))</f>
        <v>1</v>
      </c>
      <c r="R875" s="2">
        <f>IF(SUM('Actual species'!U875)&gt;=1,1,IF(SUM('Actual species'!U875)="X",1,0))</f>
        <v>0</v>
      </c>
      <c r="S875" s="2">
        <f>IF(SUM('Actual species'!V875)&gt;=1,1,IF(SUM('Actual species'!V875)="X",1,0))</f>
        <v>0</v>
      </c>
      <c r="T875" s="2">
        <f>IF(SUM('Actual species'!W875)&gt;=1,1,IF(SUM('Actual species'!W875)="X",1,0))</f>
        <v>0</v>
      </c>
    </row>
    <row r="876" spans="1:20" x14ac:dyDescent="0.3">
      <c r="A876" s="113" t="str">
        <f>'Actual species'!A876</f>
        <v>Astenus immaculatus</v>
      </c>
      <c r="B876" s="66">
        <f>IF(SUM('Actual species'!B876:E876)&gt;=1,1,IF(SUM('Actual species'!B876:E876)="X",1,0))</f>
        <v>0</v>
      </c>
      <c r="C876" s="2">
        <f>IF(SUM('Actual species'!F876)&gt;=1,1,IF(SUM('Actual species'!F876)="X",1,0))</f>
        <v>0</v>
      </c>
      <c r="D876" s="2">
        <f>IF(SUM('Actual species'!G876)&gt;=1,1,IF(SUM('Actual species'!G876)="X",1,0))</f>
        <v>0</v>
      </c>
      <c r="E876" s="2">
        <f>IF(SUM('Actual species'!H876)&gt;=1,1,IF(SUM('Actual species'!H876)="X",1,0))</f>
        <v>0</v>
      </c>
      <c r="F876" s="2">
        <f>IF(SUM('Actual species'!I876)&gt;=1,1,IF(SUM('Actual species'!I876)="X",1,0))</f>
        <v>0</v>
      </c>
      <c r="G876" s="2">
        <f>IF(SUM('Actual species'!J876)&gt;=1,1,IF(SUM('Actual species'!J876)="X",1,0))</f>
        <v>0</v>
      </c>
      <c r="H876" s="2">
        <f>IF(SUM('Actual species'!K876)&gt;=1,1,IF(SUM('Actual species'!K876)="X",1,0))</f>
        <v>0</v>
      </c>
      <c r="I876" s="2">
        <f>IF(SUM('Actual species'!L876)&gt;=1,1,IF(SUM('Actual species'!L876)="X",1,0))</f>
        <v>0</v>
      </c>
      <c r="J876" s="2">
        <f>IF(SUM('Actual species'!M876)&gt;=1,1,IF(SUM('Actual species'!M876)="X",1,0))</f>
        <v>1</v>
      </c>
      <c r="K876" s="2">
        <f>IF(SUM('Actual species'!N876)&gt;=1,1,IF(SUM('Actual species'!N876)="X",1,0))</f>
        <v>0</v>
      </c>
      <c r="L876" s="2">
        <f>IF(SUM('Actual species'!O876)&gt;=1,1,IF(SUM('Actual species'!O876)="X",1,0))</f>
        <v>0</v>
      </c>
      <c r="M876" s="2">
        <f>IF(SUM('Actual species'!P876)&gt;=1,1,IF(SUM('Actual species'!P876)="X",1,0))</f>
        <v>0</v>
      </c>
      <c r="N876" s="2">
        <f>IF(SUM('Actual species'!Q876)&gt;=1,1,IF(SUM('Actual species'!Q876)="X",1,0))</f>
        <v>0</v>
      </c>
      <c r="O876" s="2">
        <f>IF(SUM('Actual species'!R876)&gt;=1,1,IF(SUM('Actual species'!R876)="X",1,0))</f>
        <v>0</v>
      </c>
      <c r="P876" s="2">
        <f>IF(SUM('Actual species'!S876)&gt;=1,1,IF(SUM('Actual species'!S876)="X",1,0))</f>
        <v>0</v>
      </c>
      <c r="Q876" s="2">
        <f>IF(SUM('Actual species'!T876)&gt;=1,1,IF(SUM('Actual species'!T876)="X",1,0))</f>
        <v>0</v>
      </c>
      <c r="R876" s="2">
        <f>IF(SUM('Actual species'!U876)&gt;=1,1,IF(SUM('Actual species'!U876)="X",1,0))</f>
        <v>0</v>
      </c>
      <c r="S876" s="2">
        <f>IF(SUM('Actual species'!V876)&gt;=1,1,IF(SUM('Actual species'!V876)="X",1,0))</f>
        <v>0</v>
      </c>
      <c r="T876" s="2">
        <f>IF(SUM('Actual species'!W876)&gt;=1,1,IF(SUM('Actual species'!W876)="X",1,0))</f>
        <v>0</v>
      </c>
    </row>
    <row r="877" spans="1:20" x14ac:dyDescent="0.3">
      <c r="A877" s="113" t="str">
        <f>'Actual species'!A877</f>
        <v>Astenus lyonessius</v>
      </c>
      <c r="B877" s="66">
        <f>IF(SUM('Actual species'!B877:E877)&gt;=1,1,IF(SUM('Actual species'!B877:E877)="X",1,0))</f>
        <v>0</v>
      </c>
      <c r="C877" s="2">
        <f>IF(SUM('Actual species'!F877)&gt;=1,1,IF(SUM('Actual species'!F877)="X",1,0))</f>
        <v>0</v>
      </c>
      <c r="D877" s="2">
        <f>IF(SUM('Actual species'!G877)&gt;=1,1,IF(SUM('Actual species'!G877)="X",1,0))</f>
        <v>0</v>
      </c>
      <c r="E877" s="2">
        <f>IF(SUM('Actual species'!H877)&gt;=1,1,IF(SUM('Actual species'!H877)="X",1,0))</f>
        <v>0</v>
      </c>
      <c r="F877" s="2">
        <f>IF(SUM('Actual species'!I877)&gt;=1,1,IF(SUM('Actual species'!I877)="X",1,0))</f>
        <v>1</v>
      </c>
      <c r="G877" s="2">
        <f>IF(SUM('Actual species'!J877)&gt;=1,1,IF(SUM('Actual species'!J877)="X",1,0))</f>
        <v>1</v>
      </c>
      <c r="H877" s="2">
        <f>IF(SUM('Actual species'!K877)&gt;=1,1,IF(SUM('Actual species'!K877)="X",1,0))</f>
        <v>0</v>
      </c>
      <c r="I877" s="2">
        <f>IF(SUM('Actual species'!L877)&gt;=1,1,IF(SUM('Actual species'!L877)="X",1,0))</f>
        <v>0</v>
      </c>
      <c r="J877" s="2">
        <f>IF(SUM('Actual species'!M877)&gt;=1,1,IF(SUM('Actual species'!M877)="X",1,0))</f>
        <v>0</v>
      </c>
      <c r="K877" s="2">
        <f>IF(SUM('Actual species'!N877)&gt;=1,1,IF(SUM('Actual species'!N877)="X",1,0))</f>
        <v>0</v>
      </c>
      <c r="L877" s="2">
        <f>IF(SUM('Actual species'!O877)&gt;=1,1,IF(SUM('Actual species'!O877)="X",1,0))</f>
        <v>0</v>
      </c>
      <c r="M877" s="2">
        <f>IF(SUM('Actual species'!P877)&gt;=1,1,IF(SUM('Actual species'!P877)="X",1,0))</f>
        <v>1</v>
      </c>
      <c r="N877" s="2">
        <f>IF(SUM('Actual species'!Q877)&gt;=1,1,IF(SUM('Actual species'!Q877)="X",1,0))</f>
        <v>0</v>
      </c>
      <c r="O877" s="2">
        <f>IF(SUM('Actual species'!R877)&gt;=1,1,IF(SUM('Actual species'!R877)="X",1,0))</f>
        <v>0</v>
      </c>
      <c r="P877" s="2">
        <f>IF(SUM('Actual species'!S877)&gt;=1,1,IF(SUM('Actual species'!S877)="X",1,0))</f>
        <v>0</v>
      </c>
      <c r="Q877" s="2">
        <f>IF(SUM('Actual species'!T877)&gt;=1,1,IF(SUM('Actual species'!T877)="X",1,0))</f>
        <v>0</v>
      </c>
      <c r="R877" s="2">
        <f>IF(SUM('Actual species'!U877)&gt;=1,1,IF(SUM('Actual species'!U877)="X",1,0))</f>
        <v>0</v>
      </c>
      <c r="S877" s="2">
        <f>IF(SUM('Actual species'!V877)&gt;=1,1,IF(SUM('Actual species'!V877)="X",1,0))</f>
        <v>0</v>
      </c>
      <c r="T877" s="2">
        <f>IF(SUM('Actual species'!W877)&gt;=1,1,IF(SUM('Actual species'!W877)="X",1,0))</f>
        <v>0</v>
      </c>
    </row>
    <row r="878" spans="1:20" x14ac:dyDescent="0.3">
      <c r="A878" s="113" t="str">
        <f>'Actual species'!A878</f>
        <v>Astenus melanurus</v>
      </c>
      <c r="B878" s="66">
        <f>IF(SUM('Actual species'!B878:E878)&gt;=1,1,IF(SUM('Actual species'!B878:E878)="X",1,0))</f>
        <v>0</v>
      </c>
      <c r="C878" s="2">
        <f>IF(SUM('Actual species'!F878)&gt;=1,1,IF(SUM('Actual species'!F878)="X",1,0))</f>
        <v>0</v>
      </c>
      <c r="D878" s="2">
        <f>IF(SUM('Actual species'!G878)&gt;=1,1,IF(SUM('Actual species'!G878)="X",1,0))</f>
        <v>0</v>
      </c>
      <c r="E878" s="2">
        <f>IF(SUM('Actual species'!H878)&gt;=1,1,IF(SUM('Actual species'!H878)="X",1,0))</f>
        <v>0</v>
      </c>
      <c r="F878" s="2">
        <f>IF(SUM('Actual species'!I878)&gt;=1,1,IF(SUM('Actual species'!I878)="X",1,0))</f>
        <v>1</v>
      </c>
      <c r="G878" s="2">
        <f>IF(SUM('Actual species'!J878)&gt;=1,1,IF(SUM('Actual species'!J878)="X",1,0))</f>
        <v>0</v>
      </c>
      <c r="H878" s="2">
        <f>IF(SUM('Actual species'!K878)&gt;=1,1,IF(SUM('Actual species'!K878)="X",1,0))</f>
        <v>0</v>
      </c>
      <c r="I878" s="2">
        <f>IF(SUM('Actual species'!L878)&gt;=1,1,IF(SUM('Actual species'!L878)="X",1,0))</f>
        <v>0</v>
      </c>
      <c r="J878" s="2">
        <f>IF(SUM('Actual species'!M878)&gt;=1,1,IF(SUM('Actual species'!M878)="X",1,0))</f>
        <v>0</v>
      </c>
      <c r="K878" s="2">
        <f>IF(SUM('Actual species'!N878)&gt;=1,1,IF(SUM('Actual species'!N878)="X",1,0))</f>
        <v>0</v>
      </c>
      <c r="L878" s="2">
        <f>IF(SUM('Actual species'!O878)&gt;=1,1,IF(SUM('Actual species'!O878)="X",1,0))</f>
        <v>0</v>
      </c>
      <c r="M878" s="2">
        <f>IF(SUM('Actual species'!P878)&gt;=1,1,IF(SUM('Actual species'!P878)="X",1,0))</f>
        <v>1</v>
      </c>
      <c r="N878" s="2">
        <f>IF(SUM('Actual species'!Q878)&gt;=1,1,IF(SUM('Actual species'!Q878)="X",1,0))</f>
        <v>0</v>
      </c>
      <c r="O878" s="2">
        <f>IF(SUM('Actual species'!R878)&gt;=1,1,IF(SUM('Actual species'!R878)="X",1,0))</f>
        <v>0</v>
      </c>
      <c r="P878" s="2">
        <f>IF(SUM('Actual species'!S878)&gt;=1,1,IF(SUM('Actual species'!S878)="X",1,0))</f>
        <v>0</v>
      </c>
      <c r="Q878" s="2">
        <f>IF(SUM('Actual species'!T878)&gt;=1,1,IF(SUM('Actual species'!T878)="X",1,0))</f>
        <v>0</v>
      </c>
      <c r="R878" s="2">
        <f>IF(SUM('Actual species'!U878)&gt;=1,1,IF(SUM('Actual species'!U878)="X",1,0))</f>
        <v>0</v>
      </c>
      <c r="S878" s="2">
        <f>IF(SUM('Actual species'!V878)&gt;=1,1,IF(SUM('Actual species'!V878)="X",1,0))</f>
        <v>0</v>
      </c>
      <c r="T878" s="2">
        <f>IF(SUM('Actual species'!W878)&gt;=1,1,IF(SUM('Actual species'!W878)="X",1,0))</f>
        <v>0</v>
      </c>
    </row>
    <row r="879" spans="1:20" x14ac:dyDescent="0.3">
      <c r="A879" s="113" t="str">
        <f>'Actual species'!A879</f>
        <v xml:space="preserve">Astenus minos (E) </v>
      </c>
      <c r="B879" s="66">
        <f>IF(SUM('Actual species'!B879:E879)&gt;=1,1,IF(SUM('Actual species'!B879:E879)="X",1,0))</f>
        <v>0</v>
      </c>
      <c r="C879" s="2">
        <f>IF(SUM('Actual species'!F879)&gt;=1,1,IF(SUM('Actual species'!F879)="X",1,0))</f>
        <v>0</v>
      </c>
      <c r="D879" s="2">
        <f>IF(SUM('Actual species'!G879)&gt;=1,1,IF(SUM('Actual species'!G879)="X",1,0))</f>
        <v>0</v>
      </c>
      <c r="E879" s="2">
        <f>IF(SUM('Actual species'!H879)&gt;=1,1,IF(SUM('Actual species'!H879)="X",1,0))</f>
        <v>0</v>
      </c>
      <c r="F879" s="2">
        <f>IF(SUM('Actual species'!I879)&gt;=1,1,IF(SUM('Actual species'!I879)="X",1,0))</f>
        <v>0</v>
      </c>
      <c r="G879" s="2">
        <f>IF(SUM('Actual species'!J879)&gt;=1,1,IF(SUM('Actual species'!J879)="X",1,0))</f>
        <v>1</v>
      </c>
      <c r="H879" s="2">
        <f>IF(SUM('Actual species'!K879)&gt;=1,1,IF(SUM('Actual species'!K879)="X",1,0))</f>
        <v>0</v>
      </c>
      <c r="I879" s="2">
        <f>IF(SUM('Actual species'!L879)&gt;=1,1,IF(SUM('Actual species'!L879)="X",1,0))</f>
        <v>0</v>
      </c>
      <c r="J879" s="2">
        <f>IF(SUM('Actual species'!M879)&gt;=1,1,IF(SUM('Actual species'!M879)="X",1,0))</f>
        <v>0</v>
      </c>
      <c r="K879" s="2">
        <f>IF(SUM('Actual species'!N879)&gt;=1,1,IF(SUM('Actual species'!N879)="X",1,0))</f>
        <v>0</v>
      </c>
      <c r="L879" s="2">
        <f>IF(SUM('Actual species'!O879)&gt;=1,1,IF(SUM('Actual species'!O879)="X",1,0))</f>
        <v>0</v>
      </c>
      <c r="M879" s="2">
        <f>IF(SUM('Actual species'!P879)&gt;=1,1,IF(SUM('Actual species'!P879)="X",1,0))</f>
        <v>0</v>
      </c>
      <c r="N879" s="2">
        <f>IF(SUM('Actual species'!Q879)&gt;=1,1,IF(SUM('Actual species'!Q879)="X",1,0))</f>
        <v>0</v>
      </c>
      <c r="O879" s="2">
        <f>IF(SUM('Actual species'!R879)&gt;=1,1,IF(SUM('Actual species'!R879)="X",1,0))</f>
        <v>0</v>
      </c>
      <c r="P879" s="2">
        <f>IF(SUM('Actual species'!S879)&gt;=1,1,IF(SUM('Actual species'!S879)="X",1,0))</f>
        <v>0</v>
      </c>
      <c r="Q879" s="2">
        <f>IF(SUM('Actual species'!T879)&gt;=1,1,IF(SUM('Actual species'!T879)="X",1,0))</f>
        <v>0</v>
      </c>
      <c r="R879" s="2">
        <f>IF(SUM('Actual species'!U879)&gt;=1,1,IF(SUM('Actual species'!U879)="X",1,0))</f>
        <v>0</v>
      </c>
      <c r="S879" s="2">
        <f>IF(SUM('Actual species'!V879)&gt;=1,1,IF(SUM('Actual species'!V879)="X",1,0))</f>
        <v>0</v>
      </c>
      <c r="T879" s="2">
        <f>IF(SUM('Actual species'!W879)&gt;=1,1,IF(SUM('Actual species'!W879)="X",1,0))</f>
        <v>0</v>
      </c>
    </row>
    <row r="880" spans="1:20" x14ac:dyDescent="0.3">
      <c r="A880" s="113" t="str">
        <f>'Actual species'!A880</f>
        <v>Astenus pallidulus</v>
      </c>
      <c r="B880" s="66">
        <f>IF(SUM('Actual species'!B880:E880)&gt;=1,1,IF(SUM('Actual species'!B880:E880)="X",1,0))</f>
        <v>0</v>
      </c>
      <c r="C880" s="2">
        <f>IF(SUM('Actual species'!F880)&gt;=1,1,IF(SUM('Actual species'!F880)="X",1,0))</f>
        <v>0</v>
      </c>
      <c r="D880" s="2">
        <f>IF(SUM('Actual species'!G880)&gt;=1,1,IF(SUM('Actual species'!G880)="X",1,0))</f>
        <v>0</v>
      </c>
      <c r="E880" s="2">
        <f>IF(SUM('Actual species'!H880)&gt;=1,1,IF(SUM('Actual species'!H880)="X",1,0))</f>
        <v>0</v>
      </c>
      <c r="F880" s="2">
        <f>IF(SUM('Actual species'!I880)&gt;=1,1,IF(SUM('Actual species'!I880)="X",1,0))</f>
        <v>0</v>
      </c>
      <c r="G880" s="2">
        <f>IF(SUM('Actual species'!J880)&gt;=1,1,IF(SUM('Actual species'!J880)="X",1,0))</f>
        <v>0</v>
      </c>
      <c r="H880" s="2">
        <f>IF(SUM('Actual species'!K880)&gt;=1,1,IF(SUM('Actual species'!K880)="X",1,0))</f>
        <v>0</v>
      </c>
      <c r="I880" s="2">
        <f>IF(SUM('Actual species'!L880)&gt;=1,1,IF(SUM('Actual species'!L880)="X",1,0))</f>
        <v>0</v>
      </c>
      <c r="J880" s="2">
        <f>IF(SUM('Actual species'!M880)&gt;=1,1,IF(SUM('Actual species'!M880)="X",1,0))</f>
        <v>0</v>
      </c>
      <c r="K880" s="2">
        <f>IF(SUM('Actual species'!N880)&gt;=1,1,IF(SUM('Actual species'!N880)="X",1,0))</f>
        <v>0</v>
      </c>
      <c r="L880" s="2">
        <f>IF(SUM('Actual species'!O880)&gt;=1,1,IF(SUM('Actual species'!O880)="X",1,0))</f>
        <v>0</v>
      </c>
      <c r="M880" s="2">
        <f>IF(SUM('Actual species'!P880)&gt;=1,1,IF(SUM('Actual species'!P880)="X",1,0))</f>
        <v>0</v>
      </c>
      <c r="N880" s="2">
        <f>IF(SUM('Actual species'!Q880)&gt;=1,1,IF(SUM('Actual species'!Q880)="X",1,0))</f>
        <v>0</v>
      </c>
      <c r="O880" s="2">
        <f>IF(SUM('Actual species'!R880)&gt;=1,1,IF(SUM('Actual species'!R880)="X",1,0))</f>
        <v>0</v>
      </c>
      <c r="P880" s="2">
        <f>IF(SUM('Actual species'!S880)&gt;=1,1,IF(SUM('Actual species'!S880)="X",1,0))</f>
        <v>0</v>
      </c>
      <c r="Q880" s="2">
        <f>IF(SUM('Actual species'!T880)&gt;=1,1,IF(SUM('Actual species'!T880)="X",1,0))</f>
        <v>0</v>
      </c>
      <c r="R880" s="2">
        <f>IF(SUM('Actual species'!U880)&gt;=1,1,IF(SUM('Actual species'!U880)="X",1,0))</f>
        <v>0</v>
      </c>
      <c r="S880" s="2">
        <f>IF(SUM('Actual species'!V880)&gt;=1,1,IF(SUM('Actual species'!V880)="X",1,0))</f>
        <v>0</v>
      </c>
      <c r="T880" s="2">
        <f>IF(SUM('Actual species'!W880)&gt;=1,1,IF(SUM('Actual species'!W880)="X",1,0))</f>
        <v>0</v>
      </c>
    </row>
    <row r="881" spans="1:20" x14ac:dyDescent="0.3">
      <c r="A881" s="113" t="str">
        <f>'Actual species'!A881</f>
        <v>Astenus procerus</v>
      </c>
      <c r="B881" s="66">
        <f>IF(SUM('Actual species'!B881:E881)&gt;=1,1,IF(SUM('Actual species'!B881:E881)="X",1,0))</f>
        <v>0</v>
      </c>
      <c r="C881" s="2">
        <f>IF(SUM('Actual species'!F881)&gt;=1,1,IF(SUM('Actual species'!F881)="X",1,0))</f>
        <v>0</v>
      </c>
      <c r="D881" s="2">
        <f>IF(SUM('Actual species'!G881)&gt;=1,1,IF(SUM('Actual species'!G881)="X",1,0))</f>
        <v>0</v>
      </c>
      <c r="E881" s="2">
        <f>IF(SUM('Actual species'!H881)&gt;=1,1,IF(SUM('Actual species'!H881)="X",1,0))</f>
        <v>1</v>
      </c>
      <c r="F881" s="2">
        <f>IF(SUM('Actual species'!I881)&gt;=1,1,IF(SUM('Actual species'!I881)="X",1,0))</f>
        <v>1</v>
      </c>
      <c r="G881" s="2">
        <f>IF(SUM('Actual species'!J881)&gt;=1,1,IF(SUM('Actual species'!J881)="X",1,0))</f>
        <v>1</v>
      </c>
      <c r="H881" s="2">
        <f>IF(SUM('Actual species'!K881)&gt;=1,1,IF(SUM('Actual species'!K881)="X",1,0))</f>
        <v>0</v>
      </c>
      <c r="I881" s="2">
        <f>IF(SUM('Actual species'!L881)&gt;=1,1,IF(SUM('Actual species'!L881)="X",1,0))</f>
        <v>0</v>
      </c>
      <c r="J881" s="2">
        <f>IF(SUM('Actual species'!M881)&gt;=1,1,IF(SUM('Actual species'!M881)="X",1,0))</f>
        <v>0</v>
      </c>
      <c r="K881" s="2">
        <f>IF(SUM('Actual species'!N881)&gt;=1,1,IF(SUM('Actual species'!N881)="X",1,0))</f>
        <v>0</v>
      </c>
      <c r="L881" s="2">
        <f>IF(SUM('Actual species'!O881)&gt;=1,1,IF(SUM('Actual species'!O881)="X",1,0))</f>
        <v>0</v>
      </c>
      <c r="M881" s="2">
        <f>IF(SUM('Actual species'!P881)&gt;=1,1,IF(SUM('Actual species'!P881)="X",1,0))</f>
        <v>1</v>
      </c>
      <c r="N881" s="2">
        <f>IF(SUM('Actual species'!Q881)&gt;=1,1,IF(SUM('Actual species'!Q881)="X",1,0))</f>
        <v>0</v>
      </c>
      <c r="O881" s="2">
        <f>IF(SUM('Actual species'!R881)&gt;=1,1,IF(SUM('Actual species'!R881)="X",1,0))</f>
        <v>0</v>
      </c>
      <c r="P881" s="2">
        <f>IF(SUM('Actual species'!S881)&gt;=1,1,IF(SUM('Actual species'!S881)="X",1,0))</f>
        <v>0</v>
      </c>
      <c r="Q881" s="2">
        <f>IF(SUM('Actual species'!T881)&gt;=1,1,IF(SUM('Actual species'!T881)="X",1,0))</f>
        <v>1</v>
      </c>
      <c r="R881" s="2">
        <f>IF(SUM('Actual species'!U881)&gt;=1,1,IF(SUM('Actual species'!U881)="X",1,0))</f>
        <v>0</v>
      </c>
      <c r="S881" s="2">
        <f>IF(SUM('Actual species'!V881)&gt;=1,1,IF(SUM('Actual species'!V881)="X",1,0))</f>
        <v>0</v>
      </c>
      <c r="T881" s="2">
        <f>IF(SUM('Actual species'!W881)&gt;=1,1,IF(SUM('Actual species'!W881)="X",1,0))</f>
        <v>0</v>
      </c>
    </row>
    <row r="882" spans="1:20" x14ac:dyDescent="0.3">
      <c r="A882" s="113" t="str">
        <f>'Actual species'!A882</f>
        <v xml:space="preserve">Astenus rhodicus (E) </v>
      </c>
      <c r="B882" s="66">
        <f>IF(SUM('Actual species'!B882:E882)&gt;=1,1,IF(SUM('Actual species'!B882:E882)="X",1,0))</f>
        <v>0</v>
      </c>
      <c r="C882" s="2">
        <f>IF(SUM('Actual species'!F882)&gt;=1,1,IF(SUM('Actual species'!F882)="X",1,0))</f>
        <v>0</v>
      </c>
      <c r="D882" s="2">
        <f>IF(SUM('Actual species'!G882)&gt;=1,1,IF(SUM('Actual species'!G882)="X",1,0))</f>
        <v>0</v>
      </c>
      <c r="E882" s="2">
        <f>IF(SUM('Actual species'!H882)&gt;=1,1,IF(SUM('Actual species'!H882)="X",1,0))</f>
        <v>0</v>
      </c>
      <c r="F882" s="2">
        <f>IF(SUM('Actual species'!I882)&gt;=1,1,IF(SUM('Actual species'!I882)="X",1,0))</f>
        <v>0</v>
      </c>
      <c r="G882" s="2">
        <f>IF(SUM('Actual species'!J882)&gt;=1,1,IF(SUM('Actual species'!J882)="X",1,0))</f>
        <v>0</v>
      </c>
      <c r="H882" s="2">
        <f>IF(SUM('Actual species'!K882)&gt;=1,1,IF(SUM('Actual species'!K882)="X",1,0))</f>
        <v>1</v>
      </c>
      <c r="I882" s="2">
        <f>IF(SUM('Actual species'!L882)&gt;=1,1,IF(SUM('Actual species'!L882)="X",1,0))</f>
        <v>0</v>
      </c>
      <c r="J882" s="2">
        <f>IF(SUM('Actual species'!M882)&gt;=1,1,IF(SUM('Actual species'!M882)="X",1,0))</f>
        <v>0</v>
      </c>
      <c r="K882" s="2">
        <f>IF(SUM('Actual species'!N882)&gt;=1,1,IF(SUM('Actual species'!N882)="X",1,0))</f>
        <v>0</v>
      </c>
      <c r="L882" s="2">
        <f>IF(SUM('Actual species'!O882)&gt;=1,1,IF(SUM('Actual species'!O882)="X",1,0))</f>
        <v>1</v>
      </c>
      <c r="M882" s="2">
        <f>IF(SUM('Actual species'!P882)&gt;=1,1,IF(SUM('Actual species'!P882)="X",1,0))</f>
        <v>0</v>
      </c>
      <c r="N882" s="2">
        <f>IF(SUM('Actual species'!Q882)&gt;=1,1,IF(SUM('Actual species'!Q882)="X",1,0))</f>
        <v>0</v>
      </c>
      <c r="O882" s="2">
        <f>IF(SUM('Actual species'!R882)&gt;=1,1,IF(SUM('Actual species'!R882)="X",1,0))</f>
        <v>0</v>
      </c>
      <c r="P882" s="2">
        <f>IF(SUM('Actual species'!S882)&gt;=1,1,IF(SUM('Actual species'!S882)="X",1,0))</f>
        <v>0</v>
      </c>
      <c r="Q882" s="2">
        <f>IF(SUM('Actual species'!T882)&gt;=1,1,IF(SUM('Actual species'!T882)="X",1,0))</f>
        <v>0</v>
      </c>
      <c r="R882" s="2">
        <f>IF(SUM('Actual species'!U882)&gt;=1,1,IF(SUM('Actual species'!U882)="X",1,0))</f>
        <v>0</v>
      </c>
      <c r="S882" s="2">
        <f>IF(SUM('Actual species'!V882)&gt;=1,1,IF(SUM('Actual species'!V882)="X",1,0))</f>
        <v>0</v>
      </c>
      <c r="T882" s="2">
        <f>IF(SUM('Actual species'!W882)&gt;=1,1,IF(SUM('Actual species'!W882)="X",1,0))</f>
        <v>0</v>
      </c>
    </row>
    <row r="883" spans="1:20" x14ac:dyDescent="0.3">
      <c r="A883" s="113" t="str">
        <f>'Actual species'!A883</f>
        <v xml:space="preserve">Astenus sp. </v>
      </c>
      <c r="B883" s="66">
        <f>IF(SUM('Actual species'!B883:E883)&gt;=1,1,IF(SUM('Actual species'!B883:E883)="X",1,0))</f>
        <v>0</v>
      </c>
      <c r="C883" s="2">
        <f>IF(SUM('Actual species'!F883)&gt;=1,1,IF(SUM('Actual species'!F883)="X",1,0))</f>
        <v>1</v>
      </c>
      <c r="D883" s="2">
        <f>IF(SUM('Actual species'!G883)&gt;=1,1,IF(SUM('Actual species'!G883)="X",1,0))</f>
        <v>0</v>
      </c>
      <c r="E883" s="2">
        <f>IF(SUM('Actual species'!H883)&gt;=1,1,IF(SUM('Actual species'!H883)="X",1,0))</f>
        <v>0</v>
      </c>
      <c r="F883" s="2">
        <f>IF(SUM('Actual species'!I883)&gt;=1,1,IF(SUM('Actual species'!I883)="X",1,0))</f>
        <v>0</v>
      </c>
      <c r="G883" s="2">
        <f>IF(SUM('Actual species'!J883)&gt;=1,1,IF(SUM('Actual species'!J883)="X",1,0))</f>
        <v>0</v>
      </c>
      <c r="H883" s="2">
        <f>IF(SUM('Actual species'!K883)&gt;=1,1,IF(SUM('Actual species'!K883)="X",1,0))</f>
        <v>0</v>
      </c>
      <c r="I883" s="2">
        <f>IF(SUM('Actual species'!L883)&gt;=1,1,IF(SUM('Actual species'!L883)="X",1,0))</f>
        <v>0</v>
      </c>
      <c r="J883" s="2">
        <f>IF(SUM('Actual species'!M883)&gt;=1,1,IF(SUM('Actual species'!M883)="X",1,0))</f>
        <v>0</v>
      </c>
      <c r="K883" s="2">
        <f>IF(SUM('Actual species'!N883)&gt;=1,1,IF(SUM('Actual species'!N883)="X",1,0))</f>
        <v>0</v>
      </c>
      <c r="L883" s="2">
        <f>IF(SUM('Actual species'!O883)&gt;=1,1,IF(SUM('Actual species'!O883)="X",1,0))</f>
        <v>0</v>
      </c>
      <c r="M883" s="2">
        <f>IF(SUM('Actual species'!P883)&gt;=1,1,IF(SUM('Actual species'!P883)="X",1,0))</f>
        <v>0</v>
      </c>
      <c r="N883" s="2">
        <f>IF(SUM('Actual species'!Q883)&gt;=1,1,IF(SUM('Actual species'!Q883)="X",1,0))</f>
        <v>0</v>
      </c>
      <c r="O883" s="2">
        <f>IF(SUM('Actual species'!R883)&gt;=1,1,IF(SUM('Actual species'!R883)="X",1,0))</f>
        <v>0</v>
      </c>
      <c r="P883" s="2">
        <f>IF(SUM('Actual species'!S883)&gt;=1,1,IF(SUM('Actual species'!S883)="X",1,0))</f>
        <v>0</v>
      </c>
      <c r="Q883" s="2">
        <f>IF(SUM('Actual species'!T883)&gt;=1,1,IF(SUM('Actual species'!T883)="X",1,0))</f>
        <v>0</v>
      </c>
      <c r="R883" s="2">
        <f>IF(SUM('Actual species'!U883)&gt;=1,1,IF(SUM('Actual species'!U883)="X",1,0))</f>
        <v>0</v>
      </c>
      <c r="S883" s="2">
        <f>IF(SUM('Actual species'!V883)&gt;=1,1,IF(SUM('Actual species'!V883)="X",1,0))</f>
        <v>0</v>
      </c>
      <c r="T883" s="2">
        <f>IF(SUM('Actual species'!W883)&gt;=1,1,IF(SUM('Actual species'!W883)="X",1,0))</f>
        <v>0</v>
      </c>
    </row>
    <row r="884" spans="1:20" x14ac:dyDescent="0.3">
      <c r="A884" s="113" t="str">
        <f>'Actual species'!A884</f>
        <v>Astenus thoracicus</v>
      </c>
      <c r="B884" s="66">
        <f>IF(SUM('Actual species'!B884:E884)&gt;=1,1,IF(SUM('Actual species'!B884:E884)="X",1,0))</f>
        <v>0</v>
      </c>
      <c r="C884" s="2">
        <f>IF(SUM('Actual species'!F884)&gt;=1,1,IF(SUM('Actual species'!F884)="X",1,0))</f>
        <v>0</v>
      </c>
      <c r="D884" s="2">
        <f>IF(SUM('Actual species'!G884)&gt;=1,1,IF(SUM('Actual species'!G884)="X",1,0))</f>
        <v>0</v>
      </c>
      <c r="E884" s="2">
        <f>IF(SUM('Actual species'!H884)&gt;=1,1,IF(SUM('Actual species'!H884)="X",1,0))</f>
        <v>1</v>
      </c>
      <c r="F884" s="2">
        <f>IF(SUM('Actual species'!I884)&gt;=1,1,IF(SUM('Actual species'!I884)="X",1,0))</f>
        <v>1</v>
      </c>
      <c r="G884" s="2">
        <f>IF(SUM('Actual species'!J884)&gt;=1,1,IF(SUM('Actual species'!J884)="X",1,0))</f>
        <v>1</v>
      </c>
      <c r="H884" s="2">
        <f>IF(SUM('Actual species'!K884)&gt;=1,1,IF(SUM('Actual species'!K884)="X",1,0))</f>
        <v>1</v>
      </c>
      <c r="I884" s="2">
        <f>IF(SUM('Actual species'!L884)&gt;=1,1,IF(SUM('Actual species'!L884)="X",1,0))</f>
        <v>0</v>
      </c>
      <c r="J884" s="2">
        <f>IF(SUM('Actual species'!M884)&gt;=1,1,IF(SUM('Actual species'!M884)="X",1,0))</f>
        <v>1</v>
      </c>
      <c r="K884" s="2">
        <f>IF(SUM('Actual species'!N884)&gt;=1,1,IF(SUM('Actual species'!N884)="X",1,0))</f>
        <v>1</v>
      </c>
      <c r="L884" s="2">
        <f>IF(SUM('Actual species'!O884)&gt;=1,1,IF(SUM('Actual species'!O884)="X",1,0))</f>
        <v>0</v>
      </c>
      <c r="M884" s="2">
        <f>IF(SUM('Actual species'!P884)&gt;=1,1,IF(SUM('Actual species'!P884)="X",1,0))</f>
        <v>1</v>
      </c>
      <c r="N884" s="2">
        <f>IF(SUM('Actual species'!Q884)&gt;=1,1,IF(SUM('Actual species'!Q884)="X",1,0))</f>
        <v>0</v>
      </c>
      <c r="O884" s="2">
        <f>IF(SUM('Actual species'!R884)&gt;=1,1,IF(SUM('Actual species'!R884)="X",1,0))</f>
        <v>0</v>
      </c>
      <c r="P884" s="2">
        <f>IF(SUM('Actual species'!S884)&gt;=1,1,IF(SUM('Actual species'!S884)="X",1,0))</f>
        <v>0</v>
      </c>
      <c r="Q884" s="2">
        <f>IF(SUM('Actual species'!T884)&gt;=1,1,IF(SUM('Actual species'!T884)="X",1,0))</f>
        <v>0</v>
      </c>
      <c r="R884" s="2">
        <f>IF(SUM('Actual species'!U884)&gt;=1,1,IF(SUM('Actual species'!U884)="X",1,0))</f>
        <v>0</v>
      </c>
      <c r="S884" s="2">
        <f>IF(SUM('Actual species'!V884)&gt;=1,1,IF(SUM('Actual species'!V884)="X",1,0))</f>
        <v>0</v>
      </c>
      <c r="T884" s="2">
        <f>IF(SUM('Actual species'!W884)&gt;=1,1,IF(SUM('Actual species'!W884)="X",1,0))</f>
        <v>0</v>
      </c>
    </row>
    <row r="885" spans="1:20" x14ac:dyDescent="0.3">
      <c r="A885" s="113" t="str">
        <f>'Actual species'!A885</f>
        <v xml:space="preserve">Astenus thripticus (E) </v>
      </c>
      <c r="B885" s="66">
        <f>IF(SUM('Actual species'!B885:E885)&gt;=1,1,IF(SUM('Actual species'!B885:E885)="X",1,0))</f>
        <v>0</v>
      </c>
      <c r="C885" s="2">
        <f>IF(SUM('Actual species'!F885)&gt;=1,1,IF(SUM('Actual species'!F885)="X",1,0))</f>
        <v>0</v>
      </c>
      <c r="D885" s="2">
        <f>IF(SUM('Actual species'!G885)&gt;=1,1,IF(SUM('Actual species'!G885)="X",1,0))</f>
        <v>0</v>
      </c>
      <c r="E885" s="2">
        <f>IF(SUM('Actual species'!H885)&gt;=1,1,IF(SUM('Actual species'!H885)="X",1,0))</f>
        <v>0</v>
      </c>
      <c r="F885" s="2">
        <f>IF(SUM('Actual species'!I885)&gt;=1,1,IF(SUM('Actual species'!I885)="X",1,0))</f>
        <v>0</v>
      </c>
      <c r="G885" s="2">
        <f>IF(SUM('Actual species'!J885)&gt;=1,1,IF(SUM('Actual species'!J885)="X",1,0))</f>
        <v>1</v>
      </c>
      <c r="H885" s="2">
        <f>IF(SUM('Actual species'!K885)&gt;=1,1,IF(SUM('Actual species'!K885)="X",1,0))</f>
        <v>0</v>
      </c>
      <c r="I885" s="2">
        <f>IF(SUM('Actual species'!L885)&gt;=1,1,IF(SUM('Actual species'!L885)="X",1,0))</f>
        <v>0</v>
      </c>
      <c r="J885" s="2">
        <f>IF(SUM('Actual species'!M885)&gt;=1,1,IF(SUM('Actual species'!M885)="X",1,0))</f>
        <v>0</v>
      </c>
      <c r="K885" s="2">
        <f>IF(SUM('Actual species'!N885)&gt;=1,1,IF(SUM('Actual species'!N885)="X",1,0))</f>
        <v>0</v>
      </c>
      <c r="L885" s="2">
        <f>IF(SUM('Actual species'!O885)&gt;=1,1,IF(SUM('Actual species'!O885)="X",1,0))</f>
        <v>0</v>
      </c>
      <c r="M885" s="2">
        <f>IF(SUM('Actual species'!P885)&gt;=1,1,IF(SUM('Actual species'!P885)="X",1,0))</f>
        <v>0</v>
      </c>
      <c r="N885" s="2">
        <f>IF(SUM('Actual species'!Q885)&gt;=1,1,IF(SUM('Actual species'!Q885)="X",1,0))</f>
        <v>0</v>
      </c>
      <c r="O885" s="2">
        <f>IF(SUM('Actual species'!R885)&gt;=1,1,IF(SUM('Actual species'!R885)="X",1,0))</f>
        <v>0</v>
      </c>
      <c r="P885" s="2">
        <f>IF(SUM('Actual species'!S885)&gt;=1,1,IF(SUM('Actual species'!S885)="X",1,0))</f>
        <v>0</v>
      </c>
      <c r="Q885" s="2">
        <f>IF(SUM('Actual species'!T885)&gt;=1,1,IF(SUM('Actual species'!T885)="X",1,0))</f>
        <v>0</v>
      </c>
      <c r="R885" s="2">
        <f>IF(SUM('Actual species'!U885)&gt;=1,1,IF(SUM('Actual species'!U885)="X",1,0))</f>
        <v>0</v>
      </c>
      <c r="S885" s="2">
        <f>IF(SUM('Actual species'!V885)&gt;=1,1,IF(SUM('Actual species'!V885)="X",1,0))</f>
        <v>0</v>
      </c>
      <c r="T885" s="2">
        <f>IF(SUM('Actual species'!W885)&gt;=1,1,IF(SUM('Actual species'!W885)="X",1,0))</f>
        <v>0</v>
      </c>
    </row>
    <row r="886" spans="1:20" x14ac:dyDescent="0.3">
      <c r="A886" s="113" t="str">
        <f>'Actual species'!A886</f>
        <v>Cryptobium collare</v>
      </c>
      <c r="B886" s="66">
        <f>IF(SUM('Actual species'!B886:E886)&gt;=1,1,IF(SUM('Actual species'!B886:E886)="X",1,0))</f>
        <v>0</v>
      </c>
      <c r="C886" s="2">
        <f>IF(SUM('Actual species'!F886)&gt;=1,1,IF(SUM('Actual species'!F886)="X",1,0))</f>
        <v>0</v>
      </c>
      <c r="D886" s="2">
        <f>IF(SUM('Actual species'!G886)&gt;=1,1,IF(SUM('Actual species'!G886)="X",1,0))</f>
        <v>0</v>
      </c>
      <c r="E886" s="2">
        <f>IF(SUM('Actual species'!H886)&gt;=1,1,IF(SUM('Actual species'!H886)="X",1,0))</f>
        <v>0</v>
      </c>
      <c r="F886" s="2">
        <f>IF(SUM('Actual species'!I886)&gt;=1,1,IF(SUM('Actual species'!I886)="X",1,0))</f>
        <v>0</v>
      </c>
      <c r="G886" s="2">
        <f>IF(SUM('Actual species'!J886)&gt;=1,1,IF(SUM('Actual species'!J886)="X",1,0))</f>
        <v>0</v>
      </c>
      <c r="H886" s="2">
        <f>IF(SUM('Actual species'!K886)&gt;=1,1,IF(SUM('Actual species'!K886)="X",1,0))</f>
        <v>0</v>
      </c>
      <c r="I886" s="2">
        <f>IF(SUM('Actual species'!L886)&gt;=1,1,IF(SUM('Actual species'!L886)="X",1,0))</f>
        <v>0</v>
      </c>
      <c r="J886" s="2">
        <f>IF(SUM('Actual species'!M886)&gt;=1,1,IF(SUM('Actual species'!M886)="X",1,0))</f>
        <v>0</v>
      </c>
      <c r="K886" s="2">
        <f>IF(SUM('Actual species'!N886)&gt;=1,1,IF(SUM('Actual species'!N886)="X",1,0))</f>
        <v>0</v>
      </c>
      <c r="L886" s="2">
        <f>IF(SUM('Actual species'!O886)&gt;=1,1,IF(SUM('Actual species'!O886)="X",1,0))</f>
        <v>0</v>
      </c>
      <c r="M886" s="2">
        <f>IF(SUM('Actual species'!P886)&gt;=1,1,IF(SUM('Actual species'!P886)="X",1,0))</f>
        <v>0</v>
      </c>
      <c r="N886" s="2">
        <f>IF(SUM('Actual species'!Q886)&gt;=1,1,IF(SUM('Actual species'!Q886)="X",1,0))</f>
        <v>0</v>
      </c>
      <c r="O886" s="2">
        <f>IF(SUM('Actual species'!R886)&gt;=1,1,IF(SUM('Actual species'!R886)="X",1,0))</f>
        <v>1</v>
      </c>
      <c r="P886" s="2">
        <f>IF(SUM('Actual species'!S886)&gt;=1,1,IF(SUM('Actual species'!S886)="X",1,0))</f>
        <v>0</v>
      </c>
      <c r="Q886" s="2">
        <f>IF(SUM('Actual species'!T886)&gt;=1,1,IF(SUM('Actual species'!T886)="X",1,0))</f>
        <v>0</v>
      </c>
      <c r="R886" s="2">
        <f>IF(SUM('Actual species'!U886)&gt;=1,1,IF(SUM('Actual species'!U886)="X",1,0))</f>
        <v>0</v>
      </c>
      <c r="S886" s="2">
        <f>IF(SUM('Actual species'!V886)&gt;=1,1,IF(SUM('Actual species'!V886)="X",1,0))</f>
        <v>0</v>
      </c>
      <c r="T886" s="2">
        <f>IF(SUM('Actual species'!W886)&gt;=1,1,IF(SUM('Actual species'!W886)="X",1,0))</f>
        <v>0</v>
      </c>
    </row>
    <row r="887" spans="1:20" x14ac:dyDescent="0.3">
      <c r="A887" s="113" t="str">
        <f>'Actual species'!A887</f>
        <v>Cryptobium turkestanicum</v>
      </c>
      <c r="B887" s="66">
        <f>IF(SUM('Actual species'!B887:E887)&gt;=1,1,IF(SUM('Actual species'!B887:E887)="X",1,0))</f>
        <v>1</v>
      </c>
      <c r="C887" s="2">
        <f>IF(SUM('Actual species'!F887)&gt;=1,1,IF(SUM('Actual species'!F887)="X",1,0))</f>
        <v>0</v>
      </c>
      <c r="D887" s="2">
        <f>IF(SUM('Actual species'!G887)&gt;=1,1,IF(SUM('Actual species'!G887)="X",1,0))</f>
        <v>0</v>
      </c>
      <c r="E887" s="2">
        <f>IF(SUM('Actual species'!H887)&gt;=1,1,IF(SUM('Actual species'!H887)="X",1,0))</f>
        <v>0</v>
      </c>
      <c r="F887" s="2">
        <f>IF(SUM('Actual species'!I887)&gt;=1,1,IF(SUM('Actual species'!I887)="X",1,0))</f>
        <v>0</v>
      </c>
      <c r="G887" s="2">
        <f>IF(SUM('Actual species'!J887)&gt;=1,1,IF(SUM('Actual species'!J887)="X",1,0))</f>
        <v>0</v>
      </c>
      <c r="H887" s="2">
        <f>IF(SUM('Actual species'!K887)&gt;=1,1,IF(SUM('Actual species'!K887)="X",1,0))</f>
        <v>0</v>
      </c>
      <c r="I887" s="2">
        <f>IF(SUM('Actual species'!L887)&gt;=1,1,IF(SUM('Actual species'!L887)="X",1,0))</f>
        <v>0</v>
      </c>
      <c r="J887" s="2">
        <f>IF(SUM('Actual species'!M887)&gt;=1,1,IF(SUM('Actual species'!M887)="X",1,0))</f>
        <v>0</v>
      </c>
      <c r="K887" s="2">
        <f>IF(SUM('Actual species'!N887)&gt;=1,1,IF(SUM('Actual species'!N887)="X",1,0))</f>
        <v>0</v>
      </c>
      <c r="L887" s="2">
        <f>IF(SUM('Actual species'!O887)&gt;=1,1,IF(SUM('Actual species'!O887)="X",1,0))</f>
        <v>0</v>
      </c>
      <c r="M887" s="2">
        <f>IF(SUM('Actual species'!P887)&gt;=1,1,IF(SUM('Actual species'!P887)="X",1,0))</f>
        <v>0</v>
      </c>
      <c r="N887" s="2">
        <f>IF(SUM('Actual species'!Q887)&gt;=1,1,IF(SUM('Actual species'!Q887)="X",1,0))</f>
        <v>0</v>
      </c>
      <c r="O887" s="2">
        <f>IF(SUM('Actual species'!R887)&gt;=1,1,IF(SUM('Actual species'!R887)="X",1,0))</f>
        <v>0</v>
      </c>
      <c r="P887" s="2">
        <f>IF(SUM('Actual species'!S887)&gt;=1,1,IF(SUM('Actual species'!S887)="X",1,0))</f>
        <v>0</v>
      </c>
      <c r="Q887" s="2">
        <f>IF(SUM('Actual species'!T887)&gt;=1,1,IF(SUM('Actual species'!T887)="X",1,0))</f>
        <v>0</v>
      </c>
      <c r="R887" s="2">
        <f>IF(SUM('Actual species'!U887)&gt;=1,1,IF(SUM('Actual species'!U887)="X",1,0))</f>
        <v>0</v>
      </c>
      <c r="S887" s="2">
        <f>IF(SUM('Actual species'!V887)&gt;=1,1,IF(SUM('Actual species'!V887)="X",1,0))</f>
        <v>0</v>
      </c>
      <c r="T887" s="2">
        <f>IF(SUM('Actual species'!W887)&gt;=1,1,IF(SUM('Actual species'!W887)="X",1,0))</f>
        <v>0</v>
      </c>
    </row>
    <row r="888" spans="1:20" x14ac:dyDescent="0.3">
      <c r="A888" s="113" t="str">
        <f>'Actual species'!A888</f>
        <v xml:space="preserve">**Domene behnei (E) </v>
      </c>
      <c r="B888" s="66">
        <f>IF(SUM('Actual species'!B888:E888)&gt;=1,1,IF(SUM('Actual species'!B888:E888)="X",1,0))</f>
        <v>0</v>
      </c>
      <c r="C888" s="2">
        <f>IF(SUM('Actual species'!F888)&gt;=1,1,IF(SUM('Actual species'!F888)="X",1,0))</f>
        <v>0</v>
      </c>
      <c r="D888" s="2">
        <f>IF(SUM('Actual species'!G888)&gt;=1,1,IF(SUM('Actual species'!G888)="X",1,0))</f>
        <v>0</v>
      </c>
      <c r="E888" s="2">
        <f>IF(SUM('Actual species'!H888)&gt;=1,1,IF(SUM('Actual species'!H888)="X",1,0))</f>
        <v>0</v>
      </c>
      <c r="F888" s="2">
        <f>IF(SUM('Actual species'!I888)&gt;=1,1,IF(SUM('Actual species'!I888)="X",1,0))</f>
        <v>0</v>
      </c>
      <c r="G888" s="2">
        <f>IF(SUM('Actual species'!J888)&gt;=1,1,IF(SUM('Actual species'!J888)="X",1,0))</f>
        <v>0</v>
      </c>
      <c r="H888" s="2">
        <f>IF(SUM('Actual species'!K888)&gt;=1,1,IF(SUM('Actual species'!K888)="X",1,0))</f>
        <v>0</v>
      </c>
      <c r="I888" s="2">
        <f>IF(SUM('Actual species'!L888)&gt;=1,1,IF(SUM('Actual species'!L888)="X",1,0))</f>
        <v>0</v>
      </c>
      <c r="J888" s="2">
        <f>IF(SUM('Actual species'!M888)&gt;=1,1,IF(SUM('Actual species'!M888)="X",1,0))</f>
        <v>0</v>
      </c>
      <c r="K888" s="2">
        <f>IF(SUM('Actual species'!N888)&gt;=1,1,IF(SUM('Actual species'!N888)="X",1,0))</f>
        <v>0</v>
      </c>
      <c r="L888" s="2">
        <f>IF(SUM('Actual species'!O888)&gt;=1,1,IF(SUM('Actual species'!O888)="X",1,0))</f>
        <v>0</v>
      </c>
      <c r="M888" s="2">
        <f>IF(SUM('Actual species'!P888)&gt;=1,1,IF(SUM('Actual species'!P888)="X",1,0))</f>
        <v>0</v>
      </c>
      <c r="N888" s="2">
        <f>IF(SUM('Actual species'!Q888)&gt;=1,1,IF(SUM('Actual species'!Q888)="X",1,0))</f>
        <v>0</v>
      </c>
      <c r="O888" s="2">
        <f>IF(SUM('Actual species'!R888)&gt;=1,1,IF(SUM('Actual species'!R888)="X",1,0))</f>
        <v>0</v>
      </c>
      <c r="P888" s="2">
        <f>IF(SUM('Actual species'!S888)&gt;=1,1,IF(SUM('Actual species'!S888)="X",1,0))</f>
        <v>0</v>
      </c>
      <c r="Q888" s="2">
        <f>IF(SUM('Actual species'!T888)&gt;=1,1,IF(SUM('Actual species'!T888)="X",1,0))</f>
        <v>0</v>
      </c>
      <c r="R888" s="2">
        <f>IF(SUM('Actual species'!U888)&gt;=1,1,IF(SUM('Actual species'!U888)="X",1,0))</f>
        <v>0</v>
      </c>
      <c r="S888" s="2">
        <f>IF(SUM('Actual species'!V888)&gt;=1,1,IF(SUM('Actual species'!V888)="X",1,0))</f>
        <v>0</v>
      </c>
      <c r="T888" s="2">
        <f>IF(SUM('Actual species'!W888)&gt;=1,1,IF(SUM('Actual species'!W888)="X",1,0))</f>
        <v>0</v>
      </c>
    </row>
    <row r="889" spans="1:20" x14ac:dyDescent="0.3">
      <c r="A889" s="113" t="str">
        <f>'Actual species'!A889</f>
        <v>Domene stilicina</v>
      </c>
      <c r="B889" s="66">
        <f>IF(SUM('Actual species'!B889:E889)&gt;=1,1,IF(SUM('Actual species'!B889:E889)="X",1,0))</f>
        <v>1</v>
      </c>
      <c r="C889" s="2">
        <f>IF(SUM('Actual species'!F889)&gt;=1,1,IF(SUM('Actual species'!F889)="X",1,0))</f>
        <v>0</v>
      </c>
      <c r="D889" s="2">
        <f>IF(SUM('Actual species'!G889)&gt;=1,1,IF(SUM('Actual species'!G889)="X",1,0))</f>
        <v>0</v>
      </c>
      <c r="E889" s="2">
        <f>IF(SUM('Actual species'!H889)&gt;=1,1,IF(SUM('Actual species'!H889)="X",1,0))</f>
        <v>1</v>
      </c>
      <c r="F889" s="2">
        <f>IF(SUM('Actual species'!I889)&gt;=1,1,IF(SUM('Actual species'!I889)="X",1,0))</f>
        <v>0</v>
      </c>
      <c r="G889" s="2">
        <f>IF(SUM('Actual species'!J889)&gt;=1,1,IF(SUM('Actual species'!J889)="X",1,0))</f>
        <v>1</v>
      </c>
      <c r="H889" s="2">
        <f>IF(SUM('Actual species'!K889)&gt;=1,1,IF(SUM('Actual species'!K889)="X",1,0))</f>
        <v>1</v>
      </c>
      <c r="I889" s="2">
        <f>IF(SUM('Actual species'!L889)&gt;=1,1,IF(SUM('Actual species'!L889)="X",1,0))</f>
        <v>0</v>
      </c>
      <c r="J889" s="2">
        <f>IF(SUM('Actual species'!M889)&gt;=1,1,IF(SUM('Actual species'!M889)="X",1,0))</f>
        <v>1</v>
      </c>
      <c r="K889" s="2">
        <f>IF(SUM('Actual species'!N889)&gt;=1,1,IF(SUM('Actual species'!N889)="X",1,0))</f>
        <v>1</v>
      </c>
      <c r="L889" s="2">
        <f>IF(SUM('Actual species'!O889)&gt;=1,1,IF(SUM('Actual species'!O889)="X",1,0))</f>
        <v>1</v>
      </c>
      <c r="M889" s="2">
        <f>IF(SUM('Actual species'!P889)&gt;=1,1,IF(SUM('Actual species'!P889)="X",1,0))</f>
        <v>0</v>
      </c>
      <c r="N889" s="2">
        <f>IF(SUM('Actual species'!Q889)&gt;=1,1,IF(SUM('Actual species'!Q889)="X",1,0))</f>
        <v>0</v>
      </c>
      <c r="O889" s="2">
        <f>IF(SUM('Actual species'!R889)&gt;=1,1,IF(SUM('Actual species'!R889)="X",1,0))</f>
        <v>0</v>
      </c>
      <c r="P889" s="2">
        <f>IF(SUM('Actual species'!S889)&gt;=1,1,IF(SUM('Actual species'!S889)="X",1,0))</f>
        <v>0</v>
      </c>
      <c r="Q889" s="2">
        <f>IF(SUM('Actual species'!T889)&gt;=1,1,IF(SUM('Actual species'!T889)="X",1,0))</f>
        <v>0</v>
      </c>
      <c r="R889" s="2">
        <f>IF(SUM('Actual species'!U889)&gt;=1,1,IF(SUM('Actual species'!U889)="X",1,0))</f>
        <v>0</v>
      </c>
      <c r="S889" s="2">
        <f>IF(SUM('Actual species'!V889)&gt;=1,1,IF(SUM('Actual species'!V889)="X",1,0))</f>
        <v>0</v>
      </c>
      <c r="T889" s="2">
        <f>IF(SUM('Actual species'!W889)&gt;=1,1,IF(SUM('Actual species'!W889)="X",1,0))</f>
        <v>0</v>
      </c>
    </row>
    <row r="890" spans="1:20" x14ac:dyDescent="0.3">
      <c r="A890" s="113" t="str">
        <f>'Actual species'!A890</f>
        <v>Homaeotarsus chaudoirii</v>
      </c>
      <c r="B890" s="66">
        <f>IF(SUM('Actual species'!B890:E890)&gt;=1,1,IF(SUM('Actual species'!B890:E890)="X",1,0))</f>
        <v>1</v>
      </c>
      <c r="C890" s="2">
        <f>IF(SUM('Actual species'!F890)&gt;=1,1,IF(SUM('Actual species'!F890)="X",1,0))</f>
        <v>0</v>
      </c>
      <c r="D890" s="2">
        <f>IF(SUM('Actual species'!G890)&gt;=1,1,IF(SUM('Actual species'!G890)="X",1,0))</f>
        <v>0</v>
      </c>
      <c r="E890" s="2">
        <f>IF(SUM('Actual species'!H890)&gt;=1,1,IF(SUM('Actual species'!H890)="X",1,0))</f>
        <v>0</v>
      </c>
      <c r="F890" s="2">
        <f>IF(SUM('Actual species'!I890)&gt;=1,1,IF(SUM('Actual species'!I890)="X",1,0))</f>
        <v>0</v>
      </c>
      <c r="G890" s="2">
        <f>IF(SUM('Actual species'!J890)&gt;=1,1,IF(SUM('Actual species'!J890)="X",1,0))</f>
        <v>0</v>
      </c>
      <c r="H890" s="2">
        <f>IF(SUM('Actual species'!K890)&gt;=1,1,IF(SUM('Actual species'!K890)="X",1,0))</f>
        <v>0</v>
      </c>
      <c r="I890" s="2">
        <f>IF(SUM('Actual species'!L890)&gt;=1,1,IF(SUM('Actual species'!L890)="X",1,0))</f>
        <v>0</v>
      </c>
      <c r="J890" s="2">
        <f>IF(SUM('Actual species'!M890)&gt;=1,1,IF(SUM('Actual species'!M890)="X",1,0))</f>
        <v>0</v>
      </c>
      <c r="K890" s="2">
        <f>IF(SUM('Actual species'!N890)&gt;=1,1,IF(SUM('Actual species'!N890)="X",1,0))</f>
        <v>0</v>
      </c>
      <c r="L890" s="2">
        <f>IF(SUM('Actual species'!O890)&gt;=1,1,IF(SUM('Actual species'!O890)="X",1,0))</f>
        <v>0</v>
      </c>
      <c r="M890" s="2">
        <f>IF(SUM('Actual species'!P890)&gt;=1,1,IF(SUM('Actual species'!P890)="X",1,0))</f>
        <v>1</v>
      </c>
      <c r="N890" s="2">
        <f>IF(SUM('Actual species'!Q890)&gt;=1,1,IF(SUM('Actual species'!Q890)="X",1,0))</f>
        <v>0</v>
      </c>
      <c r="O890" s="2">
        <f>IF(SUM('Actual species'!R890)&gt;=1,1,IF(SUM('Actual species'!R890)="X",1,0))</f>
        <v>0</v>
      </c>
      <c r="P890" s="2">
        <f>IF(SUM('Actual species'!S890)&gt;=1,1,IF(SUM('Actual species'!S890)="X",1,0))</f>
        <v>0</v>
      </c>
      <c r="Q890" s="2">
        <f>IF(SUM('Actual species'!T890)&gt;=1,1,IF(SUM('Actual species'!T890)="X",1,0))</f>
        <v>0</v>
      </c>
      <c r="R890" s="2">
        <f>IF(SUM('Actual species'!U890)&gt;=1,1,IF(SUM('Actual species'!U890)="X",1,0))</f>
        <v>0</v>
      </c>
      <c r="S890" s="2">
        <f>IF(SUM('Actual species'!V890)&gt;=1,1,IF(SUM('Actual species'!V890)="X",1,0))</f>
        <v>0</v>
      </c>
      <c r="T890" s="2">
        <f>IF(SUM('Actual species'!W890)&gt;=1,1,IF(SUM('Actual species'!W890)="X",1,0))</f>
        <v>0</v>
      </c>
    </row>
    <row r="891" spans="1:20" x14ac:dyDescent="0.3">
      <c r="A891" s="113" t="str">
        <f>'Actual species'!A891</f>
        <v>Lathrobium creticum</v>
      </c>
      <c r="B891" s="66">
        <f>IF(SUM('Actual species'!B891:E891)&gt;=1,1,IF(SUM('Actual species'!B891:E891)="X",1,0))</f>
        <v>0</v>
      </c>
      <c r="C891" s="2">
        <f>IF(SUM('Actual species'!F891)&gt;=1,1,IF(SUM('Actual species'!F891)="X",1,0))</f>
        <v>1</v>
      </c>
      <c r="D891" s="2">
        <f>IF(SUM('Actual species'!G891)&gt;=1,1,IF(SUM('Actual species'!G891)="X",1,0))</f>
        <v>0</v>
      </c>
      <c r="E891" s="2">
        <f>IF(SUM('Actual species'!H891)&gt;=1,1,IF(SUM('Actual species'!H891)="X",1,0))</f>
        <v>0</v>
      </c>
      <c r="F891" s="2">
        <f>IF(SUM('Actual species'!I891)&gt;=1,1,IF(SUM('Actual species'!I891)="X",1,0))</f>
        <v>0</v>
      </c>
      <c r="G891" s="2">
        <f>IF(SUM('Actual species'!J891)&gt;=1,1,IF(SUM('Actual species'!J891)="X",1,0))</f>
        <v>0</v>
      </c>
      <c r="H891" s="2">
        <f>IF(SUM('Actual species'!K891)&gt;=1,1,IF(SUM('Actual species'!K891)="X",1,0))</f>
        <v>0</v>
      </c>
      <c r="I891" s="2">
        <f>IF(SUM('Actual species'!L891)&gt;=1,1,IF(SUM('Actual species'!L891)="X",1,0))</f>
        <v>0</v>
      </c>
      <c r="J891" s="2">
        <f>IF(SUM('Actual species'!M891)&gt;=1,1,IF(SUM('Actual species'!M891)="X",1,0))</f>
        <v>0</v>
      </c>
      <c r="K891" s="2">
        <f>IF(SUM('Actual species'!N891)&gt;=1,1,IF(SUM('Actual species'!N891)="X",1,0))</f>
        <v>0</v>
      </c>
      <c r="L891" s="2">
        <f>IF(SUM('Actual species'!O891)&gt;=1,1,IF(SUM('Actual species'!O891)="X",1,0))</f>
        <v>0</v>
      </c>
      <c r="M891" s="2">
        <f>IF(SUM('Actual species'!P891)&gt;=1,1,IF(SUM('Actual species'!P891)="X",1,0))</f>
        <v>0</v>
      </c>
      <c r="N891" s="2">
        <f>IF(SUM('Actual species'!Q891)&gt;=1,1,IF(SUM('Actual species'!Q891)="X",1,0))</f>
        <v>0</v>
      </c>
      <c r="O891" s="2">
        <f>IF(SUM('Actual species'!R891)&gt;=1,1,IF(SUM('Actual species'!R891)="X",1,0))</f>
        <v>0</v>
      </c>
      <c r="P891" s="2">
        <f>IF(SUM('Actual species'!S891)&gt;=1,1,IF(SUM('Actual species'!S891)="X",1,0))</f>
        <v>0</v>
      </c>
      <c r="Q891" s="2">
        <f>IF(SUM('Actual species'!T891)&gt;=1,1,IF(SUM('Actual species'!T891)="X",1,0))</f>
        <v>0</v>
      </c>
      <c r="R891" s="2">
        <f>IF(SUM('Actual species'!U891)&gt;=1,1,IF(SUM('Actual species'!U891)="X",1,0))</f>
        <v>0</v>
      </c>
      <c r="S891" s="2">
        <f>IF(SUM('Actual species'!V891)&gt;=1,1,IF(SUM('Actual species'!V891)="X",1,0))</f>
        <v>0</v>
      </c>
      <c r="T891" s="2">
        <f>IF(SUM('Actual species'!W891)&gt;=1,1,IF(SUM('Actual species'!W891)="X",1,0))</f>
        <v>0</v>
      </c>
    </row>
    <row r="892" spans="1:20" x14ac:dyDescent="0.3">
      <c r="A892" s="113" t="str">
        <f>'Actual species'!A892</f>
        <v>Lathrobium elegantulum</v>
      </c>
      <c r="B892" s="66">
        <f>IF(SUM('Actual species'!B892:E892)&gt;=1,1,IF(SUM('Actual species'!B892:E892)="X",1,0))</f>
        <v>0</v>
      </c>
      <c r="C892" s="2">
        <f>IF(SUM('Actual species'!F892)&gt;=1,1,IF(SUM('Actual species'!F892)="X",1,0))</f>
        <v>0</v>
      </c>
      <c r="D892" s="2">
        <f>IF(SUM('Actual species'!G892)&gt;=1,1,IF(SUM('Actual species'!G892)="X",1,0))</f>
        <v>0</v>
      </c>
      <c r="E892" s="2">
        <f>IF(SUM('Actual species'!H892)&gt;=1,1,IF(SUM('Actual species'!H892)="X",1,0))</f>
        <v>0</v>
      </c>
      <c r="F892" s="2">
        <f>IF(SUM('Actual species'!I892)&gt;=1,1,IF(SUM('Actual species'!I892)="X",1,0))</f>
        <v>0</v>
      </c>
      <c r="G892" s="2">
        <f>IF(SUM('Actual species'!J892)&gt;=1,1,IF(SUM('Actual species'!J892)="X",1,0))</f>
        <v>0</v>
      </c>
      <c r="H892" s="2">
        <f>IF(SUM('Actual species'!K892)&gt;=1,1,IF(SUM('Actual species'!K892)="X",1,0))</f>
        <v>0</v>
      </c>
      <c r="I892" s="2">
        <f>IF(SUM('Actual species'!L892)&gt;=1,1,IF(SUM('Actual species'!L892)="X",1,0))</f>
        <v>0</v>
      </c>
      <c r="J892" s="2">
        <f>IF(SUM('Actual species'!M892)&gt;=1,1,IF(SUM('Actual species'!M892)="X",1,0))</f>
        <v>0</v>
      </c>
      <c r="K892" s="2">
        <f>IF(SUM('Actual species'!N892)&gt;=1,1,IF(SUM('Actual species'!N892)="X",1,0))</f>
        <v>0</v>
      </c>
      <c r="L892" s="2">
        <f>IF(SUM('Actual species'!O892)&gt;=1,1,IF(SUM('Actual species'!O892)="X",1,0))</f>
        <v>0</v>
      </c>
      <c r="M892" s="2">
        <f>IF(SUM('Actual species'!P892)&gt;=1,1,IF(SUM('Actual species'!P892)="X",1,0))</f>
        <v>0</v>
      </c>
      <c r="N892" s="2">
        <f>IF(SUM('Actual species'!Q892)&gt;=1,1,IF(SUM('Actual species'!Q892)="X",1,0))</f>
        <v>0</v>
      </c>
      <c r="O892" s="2">
        <f>IF(SUM('Actual species'!R892)&gt;=1,1,IF(SUM('Actual species'!R892)="X",1,0))</f>
        <v>0</v>
      </c>
      <c r="P892" s="2">
        <f>IF(SUM('Actual species'!S892)&gt;=1,1,IF(SUM('Actual species'!S892)="X",1,0))</f>
        <v>0</v>
      </c>
      <c r="Q892" s="2">
        <f>IF(SUM('Actual species'!T892)&gt;=1,1,IF(SUM('Actual species'!T892)="X",1,0))</f>
        <v>0</v>
      </c>
      <c r="R892" s="2">
        <f>IF(SUM('Actual species'!U892)&gt;=1,1,IF(SUM('Actual species'!U892)="X",1,0))</f>
        <v>0</v>
      </c>
      <c r="S892" s="2">
        <f>IF(SUM('Actual species'!V892)&gt;=1,1,IF(SUM('Actual species'!V892)="X",1,0))</f>
        <v>0</v>
      </c>
      <c r="T892" s="2">
        <f>IF(SUM('Actual species'!W892)&gt;=1,1,IF(SUM('Actual species'!W892)="X",1,0))</f>
        <v>0</v>
      </c>
    </row>
    <row r="893" spans="1:20" x14ac:dyDescent="0.3">
      <c r="A893" s="113" t="str">
        <f>'Actual species'!A893</f>
        <v>Lathrobium elongatum</v>
      </c>
      <c r="B893" s="66">
        <f>IF(SUM('Actual species'!B893:E893)&gt;=1,1,IF(SUM('Actual species'!B893:E893)="X",1,0))</f>
        <v>0</v>
      </c>
      <c r="C893" s="2">
        <f>IF(SUM('Actual species'!F893)&gt;=1,1,IF(SUM('Actual species'!F893)="X",1,0))</f>
        <v>0</v>
      </c>
      <c r="D893" s="2">
        <f>IF(SUM('Actual species'!G893)&gt;=1,1,IF(SUM('Actual species'!G893)="X",1,0))</f>
        <v>0</v>
      </c>
      <c r="E893" s="2">
        <f>IF(SUM('Actual species'!H893)&gt;=1,1,IF(SUM('Actual species'!H893)="X",1,0))</f>
        <v>0</v>
      </c>
      <c r="F893" s="2">
        <f>IF(SUM('Actual species'!I893)&gt;=1,1,IF(SUM('Actual species'!I893)="X",1,0))</f>
        <v>0</v>
      </c>
      <c r="G893" s="2">
        <f>IF(SUM('Actual species'!J893)&gt;=1,1,IF(SUM('Actual species'!J893)="X",1,0))</f>
        <v>0</v>
      </c>
      <c r="H893" s="2">
        <f>IF(SUM('Actual species'!K893)&gt;=1,1,IF(SUM('Actual species'!K893)="X",1,0))</f>
        <v>0</v>
      </c>
      <c r="I893" s="2">
        <f>IF(SUM('Actual species'!L893)&gt;=1,1,IF(SUM('Actual species'!L893)="X",1,0))</f>
        <v>0</v>
      </c>
      <c r="J893" s="2">
        <f>IF(SUM('Actual species'!M893)&gt;=1,1,IF(SUM('Actual species'!M893)="X",1,0))</f>
        <v>0</v>
      </c>
      <c r="K893" s="2">
        <f>IF(SUM('Actual species'!N893)&gt;=1,1,IF(SUM('Actual species'!N893)="X",1,0))</f>
        <v>0</v>
      </c>
      <c r="L893" s="2">
        <f>IF(SUM('Actual species'!O893)&gt;=1,1,IF(SUM('Actual species'!O893)="X",1,0))</f>
        <v>0</v>
      </c>
      <c r="M893" s="2">
        <f>IF(SUM('Actual species'!P893)&gt;=1,1,IF(SUM('Actual species'!P893)="X",1,0))</f>
        <v>0</v>
      </c>
      <c r="N893" s="2">
        <f>IF(SUM('Actual species'!Q893)&gt;=1,1,IF(SUM('Actual species'!Q893)="X",1,0))</f>
        <v>0</v>
      </c>
      <c r="O893" s="2">
        <f>IF(SUM('Actual species'!R893)&gt;=1,1,IF(SUM('Actual species'!R893)="X",1,0))</f>
        <v>0</v>
      </c>
      <c r="P893" s="2">
        <f>IF(SUM('Actual species'!S893)&gt;=1,1,IF(SUM('Actual species'!S893)="X",1,0))</f>
        <v>0</v>
      </c>
      <c r="Q893" s="2">
        <f>IF(SUM('Actual species'!T893)&gt;=1,1,IF(SUM('Actual species'!T893)="X",1,0))</f>
        <v>0</v>
      </c>
      <c r="R893" s="2">
        <f>IF(SUM('Actual species'!U893)&gt;=1,1,IF(SUM('Actual species'!U893)="X",1,0))</f>
        <v>0</v>
      </c>
      <c r="S893" s="2">
        <f>IF(SUM('Actual species'!V893)&gt;=1,1,IF(SUM('Actual species'!V893)="X",1,0))</f>
        <v>0</v>
      </c>
      <c r="T893" s="2">
        <f>IF(SUM('Actual species'!W893)&gt;=1,1,IF(SUM('Actual species'!W893)="X",1,0))</f>
        <v>0</v>
      </c>
    </row>
    <row r="894" spans="1:20" x14ac:dyDescent="0.3">
      <c r="A894" s="113" t="str">
        <f>'Actual species'!A894</f>
        <v>Lathrobium spec. (female)</v>
      </c>
      <c r="B894" s="66">
        <f>IF(SUM('Actual species'!B894:E894)&gt;=1,1,IF(SUM('Actual species'!B894:E894)="X",1,0))</f>
        <v>0</v>
      </c>
      <c r="C894" s="2">
        <f>IF(SUM('Actual species'!F894)&gt;=1,1,IF(SUM('Actual species'!F894)="X",1,0))</f>
        <v>0</v>
      </c>
      <c r="D894" s="2">
        <f>IF(SUM('Actual species'!G894)&gt;=1,1,IF(SUM('Actual species'!G894)="X",1,0))</f>
        <v>0</v>
      </c>
      <c r="E894" s="2">
        <f>IF(SUM('Actual species'!H894)&gt;=1,1,IF(SUM('Actual species'!H894)="X",1,0))</f>
        <v>0</v>
      </c>
      <c r="F894" s="2">
        <f>IF(SUM('Actual species'!I894)&gt;=1,1,IF(SUM('Actual species'!I894)="X",1,0))</f>
        <v>0</v>
      </c>
      <c r="G894" s="2">
        <f>IF(SUM('Actual species'!J894)&gt;=1,1,IF(SUM('Actual species'!J894)="X",1,0))</f>
        <v>0</v>
      </c>
      <c r="H894" s="2">
        <f>IF(SUM('Actual species'!K894)&gt;=1,1,IF(SUM('Actual species'!K894)="X",1,0))</f>
        <v>0</v>
      </c>
      <c r="I894" s="2">
        <f>IF(SUM('Actual species'!L894)&gt;=1,1,IF(SUM('Actual species'!L894)="X",1,0))</f>
        <v>0</v>
      </c>
      <c r="J894" s="2">
        <f>IF(SUM('Actual species'!M894)&gt;=1,1,IF(SUM('Actual species'!M894)="X",1,0))</f>
        <v>1</v>
      </c>
      <c r="K894" s="2">
        <f>IF(SUM('Actual species'!N894)&gt;=1,1,IF(SUM('Actual species'!N894)="X",1,0))</f>
        <v>0</v>
      </c>
      <c r="L894" s="2">
        <f>IF(SUM('Actual species'!O894)&gt;=1,1,IF(SUM('Actual species'!O894)="X",1,0))</f>
        <v>0</v>
      </c>
      <c r="M894" s="2">
        <f>IF(SUM('Actual species'!P894)&gt;=1,1,IF(SUM('Actual species'!P894)="X",1,0))</f>
        <v>0</v>
      </c>
      <c r="N894" s="2">
        <f>IF(SUM('Actual species'!Q894)&gt;=1,1,IF(SUM('Actual species'!Q894)="X",1,0))</f>
        <v>0</v>
      </c>
      <c r="O894" s="2">
        <f>IF(SUM('Actual species'!R894)&gt;=1,1,IF(SUM('Actual species'!R894)="X",1,0))</f>
        <v>0</v>
      </c>
      <c r="P894" s="2">
        <f>IF(SUM('Actual species'!S894)&gt;=1,1,IF(SUM('Actual species'!S894)="X",1,0))</f>
        <v>0</v>
      </c>
      <c r="Q894" s="2">
        <f>IF(SUM('Actual species'!T894)&gt;=1,1,IF(SUM('Actual species'!T894)="X",1,0))</f>
        <v>0</v>
      </c>
      <c r="R894" s="2">
        <f>IF(SUM('Actual species'!U894)&gt;=1,1,IF(SUM('Actual species'!U894)="X",1,0))</f>
        <v>0</v>
      </c>
      <c r="S894" s="2">
        <f>IF(SUM('Actual species'!V894)&gt;=1,1,IF(SUM('Actual species'!V894)="X",1,0))</f>
        <v>0</v>
      </c>
      <c r="T894" s="2">
        <f>IF(SUM('Actual species'!W894)&gt;=1,1,IF(SUM('Actual species'!W894)="X",1,0))</f>
        <v>0</v>
      </c>
    </row>
    <row r="895" spans="1:20" x14ac:dyDescent="0.3">
      <c r="A895" s="113" t="str">
        <f>'Actual species'!A895</f>
        <v>Lathrobium sp. n.?</v>
      </c>
      <c r="B895" s="66">
        <f>IF(SUM('Actual species'!B895:E895)&gt;=1,1,IF(SUM('Actual species'!B895:E895)="X",1,0))</f>
        <v>0</v>
      </c>
      <c r="C895" s="2">
        <f>IF(SUM('Actual species'!F895)&gt;=1,1,IF(SUM('Actual species'!F895)="X",1,0))</f>
        <v>0</v>
      </c>
      <c r="D895" s="2">
        <f>IF(SUM('Actual species'!G895)&gt;=1,1,IF(SUM('Actual species'!G895)="X",1,0))</f>
        <v>0</v>
      </c>
      <c r="E895" s="2">
        <f>IF(SUM('Actual species'!H895)&gt;=1,1,IF(SUM('Actual species'!H895)="X",1,0))</f>
        <v>0</v>
      </c>
      <c r="F895" s="2">
        <f>IF(SUM('Actual species'!I895)&gt;=1,1,IF(SUM('Actual species'!I895)="X",1,0))</f>
        <v>0</v>
      </c>
      <c r="G895" s="2">
        <f>IF(SUM('Actual species'!J895)&gt;=1,1,IF(SUM('Actual species'!J895)="X",1,0))</f>
        <v>0</v>
      </c>
      <c r="H895" s="2">
        <f>IF(SUM('Actual species'!K895)&gt;=1,1,IF(SUM('Actual species'!K895)="X",1,0))</f>
        <v>0</v>
      </c>
      <c r="I895" s="2">
        <f>IF(SUM('Actual species'!L895)&gt;=1,1,IF(SUM('Actual species'!L895)="X",1,0))</f>
        <v>0</v>
      </c>
      <c r="J895" s="2">
        <f>IF(SUM('Actual species'!M895)&gt;=1,1,IF(SUM('Actual species'!M895)="X",1,0))</f>
        <v>0</v>
      </c>
      <c r="K895" s="2">
        <f>IF(SUM('Actual species'!N895)&gt;=1,1,IF(SUM('Actual species'!N895)="X",1,0))</f>
        <v>0</v>
      </c>
      <c r="L895" s="2">
        <f>IF(SUM('Actual species'!O895)&gt;=1,1,IF(SUM('Actual species'!O895)="X",1,0))</f>
        <v>0</v>
      </c>
      <c r="M895" s="2">
        <f>IF(SUM('Actual species'!P895)&gt;=1,1,IF(SUM('Actual species'!P895)="X",1,0))</f>
        <v>0</v>
      </c>
      <c r="N895" s="2">
        <f>IF(SUM('Actual species'!Q895)&gt;=1,1,IF(SUM('Actual species'!Q895)="X",1,0))</f>
        <v>0</v>
      </c>
      <c r="O895" s="2">
        <f>IF(SUM('Actual species'!R895)&gt;=1,1,IF(SUM('Actual species'!R895)="X",1,0))</f>
        <v>0</v>
      </c>
      <c r="P895" s="2">
        <f>IF(SUM('Actual species'!S895)&gt;=1,1,IF(SUM('Actual species'!S895)="X",1,0))</f>
        <v>0</v>
      </c>
      <c r="Q895" s="2">
        <f>IF(SUM('Actual species'!T895)&gt;=1,1,IF(SUM('Actual species'!T895)="X",1,0))</f>
        <v>1</v>
      </c>
      <c r="R895" s="2">
        <f>IF(SUM('Actual species'!U895)&gt;=1,1,IF(SUM('Actual species'!U895)="X",1,0))</f>
        <v>0</v>
      </c>
      <c r="S895" s="2">
        <f>IF(SUM('Actual species'!V895)&gt;=1,1,IF(SUM('Actual species'!V895)="X",1,0))</f>
        <v>0</v>
      </c>
      <c r="T895" s="2">
        <f>IF(SUM('Actual species'!W895)&gt;=1,1,IF(SUM('Actual species'!W895)="X",1,0))</f>
        <v>0</v>
      </c>
    </row>
    <row r="896" spans="1:20" x14ac:dyDescent="0.3">
      <c r="A896" s="113" t="str">
        <f>'Actual species'!A896</f>
        <v>Lathrobium vitsiense</v>
      </c>
      <c r="B896" s="66">
        <f>IF(SUM('Actual species'!B896:E896)&gt;=1,1,IF(SUM('Actual species'!B896:E896)="X",1,0))</f>
        <v>0</v>
      </c>
      <c r="C896" s="2">
        <f>IF(SUM('Actual species'!F896)&gt;=1,1,IF(SUM('Actual species'!F896)="X",1,0))</f>
        <v>0</v>
      </c>
      <c r="D896" s="2">
        <f>IF(SUM('Actual species'!G896)&gt;=1,1,IF(SUM('Actual species'!G896)="X",1,0))</f>
        <v>0</v>
      </c>
      <c r="E896" s="2">
        <f>IF(SUM('Actual species'!H896)&gt;=1,1,IF(SUM('Actual species'!H896)="X",1,0))</f>
        <v>0</v>
      </c>
      <c r="F896" s="2">
        <f>IF(SUM('Actual species'!I896)&gt;=1,1,IF(SUM('Actual species'!I896)="X",1,0))</f>
        <v>0</v>
      </c>
      <c r="G896" s="2">
        <f>IF(SUM('Actual species'!J896)&gt;=1,1,IF(SUM('Actual species'!J896)="X",1,0))</f>
        <v>0</v>
      </c>
      <c r="H896" s="2">
        <f>IF(SUM('Actual species'!K896)&gt;=1,1,IF(SUM('Actual species'!K896)="X",1,0))</f>
        <v>0</v>
      </c>
      <c r="I896" s="2">
        <f>IF(SUM('Actual species'!L896)&gt;=1,1,IF(SUM('Actual species'!L896)="X",1,0))</f>
        <v>0</v>
      </c>
      <c r="J896" s="2">
        <f>IF(SUM('Actual species'!M896)&gt;=1,1,IF(SUM('Actual species'!M896)="X",1,0))</f>
        <v>0</v>
      </c>
      <c r="K896" s="2">
        <f>IF(SUM('Actual species'!N896)&gt;=1,1,IF(SUM('Actual species'!N896)="X",1,0))</f>
        <v>0</v>
      </c>
      <c r="L896" s="2">
        <f>IF(SUM('Actual species'!O896)&gt;=1,1,IF(SUM('Actual species'!O896)="X",1,0))</f>
        <v>0</v>
      </c>
      <c r="M896" s="2">
        <f>IF(SUM('Actual species'!P896)&gt;=1,1,IF(SUM('Actual species'!P896)="X",1,0))</f>
        <v>0</v>
      </c>
      <c r="N896" s="2">
        <f>IF(SUM('Actual species'!Q896)&gt;=1,1,IF(SUM('Actual species'!Q896)="X",1,0))</f>
        <v>0</v>
      </c>
      <c r="O896" s="2">
        <f>IF(SUM('Actual species'!R896)&gt;=1,1,IF(SUM('Actual species'!R896)="X",1,0))</f>
        <v>0</v>
      </c>
      <c r="P896" s="2">
        <f>IF(SUM('Actual species'!S896)&gt;=1,1,IF(SUM('Actual species'!S896)="X",1,0))</f>
        <v>0</v>
      </c>
      <c r="Q896" s="2">
        <f>IF(SUM('Actual species'!T896)&gt;=1,1,IF(SUM('Actual species'!T896)="X",1,0))</f>
        <v>1</v>
      </c>
      <c r="R896" s="2">
        <f>IF(SUM('Actual species'!U896)&gt;=1,1,IF(SUM('Actual species'!U896)="X",1,0))</f>
        <v>0</v>
      </c>
      <c r="S896" s="2">
        <f>IF(SUM('Actual species'!V896)&gt;=1,1,IF(SUM('Actual species'!V896)="X",1,0))</f>
        <v>0</v>
      </c>
      <c r="T896" s="2">
        <f>IF(SUM('Actual species'!W896)&gt;=1,1,IF(SUM('Actual species'!W896)="X",1,0))</f>
        <v>0</v>
      </c>
    </row>
    <row r="897" spans="1:20" x14ac:dyDescent="0.3">
      <c r="A897" s="113" t="str">
        <f>'Actual species'!A897</f>
        <v>Lathrobium voraensis</v>
      </c>
      <c r="B897" s="66">
        <f>IF(SUM('Actual species'!B897:E897)&gt;=1,1,IF(SUM('Actual species'!B897:E897)="X",1,0))</f>
        <v>0</v>
      </c>
      <c r="C897" s="2">
        <f>IF(SUM('Actual species'!F897)&gt;=1,1,IF(SUM('Actual species'!F897)="X",1,0))</f>
        <v>0</v>
      </c>
      <c r="D897" s="2">
        <f>IF(SUM('Actual species'!G897)&gt;=1,1,IF(SUM('Actual species'!G897)="X",1,0))</f>
        <v>0</v>
      </c>
      <c r="E897" s="2">
        <f>IF(SUM('Actual species'!H897)&gt;=1,1,IF(SUM('Actual species'!H897)="X",1,0))</f>
        <v>0</v>
      </c>
      <c r="F897" s="2">
        <f>IF(SUM('Actual species'!I897)&gt;=1,1,IF(SUM('Actual species'!I897)="X",1,0))</f>
        <v>0</v>
      </c>
      <c r="G897" s="2">
        <f>IF(SUM('Actual species'!J897)&gt;=1,1,IF(SUM('Actual species'!J897)="X",1,0))</f>
        <v>0</v>
      </c>
      <c r="H897" s="2">
        <f>IF(SUM('Actual species'!K897)&gt;=1,1,IF(SUM('Actual species'!K897)="X",1,0))</f>
        <v>0</v>
      </c>
      <c r="I897" s="2">
        <f>IF(SUM('Actual species'!L897)&gt;=1,1,IF(SUM('Actual species'!L897)="X",1,0))</f>
        <v>0</v>
      </c>
      <c r="J897" s="2">
        <f>IF(SUM('Actual species'!M897)&gt;=1,1,IF(SUM('Actual species'!M897)="X",1,0))</f>
        <v>0</v>
      </c>
      <c r="K897" s="2">
        <f>IF(SUM('Actual species'!N897)&gt;=1,1,IF(SUM('Actual species'!N897)="X",1,0))</f>
        <v>0</v>
      </c>
      <c r="L897" s="2">
        <f>IF(SUM('Actual species'!O897)&gt;=1,1,IF(SUM('Actual species'!O897)="X",1,0))</f>
        <v>0</v>
      </c>
      <c r="M897" s="2">
        <f>IF(SUM('Actual species'!P897)&gt;=1,1,IF(SUM('Actual species'!P897)="X",1,0))</f>
        <v>0</v>
      </c>
      <c r="N897" s="2">
        <f>IF(SUM('Actual species'!Q897)&gt;=1,1,IF(SUM('Actual species'!Q897)="X",1,0))</f>
        <v>0</v>
      </c>
      <c r="O897" s="2">
        <f>IF(SUM('Actual species'!R897)&gt;=1,1,IF(SUM('Actual species'!R897)="X",1,0))</f>
        <v>0</v>
      </c>
      <c r="P897" s="2">
        <f>IF(SUM('Actual species'!S897)&gt;=1,1,IF(SUM('Actual species'!S897)="X",1,0))</f>
        <v>0</v>
      </c>
      <c r="Q897" s="2">
        <f>IF(SUM('Actual species'!T897)&gt;=1,1,IF(SUM('Actual species'!T897)="X",1,0))</f>
        <v>1</v>
      </c>
      <c r="R897" s="2">
        <f>IF(SUM('Actual species'!U897)&gt;=1,1,IF(SUM('Actual species'!U897)="X",1,0))</f>
        <v>0</v>
      </c>
      <c r="S897" s="2">
        <f>IF(SUM('Actual species'!V897)&gt;=1,1,IF(SUM('Actual species'!V897)="X",1,0))</f>
        <v>0</v>
      </c>
      <c r="T897" s="2">
        <f>IF(SUM('Actual species'!W897)&gt;=1,1,IF(SUM('Actual species'!W897)="X",1,0))</f>
        <v>0</v>
      </c>
    </row>
    <row r="898" spans="1:20" x14ac:dyDescent="0.3">
      <c r="A898" s="113" t="str">
        <f>'Actual species'!A898</f>
        <v xml:space="preserve">Leptobium creticum (E) </v>
      </c>
      <c r="B898" s="66">
        <f>IF(SUM('Actual species'!B898:E898)&gt;=1,1,IF(SUM('Actual species'!B898:E898)="X",1,0))</f>
        <v>0</v>
      </c>
      <c r="C898" s="2">
        <f>IF(SUM('Actual species'!F898)&gt;=1,1,IF(SUM('Actual species'!F898)="X",1,0))</f>
        <v>0</v>
      </c>
      <c r="D898" s="2">
        <f>IF(SUM('Actual species'!G898)&gt;=1,1,IF(SUM('Actual species'!G898)="X",1,0))</f>
        <v>0</v>
      </c>
      <c r="E898" s="2">
        <f>IF(SUM('Actual species'!H898)&gt;=1,1,IF(SUM('Actual species'!H898)="X",1,0))</f>
        <v>0</v>
      </c>
      <c r="F898" s="2">
        <f>IF(SUM('Actual species'!I898)&gt;=1,1,IF(SUM('Actual species'!I898)="X",1,0))</f>
        <v>0</v>
      </c>
      <c r="G898" s="2">
        <f>IF(SUM('Actual species'!J898)&gt;=1,1,IF(SUM('Actual species'!J898)="X",1,0))</f>
        <v>1</v>
      </c>
      <c r="H898" s="2">
        <f>IF(SUM('Actual species'!K898)&gt;=1,1,IF(SUM('Actual species'!K898)="X",1,0))</f>
        <v>0</v>
      </c>
      <c r="I898" s="2">
        <f>IF(SUM('Actual species'!L898)&gt;=1,1,IF(SUM('Actual species'!L898)="X",1,0))</f>
        <v>0</v>
      </c>
      <c r="J898" s="2">
        <f>IF(SUM('Actual species'!M898)&gt;=1,1,IF(SUM('Actual species'!M898)="X",1,0))</f>
        <v>0</v>
      </c>
      <c r="K898" s="2">
        <f>IF(SUM('Actual species'!N898)&gt;=1,1,IF(SUM('Actual species'!N898)="X",1,0))</f>
        <v>0</v>
      </c>
      <c r="L898" s="2">
        <f>IF(SUM('Actual species'!O898)&gt;=1,1,IF(SUM('Actual species'!O898)="X",1,0))</f>
        <v>0</v>
      </c>
      <c r="M898" s="2">
        <f>IF(SUM('Actual species'!P898)&gt;=1,1,IF(SUM('Actual species'!P898)="X",1,0))</f>
        <v>0</v>
      </c>
      <c r="N898" s="2">
        <f>IF(SUM('Actual species'!Q898)&gt;=1,1,IF(SUM('Actual species'!Q898)="X",1,0))</f>
        <v>0</v>
      </c>
      <c r="O898" s="2">
        <f>IF(SUM('Actual species'!R898)&gt;=1,1,IF(SUM('Actual species'!R898)="X",1,0))</f>
        <v>0</v>
      </c>
      <c r="P898" s="2">
        <f>IF(SUM('Actual species'!S898)&gt;=1,1,IF(SUM('Actual species'!S898)="X",1,0))</f>
        <v>0</v>
      </c>
      <c r="Q898" s="2">
        <f>IF(SUM('Actual species'!T898)&gt;=1,1,IF(SUM('Actual species'!T898)="X",1,0))</f>
        <v>0</v>
      </c>
      <c r="R898" s="2">
        <f>IF(SUM('Actual species'!U898)&gt;=1,1,IF(SUM('Actual species'!U898)="X",1,0))</f>
        <v>0</v>
      </c>
      <c r="S898" s="2">
        <f>IF(SUM('Actual species'!V898)&gt;=1,1,IF(SUM('Actual species'!V898)="X",1,0))</f>
        <v>0</v>
      </c>
      <c r="T898" s="2">
        <f>IF(SUM('Actual species'!W898)&gt;=1,1,IF(SUM('Actual species'!W898)="X",1,0))</f>
        <v>0</v>
      </c>
    </row>
    <row r="899" spans="1:20" s="49" customFormat="1" x14ac:dyDescent="0.3">
      <c r="A899" s="113" t="str">
        <f>'Actual species'!A899</f>
        <v xml:space="preserve">*Leptobium fageli (E) </v>
      </c>
      <c r="B899" s="66">
        <f>IF(SUM('Actual species'!B899:E899)&gt;=1,1,IF(SUM('Actual species'!B899:E899)="X",1,0))</f>
        <v>1</v>
      </c>
      <c r="C899" s="2">
        <f>IF(SUM('Actual species'!F899)&gt;=1,1,IF(SUM('Actual species'!F899)="X",1,0))</f>
        <v>0</v>
      </c>
      <c r="D899" s="2">
        <f>IF(SUM('Actual species'!G899)&gt;=1,1,IF(SUM('Actual species'!G899)="X",1,0))</f>
        <v>0</v>
      </c>
      <c r="E899" s="2">
        <f>IF(SUM('Actual species'!H899)&gt;=1,1,IF(SUM('Actual species'!H899)="X",1,0))</f>
        <v>0</v>
      </c>
      <c r="F899" s="2">
        <f>IF(SUM('Actual species'!I899)&gt;=1,1,IF(SUM('Actual species'!I899)="X",1,0))</f>
        <v>0</v>
      </c>
      <c r="G899" s="2">
        <f>IF(SUM('Actual species'!J899)&gt;=1,1,IF(SUM('Actual species'!J899)="X",1,0))</f>
        <v>0</v>
      </c>
      <c r="H899" s="2">
        <f>IF(SUM('Actual species'!K899)&gt;=1,1,IF(SUM('Actual species'!K899)="X",1,0))</f>
        <v>0</v>
      </c>
      <c r="I899" s="2">
        <f>IF(SUM('Actual species'!L899)&gt;=1,1,IF(SUM('Actual species'!L899)="X",1,0))</f>
        <v>0</v>
      </c>
      <c r="J899" s="2">
        <f>IF(SUM('Actual species'!M899)&gt;=1,1,IF(SUM('Actual species'!M899)="X",1,0))</f>
        <v>0</v>
      </c>
      <c r="K899" s="2">
        <f>IF(SUM('Actual species'!N899)&gt;=1,1,IF(SUM('Actual species'!N899)="X",1,0))</f>
        <v>0</v>
      </c>
      <c r="L899" s="2">
        <f>IF(SUM('Actual species'!O899)&gt;=1,1,IF(SUM('Actual species'!O899)="X",1,0))</f>
        <v>0</v>
      </c>
      <c r="M899" s="2">
        <f>IF(SUM('Actual species'!P899)&gt;=1,1,IF(SUM('Actual species'!P899)="X",1,0))</f>
        <v>0</v>
      </c>
      <c r="N899" s="2">
        <f>IF(SUM('Actual species'!Q899)&gt;=1,1,IF(SUM('Actual species'!Q899)="X",1,0))</f>
        <v>0</v>
      </c>
      <c r="O899" s="2">
        <f>IF(SUM('Actual species'!R899)&gt;=1,1,IF(SUM('Actual species'!R899)="X",1,0))</f>
        <v>0</v>
      </c>
      <c r="P899" s="2">
        <f>IF(SUM('Actual species'!S899)&gt;=1,1,IF(SUM('Actual species'!S899)="X",1,0))</f>
        <v>0</v>
      </c>
      <c r="Q899" s="2">
        <f>IF(SUM('Actual species'!T899)&gt;=1,1,IF(SUM('Actual species'!T899)="X",1,0))</f>
        <v>0</v>
      </c>
      <c r="R899" s="2">
        <f>IF(SUM('Actual species'!U899)&gt;=1,1,IF(SUM('Actual species'!U899)="X",1,0))</f>
        <v>0</v>
      </c>
      <c r="S899" s="2">
        <f>IF(SUM('Actual species'!V899)&gt;=1,1,IF(SUM('Actual species'!V899)="X",1,0))</f>
        <v>0</v>
      </c>
      <c r="T899" s="2">
        <f>IF(SUM('Actual species'!W899)&gt;=1,1,IF(SUM('Actual species'!W899)="X",1,0))</f>
        <v>0</v>
      </c>
    </row>
    <row r="900" spans="1:20" x14ac:dyDescent="0.3">
      <c r="A900" s="113" t="str">
        <f>'Actual species'!A900</f>
        <v>Leptobium gracile</v>
      </c>
      <c r="B900" s="66">
        <f>IF(SUM('Actual species'!B900:E900)&gt;=1,1,IF(SUM('Actual species'!B900:E900)="X",1,0))</f>
        <v>0</v>
      </c>
      <c r="C900" s="2">
        <f>IF(SUM('Actual species'!F900)&gt;=1,1,IF(SUM('Actual species'!F900)="X",1,0))</f>
        <v>0</v>
      </c>
      <c r="D900" s="2">
        <f>IF(SUM('Actual species'!G900)&gt;=1,1,IF(SUM('Actual species'!G900)="X",1,0))</f>
        <v>0</v>
      </c>
      <c r="E900" s="2">
        <f>IF(SUM('Actual species'!H900)&gt;=1,1,IF(SUM('Actual species'!H900)="X",1,0))</f>
        <v>1</v>
      </c>
      <c r="F900" s="2">
        <f>IF(SUM('Actual species'!I900)&gt;=1,1,IF(SUM('Actual species'!I900)="X",1,0))</f>
        <v>1</v>
      </c>
      <c r="G900" s="2">
        <f>IF(SUM('Actual species'!J900)&gt;=1,1,IF(SUM('Actual species'!J900)="X",1,0))</f>
        <v>1</v>
      </c>
      <c r="H900" s="2">
        <f>IF(SUM('Actual species'!K900)&gt;=1,1,IF(SUM('Actual species'!K900)="X",1,0))</f>
        <v>1</v>
      </c>
      <c r="I900" s="2">
        <f>IF(SUM('Actual species'!L900)&gt;=1,1,IF(SUM('Actual species'!L900)="X",1,0))</f>
        <v>0</v>
      </c>
      <c r="J900" s="2">
        <f>IF(SUM('Actual species'!M900)&gt;=1,1,IF(SUM('Actual species'!M900)="X",1,0))</f>
        <v>1</v>
      </c>
      <c r="K900" s="2">
        <f>IF(SUM('Actual species'!N900)&gt;=1,1,IF(SUM('Actual species'!N900)="X",1,0))</f>
        <v>0</v>
      </c>
      <c r="L900" s="2">
        <f>IF(SUM('Actual species'!O900)&gt;=1,1,IF(SUM('Actual species'!O900)="X",1,0))</f>
        <v>0</v>
      </c>
      <c r="M900" s="2">
        <f>IF(SUM('Actual species'!P900)&gt;=1,1,IF(SUM('Actual species'!P900)="X",1,0))</f>
        <v>0</v>
      </c>
      <c r="N900" s="2">
        <f>IF(SUM('Actual species'!Q900)&gt;=1,1,IF(SUM('Actual species'!Q900)="X",1,0))</f>
        <v>0</v>
      </c>
      <c r="O900" s="2">
        <f>IF(SUM('Actual species'!R900)&gt;=1,1,IF(SUM('Actual species'!R900)="X",1,0))</f>
        <v>0</v>
      </c>
      <c r="P900" s="2">
        <f>IF(SUM('Actual species'!S900)&gt;=1,1,IF(SUM('Actual species'!S900)="X",1,0))</f>
        <v>0</v>
      </c>
      <c r="Q900" s="2">
        <f>IF(SUM('Actual species'!T900)&gt;=1,1,IF(SUM('Actual species'!T900)="X",1,0))</f>
        <v>0</v>
      </c>
      <c r="R900" s="2">
        <f>IF(SUM('Actual species'!U900)&gt;=1,1,IF(SUM('Actual species'!U900)="X",1,0))</f>
        <v>0</v>
      </c>
      <c r="S900" s="2">
        <f>IF(SUM('Actual species'!V900)&gt;=1,1,IF(SUM('Actual species'!V900)="X",1,0))</f>
        <v>0</v>
      </c>
      <c r="T900" s="2">
        <f>IF(SUM('Actual species'!W900)&gt;=1,1,IF(SUM('Actual species'!W900)="X",1,0))</f>
        <v>0</v>
      </c>
    </row>
    <row r="901" spans="1:20" x14ac:dyDescent="0.3">
      <c r="A901" s="113" t="str">
        <f>'Actual species'!A901</f>
        <v>Leptobium illyricum</v>
      </c>
      <c r="B901" s="66">
        <f>IF(SUM('Actual species'!B901:E901)&gt;=1,1,IF(SUM('Actual species'!B901:E901)="X",1,0))</f>
        <v>0</v>
      </c>
      <c r="C901" s="2">
        <f>IF(SUM('Actual species'!F901)&gt;=1,1,IF(SUM('Actual species'!F901)="X",1,0))</f>
        <v>1</v>
      </c>
      <c r="D901" s="2">
        <f>IF(SUM('Actual species'!G901)&gt;=1,1,IF(SUM('Actual species'!G901)="X",1,0))</f>
        <v>0</v>
      </c>
      <c r="E901" s="2">
        <f>IF(SUM('Actual species'!H901)&gt;=1,1,IF(SUM('Actual species'!H901)="X",1,0))</f>
        <v>0</v>
      </c>
      <c r="F901" s="2">
        <f>IF(SUM('Actual species'!I901)&gt;=1,1,IF(SUM('Actual species'!I901)="X",1,0))</f>
        <v>1</v>
      </c>
      <c r="G901" s="2">
        <f>IF(SUM('Actual species'!J901)&gt;=1,1,IF(SUM('Actual species'!J901)="X",1,0))</f>
        <v>0</v>
      </c>
      <c r="H901" s="2">
        <f>IF(SUM('Actual species'!K901)&gt;=1,1,IF(SUM('Actual species'!K901)="X",1,0))</f>
        <v>0</v>
      </c>
      <c r="I901" s="2">
        <f>IF(SUM('Actual species'!L901)&gt;=1,1,IF(SUM('Actual species'!L901)="X",1,0))</f>
        <v>0</v>
      </c>
      <c r="J901" s="2">
        <f>IF(SUM('Actual species'!M901)&gt;=1,1,IF(SUM('Actual species'!M901)="X",1,0))</f>
        <v>1</v>
      </c>
      <c r="K901" s="2">
        <f>IF(SUM('Actual species'!N901)&gt;=1,1,IF(SUM('Actual species'!N901)="X",1,0))</f>
        <v>0</v>
      </c>
      <c r="L901" s="2">
        <f>IF(SUM('Actual species'!O901)&gt;=1,1,IF(SUM('Actual species'!O901)="X",1,0))</f>
        <v>0</v>
      </c>
      <c r="M901" s="2">
        <f>IF(SUM('Actual species'!P901)&gt;=1,1,IF(SUM('Actual species'!P901)="X",1,0))</f>
        <v>0</v>
      </c>
      <c r="N901" s="2">
        <f>IF(SUM('Actual species'!Q901)&gt;=1,1,IF(SUM('Actual species'!Q901)="X",1,0))</f>
        <v>0</v>
      </c>
      <c r="O901" s="2">
        <f>IF(SUM('Actual species'!R901)&gt;=1,1,IF(SUM('Actual species'!R901)="X",1,0))</f>
        <v>1</v>
      </c>
      <c r="P901" s="2">
        <f>IF(SUM('Actual species'!S901)&gt;=1,1,IF(SUM('Actual species'!S901)="X",1,0))</f>
        <v>0</v>
      </c>
      <c r="Q901" s="2">
        <f>IF(SUM('Actual species'!T901)&gt;=1,1,IF(SUM('Actual species'!T901)="X",1,0))</f>
        <v>0</v>
      </c>
      <c r="R901" s="2">
        <f>IF(SUM('Actual species'!U901)&gt;=1,1,IF(SUM('Actual species'!U901)="X",1,0))</f>
        <v>0</v>
      </c>
      <c r="S901" s="2">
        <f>IF(SUM('Actual species'!V901)&gt;=1,1,IF(SUM('Actual species'!V901)="X",1,0))</f>
        <v>0</v>
      </c>
      <c r="T901" s="2">
        <f>IF(SUM('Actual species'!W901)&gt;=1,1,IF(SUM('Actual species'!W901)="X",1,0))</f>
        <v>0</v>
      </c>
    </row>
    <row r="902" spans="1:20" x14ac:dyDescent="0.3">
      <c r="A902" s="113" t="str">
        <f>'Actual species'!A902</f>
        <v xml:space="preserve">*Leptobium longitibiale (E) </v>
      </c>
      <c r="B902" s="66">
        <f>IF(SUM('Actual species'!B902:E902)&gt;=1,1,IF(SUM('Actual species'!B902:E902)="X",1,0))</f>
        <v>1</v>
      </c>
      <c r="C902" s="2">
        <f>IF(SUM('Actual species'!F902)&gt;=1,1,IF(SUM('Actual species'!F902)="X",1,0))</f>
        <v>0</v>
      </c>
      <c r="D902" s="2">
        <f>IF(SUM('Actual species'!G902)&gt;=1,1,IF(SUM('Actual species'!G902)="X",1,0))</f>
        <v>0</v>
      </c>
      <c r="E902" s="2">
        <f>IF(SUM('Actual species'!H902)&gt;=1,1,IF(SUM('Actual species'!H902)="X",1,0))</f>
        <v>0</v>
      </c>
      <c r="F902" s="2">
        <f>IF(SUM('Actual species'!I902)&gt;=1,1,IF(SUM('Actual species'!I902)="X",1,0))</f>
        <v>0</v>
      </c>
      <c r="G902" s="2">
        <f>IF(SUM('Actual species'!J902)&gt;=1,1,IF(SUM('Actual species'!J902)="X",1,0))</f>
        <v>0</v>
      </c>
      <c r="H902" s="2">
        <f>IF(SUM('Actual species'!K902)&gt;=1,1,IF(SUM('Actual species'!K902)="X",1,0))</f>
        <v>0</v>
      </c>
      <c r="I902" s="2">
        <f>IF(SUM('Actual species'!L902)&gt;=1,1,IF(SUM('Actual species'!L902)="X",1,0))</f>
        <v>0</v>
      </c>
      <c r="J902" s="2">
        <f>IF(SUM('Actual species'!M902)&gt;=1,1,IF(SUM('Actual species'!M902)="X",1,0))</f>
        <v>0</v>
      </c>
      <c r="K902" s="2">
        <f>IF(SUM('Actual species'!N902)&gt;=1,1,IF(SUM('Actual species'!N902)="X",1,0))</f>
        <v>0</v>
      </c>
      <c r="L902" s="2">
        <f>IF(SUM('Actual species'!O902)&gt;=1,1,IF(SUM('Actual species'!O902)="X",1,0))</f>
        <v>0</v>
      </c>
      <c r="M902" s="2">
        <f>IF(SUM('Actual species'!P902)&gt;=1,1,IF(SUM('Actual species'!P902)="X",1,0))</f>
        <v>0</v>
      </c>
      <c r="N902" s="2">
        <f>IF(SUM('Actual species'!Q902)&gt;=1,1,IF(SUM('Actual species'!Q902)="X",1,0))</f>
        <v>0</v>
      </c>
      <c r="O902" s="2">
        <f>IF(SUM('Actual species'!R902)&gt;=1,1,IF(SUM('Actual species'!R902)="X",1,0))</f>
        <v>0</v>
      </c>
      <c r="P902" s="2">
        <f>IF(SUM('Actual species'!S902)&gt;=1,1,IF(SUM('Actual species'!S902)="X",1,0))</f>
        <v>0</v>
      </c>
      <c r="Q902" s="2">
        <f>IF(SUM('Actual species'!T902)&gt;=1,1,IF(SUM('Actual species'!T902)="X",1,0))</f>
        <v>0</v>
      </c>
      <c r="R902" s="2">
        <f>IF(SUM('Actual species'!U902)&gt;=1,1,IF(SUM('Actual species'!U902)="X",1,0))</f>
        <v>0</v>
      </c>
      <c r="S902" s="2">
        <f>IF(SUM('Actual species'!V902)&gt;=1,1,IF(SUM('Actual species'!V902)="X",1,0))</f>
        <v>0</v>
      </c>
      <c r="T902" s="2">
        <f>IF(SUM('Actual species'!W902)&gt;=1,1,IF(SUM('Actual species'!W902)="X",1,0))</f>
        <v>0</v>
      </c>
    </row>
    <row r="903" spans="1:20" x14ac:dyDescent="0.3">
      <c r="A903" s="113" t="str">
        <f>'Actual species'!A903</f>
        <v xml:space="preserve">*Leptobium samium (E) </v>
      </c>
      <c r="B903" s="66">
        <f>IF(SUM('Actual species'!B903:E903)&gt;=1,1,IF(SUM('Actual species'!B903:E903)="X",1,0))</f>
        <v>0</v>
      </c>
      <c r="C903" s="2">
        <f>IF(SUM('Actual species'!F903)&gt;=1,1,IF(SUM('Actual species'!F903)="X",1,0))</f>
        <v>0</v>
      </c>
      <c r="D903" s="2">
        <f>IF(SUM('Actual species'!G903)&gt;=1,1,IF(SUM('Actual species'!G903)="X",1,0))</f>
        <v>0</v>
      </c>
      <c r="E903" s="2">
        <f>IF(SUM('Actual species'!H903)&gt;=1,1,IF(SUM('Actual species'!H903)="X",1,0))</f>
        <v>1</v>
      </c>
      <c r="F903" s="2">
        <f>IF(SUM('Actual species'!I903)&gt;=1,1,IF(SUM('Actual species'!I903)="X",1,0))</f>
        <v>0</v>
      </c>
      <c r="G903" s="2">
        <f>IF(SUM('Actual species'!J903)&gt;=1,1,IF(SUM('Actual species'!J903)="X",1,0))</f>
        <v>0</v>
      </c>
      <c r="H903" s="2">
        <f>IF(SUM('Actual species'!K903)&gt;=1,1,IF(SUM('Actual species'!K903)="X",1,0))</f>
        <v>0</v>
      </c>
      <c r="I903" s="2">
        <f>IF(SUM('Actual species'!L903)&gt;=1,1,IF(SUM('Actual species'!L903)="X",1,0))</f>
        <v>0</v>
      </c>
      <c r="J903" s="2">
        <f>IF(SUM('Actual species'!M903)&gt;=1,1,IF(SUM('Actual species'!M903)="X",1,0))</f>
        <v>0</v>
      </c>
      <c r="K903" s="2">
        <f>IF(SUM('Actual species'!N903)&gt;=1,1,IF(SUM('Actual species'!N903)="X",1,0))</f>
        <v>0</v>
      </c>
      <c r="L903" s="2">
        <f>IF(SUM('Actual species'!O903)&gt;=1,1,IF(SUM('Actual species'!O903)="X",1,0))</f>
        <v>0</v>
      </c>
      <c r="M903" s="2">
        <f>IF(SUM('Actual species'!P903)&gt;=1,1,IF(SUM('Actual species'!P903)="X",1,0))</f>
        <v>0</v>
      </c>
      <c r="N903" s="2">
        <f>IF(SUM('Actual species'!Q903)&gt;=1,1,IF(SUM('Actual species'!Q903)="X",1,0))</f>
        <v>0</v>
      </c>
      <c r="O903" s="2">
        <f>IF(SUM('Actual species'!R903)&gt;=1,1,IF(SUM('Actual species'!R903)="X",1,0))</f>
        <v>0</v>
      </c>
      <c r="P903" s="2">
        <f>IF(SUM('Actual species'!S903)&gt;=1,1,IF(SUM('Actual species'!S903)="X",1,0))</f>
        <v>0</v>
      </c>
      <c r="Q903" s="2">
        <f>IF(SUM('Actual species'!T903)&gt;=1,1,IF(SUM('Actual species'!T903)="X",1,0))</f>
        <v>0</v>
      </c>
      <c r="R903" s="2">
        <f>IF(SUM('Actual species'!U903)&gt;=1,1,IF(SUM('Actual species'!U903)="X",1,0))</f>
        <v>0</v>
      </c>
      <c r="S903" s="2">
        <f>IF(SUM('Actual species'!V903)&gt;=1,1,IF(SUM('Actual species'!V903)="X",1,0))</f>
        <v>0</v>
      </c>
      <c r="T903" s="2">
        <f>IF(SUM('Actual species'!W903)&gt;=1,1,IF(SUM('Actual species'!W903)="X",1,0))</f>
        <v>0</v>
      </c>
    </row>
    <row r="904" spans="1:20" x14ac:dyDescent="0.3">
      <c r="A904" s="113" t="str">
        <f>'Actual species'!A904</f>
        <v>Leptobium sp. Cf. graecum/creticum</v>
      </c>
      <c r="B904" s="66">
        <f>IF(SUM('Actual species'!B904:E904)&gt;=1,1,IF(SUM('Actual species'!B904:E904)="X",1,0))</f>
        <v>0</v>
      </c>
      <c r="C904" s="2">
        <f>IF(SUM('Actual species'!F904)&gt;=1,1,IF(SUM('Actual species'!F904)="X",1,0))</f>
        <v>1</v>
      </c>
      <c r="D904" s="2">
        <f>IF(SUM('Actual species'!G904)&gt;=1,1,IF(SUM('Actual species'!G904)="X",1,0))</f>
        <v>0</v>
      </c>
      <c r="E904" s="2">
        <f>IF(SUM('Actual species'!H904)&gt;=1,1,IF(SUM('Actual species'!H904)="X",1,0))</f>
        <v>0</v>
      </c>
      <c r="F904" s="2">
        <f>IF(SUM('Actual species'!I904)&gt;=1,1,IF(SUM('Actual species'!I904)="X",1,0))</f>
        <v>0</v>
      </c>
      <c r="G904" s="2">
        <f>IF(SUM('Actual species'!J904)&gt;=1,1,IF(SUM('Actual species'!J904)="X",1,0))</f>
        <v>0</v>
      </c>
      <c r="H904" s="2">
        <f>IF(SUM('Actual species'!K904)&gt;=1,1,IF(SUM('Actual species'!K904)="X",1,0))</f>
        <v>0</v>
      </c>
      <c r="I904" s="2">
        <f>IF(SUM('Actual species'!L904)&gt;=1,1,IF(SUM('Actual species'!L904)="X",1,0))</f>
        <v>0</v>
      </c>
      <c r="J904" s="2">
        <f>IF(SUM('Actual species'!M904)&gt;=1,1,IF(SUM('Actual species'!M904)="X",1,0))</f>
        <v>0</v>
      </c>
      <c r="K904" s="2">
        <f>IF(SUM('Actual species'!N904)&gt;=1,1,IF(SUM('Actual species'!N904)="X",1,0))</f>
        <v>0</v>
      </c>
      <c r="L904" s="2">
        <f>IF(SUM('Actual species'!O904)&gt;=1,1,IF(SUM('Actual species'!O904)="X",1,0))</f>
        <v>0</v>
      </c>
      <c r="M904" s="2">
        <f>IF(SUM('Actual species'!P904)&gt;=1,1,IF(SUM('Actual species'!P904)="X",1,0))</f>
        <v>0</v>
      </c>
      <c r="N904" s="2">
        <f>IF(SUM('Actual species'!Q904)&gt;=1,1,IF(SUM('Actual species'!Q904)="X",1,0))</f>
        <v>0</v>
      </c>
      <c r="O904" s="2">
        <f>IF(SUM('Actual species'!R904)&gt;=1,1,IF(SUM('Actual species'!R904)="X",1,0))</f>
        <v>0</v>
      </c>
      <c r="P904" s="2">
        <f>IF(SUM('Actual species'!S904)&gt;=1,1,IF(SUM('Actual species'!S904)="X",1,0))</f>
        <v>0</v>
      </c>
      <c r="Q904" s="2">
        <f>IF(SUM('Actual species'!T904)&gt;=1,1,IF(SUM('Actual species'!T904)="X",1,0))</f>
        <v>0</v>
      </c>
      <c r="R904" s="2">
        <f>IF(SUM('Actual species'!U904)&gt;=1,1,IF(SUM('Actual species'!U904)="X",1,0))</f>
        <v>0</v>
      </c>
      <c r="S904" s="2">
        <f>IF(SUM('Actual species'!V904)&gt;=1,1,IF(SUM('Actual species'!V904)="X",1,0))</f>
        <v>0</v>
      </c>
      <c r="T904" s="2">
        <f>IF(SUM('Actual species'!W904)&gt;=1,1,IF(SUM('Actual species'!W904)="X",1,0))</f>
        <v>0</v>
      </c>
    </row>
    <row r="905" spans="1:20" x14ac:dyDescent="0.3">
      <c r="A905" s="113" t="str">
        <f>'Actual species'!A905</f>
        <v xml:space="preserve">Leptobium thryptisense (E) </v>
      </c>
      <c r="B905" s="66">
        <f>IF(SUM('Actual species'!B905:E905)&gt;=1,1,IF(SUM('Actual species'!B905:E905)="X",1,0))</f>
        <v>0</v>
      </c>
      <c r="C905" s="2">
        <f>IF(SUM('Actual species'!F905)&gt;=1,1,IF(SUM('Actual species'!F905)="X",1,0))</f>
        <v>0</v>
      </c>
      <c r="D905" s="2">
        <f>IF(SUM('Actual species'!G905)&gt;=1,1,IF(SUM('Actual species'!G905)="X",1,0))</f>
        <v>0</v>
      </c>
      <c r="E905" s="2">
        <f>IF(SUM('Actual species'!H905)&gt;=1,1,IF(SUM('Actual species'!H905)="X",1,0))</f>
        <v>0</v>
      </c>
      <c r="F905" s="2">
        <f>IF(SUM('Actual species'!I905)&gt;=1,1,IF(SUM('Actual species'!I905)="X",1,0))</f>
        <v>0</v>
      </c>
      <c r="G905" s="2">
        <f>IF(SUM('Actual species'!J905)&gt;=1,1,IF(SUM('Actual species'!J905)="X",1,0))</f>
        <v>1</v>
      </c>
      <c r="H905" s="2">
        <f>IF(SUM('Actual species'!K905)&gt;=1,1,IF(SUM('Actual species'!K905)="X",1,0))</f>
        <v>0</v>
      </c>
      <c r="I905" s="2">
        <f>IF(SUM('Actual species'!L905)&gt;=1,1,IF(SUM('Actual species'!L905)="X",1,0))</f>
        <v>0</v>
      </c>
      <c r="J905" s="2">
        <f>IF(SUM('Actual species'!M905)&gt;=1,1,IF(SUM('Actual species'!M905)="X",1,0))</f>
        <v>0</v>
      </c>
      <c r="K905" s="2">
        <f>IF(SUM('Actual species'!N905)&gt;=1,1,IF(SUM('Actual species'!N905)="X",1,0))</f>
        <v>0</v>
      </c>
      <c r="L905" s="2">
        <f>IF(SUM('Actual species'!O905)&gt;=1,1,IF(SUM('Actual species'!O905)="X",1,0))</f>
        <v>0</v>
      </c>
      <c r="M905" s="2">
        <f>IF(SUM('Actual species'!P905)&gt;=1,1,IF(SUM('Actual species'!P905)="X",1,0))</f>
        <v>0</v>
      </c>
      <c r="N905" s="2">
        <f>IF(SUM('Actual species'!Q905)&gt;=1,1,IF(SUM('Actual species'!Q905)="X",1,0))</f>
        <v>0</v>
      </c>
      <c r="O905" s="2">
        <f>IF(SUM('Actual species'!R905)&gt;=1,1,IF(SUM('Actual species'!R905)="X",1,0))</f>
        <v>0</v>
      </c>
      <c r="P905" s="2">
        <f>IF(SUM('Actual species'!S905)&gt;=1,1,IF(SUM('Actual species'!S905)="X",1,0))</f>
        <v>0</v>
      </c>
      <c r="Q905" s="2">
        <f>IF(SUM('Actual species'!T905)&gt;=1,1,IF(SUM('Actual species'!T905)="X",1,0))</f>
        <v>0</v>
      </c>
      <c r="R905" s="2">
        <f>IF(SUM('Actual species'!U905)&gt;=1,1,IF(SUM('Actual species'!U905)="X",1,0))</f>
        <v>0</v>
      </c>
      <c r="S905" s="2">
        <f>IF(SUM('Actual species'!V905)&gt;=1,1,IF(SUM('Actual species'!V905)="X",1,0))</f>
        <v>0</v>
      </c>
      <c r="T905" s="2">
        <f>IF(SUM('Actual species'!W905)&gt;=1,1,IF(SUM('Actual species'!W905)="X",1,0))</f>
        <v>0</v>
      </c>
    </row>
    <row r="906" spans="1:20" x14ac:dyDescent="0.3">
      <c r="A906" s="113" t="str">
        <f>'Actual species'!A906</f>
        <v>Lithocharis nigriceps</v>
      </c>
      <c r="B906" s="66">
        <f>IF(SUM('Actual species'!B906:E906)&gt;=1,1,IF(SUM('Actual species'!B906:E906)="X",1,0))</f>
        <v>0</v>
      </c>
      <c r="C906" s="2">
        <f>IF(SUM('Actual species'!F906)&gt;=1,1,IF(SUM('Actual species'!F906)="X",1,0))</f>
        <v>0</v>
      </c>
      <c r="D906" s="2">
        <f>IF(SUM('Actual species'!G906)&gt;=1,1,IF(SUM('Actual species'!G906)="X",1,0))</f>
        <v>0</v>
      </c>
      <c r="E906" s="2">
        <f>IF(SUM('Actual species'!H906)&gt;=1,1,IF(SUM('Actual species'!H906)="X",1,0))</f>
        <v>0</v>
      </c>
      <c r="F906" s="2">
        <f>IF(SUM('Actual species'!I906)&gt;=1,1,IF(SUM('Actual species'!I906)="X",1,0))</f>
        <v>0</v>
      </c>
      <c r="G906" s="2">
        <f>IF(SUM('Actual species'!J906)&gt;=1,1,IF(SUM('Actual species'!J906)="X",1,0))</f>
        <v>0</v>
      </c>
      <c r="H906" s="2">
        <f>IF(SUM('Actual species'!K906)&gt;=1,1,IF(SUM('Actual species'!K906)="X",1,0))</f>
        <v>0</v>
      </c>
      <c r="I906" s="2">
        <f>IF(SUM('Actual species'!L906)&gt;=1,1,IF(SUM('Actual species'!L906)="X",1,0))</f>
        <v>0</v>
      </c>
      <c r="J906" s="2">
        <f>IF(SUM('Actual species'!M906)&gt;=1,1,IF(SUM('Actual species'!M906)="X",1,0))</f>
        <v>1</v>
      </c>
      <c r="K906" s="2">
        <f>IF(SUM('Actual species'!N906)&gt;=1,1,IF(SUM('Actual species'!N906)="X",1,0))</f>
        <v>0</v>
      </c>
      <c r="L906" s="2">
        <f>IF(SUM('Actual species'!O906)&gt;=1,1,IF(SUM('Actual species'!O906)="X",1,0))</f>
        <v>0</v>
      </c>
      <c r="M906" s="2">
        <f>IF(SUM('Actual species'!P906)&gt;=1,1,IF(SUM('Actual species'!P906)="X",1,0))</f>
        <v>0</v>
      </c>
      <c r="N906" s="2">
        <f>IF(SUM('Actual species'!Q906)&gt;=1,1,IF(SUM('Actual species'!Q906)="X",1,0))</f>
        <v>0</v>
      </c>
      <c r="O906" s="2">
        <f>IF(SUM('Actual species'!R906)&gt;=1,1,IF(SUM('Actual species'!R906)="X",1,0))</f>
        <v>0</v>
      </c>
      <c r="P906" s="2">
        <f>IF(SUM('Actual species'!S906)&gt;=1,1,IF(SUM('Actual species'!S906)="X",1,0))</f>
        <v>0</v>
      </c>
      <c r="Q906" s="2">
        <f>IF(SUM('Actual species'!T906)&gt;=1,1,IF(SUM('Actual species'!T906)="X",1,0))</f>
        <v>0</v>
      </c>
      <c r="R906" s="2">
        <f>IF(SUM('Actual species'!U906)&gt;=1,1,IF(SUM('Actual species'!U906)="X",1,0))</f>
        <v>0</v>
      </c>
      <c r="S906" s="2">
        <f>IF(SUM('Actual species'!V906)&gt;=1,1,IF(SUM('Actual species'!V906)="X",1,0))</f>
        <v>0</v>
      </c>
      <c r="T906" s="2">
        <f>IF(SUM('Actual species'!W906)&gt;=1,1,IF(SUM('Actual species'!W906)="X",1,0))</f>
        <v>0</v>
      </c>
    </row>
    <row r="907" spans="1:20" x14ac:dyDescent="0.3">
      <c r="A907" s="113" t="str">
        <f>'Actual species'!A907</f>
        <v>Lithocharis ochracea</v>
      </c>
      <c r="B907" s="66">
        <f>IF(SUM('Actual species'!B907:E907)&gt;=1,1,IF(SUM('Actual species'!B907:E907)="X",1,0))</f>
        <v>0</v>
      </c>
      <c r="C907" s="2">
        <f>IF(SUM('Actual species'!F907)&gt;=1,1,IF(SUM('Actual species'!F907)="X",1,0))</f>
        <v>0</v>
      </c>
      <c r="D907" s="2">
        <f>IF(SUM('Actual species'!G907)&gt;=1,1,IF(SUM('Actual species'!G907)="X",1,0))</f>
        <v>0</v>
      </c>
      <c r="E907" s="2">
        <f>IF(SUM('Actual species'!H907)&gt;=1,1,IF(SUM('Actual species'!H907)="X",1,0))</f>
        <v>0</v>
      </c>
      <c r="F907" s="2">
        <f>IF(SUM('Actual species'!I907)&gt;=1,1,IF(SUM('Actual species'!I907)="X",1,0))</f>
        <v>0</v>
      </c>
      <c r="G907" s="2">
        <f>IF(SUM('Actual species'!J907)&gt;=1,1,IF(SUM('Actual species'!J907)="X",1,0))</f>
        <v>0</v>
      </c>
      <c r="H907" s="2">
        <f>IF(SUM('Actual species'!K907)&gt;=1,1,IF(SUM('Actual species'!K907)="X",1,0))</f>
        <v>0</v>
      </c>
      <c r="I907" s="2">
        <f>IF(SUM('Actual species'!L907)&gt;=1,1,IF(SUM('Actual species'!L907)="X",1,0))</f>
        <v>0</v>
      </c>
      <c r="J907" s="2">
        <f>IF(SUM('Actual species'!M907)&gt;=1,1,IF(SUM('Actual species'!M907)="X",1,0))</f>
        <v>1</v>
      </c>
      <c r="K907" s="2">
        <f>IF(SUM('Actual species'!N907)&gt;=1,1,IF(SUM('Actual species'!N907)="X",1,0))</f>
        <v>0</v>
      </c>
      <c r="L907" s="2">
        <f>IF(SUM('Actual species'!O907)&gt;=1,1,IF(SUM('Actual species'!O907)="X",1,0))</f>
        <v>0</v>
      </c>
      <c r="M907" s="2">
        <f>IF(SUM('Actual species'!P907)&gt;=1,1,IF(SUM('Actual species'!P907)="X",1,0))</f>
        <v>0</v>
      </c>
      <c r="N907" s="2">
        <f>IF(SUM('Actual species'!Q907)&gt;=1,1,IF(SUM('Actual species'!Q907)="X",1,0))</f>
        <v>0</v>
      </c>
      <c r="O907" s="2">
        <f>IF(SUM('Actual species'!R907)&gt;=1,1,IF(SUM('Actual species'!R907)="X",1,0))</f>
        <v>0</v>
      </c>
      <c r="P907" s="2">
        <f>IF(SUM('Actual species'!S907)&gt;=1,1,IF(SUM('Actual species'!S907)="X",1,0))</f>
        <v>0</v>
      </c>
      <c r="Q907" s="2">
        <f>IF(SUM('Actual species'!T907)&gt;=1,1,IF(SUM('Actual species'!T907)="X",1,0))</f>
        <v>0</v>
      </c>
      <c r="R907" s="2">
        <f>IF(SUM('Actual species'!U907)&gt;=1,1,IF(SUM('Actual species'!U907)="X",1,0))</f>
        <v>0</v>
      </c>
      <c r="S907" s="2">
        <f>IF(SUM('Actual species'!V907)&gt;=1,1,IF(SUM('Actual species'!V907)="X",1,0))</f>
        <v>0</v>
      </c>
      <c r="T907" s="2">
        <f>IF(SUM('Actual species'!W907)&gt;=1,1,IF(SUM('Actual species'!W907)="X",1,0))</f>
        <v>0</v>
      </c>
    </row>
    <row r="908" spans="1:20" x14ac:dyDescent="0.3">
      <c r="A908" s="113" t="str">
        <f>'Actual species'!A908</f>
        <v xml:space="preserve">*Lobrathium apicale (E) </v>
      </c>
      <c r="B908" s="66">
        <f>IF(SUM('Actual species'!B908:E908)&gt;=1,1,IF(SUM('Actual species'!B908:E908)="X",1,0))</f>
        <v>1</v>
      </c>
      <c r="C908" s="2">
        <f>IF(SUM('Actual species'!F908)&gt;=1,1,IF(SUM('Actual species'!F908)="X",1,0))</f>
        <v>0</v>
      </c>
      <c r="D908" s="2">
        <f>IF(SUM('Actual species'!G908)&gt;=1,1,IF(SUM('Actual species'!G908)="X",1,0))</f>
        <v>0</v>
      </c>
      <c r="E908" s="2">
        <f>IF(SUM('Actual species'!H908)&gt;=1,1,IF(SUM('Actual species'!H908)="X",1,0))</f>
        <v>0</v>
      </c>
      <c r="F908" s="2">
        <f>IF(SUM('Actual species'!I908)&gt;=1,1,IF(SUM('Actual species'!I908)="X",1,0))</f>
        <v>0</v>
      </c>
      <c r="G908" s="2">
        <f>IF(SUM('Actual species'!J908)&gt;=1,1,IF(SUM('Actual species'!J908)="X",1,0))</f>
        <v>0</v>
      </c>
      <c r="H908" s="2">
        <f>IF(SUM('Actual species'!K908)&gt;=1,1,IF(SUM('Actual species'!K908)="X",1,0))</f>
        <v>0</v>
      </c>
      <c r="I908" s="2">
        <f>IF(SUM('Actual species'!L908)&gt;=1,1,IF(SUM('Actual species'!L908)="X",1,0))</f>
        <v>0</v>
      </c>
      <c r="J908" s="2">
        <f>IF(SUM('Actual species'!M908)&gt;=1,1,IF(SUM('Actual species'!M908)="X",1,0))</f>
        <v>0</v>
      </c>
      <c r="K908" s="2">
        <f>IF(SUM('Actual species'!N908)&gt;=1,1,IF(SUM('Actual species'!N908)="X",1,0))</f>
        <v>0</v>
      </c>
      <c r="L908" s="2">
        <f>IF(SUM('Actual species'!O908)&gt;=1,1,IF(SUM('Actual species'!O908)="X",1,0))</f>
        <v>0</v>
      </c>
      <c r="M908" s="2">
        <f>IF(SUM('Actual species'!P908)&gt;=1,1,IF(SUM('Actual species'!P908)="X",1,0))</f>
        <v>0</v>
      </c>
      <c r="N908" s="2">
        <f>IF(SUM('Actual species'!Q908)&gt;=1,1,IF(SUM('Actual species'!Q908)="X",1,0))</f>
        <v>0</v>
      </c>
      <c r="O908" s="2">
        <f>IF(SUM('Actual species'!R908)&gt;=1,1,IF(SUM('Actual species'!R908)="X",1,0))</f>
        <v>0</v>
      </c>
      <c r="P908" s="2">
        <f>IF(SUM('Actual species'!S908)&gt;=1,1,IF(SUM('Actual species'!S908)="X",1,0))</f>
        <v>0</v>
      </c>
      <c r="Q908" s="2">
        <f>IF(SUM('Actual species'!T908)&gt;=1,1,IF(SUM('Actual species'!T908)="X",1,0))</f>
        <v>0</v>
      </c>
      <c r="R908" s="2">
        <f>IF(SUM('Actual species'!U908)&gt;=1,1,IF(SUM('Actual species'!U908)="X",1,0))</f>
        <v>0</v>
      </c>
      <c r="S908" s="2">
        <f>IF(SUM('Actual species'!V908)&gt;=1,1,IF(SUM('Actual species'!V908)="X",1,0))</f>
        <v>0</v>
      </c>
      <c r="T908" s="2">
        <f>IF(SUM('Actual species'!W908)&gt;=1,1,IF(SUM('Actual species'!W908)="X",1,0))</f>
        <v>0</v>
      </c>
    </row>
    <row r="909" spans="1:20" x14ac:dyDescent="0.3">
      <c r="A909" s="113" t="str">
        <f>'Actual species'!A909</f>
        <v xml:space="preserve">Lobrathium candicum (E) </v>
      </c>
      <c r="B909" s="66">
        <f>IF(SUM('Actual species'!B909:E909)&gt;=1,1,IF(SUM('Actual species'!B909:E909)="X",1,0))</f>
        <v>0</v>
      </c>
      <c r="C909" s="2">
        <f>IF(SUM('Actual species'!F909)&gt;=1,1,IF(SUM('Actual species'!F909)="X",1,0))</f>
        <v>0</v>
      </c>
      <c r="D909" s="2">
        <f>IF(SUM('Actual species'!G909)&gt;=1,1,IF(SUM('Actual species'!G909)="X",1,0))</f>
        <v>0</v>
      </c>
      <c r="E909" s="2">
        <f>IF(SUM('Actual species'!H909)&gt;=1,1,IF(SUM('Actual species'!H909)="X",1,0))</f>
        <v>0</v>
      </c>
      <c r="F909" s="2">
        <f>IF(SUM('Actual species'!I909)&gt;=1,1,IF(SUM('Actual species'!I909)="X",1,0))</f>
        <v>0</v>
      </c>
      <c r="G909" s="2">
        <f>IF(SUM('Actual species'!J909)&gt;=1,1,IF(SUM('Actual species'!J909)="X",1,0))</f>
        <v>1</v>
      </c>
      <c r="H909" s="2">
        <f>IF(SUM('Actual species'!K909)&gt;=1,1,IF(SUM('Actual species'!K909)="X",1,0))</f>
        <v>0</v>
      </c>
      <c r="I909" s="2">
        <f>IF(SUM('Actual species'!L909)&gt;=1,1,IF(SUM('Actual species'!L909)="X",1,0))</f>
        <v>0</v>
      </c>
      <c r="J909" s="2">
        <f>IF(SUM('Actual species'!M909)&gt;=1,1,IF(SUM('Actual species'!M909)="X",1,0))</f>
        <v>0</v>
      </c>
      <c r="K909" s="2">
        <f>IF(SUM('Actual species'!N909)&gt;=1,1,IF(SUM('Actual species'!N909)="X",1,0))</f>
        <v>0</v>
      </c>
      <c r="L909" s="2">
        <f>IF(SUM('Actual species'!O909)&gt;=1,1,IF(SUM('Actual species'!O909)="X",1,0))</f>
        <v>0</v>
      </c>
      <c r="M909" s="2">
        <f>IF(SUM('Actual species'!P909)&gt;=1,1,IF(SUM('Actual species'!P909)="X",1,0))</f>
        <v>0</v>
      </c>
      <c r="N909" s="2">
        <f>IF(SUM('Actual species'!Q909)&gt;=1,1,IF(SUM('Actual species'!Q909)="X",1,0))</f>
        <v>0</v>
      </c>
      <c r="O909" s="2">
        <f>IF(SUM('Actual species'!R909)&gt;=1,1,IF(SUM('Actual species'!R909)="X",1,0))</f>
        <v>0</v>
      </c>
      <c r="P909" s="2">
        <f>IF(SUM('Actual species'!S909)&gt;=1,1,IF(SUM('Actual species'!S909)="X",1,0))</f>
        <v>0</v>
      </c>
      <c r="Q909" s="2">
        <f>IF(SUM('Actual species'!T909)&gt;=1,1,IF(SUM('Actual species'!T909)="X",1,0))</f>
        <v>0</v>
      </c>
      <c r="R909" s="2">
        <f>IF(SUM('Actual species'!U909)&gt;=1,1,IF(SUM('Actual species'!U909)="X",1,0))</f>
        <v>0</v>
      </c>
      <c r="S909" s="2">
        <f>IF(SUM('Actual species'!V909)&gt;=1,1,IF(SUM('Actual species'!V909)="X",1,0))</f>
        <v>0</v>
      </c>
      <c r="T909" s="2">
        <f>IF(SUM('Actual species'!W909)&gt;=1,1,IF(SUM('Actual species'!W909)="X",1,0))</f>
        <v>0</v>
      </c>
    </row>
    <row r="910" spans="1:20" x14ac:dyDescent="0.3">
      <c r="A910" s="113" t="str">
        <f>'Actual species'!A910</f>
        <v>Lobrathium multipunctum</v>
      </c>
      <c r="B910" s="66">
        <f>IF(SUM('Actual species'!B910:E910)&gt;=1,1,IF(SUM('Actual species'!B910:E910)="X",1,0))</f>
        <v>0</v>
      </c>
      <c r="C910" s="2">
        <f>IF(SUM('Actual species'!F910)&gt;=1,1,IF(SUM('Actual species'!F910)="X",1,0))</f>
        <v>0</v>
      </c>
      <c r="D910" s="2">
        <f>IF(SUM('Actual species'!G910)&gt;=1,1,IF(SUM('Actual species'!G910)="X",1,0))</f>
        <v>0</v>
      </c>
      <c r="E910" s="2">
        <f>IF(SUM('Actual species'!H910)&gt;=1,1,IF(SUM('Actual species'!H910)="X",1,0))</f>
        <v>0</v>
      </c>
      <c r="F910" s="2">
        <f>IF(SUM('Actual species'!I910)&gt;=1,1,IF(SUM('Actual species'!I910)="X",1,0))</f>
        <v>0</v>
      </c>
      <c r="G910" s="2">
        <f>IF(SUM('Actual species'!J910)&gt;=1,1,IF(SUM('Actual species'!J910)="X",1,0))</f>
        <v>0</v>
      </c>
      <c r="H910" s="2">
        <f>IF(SUM('Actual species'!K910)&gt;=1,1,IF(SUM('Actual species'!K910)="X",1,0))</f>
        <v>0</v>
      </c>
      <c r="I910" s="2">
        <f>IF(SUM('Actual species'!L910)&gt;=1,1,IF(SUM('Actual species'!L910)="X",1,0))</f>
        <v>0</v>
      </c>
      <c r="J910" s="2">
        <f>IF(SUM('Actual species'!M910)&gt;=1,1,IF(SUM('Actual species'!M910)="X",1,0))</f>
        <v>0</v>
      </c>
      <c r="K910" s="2">
        <f>IF(SUM('Actual species'!N910)&gt;=1,1,IF(SUM('Actual species'!N910)="X",1,0))</f>
        <v>0</v>
      </c>
      <c r="L910" s="2">
        <f>IF(SUM('Actual species'!O910)&gt;=1,1,IF(SUM('Actual species'!O910)="X",1,0))</f>
        <v>0</v>
      </c>
      <c r="M910" s="2">
        <f>IF(SUM('Actual species'!P910)&gt;=1,1,IF(SUM('Actual species'!P910)="X",1,0))</f>
        <v>0</v>
      </c>
      <c r="N910" s="2">
        <f>IF(SUM('Actual species'!Q910)&gt;=1,1,IF(SUM('Actual species'!Q910)="X",1,0))</f>
        <v>0</v>
      </c>
      <c r="O910" s="2">
        <f>IF(SUM('Actual species'!R910)&gt;=1,1,IF(SUM('Actual species'!R910)="X",1,0))</f>
        <v>0</v>
      </c>
      <c r="P910" s="2">
        <f>IF(SUM('Actual species'!S910)&gt;=1,1,IF(SUM('Actual species'!S910)="X",1,0))</f>
        <v>0</v>
      </c>
      <c r="Q910" s="2">
        <f>IF(SUM('Actual species'!T910)&gt;=1,1,IF(SUM('Actual species'!T910)="X",1,0))</f>
        <v>0</v>
      </c>
      <c r="R910" s="2">
        <f>IF(SUM('Actual species'!U910)&gt;=1,1,IF(SUM('Actual species'!U910)="X",1,0))</f>
        <v>0</v>
      </c>
      <c r="S910" s="2">
        <f>IF(SUM('Actual species'!V910)&gt;=1,1,IF(SUM('Actual species'!V910)="X",1,0))</f>
        <v>0</v>
      </c>
      <c r="T910" s="2">
        <f>IF(SUM('Actual species'!W910)&gt;=1,1,IF(SUM('Actual species'!W910)="X",1,0))</f>
        <v>0</v>
      </c>
    </row>
    <row r="911" spans="1:20" x14ac:dyDescent="0.3">
      <c r="A911" s="113" t="str">
        <f>'Actual species'!A911</f>
        <v>Lobrathium rugipenne</v>
      </c>
      <c r="B911" s="66">
        <f>IF(SUM('Actual species'!B911:E911)&gt;=1,1,IF(SUM('Actual species'!B911:E911)="X",1,0))</f>
        <v>0</v>
      </c>
      <c r="C911" s="2">
        <f>IF(SUM('Actual species'!F911)&gt;=1,1,IF(SUM('Actual species'!F911)="X",1,0))</f>
        <v>0</v>
      </c>
      <c r="D911" s="2">
        <f>IF(SUM('Actual species'!G911)&gt;=1,1,IF(SUM('Actual species'!G911)="X",1,0))</f>
        <v>0</v>
      </c>
      <c r="E911" s="2">
        <f>IF(SUM('Actual species'!H911)&gt;=1,1,IF(SUM('Actual species'!H911)="X",1,0))</f>
        <v>1</v>
      </c>
      <c r="F911" s="2">
        <f>IF(SUM('Actual species'!I911)&gt;=1,1,IF(SUM('Actual species'!I911)="X",1,0))</f>
        <v>1</v>
      </c>
      <c r="G911" s="2">
        <f>IF(SUM('Actual species'!J911)&gt;=1,1,IF(SUM('Actual species'!J911)="X",1,0))</f>
        <v>0</v>
      </c>
      <c r="H911" s="2">
        <f>IF(SUM('Actual species'!K911)&gt;=1,1,IF(SUM('Actual species'!K911)="X",1,0))</f>
        <v>1</v>
      </c>
      <c r="I911" s="2">
        <f>IF(SUM('Actual species'!L911)&gt;=1,1,IF(SUM('Actual species'!L911)="X",1,0))</f>
        <v>0</v>
      </c>
      <c r="J911" s="2">
        <f>IF(SUM('Actual species'!M911)&gt;=1,1,IF(SUM('Actual species'!M911)="X",1,0))</f>
        <v>1</v>
      </c>
      <c r="K911" s="2">
        <f>IF(SUM('Actual species'!N911)&gt;=1,1,IF(SUM('Actual species'!N911)="X",1,0))</f>
        <v>0</v>
      </c>
      <c r="L911" s="2">
        <f>IF(SUM('Actual species'!O911)&gt;=1,1,IF(SUM('Actual species'!O911)="X",1,0))</f>
        <v>0</v>
      </c>
      <c r="M911" s="2">
        <f>IF(SUM('Actual species'!P911)&gt;=1,1,IF(SUM('Actual species'!P911)="X",1,0))</f>
        <v>1</v>
      </c>
      <c r="N911" s="2">
        <f>IF(SUM('Actual species'!Q911)&gt;=1,1,IF(SUM('Actual species'!Q911)="X",1,0))</f>
        <v>0</v>
      </c>
      <c r="O911" s="2">
        <f>IF(SUM('Actual species'!R911)&gt;=1,1,IF(SUM('Actual species'!R911)="X",1,0))</f>
        <v>1</v>
      </c>
      <c r="P911" s="2">
        <f>IF(SUM('Actual species'!S911)&gt;=1,1,IF(SUM('Actual species'!S911)="X",1,0))</f>
        <v>1</v>
      </c>
      <c r="Q911" s="2">
        <f>IF(SUM('Actual species'!T911)&gt;=1,1,IF(SUM('Actual species'!T911)="X",1,0))</f>
        <v>0</v>
      </c>
      <c r="R911" s="2">
        <f>IF(SUM('Actual species'!U911)&gt;=1,1,IF(SUM('Actual species'!U911)="X",1,0))</f>
        <v>1</v>
      </c>
      <c r="S911" s="2">
        <f>IF(SUM('Actual species'!V911)&gt;=1,1,IF(SUM('Actual species'!V911)="X",1,0))</f>
        <v>0</v>
      </c>
      <c r="T911" s="2">
        <f>IF(SUM('Actual species'!W911)&gt;=1,1,IF(SUM('Actual species'!W911)="X",1,0))</f>
        <v>0</v>
      </c>
    </row>
    <row r="912" spans="1:20" x14ac:dyDescent="0.3">
      <c r="A912" s="113" t="str">
        <f>'Actual species'!A912</f>
        <v>Luzea graeca</v>
      </c>
      <c r="B912" s="66">
        <f>IF(SUM('Actual species'!B912:E912)&gt;=1,1,IF(SUM('Actual species'!B912:E912)="X",1,0))</f>
        <v>0</v>
      </c>
      <c r="C912" s="2">
        <f>IF(SUM('Actual species'!F912)&gt;=1,1,IF(SUM('Actual species'!F912)="X",1,0))</f>
        <v>0</v>
      </c>
      <c r="D912" s="2">
        <f>IF(SUM('Actual species'!G912)&gt;=1,1,IF(SUM('Actual species'!G912)="X",1,0))</f>
        <v>0</v>
      </c>
      <c r="E912" s="2">
        <f>IF(SUM('Actual species'!H912)&gt;=1,1,IF(SUM('Actual species'!H912)="X",1,0))</f>
        <v>0</v>
      </c>
      <c r="F912" s="2">
        <f>IF(SUM('Actual species'!I912)&gt;=1,1,IF(SUM('Actual species'!I912)="X",1,0))</f>
        <v>0</v>
      </c>
      <c r="G912" s="2">
        <f>IF(SUM('Actual species'!J912)&gt;=1,1,IF(SUM('Actual species'!J912)="X",1,0))</f>
        <v>0</v>
      </c>
      <c r="H912" s="2">
        <f>IF(SUM('Actual species'!K912)&gt;=1,1,IF(SUM('Actual species'!K912)="X",1,0))</f>
        <v>0</v>
      </c>
      <c r="I912" s="2">
        <f>IF(SUM('Actual species'!L912)&gt;=1,1,IF(SUM('Actual species'!L912)="X",1,0))</f>
        <v>0</v>
      </c>
      <c r="J912" s="2">
        <f>IF(SUM('Actual species'!M912)&gt;=1,1,IF(SUM('Actual species'!M912)="X",1,0))</f>
        <v>1</v>
      </c>
      <c r="K912" s="2">
        <f>IF(SUM('Actual species'!N912)&gt;=1,1,IF(SUM('Actual species'!N912)="X",1,0))</f>
        <v>0</v>
      </c>
      <c r="L912" s="2">
        <f>IF(SUM('Actual species'!O912)&gt;=1,1,IF(SUM('Actual species'!O912)="X",1,0))</f>
        <v>0</v>
      </c>
      <c r="M912" s="2">
        <f>IF(SUM('Actual species'!P912)&gt;=1,1,IF(SUM('Actual species'!P912)="X",1,0))</f>
        <v>0</v>
      </c>
      <c r="N912" s="2">
        <f>IF(SUM('Actual species'!Q912)&gt;=1,1,IF(SUM('Actual species'!Q912)="X",1,0))</f>
        <v>0</v>
      </c>
      <c r="O912" s="2">
        <f>IF(SUM('Actual species'!R912)&gt;=1,1,IF(SUM('Actual species'!R912)="X",1,0))</f>
        <v>0</v>
      </c>
      <c r="P912" s="2">
        <f>IF(SUM('Actual species'!S912)&gt;=1,1,IF(SUM('Actual species'!S912)="X",1,0))</f>
        <v>0</v>
      </c>
      <c r="Q912" s="2">
        <f>IF(SUM('Actual species'!T912)&gt;=1,1,IF(SUM('Actual species'!T912)="X",1,0))</f>
        <v>0</v>
      </c>
      <c r="R912" s="2">
        <f>IF(SUM('Actual species'!U912)&gt;=1,1,IF(SUM('Actual species'!U912)="X",1,0))</f>
        <v>0</v>
      </c>
      <c r="S912" s="2">
        <f>IF(SUM('Actual species'!V912)&gt;=1,1,IF(SUM('Actual species'!V912)="X",1,0))</f>
        <v>0</v>
      </c>
      <c r="T912" s="2">
        <f>IF(SUM('Actual species'!W912)&gt;=1,1,IF(SUM('Actual species'!W912)="X",1,0))</f>
        <v>0</v>
      </c>
    </row>
    <row r="913" spans="1:20" x14ac:dyDescent="0.3">
      <c r="A913" s="113" t="str">
        <f>'Actual species'!A913</f>
        <v>Medon apicalis</v>
      </c>
      <c r="B913" s="66">
        <f>IF(SUM('Actual species'!B913:E913)&gt;=1,1,IF(SUM('Actual species'!B913:E913)="X",1,0))</f>
        <v>0</v>
      </c>
      <c r="C913" s="2">
        <f>IF(SUM('Actual species'!F913)&gt;=1,1,IF(SUM('Actual species'!F913)="X",1,0))</f>
        <v>1</v>
      </c>
      <c r="D913" s="2">
        <f>IF(SUM('Actual species'!G913)&gt;=1,1,IF(SUM('Actual species'!G913)="X",1,0))</f>
        <v>0</v>
      </c>
      <c r="E913" s="2">
        <f>IF(SUM('Actual species'!H913)&gt;=1,1,IF(SUM('Actual species'!H913)="X",1,0))</f>
        <v>0</v>
      </c>
      <c r="F913" s="2">
        <f>IF(SUM('Actual species'!I913)&gt;=1,1,IF(SUM('Actual species'!I913)="X",1,0))</f>
        <v>0</v>
      </c>
      <c r="G913" s="2">
        <f>IF(SUM('Actual species'!J913)&gt;=1,1,IF(SUM('Actual species'!J913)="X",1,0))</f>
        <v>0</v>
      </c>
      <c r="H913" s="2">
        <f>IF(SUM('Actual species'!K913)&gt;=1,1,IF(SUM('Actual species'!K913)="X",1,0))</f>
        <v>0</v>
      </c>
      <c r="I913" s="2">
        <f>IF(SUM('Actual species'!L913)&gt;=1,1,IF(SUM('Actual species'!L913)="X",1,0))</f>
        <v>0</v>
      </c>
      <c r="J913" s="2">
        <f>IF(SUM('Actual species'!M913)&gt;=1,1,IF(SUM('Actual species'!M913)="X",1,0))</f>
        <v>1</v>
      </c>
      <c r="K913" s="2">
        <f>IF(SUM('Actual species'!N913)&gt;=1,1,IF(SUM('Actual species'!N913)="X",1,0))</f>
        <v>0</v>
      </c>
      <c r="L913" s="2">
        <f>IF(SUM('Actual species'!O913)&gt;=1,1,IF(SUM('Actual species'!O913)="X",1,0))</f>
        <v>0</v>
      </c>
      <c r="M913" s="2">
        <f>IF(SUM('Actual species'!P913)&gt;=1,1,IF(SUM('Actual species'!P913)="X",1,0))</f>
        <v>0</v>
      </c>
      <c r="N913" s="2">
        <f>IF(SUM('Actual species'!Q913)&gt;=1,1,IF(SUM('Actual species'!Q913)="X",1,0))</f>
        <v>0</v>
      </c>
      <c r="O913" s="2">
        <f>IF(SUM('Actual species'!R913)&gt;=1,1,IF(SUM('Actual species'!R913)="X",1,0))</f>
        <v>0</v>
      </c>
      <c r="P913" s="2">
        <f>IF(SUM('Actual species'!S913)&gt;=1,1,IF(SUM('Actual species'!S913)="X",1,0))</f>
        <v>0</v>
      </c>
      <c r="Q913" s="2">
        <f>IF(SUM('Actual species'!T913)&gt;=1,1,IF(SUM('Actual species'!T913)="X",1,0))</f>
        <v>0</v>
      </c>
      <c r="R913" s="2">
        <f>IF(SUM('Actual species'!U913)&gt;=1,1,IF(SUM('Actual species'!U913)="X",1,0))</f>
        <v>0</v>
      </c>
      <c r="S913" s="2">
        <f>IF(SUM('Actual species'!V913)&gt;=1,1,IF(SUM('Actual species'!V913)="X",1,0))</f>
        <v>0</v>
      </c>
      <c r="T913" s="2">
        <f>IF(SUM('Actual species'!W913)&gt;=1,1,IF(SUM('Actual species'!W913)="X",1,0))</f>
        <v>0</v>
      </c>
    </row>
    <row r="914" spans="1:20" x14ac:dyDescent="0.3">
      <c r="A914" s="113" t="str">
        <f>'Actual species'!A914</f>
        <v xml:space="preserve">Medon beroni (E) </v>
      </c>
      <c r="B914" s="66">
        <f>IF(SUM('Actual species'!B914:E914)&gt;=1,1,IF(SUM('Actual species'!B914:E914)="X",1,0))</f>
        <v>0</v>
      </c>
      <c r="C914" s="2">
        <f>IF(SUM('Actual species'!F914)&gt;=1,1,IF(SUM('Actual species'!F914)="X",1,0))</f>
        <v>0</v>
      </c>
      <c r="D914" s="2">
        <f>IF(SUM('Actual species'!G914)&gt;=1,1,IF(SUM('Actual species'!G914)="X",1,0))</f>
        <v>0</v>
      </c>
      <c r="E914" s="2">
        <f>IF(SUM('Actual species'!H914)&gt;=1,1,IF(SUM('Actual species'!H914)="X",1,0))</f>
        <v>0</v>
      </c>
      <c r="F914" s="2">
        <f>IF(SUM('Actual species'!I914)&gt;=1,1,IF(SUM('Actual species'!I914)="X",1,0))</f>
        <v>0</v>
      </c>
      <c r="G914" s="2">
        <f>IF(SUM('Actual species'!J914)&gt;=1,1,IF(SUM('Actual species'!J914)="X",1,0))</f>
        <v>0</v>
      </c>
      <c r="H914" s="2">
        <f>IF(SUM('Actual species'!K914)&gt;=1,1,IF(SUM('Actual species'!K914)="X",1,0))</f>
        <v>0</v>
      </c>
      <c r="I914" s="2">
        <f>IF(SUM('Actual species'!L914)&gt;=1,1,IF(SUM('Actual species'!L914)="X",1,0))</f>
        <v>0</v>
      </c>
      <c r="J914" s="2">
        <f>IF(SUM('Actual species'!M914)&gt;=1,1,IF(SUM('Actual species'!M914)="X",1,0))</f>
        <v>0</v>
      </c>
      <c r="K914" s="2">
        <f>IF(SUM('Actual species'!N914)&gt;=1,1,IF(SUM('Actual species'!N914)="X",1,0))</f>
        <v>0</v>
      </c>
      <c r="L914" s="2">
        <f>IF(SUM('Actual species'!O914)&gt;=1,1,IF(SUM('Actual species'!O914)="X",1,0))</f>
        <v>0</v>
      </c>
      <c r="M914" s="2">
        <f>IF(SUM('Actual species'!P914)&gt;=1,1,IF(SUM('Actual species'!P914)="X",1,0))</f>
        <v>0</v>
      </c>
      <c r="N914" s="2">
        <f>IF(SUM('Actual species'!Q914)&gt;=1,1,IF(SUM('Actual species'!Q914)="X",1,0))</f>
        <v>0</v>
      </c>
      <c r="O914" s="2">
        <f>IF(SUM('Actual species'!R914)&gt;=1,1,IF(SUM('Actual species'!R914)="X",1,0))</f>
        <v>0</v>
      </c>
      <c r="P914" s="2">
        <f>IF(SUM('Actual species'!S914)&gt;=1,1,IF(SUM('Actual species'!S914)="X",1,0))</f>
        <v>0</v>
      </c>
      <c r="Q914" s="2">
        <f>IF(SUM('Actual species'!T914)&gt;=1,1,IF(SUM('Actual species'!T914)="X",1,0))</f>
        <v>0</v>
      </c>
      <c r="R914" s="2">
        <f>IF(SUM('Actual species'!U914)&gt;=1,1,IF(SUM('Actual species'!U914)="X",1,0))</f>
        <v>0</v>
      </c>
      <c r="S914" s="2">
        <f>IF(SUM('Actual species'!V914)&gt;=1,1,IF(SUM('Actual species'!V914)="X",1,0))</f>
        <v>0</v>
      </c>
      <c r="T914" s="2">
        <f>IF(SUM('Actual species'!W914)&gt;=1,1,IF(SUM('Actual species'!W914)="X",1,0))</f>
        <v>0</v>
      </c>
    </row>
    <row r="915" spans="1:20" x14ac:dyDescent="0.3">
      <c r="A915" s="113" t="str">
        <f>'Actual species'!A915</f>
        <v>Medon brunneus</v>
      </c>
      <c r="B915" s="66">
        <f>IF(SUM('Actual species'!B915:E915)&gt;=1,1,IF(SUM('Actual species'!B915:E915)="X",1,0))</f>
        <v>0</v>
      </c>
      <c r="C915" s="2">
        <f>IF(SUM('Actual species'!F915)&gt;=1,1,IF(SUM('Actual species'!F915)="X",1,0))</f>
        <v>0</v>
      </c>
      <c r="D915" s="2">
        <f>IF(SUM('Actual species'!G915)&gt;=1,1,IF(SUM('Actual species'!G915)="X",1,0))</f>
        <v>0</v>
      </c>
      <c r="E915" s="2">
        <f>IF(SUM('Actual species'!H915)&gt;=1,1,IF(SUM('Actual species'!H915)="X",1,0))</f>
        <v>0</v>
      </c>
      <c r="F915" s="2">
        <f>IF(SUM('Actual species'!I915)&gt;=1,1,IF(SUM('Actual species'!I915)="X",1,0))</f>
        <v>0</v>
      </c>
      <c r="G915" s="2">
        <f>IF(SUM('Actual species'!J915)&gt;=1,1,IF(SUM('Actual species'!J915)="X",1,0))</f>
        <v>0</v>
      </c>
      <c r="H915" s="2">
        <f>IF(SUM('Actual species'!K915)&gt;=1,1,IF(SUM('Actual species'!K915)="X",1,0))</f>
        <v>0</v>
      </c>
      <c r="I915" s="2">
        <f>IF(SUM('Actual species'!L915)&gt;=1,1,IF(SUM('Actual species'!L915)="X",1,0))</f>
        <v>0</v>
      </c>
      <c r="J915" s="2">
        <f>IF(SUM('Actual species'!M915)&gt;=1,1,IF(SUM('Actual species'!M915)="X",1,0))</f>
        <v>1</v>
      </c>
      <c r="K915" s="2">
        <f>IF(SUM('Actual species'!N915)&gt;=1,1,IF(SUM('Actual species'!N915)="X",1,0))</f>
        <v>0</v>
      </c>
      <c r="L915" s="2">
        <f>IF(SUM('Actual species'!O915)&gt;=1,1,IF(SUM('Actual species'!O915)="X",1,0))</f>
        <v>0</v>
      </c>
      <c r="M915" s="2">
        <f>IF(SUM('Actual species'!P915)&gt;=1,1,IF(SUM('Actual species'!P915)="X",1,0))</f>
        <v>0</v>
      </c>
      <c r="N915" s="2">
        <f>IF(SUM('Actual species'!Q915)&gt;=1,1,IF(SUM('Actual species'!Q915)="X",1,0))</f>
        <v>1</v>
      </c>
      <c r="O915" s="2">
        <f>IF(SUM('Actual species'!R915)&gt;=1,1,IF(SUM('Actual species'!R915)="X",1,0))</f>
        <v>1</v>
      </c>
      <c r="P915" s="2">
        <f>IF(SUM('Actual species'!S915)&gt;=1,1,IF(SUM('Actual species'!S915)="X",1,0))</f>
        <v>1</v>
      </c>
      <c r="Q915" s="2">
        <f>IF(SUM('Actual species'!T915)&gt;=1,1,IF(SUM('Actual species'!T915)="X",1,0))</f>
        <v>1</v>
      </c>
      <c r="R915" s="2">
        <f>IF(SUM('Actual species'!U915)&gt;=1,1,IF(SUM('Actual species'!U915)="X",1,0))</f>
        <v>0</v>
      </c>
      <c r="S915" s="2">
        <f>IF(SUM('Actual species'!V915)&gt;=1,1,IF(SUM('Actual species'!V915)="X",1,0))</f>
        <v>1</v>
      </c>
      <c r="T915" s="2">
        <f>IF(SUM('Actual species'!W915)&gt;=1,1,IF(SUM('Actual species'!W915)="X",1,0))</f>
        <v>0</v>
      </c>
    </row>
    <row r="916" spans="1:20" x14ac:dyDescent="0.3">
      <c r="A916" s="113" t="str">
        <f>'Actual species'!A916</f>
        <v>Medon caricus</v>
      </c>
      <c r="B916" s="66">
        <f>IF(SUM('Actual species'!B916:E916)&gt;=1,1,IF(SUM('Actual species'!B916:E916)="X",1,0))</f>
        <v>0</v>
      </c>
      <c r="C916" s="2">
        <f>IF(SUM('Actual species'!F916)&gt;=1,1,IF(SUM('Actual species'!F916)="X",1,0))</f>
        <v>0</v>
      </c>
      <c r="D916" s="2">
        <f>IF(SUM('Actual species'!G916)&gt;=1,1,IF(SUM('Actual species'!G916)="X",1,0))</f>
        <v>1</v>
      </c>
      <c r="E916" s="2">
        <f>IF(SUM('Actual species'!H916)&gt;=1,1,IF(SUM('Actual species'!H916)="X",1,0))</f>
        <v>0</v>
      </c>
      <c r="F916" s="2">
        <f>IF(SUM('Actual species'!I916)&gt;=1,1,IF(SUM('Actual species'!I916)="X",1,0))</f>
        <v>0</v>
      </c>
      <c r="G916" s="2">
        <f>IF(SUM('Actual species'!J916)&gt;=1,1,IF(SUM('Actual species'!J916)="X",1,0))</f>
        <v>0</v>
      </c>
      <c r="H916" s="2">
        <f>IF(SUM('Actual species'!K916)&gt;=1,1,IF(SUM('Actual species'!K916)="X",1,0))</f>
        <v>0</v>
      </c>
      <c r="I916" s="2">
        <f>IF(SUM('Actual species'!L916)&gt;=1,1,IF(SUM('Actual species'!L916)="X",1,0))</f>
        <v>0</v>
      </c>
      <c r="J916" s="2">
        <f>IF(SUM('Actual species'!M916)&gt;=1,1,IF(SUM('Actual species'!M916)="X",1,0))</f>
        <v>0</v>
      </c>
      <c r="K916" s="2">
        <f>IF(SUM('Actual species'!N916)&gt;=1,1,IF(SUM('Actual species'!N916)="X",1,0))</f>
        <v>0</v>
      </c>
      <c r="L916" s="2">
        <f>IF(SUM('Actual species'!O916)&gt;=1,1,IF(SUM('Actual species'!O916)="X",1,0))</f>
        <v>0</v>
      </c>
      <c r="M916" s="2">
        <f>IF(SUM('Actual species'!P916)&gt;=1,1,IF(SUM('Actual species'!P916)="X",1,0))</f>
        <v>0</v>
      </c>
      <c r="N916" s="2">
        <f>IF(SUM('Actual species'!Q916)&gt;=1,1,IF(SUM('Actual species'!Q916)="X",1,0))</f>
        <v>0</v>
      </c>
      <c r="O916" s="2">
        <f>IF(SUM('Actual species'!R916)&gt;=1,1,IF(SUM('Actual species'!R916)="X",1,0))</f>
        <v>0</v>
      </c>
      <c r="P916" s="2">
        <f>IF(SUM('Actual species'!S916)&gt;=1,1,IF(SUM('Actual species'!S916)="X",1,0))</f>
        <v>0</v>
      </c>
      <c r="Q916" s="2">
        <f>IF(SUM('Actual species'!T916)&gt;=1,1,IF(SUM('Actual species'!T916)="X",1,0))</f>
        <v>0</v>
      </c>
      <c r="R916" s="2">
        <f>IF(SUM('Actual species'!U916)&gt;=1,1,IF(SUM('Actual species'!U916)="X",1,0))</f>
        <v>0</v>
      </c>
      <c r="S916" s="2">
        <f>IF(SUM('Actual species'!V916)&gt;=1,1,IF(SUM('Actual species'!V916)="X",1,0))</f>
        <v>0</v>
      </c>
      <c r="T916" s="2">
        <f>IF(SUM('Actual species'!W916)&gt;=1,1,IF(SUM('Actual species'!W916)="X",1,0))</f>
        <v>0</v>
      </c>
    </row>
    <row r="917" spans="1:20" x14ac:dyDescent="0.3">
      <c r="A917" s="113" t="str">
        <f>'Actual species'!A917</f>
        <v xml:space="preserve">Medon carpathius (E) </v>
      </c>
      <c r="B917" s="66">
        <f>IF(SUM('Actual species'!B917:E917)&gt;=1,1,IF(SUM('Actual species'!B917:E917)="X",1,0))</f>
        <v>0</v>
      </c>
      <c r="C917" s="2">
        <f>IF(SUM('Actual species'!F917)&gt;=1,1,IF(SUM('Actual species'!F917)="X",1,0))</f>
        <v>0</v>
      </c>
      <c r="D917" s="2">
        <f>IF(SUM('Actual species'!G917)&gt;=1,1,IF(SUM('Actual species'!G917)="X",1,0))</f>
        <v>0</v>
      </c>
      <c r="E917" s="2">
        <f>IF(SUM('Actual species'!H917)&gt;=1,1,IF(SUM('Actual species'!H917)="X",1,0))</f>
        <v>0</v>
      </c>
      <c r="F917" s="2">
        <f>IF(SUM('Actual species'!I917)&gt;=1,1,IF(SUM('Actual species'!I917)="X",1,0))</f>
        <v>0</v>
      </c>
      <c r="G917" s="2">
        <f>IF(SUM('Actual species'!J917)&gt;=1,1,IF(SUM('Actual species'!J917)="X",1,0))</f>
        <v>0</v>
      </c>
      <c r="H917" s="2">
        <f>IF(SUM('Actual species'!K917)&gt;=1,1,IF(SUM('Actual species'!K917)="X",1,0))</f>
        <v>0</v>
      </c>
      <c r="I917" s="2">
        <f>IF(SUM('Actual species'!L917)&gt;=1,1,IF(SUM('Actual species'!L917)="X",1,0))</f>
        <v>0</v>
      </c>
      <c r="J917" s="2">
        <f>IF(SUM('Actual species'!M917)&gt;=1,1,IF(SUM('Actual species'!M917)="X",1,0))</f>
        <v>0</v>
      </c>
      <c r="K917" s="2">
        <f>IF(SUM('Actual species'!N917)&gt;=1,1,IF(SUM('Actual species'!N917)="X",1,0))</f>
        <v>0</v>
      </c>
      <c r="L917" s="2">
        <f>IF(SUM('Actual species'!O917)&gt;=1,1,IF(SUM('Actual species'!O917)="X",1,0))</f>
        <v>1</v>
      </c>
      <c r="M917" s="2">
        <f>IF(SUM('Actual species'!P917)&gt;=1,1,IF(SUM('Actual species'!P917)="X",1,0))</f>
        <v>0</v>
      </c>
      <c r="N917" s="2">
        <f>IF(SUM('Actual species'!Q917)&gt;=1,1,IF(SUM('Actual species'!Q917)="X",1,0))</f>
        <v>0</v>
      </c>
      <c r="O917" s="2">
        <f>IF(SUM('Actual species'!R917)&gt;=1,1,IF(SUM('Actual species'!R917)="X",1,0))</f>
        <v>0</v>
      </c>
      <c r="P917" s="2">
        <f>IF(SUM('Actual species'!S917)&gt;=1,1,IF(SUM('Actual species'!S917)="X",1,0))</f>
        <v>0</v>
      </c>
      <c r="Q917" s="2">
        <f>IF(SUM('Actual species'!T917)&gt;=1,1,IF(SUM('Actual species'!T917)="X",1,0))</f>
        <v>0</v>
      </c>
      <c r="R917" s="2">
        <f>IF(SUM('Actual species'!U917)&gt;=1,1,IF(SUM('Actual species'!U917)="X",1,0))</f>
        <v>0</v>
      </c>
      <c r="S917" s="2">
        <f>IF(SUM('Actual species'!V917)&gt;=1,1,IF(SUM('Actual species'!V917)="X",1,0))</f>
        <v>0</v>
      </c>
      <c r="T917" s="2">
        <f>IF(SUM('Actual species'!W917)&gt;=1,1,IF(SUM('Actual species'!W917)="X",1,0))</f>
        <v>0</v>
      </c>
    </row>
    <row r="918" spans="1:20" x14ac:dyDescent="0.3">
      <c r="A918" s="113" t="str">
        <f>'Actual species'!A918</f>
        <v xml:space="preserve">Medon cerrutii (E) </v>
      </c>
      <c r="B918" s="66">
        <f>IF(SUM('Actual species'!B918:E918)&gt;=1,1,IF(SUM('Actual species'!B918:E918)="X",1,0))</f>
        <v>0</v>
      </c>
      <c r="C918" s="2">
        <f>IF(SUM('Actual species'!F918)&gt;=1,1,IF(SUM('Actual species'!F918)="X",1,0))</f>
        <v>0</v>
      </c>
      <c r="D918" s="2">
        <f>IF(SUM('Actual species'!G918)&gt;=1,1,IF(SUM('Actual species'!G918)="X",1,0))</f>
        <v>0</v>
      </c>
      <c r="E918" s="2">
        <f>IF(SUM('Actual species'!H918)&gt;=1,1,IF(SUM('Actual species'!H918)="X",1,0))</f>
        <v>0</v>
      </c>
      <c r="F918" s="2">
        <f>IF(SUM('Actual species'!I918)&gt;=1,1,IF(SUM('Actual species'!I918)="X",1,0))</f>
        <v>0</v>
      </c>
      <c r="G918" s="2">
        <f>IF(SUM('Actual species'!J918)&gt;=1,1,IF(SUM('Actual species'!J918)="X",1,0))</f>
        <v>0</v>
      </c>
      <c r="H918" s="2">
        <f>IF(SUM('Actual species'!K918)&gt;=1,1,IF(SUM('Actual species'!K918)="X",1,0))</f>
        <v>0</v>
      </c>
      <c r="I918" s="2">
        <f>IF(SUM('Actual species'!L918)&gt;=1,1,IF(SUM('Actual species'!L918)="X",1,0))</f>
        <v>0</v>
      </c>
      <c r="J918" s="2">
        <f>IF(SUM('Actual species'!M918)&gt;=1,1,IF(SUM('Actual species'!M918)="X",1,0))</f>
        <v>0</v>
      </c>
      <c r="K918" s="2">
        <f>IF(SUM('Actual species'!N918)&gt;=1,1,IF(SUM('Actual species'!N918)="X",1,0))</f>
        <v>0</v>
      </c>
      <c r="L918" s="2">
        <f>IF(SUM('Actual species'!O918)&gt;=1,1,IF(SUM('Actual species'!O918)="X",1,0))</f>
        <v>0</v>
      </c>
      <c r="M918" s="2">
        <f>IF(SUM('Actual species'!P918)&gt;=1,1,IF(SUM('Actual species'!P918)="X",1,0))</f>
        <v>0</v>
      </c>
      <c r="N918" s="2">
        <f>IF(SUM('Actual species'!Q918)&gt;=1,1,IF(SUM('Actual species'!Q918)="X",1,0))</f>
        <v>0</v>
      </c>
      <c r="O918" s="2">
        <f>IF(SUM('Actual species'!R918)&gt;=1,1,IF(SUM('Actual species'!R918)="X",1,0))</f>
        <v>0</v>
      </c>
      <c r="P918" s="2">
        <f>IF(SUM('Actual species'!S918)&gt;=1,1,IF(SUM('Actual species'!S918)="X",1,0))</f>
        <v>0</v>
      </c>
      <c r="Q918" s="2">
        <f>IF(SUM('Actual species'!T918)&gt;=1,1,IF(SUM('Actual species'!T918)="X",1,0))</f>
        <v>0</v>
      </c>
      <c r="R918" s="2">
        <f>IF(SUM('Actual species'!U918)&gt;=1,1,IF(SUM('Actual species'!U918)="X",1,0))</f>
        <v>0</v>
      </c>
      <c r="S918" s="2">
        <f>IF(SUM('Actual species'!V918)&gt;=1,1,IF(SUM('Actual species'!V918)="X",1,0))</f>
        <v>0</v>
      </c>
      <c r="T918" s="2">
        <f>IF(SUM('Actual species'!W918)&gt;=1,1,IF(SUM('Actual species'!W918)="X",1,0))</f>
        <v>0</v>
      </c>
    </row>
    <row r="919" spans="1:20" x14ac:dyDescent="0.3">
      <c r="A919" s="113" t="str">
        <f>'Actual species'!A919</f>
        <v xml:space="preserve">*Medon cyprensis (E) </v>
      </c>
      <c r="B919" s="66">
        <f>IF(SUM('Actual species'!B919:E919)&gt;=1,1,IF(SUM('Actual species'!B919:E919)="X",1,0))</f>
        <v>1</v>
      </c>
      <c r="C919" s="2">
        <f>IF(SUM('Actual species'!F919)&gt;=1,1,IF(SUM('Actual species'!F919)="X",1,0))</f>
        <v>0</v>
      </c>
      <c r="D919" s="2">
        <f>IF(SUM('Actual species'!G919)&gt;=1,1,IF(SUM('Actual species'!G919)="X",1,0))</f>
        <v>0</v>
      </c>
      <c r="E919" s="2">
        <f>IF(SUM('Actual species'!H919)&gt;=1,1,IF(SUM('Actual species'!H919)="X",1,0))</f>
        <v>0</v>
      </c>
      <c r="F919" s="2">
        <f>IF(SUM('Actual species'!I919)&gt;=1,1,IF(SUM('Actual species'!I919)="X",1,0))</f>
        <v>0</v>
      </c>
      <c r="G919" s="2">
        <f>IF(SUM('Actual species'!J919)&gt;=1,1,IF(SUM('Actual species'!J919)="X",1,0))</f>
        <v>0</v>
      </c>
      <c r="H919" s="2">
        <f>IF(SUM('Actual species'!K919)&gt;=1,1,IF(SUM('Actual species'!K919)="X",1,0))</f>
        <v>0</v>
      </c>
      <c r="I919" s="2">
        <f>IF(SUM('Actual species'!L919)&gt;=1,1,IF(SUM('Actual species'!L919)="X",1,0))</f>
        <v>0</v>
      </c>
      <c r="J919" s="2">
        <f>IF(SUM('Actual species'!M919)&gt;=1,1,IF(SUM('Actual species'!M919)="X",1,0))</f>
        <v>0</v>
      </c>
      <c r="K919" s="2">
        <f>IF(SUM('Actual species'!N919)&gt;=1,1,IF(SUM('Actual species'!N919)="X",1,0))</f>
        <v>0</v>
      </c>
      <c r="L919" s="2">
        <f>IF(SUM('Actual species'!O919)&gt;=1,1,IF(SUM('Actual species'!O919)="X",1,0))</f>
        <v>0</v>
      </c>
      <c r="M919" s="2">
        <f>IF(SUM('Actual species'!P919)&gt;=1,1,IF(SUM('Actual species'!P919)="X",1,0))</f>
        <v>0</v>
      </c>
      <c r="N919" s="2">
        <f>IF(SUM('Actual species'!Q919)&gt;=1,1,IF(SUM('Actual species'!Q919)="X",1,0))</f>
        <v>0</v>
      </c>
      <c r="O919" s="2">
        <f>IF(SUM('Actual species'!R919)&gt;=1,1,IF(SUM('Actual species'!R919)="X",1,0))</f>
        <v>0</v>
      </c>
      <c r="P919" s="2">
        <f>IF(SUM('Actual species'!S919)&gt;=1,1,IF(SUM('Actual species'!S919)="X",1,0))</f>
        <v>0</v>
      </c>
      <c r="Q919" s="2">
        <f>IF(SUM('Actual species'!T919)&gt;=1,1,IF(SUM('Actual species'!T919)="X",1,0))</f>
        <v>0</v>
      </c>
      <c r="R919" s="2">
        <f>IF(SUM('Actual species'!U919)&gt;=1,1,IF(SUM('Actual species'!U919)="X",1,0))</f>
        <v>0</v>
      </c>
      <c r="S919" s="2">
        <f>IF(SUM('Actual species'!V919)&gt;=1,1,IF(SUM('Actual species'!V919)="X",1,0))</f>
        <v>0</v>
      </c>
      <c r="T919" s="2">
        <f>IF(SUM('Actual species'!W919)&gt;=1,1,IF(SUM('Actual species'!W919)="X",1,0))</f>
        <v>0</v>
      </c>
    </row>
    <row r="920" spans="1:20" x14ac:dyDescent="0.3">
      <c r="A920" s="113" t="str">
        <f>'Actual species'!A920</f>
        <v>Medon dilutus cephalus</v>
      </c>
      <c r="B920" s="66">
        <f>IF(SUM('Actual species'!B920:E920)&gt;=1,1,IF(SUM('Actual species'!B920:E920)="X",1,0))</f>
        <v>0</v>
      </c>
      <c r="C920" s="2">
        <f>IF(SUM('Actual species'!F920)&gt;=1,1,IF(SUM('Actual species'!F920)="X",1,0))</f>
        <v>1</v>
      </c>
      <c r="D920" s="2">
        <f>IF(SUM('Actual species'!G920)&gt;=1,1,IF(SUM('Actual species'!G920)="X",1,0))</f>
        <v>0</v>
      </c>
      <c r="E920" s="2">
        <f>IF(SUM('Actual species'!H920)&gt;=1,1,IF(SUM('Actual species'!H920)="X",1,0))</f>
        <v>0</v>
      </c>
      <c r="F920" s="2">
        <f>IF(SUM('Actual species'!I920)&gt;=1,1,IF(SUM('Actual species'!I920)="X",1,0))</f>
        <v>0</v>
      </c>
      <c r="G920" s="2">
        <f>IF(SUM('Actual species'!J920)&gt;=1,1,IF(SUM('Actual species'!J920)="X",1,0))</f>
        <v>0</v>
      </c>
      <c r="H920" s="2">
        <f>IF(SUM('Actual species'!K920)&gt;=1,1,IF(SUM('Actual species'!K920)="X",1,0))</f>
        <v>0</v>
      </c>
      <c r="I920" s="2">
        <f>IF(SUM('Actual species'!L920)&gt;=1,1,IF(SUM('Actual species'!L920)="X",1,0))</f>
        <v>0</v>
      </c>
      <c r="J920" s="2">
        <f>IF(SUM('Actual species'!M920)&gt;=1,1,IF(SUM('Actual species'!M920)="X",1,0))</f>
        <v>0</v>
      </c>
      <c r="K920" s="2">
        <f>IF(SUM('Actual species'!N920)&gt;=1,1,IF(SUM('Actual species'!N920)="X",1,0))</f>
        <v>0</v>
      </c>
      <c r="L920" s="2">
        <f>IF(SUM('Actual species'!O920)&gt;=1,1,IF(SUM('Actual species'!O920)="X",1,0))</f>
        <v>0</v>
      </c>
      <c r="M920" s="2">
        <f>IF(SUM('Actual species'!P920)&gt;=1,1,IF(SUM('Actual species'!P920)="X",1,0))</f>
        <v>0</v>
      </c>
      <c r="N920" s="2">
        <f>IF(SUM('Actual species'!Q920)&gt;=1,1,IF(SUM('Actual species'!Q920)="X",1,0))</f>
        <v>0</v>
      </c>
      <c r="O920" s="2">
        <f>IF(SUM('Actual species'!R920)&gt;=1,1,IF(SUM('Actual species'!R920)="X",1,0))</f>
        <v>0</v>
      </c>
      <c r="P920" s="2">
        <f>IF(SUM('Actual species'!S920)&gt;=1,1,IF(SUM('Actual species'!S920)="X",1,0))</f>
        <v>0</v>
      </c>
      <c r="Q920" s="2">
        <f>IF(SUM('Actual species'!T920)&gt;=1,1,IF(SUM('Actual species'!T920)="X",1,0))</f>
        <v>0</v>
      </c>
      <c r="R920" s="2">
        <f>IF(SUM('Actual species'!U920)&gt;=1,1,IF(SUM('Actual species'!U920)="X",1,0))</f>
        <v>0</v>
      </c>
      <c r="S920" s="2">
        <f>IF(SUM('Actual species'!V920)&gt;=1,1,IF(SUM('Actual species'!V920)="X",1,0))</f>
        <v>0</v>
      </c>
      <c r="T920" s="2">
        <f>IF(SUM('Actual species'!W920)&gt;=1,1,IF(SUM('Actual species'!W920)="X",1,0))</f>
        <v>0</v>
      </c>
    </row>
    <row r="921" spans="1:20" x14ac:dyDescent="0.3">
      <c r="A921" s="113" t="str">
        <f>'Actual species'!A921</f>
        <v>Medon dilutus pythonissa</v>
      </c>
      <c r="B921" s="66">
        <f>IF(SUM('Actual species'!B921:E921)&gt;=1,1,IF(SUM('Actual species'!B921:E921)="X",1,0))</f>
        <v>0</v>
      </c>
      <c r="C921" s="2">
        <f>IF(SUM('Actual species'!F921)&gt;=1,1,IF(SUM('Actual species'!F921)="X",1,0))</f>
        <v>1</v>
      </c>
      <c r="D921" s="2">
        <f>IF(SUM('Actual species'!G921)&gt;=1,1,IF(SUM('Actual species'!G921)="X",1,0))</f>
        <v>1</v>
      </c>
      <c r="E921" s="2">
        <f>IF(SUM('Actual species'!H921)&gt;=1,1,IF(SUM('Actual species'!H921)="X",1,0))</f>
        <v>1</v>
      </c>
      <c r="F921" s="2">
        <f>IF(SUM('Actual species'!I921)&gt;=1,1,IF(SUM('Actual species'!I921)="X",1,0))</f>
        <v>1</v>
      </c>
      <c r="G921" s="2">
        <f>IF(SUM('Actual species'!J921)&gt;=1,1,IF(SUM('Actual species'!J921)="X",1,0))</f>
        <v>1</v>
      </c>
      <c r="H921" s="2">
        <f>IF(SUM('Actual species'!K921)&gt;=1,1,IF(SUM('Actual species'!K921)="X",1,0))</f>
        <v>1</v>
      </c>
      <c r="I921" s="2">
        <f>IF(SUM('Actual species'!L921)&gt;=1,1,IF(SUM('Actual species'!L921)="X",1,0))</f>
        <v>1</v>
      </c>
      <c r="J921" s="2">
        <f>IF(SUM('Actual species'!M921)&gt;=1,1,IF(SUM('Actual species'!M921)="X",1,0))</f>
        <v>0</v>
      </c>
      <c r="K921" s="2">
        <f>IF(SUM('Actual species'!N921)&gt;=1,1,IF(SUM('Actual species'!N921)="X",1,0))</f>
        <v>1</v>
      </c>
      <c r="L921" s="2">
        <f>IF(SUM('Actual species'!O921)&gt;=1,1,IF(SUM('Actual species'!O921)="X",1,0))</f>
        <v>1</v>
      </c>
      <c r="M921" s="2">
        <f>IF(SUM('Actual species'!P921)&gt;=1,1,IF(SUM('Actual species'!P921)="X",1,0))</f>
        <v>1</v>
      </c>
      <c r="N921" s="2">
        <f>IF(SUM('Actual species'!Q921)&gt;=1,1,IF(SUM('Actual species'!Q921)="X",1,0))</f>
        <v>0</v>
      </c>
      <c r="O921" s="2">
        <f>IF(SUM('Actual species'!R921)&gt;=1,1,IF(SUM('Actual species'!R921)="X",1,0))</f>
        <v>0</v>
      </c>
      <c r="P921" s="2">
        <f>IF(SUM('Actual species'!S921)&gt;=1,1,IF(SUM('Actual species'!S921)="X",1,0))</f>
        <v>0</v>
      </c>
      <c r="Q921" s="2">
        <f>IF(SUM('Actual species'!T921)&gt;=1,1,IF(SUM('Actual species'!T921)="X",1,0))</f>
        <v>0</v>
      </c>
      <c r="R921" s="2">
        <f>IF(SUM('Actual species'!U921)&gt;=1,1,IF(SUM('Actual species'!U921)="X",1,0))</f>
        <v>0</v>
      </c>
      <c r="S921" s="2">
        <f>IF(SUM('Actual species'!V921)&gt;=1,1,IF(SUM('Actual species'!V921)="X",1,0))</f>
        <v>0</v>
      </c>
      <c r="T921" s="2">
        <f>IF(SUM('Actual species'!W921)&gt;=1,1,IF(SUM('Actual species'!W921)="X",1,0))</f>
        <v>0</v>
      </c>
    </row>
    <row r="922" spans="1:20" x14ac:dyDescent="0.3">
      <c r="A922" s="113" t="str">
        <f>'Actual species'!A922</f>
        <v>Medon ferrugineus</v>
      </c>
      <c r="B922" s="66">
        <f>IF(SUM('Actual species'!B922:E922)&gt;=1,1,IF(SUM('Actual species'!B922:E922)="X",1,0))</f>
        <v>0</v>
      </c>
      <c r="C922" s="2">
        <f>IF(SUM('Actual species'!F922)&gt;=1,1,IF(SUM('Actual species'!F922)="X",1,0))</f>
        <v>0</v>
      </c>
      <c r="D922" s="2">
        <f>IF(SUM('Actual species'!G922)&gt;=1,1,IF(SUM('Actual species'!G922)="X",1,0))</f>
        <v>0</v>
      </c>
      <c r="E922" s="2">
        <f>IF(SUM('Actual species'!H922)&gt;=1,1,IF(SUM('Actual species'!H922)="X",1,0))</f>
        <v>0</v>
      </c>
      <c r="F922" s="2">
        <f>IF(SUM('Actual species'!I922)&gt;=1,1,IF(SUM('Actual species'!I922)="X",1,0))</f>
        <v>0</v>
      </c>
      <c r="G922" s="2">
        <f>IF(SUM('Actual species'!J922)&gt;=1,1,IF(SUM('Actual species'!J922)="X",1,0))</f>
        <v>0</v>
      </c>
      <c r="H922" s="2">
        <f>IF(SUM('Actual species'!K922)&gt;=1,1,IF(SUM('Actual species'!K922)="X",1,0))</f>
        <v>0</v>
      </c>
      <c r="I922" s="2">
        <f>IF(SUM('Actual species'!L922)&gt;=1,1,IF(SUM('Actual species'!L922)="X",1,0))</f>
        <v>0</v>
      </c>
      <c r="J922" s="2">
        <f>IF(SUM('Actual species'!M922)&gt;=1,1,IF(SUM('Actual species'!M922)="X",1,0))</f>
        <v>1</v>
      </c>
      <c r="K922" s="2">
        <f>IF(SUM('Actual species'!N922)&gt;=1,1,IF(SUM('Actual species'!N922)="X",1,0))</f>
        <v>0</v>
      </c>
      <c r="L922" s="2">
        <f>IF(SUM('Actual species'!O922)&gt;=1,1,IF(SUM('Actual species'!O922)="X",1,0))</f>
        <v>0</v>
      </c>
      <c r="M922" s="2">
        <f>IF(SUM('Actual species'!P922)&gt;=1,1,IF(SUM('Actual species'!P922)="X",1,0))</f>
        <v>0</v>
      </c>
      <c r="N922" s="2">
        <f>IF(SUM('Actual species'!Q922)&gt;=1,1,IF(SUM('Actual species'!Q922)="X",1,0))</f>
        <v>0</v>
      </c>
      <c r="O922" s="2">
        <f>IF(SUM('Actual species'!R922)&gt;=1,1,IF(SUM('Actual species'!R922)="X",1,0))</f>
        <v>0</v>
      </c>
      <c r="P922" s="2">
        <f>IF(SUM('Actual species'!S922)&gt;=1,1,IF(SUM('Actual species'!S922)="X",1,0))</f>
        <v>0</v>
      </c>
      <c r="Q922" s="2">
        <f>IF(SUM('Actual species'!T922)&gt;=1,1,IF(SUM('Actual species'!T922)="X",1,0))</f>
        <v>0</v>
      </c>
      <c r="R922" s="2">
        <f>IF(SUM('Actual species'!U922)&gt;=1,1,IF(SUM('Actual species'!U922)="X",1,0))</f>
        <v>0</v>
      </c>
      <c r="S922" s="2">
        <f>IF(SUM('Actual species'!V922)&gt;=1,1,IF(SUM('Actual species'!V922)="X",1,0))</f>
        <v>0</v>
      </c>
      <c r="T922" s="2">
        <f>IF(SUM('Actual species'!W922)&gt;=1,1,IF(SUM('Actual species'!W922)="X",1,0))</f>
        <v>0</v>
      </c>
    </row>
    <row r="923" spans="1:20" x14ac:dyDescent="0.3">
      <c r="A923" s="113" t="str">
        <f>'Actual species'!A923</f>
        <v>Medon fusculus</v>
      </c>
      <c r="B923" s="66">
        <f>IF(SUM('Actual species'!B923:E923)&gt;=1,1,IF(SUM('Actual species'!B923:E923)="X",1,0))</f>
        <v>0</v>
      </c>
      <c r="C923" s="2">
        <f>IF(SUM('Actual species'!F923)&gt;=1,1,IF(SUM('Actual species'!F923)="X",1,0))</f>
        <v>1</v>
      </c>
      <c r="D923" s="2">
        <f>IF(SUM('Actual species'!G923)&gt;=1,1,IF(SUM('Actual species'!G923)="X",1,0))</f>
        <v>0</v>
      </c>
      <c r="E923" s="2">
        <f>IF(SUM('Actual species'!H923)&gt;=1,1,IF(SUM('Actual species'!H923)="X",1,0))</f>
        <v>1</v>
      </c>
      <c r="F923" s="2">
        <f>IF(SUM('Actual species'!I923)&gt;=1,1,IF(SUM('Actual species'!I923)="X",1,0))</f>
        <v>1</v>
      </c>
      <c r="G923" s="2">
        <f>IF(SUM('Actual species'!J923)&gt;=1,1,IF(SUM('Actual species'!J923)="X",1,0))</f>
        <v>0</v>
      </c>
      <c r="H923" s="2">
        <f>IF(SUM('Actual species'!K923)&gt;=1,1,IF(SUM('Actual species'!K923)="X",1,0))</f>
        <v>0</v>
      </c>
      <c r="I923" s="2">
        <f>IF(SUM('Actual species'!L923)&gt;=1,1,IF(SUM('Actual species'!L923)="X",1,0))</f>
        <v>0</v>
      </c>
      <c r="J923" s="2">
        <f>IF(SUM('Actual species'!M923)&gt;=1,1,IF(SUM('Actual species'!M923)="X",1,0))</f>
        <v>1</v>
      </c>
      <c r="K923" s="2">
        <f>IF(SUM('Actual species'!N923)&gt;=1,1,IF(SUM('Actual species'!N923)="X",1,0))</f>
        <v>0</v>
      </c>
      <c r="L923" s="2">
        <f>IF(SUM('Actual species'!O923)&gt;=1,1,IF(SUM('Actual species'!O923)="X",1,0))</f>
        <v>0</v>
      </c>
      <c r="M923" s="2">
        <f>IF(SUM('Actual species'!P923)&gt;=1,1,IF(SUM('Actual species'!P923)="X",1,0))</f>
        <v>1</v>
      </c>
      <c r="N923" s="2">
        <f>IF(SUM('Actual species'!Q923)&gt;=1,1,IF(SUM('Actual species'!Q923)="X",1,0))</f>
        <v>0</v>
      </c>
      <c r="O923" s="2">
        <f>IF(SUM('Actual species'!R923)&gt;=1,1,IF(SUM('Actual species'!R923)="X",1,0))</f>
        <v>1</v>
      </c>
      <c r="P923" s="2">
        <f>IF(SUM('Actual species'!S923)&gt;=1,1,IF(SUM('Actual species'!S923)="X",1,0))</f>
        <v>0</v>
      </c>
      <c r="Q923" s="2">
        <f>IF(SUM('Actual species'!T923)&gt;=1,1,IF(SUM('Actual species'!T923)="X",1,0))</f>
        <v>0</v>
      </c>
      <c r="R923" s="2">
        <f>IF(SUM('Actual species'!U923)&gt;=1,1,IF(SUM('Actual species'!U923)="X",1,0))</f>
        <v>0</v>
      </c>
      <c r="S923" s="2">
        <f>IF(SUM('Actual species'!V923)&gt;=1,1,IF(SUM('Actual species'!V923)="X",1,0))</f>
        <v>0</v>
      </c>
      <c r="T923" s="2">
        <f>IF(SUM('Actual species'!W923)&gt;=1,1,IF(SUM('Actual species'!W923)="X",1,0))</f>
        <v>0</v>
      </c>
    </row>
    <row r="924" spans="1:20" x14ac:dyDescent="0.3">
      <c r="A924" s="113" t="str">
        <f>'Actual species'!A924</f>
        <v>Medon haafi</v>
      </c>
      <c r="B924" s="66">
        <f>IF(SUM('Actual species'!B924:E924)&gt;=1,1,IF(SUM('Actual species'!B924:E924)="X",1,0))</f>
        <v>1</v>
      </c>
      <c r="C924" s="2">
        <f>IF(SUM('Actual species'!F924)&gt;=1,1,IF(SUM('Actual species'!F924)="X",1,0))</f>
        <v>0</v>
      </c>
      <c r="D924" s="2">
        <f>IF(SUM('Actual species'!G924)&gt;=1,1,IF(SUM('Actual species'!G924)="X",1,0))</f>
        <v>0</v>
      </c>
      <c r="E924" s="2">
        <f>IF(SUM('Actual species'!H924)&gt;=1,1,IF(SUM('Actual species'!H924)="X",1,0))</f>
        <v>0</v>
      </c>
      <c r="F924" s="2">
        <f>IF(SUM('Actual species'!I924)&gt;=1,1,IF(SUM('Actual species'!I924)="X",1,0))</f>
        <v>0</v>
      </c>
      <c r="G924" s="2">
        <f>IF(SUM('Actual species'!J924)&gt;=1,1,IF(SUM('Actual species'!J924)="X",1,0))</f>
        <v>0</v>
      </c>
      <c r="H924" s="2">
        <f>IF(SUM('Actual species'!K924)&gt;=1,1,IF(SUM('Actual species'!K924)="X",1,0))</f>
        <v>0</v>
      </c>
      <c r="I924" s="2">
        <f>IF(SUM('Actual species'!L924)&gt;=1,1,IF(SUM('Actual species'!L924)="X",1,0))</f>
        <v>0</v>
      </c>
      <c r="J924" s="2">
        <f>IF(SUM('Actual species'!M924)&gt;=1,1,IF(SUM('Actual species'!M924)="X",1,0))</f>
        <v>0</v>
      </c>
      <c r="K924" s="2">
        <f>IF(SUM('Actual species'!N924)&gt;=1,1,IF(SUM('Actual species'!N924)="X",1,0))</f>
        <v>0</v>
      </c>
      <c r="L924" s="2">
        <f>IF(SUM('Actual species'!O924)&gt;=1,1,IF(SUM('Actual species'!O924)="X",1,0))</f>
        <v>0</v>
      </c>
      <c r="M924" s="2">
        <f>IF(SUM('Actual species'!P924)&gt;=1,1,IF(SUM('Actual species'!P924)="X",1,0))</f>
        <v>0</v>
      </c>
      <c r="N924" s="2">
        <f>IF(SUM('Actual species'!Q924)&gt;=1,1,IF(SUM('Actual species'!Q924)="X",1,0))</f>
        <v>0</v>
      </c>
      <c r="O924" s="2">
        <f>IF(SUM('Actual species'!R924)&gt;=1,1,IF(SUM('Actual species'!R924)="X",1,0))</f>
        <v>0</v>
      </c>
      <c r="P924" s="2">
        <f>IF(SUM('Actual species'!S924)&gt;=1,1,IF(SUM('Actual species'!S924)="X",1,0))</f>
        <v>0</v>
      </c>
      <c r="Q924" s="2">
        <f>IF(SUM('Actual species'!T924)&gt;=1,1,IF(SUM('Actual species'!T924)="X",1,0))</f>
        <v>0</v>
      </c>
      <c r="R924" s="2">
        <f>IF(SUM('Actual species'!U924)&gt;=1,1,IF(SUM('Actual species'!U924)="X",1,0))</f>
        <v>0</v>
      </c>
      <c r="S924" s="2">
        <f>IF(SUM('Actual species'!V924)&gt;=1,1,IF(SUM('Actual species'!V924)="X",1,0))</f>
        <v>0</v>
      </c>
      <c r="T924" s="2">
        <f>IF(SUM('Actual species'!W924)&gt;=1,1,IF(SUM('Actual species'!W924)="X",1,0))</f>
        <v>0</v>
      </c>
    </row>
    <row r="925" spans="1:20" x14ac:dyDescent="0.3">
      <c r="A925" s="113" t="str">
        <f>'Actual species'!A925</f>
        <v>Medon impar</v>
      </c>
      <c r="B925" s="66">
        <f>IF(SUM('Actual species'!B925:E925)&gt;=1,1,IF(SUM('Actual species'!B925:E925)="X",1,0))</f>
        <v>0</v>
      </c>
      <c r="C925" s="2">
        <f>IF(SUM('Actual species'!F925)&gt;=1,1,IF(SUM('Actual species'!F925)="X",1,0))</f>
        <v>0</v>
      </c>
      <c r="D925" s="2">
        <f>IF(SUM('Actual species'!G925)&gt;=1,1,IF(SUM('Actual species'!G925)="X",1,0))</f>
        <v>0</v>
      </c>
      <c r="E925" s="2">
        <f>IF(SUM('Actual species'!H925)&gt;=1,1,IF(SUM('Actual species'!H925)="X",1,0))</f>
        <v>0</v>
      </c>
      <c r="F925" s="2">
        <f>IF(SUM('Actual species'!I925)&gt;=1,1,IF(SUM('Actual species'!I925)="X",1,0))</f>
        <v>0</v>
      </c>
      <c r="G925" s="2">
        <f>IF(SUM('Actual species'!J925)&gt;=1,1,IF(SUM('Actual species'!J925)="X",1,0))</f>
        <v>0</v>
      </c>
      <c r="H925" s="2">
        <f>IF(SUM('Actual species'!K925)&gt;=1,1,IF(SUM('Actual species'!K925)="X",1,0))</f>
        <v>1</v>
      </c>
      <c r="I925" s="2">
        <f>IF(SUM('Actual species'!L925)&gt;=1,1,IF(SUM('Actual species'!L925)="X",1,0))</f>
        <v>0</v>
      </c>
      <c r="J925" s="2">
        <f>IF(SUM('Actual species'!M925)&gt;=1,1,IF(SUM('Actual species'!M925)="X",1,0))</f>
        <v>0</v>
      </c>
      <c r="K925" s="2">
        <f>IF(SUM('Actual species'!N925)&gt;=1,1,IF(SUM('Actual species'!N925)="X",1,0))</f>
        <v>0</v>
      </c>
      <c r="L925" s="2">
        <f>IF(SUM('Actual species'!O925)&gt;=1,1,IF(SUM('Actual species'!O925)="X",1,0))</f>
        <v>0</v>
      </c>
      <c r="M925" s="2">
        <f>IF(SUM('Actual species'!P925)&gt;=1,1,IF(SUM('Actual species'!P925)="X",1,0))</f>
        <v>0</v>
      </c>
      <c r="N925" s="2">
        <f>IF(SUM('Actual species'!Q925)&gt;=1,1,IF(SUM('Actual species'!Q925)="X",1,0))</f>
        <v>0</v>
      </c>
      <c r="O925" s="2">
        <f>IF(SUM('Actual species'!R925)&gt;=1,1,IF(SUM('Actual species'!R925)="X",1,0))</f>
        <v>0</v>
      </c>
      <c r="P925" s="2">
        <f>IF(SUM('Actual species'!S925)&gt;=1,1,IF(SUM('Actual species'!S925)="X",1,0))</f>
        <v>0</v>
      </c>
      <c r="Q925" s="2">
        <f>IF(SUM('Actual species'!T925)&gt;=1,1,IF(SUM('Actual species'!T925)="X",1,0))</f>
        <v>0</v>
      </c>
      <c r="R925" s="2">
        <f>IF(SUM('Actual species'!U925)&gt;=1,1,IF(SUM('Actual species'!U925)="X",1,0))</f>
        <v>0</v>
      </c>
      <c r="S925" s="2">
        <f>IF(SUM('Actual species'!V925)&gt;=1,1,IF(SUM('Actual species'!V925)="X",1,0))</f>
        <v>0</v>
      </c>
      <c r="T925" s="2">
        <f>IF(SUM('Actual species'!W925)&gt;=1,1,IF(SUM('Actual species'!W925)="X",1,0))</f>
        <v>0</v>
      </c>
    </row>
    <row r="926" spans="1:20" x14ac:dyDescent="0.3">
      <c r="A926" s="113" t="str">
        <f>'Actual species'!A926</f>
        <v>Medon lydicus</v>
      </c>
      <c r="B926" s="66">
        <f>IF(SUM('Actual species'!B926:E926)&gt;=1,1,IF(SUM('Actual species'!B926:E926)="X",1,0))</f>
        <v>0</v>
      </c>
      <c r="C926" s="2">
        <f>IF(SUM('Actual species'!F926)&gt;=1,1,IF(SUM('Actual species'!F926)="X",1,0))</f>
        <v>0</v>
      </c>
      <c r="D926" s="2">
        <f>IF(SUM('Actual species'!G926)&gt;=1,1,IF(SUM('Actual species'!G926)="X",1,0))</f>
        <v>1</v>
      </c>
      <c r="E926" s="2">
        <f>IF(SUM('Actual species'!H926)&gt;=1,1,IF(SUM('Actual species'!H926)="X",1,0))</f>
        <v>1</v>
      </c>
      <c r="F926" s="2">
        <f>IF(SUM('Actual species'!I926)&gt;=1,1,IF(SUM('Actual species'!I926)="X",1,0))</f>
        <v>1</v>
      </c>
      <c r="G926" s="2">
        <f>IF(SUM('Actual species'!J926)&gt;=1,1,IF(SUM('Actual species'!J926)="X",1,0))</f>
        <v>0</v>
      </c>
      <c r="H926" s="2">
        <f>IF(SUM('Actual species'!K926)&gt;=1,1,IF(SUM('Actual species'!K926)="X",1,0))</f>
        <v>1</v>
      </c>
      <c r="I926" s="2">
        <f>IF(SUM('Actual species'!L926)&gt;=1,1,IF(SUM('Actual species'!L926)="X",1,0))</f>
        <v>0</v>
      </c>
      <c r="J926" s="2">
        <f>IF(SUM('Actual species'!M926)&gt;=1,1,IF(SUM('Actual species'!M926)="X",1,0))</f>
        <v>0</v>
      </c>
      <c r="K926" s="2">
        <f>IF(SUM('Actual species'!N926)&gt;=1,1,IF(SUM('Actual species'!N926)="X",1,0))</f>
        <v>0</v>
      </c>
      <c r="L926" s="2">
        <f>IF(SUM('Actual species'!O926)&gt;=1,1,IF(SUM('Actual species'!O926)="X",1,0))</f>
        <v>0</v>
      </c>
      <c r="M926" s="2">
        <f>IF(SUM('Actual species'!P926)&gt;=1,1,IF(SUM('Actual species'!P926)="X",1,0))</f>
        <v>0</v>
      </c>
      <c r="N926" s="2">
        <f>IF(SUM('Actual species'!Q926)&gt;=1,1,IF(SUM('Actual species'!Q926)="X",1,0))</f>
        <v>0</v>
      </c>
      <c r="O926" s="2">
        <f>IF(SUM('Actual species'!R926)&gt;=1,1,IF(SUM('Actual species'!R926)="X",1,0))</f>
        <v>0</v>
      </c>
      <c r="P926" s="2">
        <f>IF(SUM('Actual species'!S926)&gt;=1,1,IF(SUM('Actual species'!S926)="X",1,0))</f>
        <v>0</v>
      </c>
      <c r="Q926" s="2">
        <f>IF(SUM('Actual species'!T926)&gt;=1,1,IF(SUM('Actual species'!T926)="X",1,0))</f>
        <v>0</v>
      </c>
      <c r="R926" s="2">
        <f>IF(SUM('Actual species'!U926)&gt;=1,1,IF(SUM('Actual species'!U926)="X",1,0))</f>
        <v>0</v>
      </c>
      <c r="S926" s="2">
        <f>IF(SUM('Actual species'!V926)&gt;=1,1,IF(SUM('Actual species'!V926)="X",1,0))</f>
        <v>0</v>
      </c>
      <c r="T926" s="2">
        <f>IF(SUM('Actual species'!W926)&gt;=1,1,IF(SUM('Actual species'!W926)="X",1,0))</f>
        <v>0</v>
      </c>
    </row>
    <row r="927" spans="1:20" x14ac:dyDescent="0.3">
      <c r="A927" s="113" t="str">
        <f>'Actual species'!A927</f>
        <v>Medon marmarisensis</v>
      </c>
      <c r="B927" s="66">
        <f>IF(SUM('Actual species'!B927:E927)&gt;=1,1,IF(SUM('Actual species'!B927:E927)="X",1,0))</f>
        <v>1</v>
      </c>
      <c r="C927" s="2">
        <f>IF(SUM('Actual species'!F927)&gt;=1,1,IF(SUM('Actual species'!F927)="X",1,0))</f>
        <v>0</v>
      </c>
      <c r="D927" s="2">
        <f>IF(SUM('Actual species'!G927)&gt;=1,1,IF(SUM('Actual species'!G927)="X",1,0))</f>
        <v>0</v>
      </c>
      <c r="E927" s="2">
        <f>IF(SUM('Actual species'!H927)&gt;=1,1,IF(SUM('Actual species'!H927)="X",1,0))</f>
        <v>0</v>
      </c>
      <c r="F927" s="2">
        <f>IF(SUM('Actual species'!I927)&gt;=1,1,IF(SUM('Actual species'!I927)="X",1,0))</f>
        <v>0</v>
      </c>
      <c r="G927" s="2">
        <f>IF(SUM('Actual species'!J927)&gt;=1,1,IF(SUM('Actual species'!J927)="X",1,0))</f>
        <v>0</v>
      </c>
      <c r="H927" s="2">
        <f>IF(SUM('Actual species'!K927)&gt;=1,1,IF(SUM('Actual species'!K927)="X",1,0))</f>
        <v>0</v>
      </c>
      <c r="I927" s="2">
        <f>IF(SUM('Actual species'!L927)&gt;=1,1,IF(SUM('Actual species'!L927)="X",1,0))</f>
        <v>0</v>
      </c>
      <c r="J927" s="2">
        <f>IF(SUM('Actual species'!M927)&gt;=1,1,IF(SUM('Actual species'!M927)="X",1,0))</f>
        <v>0</v>
      </c>
      <c r="K927" s="2">
        <f>IF(SUM('Actual species'!N927)&gt;=1,1,IF(SUM('Actual species'!N927)="X",1,0))</f>
        <v>0</v>
      </c>
      <c r="L927" s="2">
        <f>IF(SUM('Actual species'!O927)&gt;=1,1,IF(SUM('Actual species'!O927)="X",1,0))</f>
        <v>0</v>
      </c>
      <c r="M927" s="2">
        <f>IF(SUM('Actual species'!P927)&gt;=1,1,IF(SUM('Actual species'!P927)="X",1,0))</f>
        <v>0</v>
      </c>
      <c r="N927" s="2">
        <f>IF(SUM('Actual species'!Q927)&gt;=1,1,IF(SUM('Actual species'!Q927)="X",1,0))</f>
        <v>0</v>
      </c>
      <c r="O927" s="2">
        <f>IF(SUM('Actual species'!R927)&gt;=1,1,IF(SUM('Actual species'!R927)="X",1,0))</f>
        <v>0</v>
      </c>
      <c r="P927" s="2">
        <f>IF(SUM('Actual species'!S927)&gt;=1,1,IF(SUM('Actual species'!S927)="X",1,0))</f>
        <v>0</v>
      </c>
      <c r="Q927" s="2">
        <f>IF(SUM('Actual species'!T927)&gt;=1,1,IF(SUM('Actual species'!T927)="X",1,0))</f>
        <v>0</v>
      </c>
      <c r="R927" s="2">
        <f>IF(SUM('Actual species'!U927)&gt;=1,1,IF(SUM('Actual species'!U927)="X",1,0))</f>
        <v>0</v>
      </c>
      <c r="S927" s="2">
        <f>IF(SUM('Actual species'!V927)&gt;=1,1,IF(SUM('Actual species'!V927)="X",1,0))</f>
        <v>0</v>
      </c>
      <c r="T927" s="2">
        <f>IF(SUM('Actual species'!W927)&gt;=1,1,IF(SUM('Actual species'!W927)="X",1,0))</f>
        <v>0</v>
      </c>
    </row>
    <row r="928" spans="1:20" x14ac:dyDescent="0.3">
      <c r="A928" s="113" t="str">
        <f>'Actual species'!A928</f>
        <v>Medon maronitus</v>
      </c>
      <c r="B928" s="66">
        <f>IF(SUM('Actual species'!B928:E928)&gt;=1,1,IF(SUM('Actual species'!B928:E928)="X",1,0))</f>
        <v>0</v>
      </c>
      <c r="C928" s="2">
        <f>IF(SUM('Actual species'!F928)&gt;=1,1,IF(SUM('Actual species'!F928)="X",1,0))</f>
        <v>0</v>
      </c>
      <c r="D928" s="2">
        <f>IF(SUM('Actual species'!G928)&gt;=1,1,IF(SUM('Actual species'!G928)="X",1,0))</f>
        <v>0</v>
      </c>
      <c r="E928" s="2">
        <f>IF(SUM('Actual species'!H928)&gt;=1,1,IF(SUM('Actual species'!H928)="X",1,0))</f>
        <v>1</v>
      </c>
      <c r="F928" s="2">
        <f>IF(SUM('Actual species'!I928)&gt;=1,1,IF(SUM('Actual species'!I928)="X",1,0))</f>
        <v>1</v>
      </c>
      <c r="G928" s="2">
        <f>IF(SUM('Actual species'!J928)&gt;=1,1,IF(SUM('Actual species'!J928)="X",1,0))</f>
        <v>0</v>
      </c>
      <c r="H928" s="2">
        <f>IF(SUM('Actual species'!K928)&gt;=1,1,IF(SUM('Actual species'!K928)="X",1,0))</f>
        <v>1</v>
      </c>
      <c r="I928" s="2">
        <f>IF(SUM('Actual species'!L928)&gt;=1,1,IF(SUM('Actual species'!L928)="X",1,0))</f>
        <v>0</v>
      </c>
      <c r="J928" s="2">
        <f>IF(SUM('Actual species'!M928)&gt;=1,1,IF(SUM('Actual species'!M928)="X",1,0))</f>
        <v>0</v>
      </c>
      <c r="K928" s="2">
        <f>IF(SUM('Actual species'!N928)&gt;=1,1,IF(SUM('Actual species'!N928)="X",1,0))</f>
        <v>0</v>
      </c>
      <c r="L928" s="2">
        <f>IF(SUM('Actual species'!O928)&gt;=1,1,IF(SUM('Actual species'!O928)="X",1,0))</f>
        <v>0</v>
      </c>
      <c r="M928" s="2">
        <f>IF(SUM('Actual species'!P928)&gt;=1,1,IF(SUM('Actual species'!P928)="X",1,0))</f>
        <v>1</v>
      </c>
      <c r="N928" s="2">
        <f>IF(SUM('Actual species'!Q928)&gt;=1,1,IF(SUM('Actual species'!Q928)="X",1,0))</f>
        <v>0</v>
      </c>
      <c r="O928" s="2">
        <f>IF(SUM('Actual species'!R928)&gt;=1,1,IF(SUM('Actual species'!R928)="X",1,0))</f>
        <v>0</v>
      </c>
      <c r="P928" s="2">
        <f>IF(SUM('Actual species'!S928)&gt;=1,1,IF(SUM('Actual species'!S928)="X",1,0))</f>
        <v>0</v>
      </c>
      <c r="Q928" s="2">
        <f>IF(SUM('Actual species'!T928)&gt;=1,1,IF(SUM('Actual species'!T928)="X",1,0))</f>
        <v>0</v>
      </c>
      <c r="R928" s="2">
        <f>IF(SUM('Actual species'!U928)&gt;=1,1,IF(SUM('Actual species'!U928)="X",1,0))</f>
        <v>0</v>
      </c>
      <c r="S928" s="2">
        <f>IF(SUM('Actual species'!V928)&gt;=1,1,IF(SUM('Actual species'!V928)="X",1,0))</f>
        <v>0</v>
      </c>
      <c r="T928" s="2">
        <f>IF(SUM('Actual species'!W928)&gt;=1,1,IF(SUM('Actual species'!W928)="X",1,0))</f>
        <v>0</v>
      </c>
    </row>
    <row r="929" spans="1:20" x14ac:dyDescent="0.3">
      <c r="A929" s="113" t="str">
        <f>'Actual species'!A929</f>
        <v>Medon pocofer</v>
      </c>
      <c r="B929" s="66">
        <f>IF(SUM('Actual species'!B929:E929)&gt;=1,1,IF(SUM('Actual species'!B929:E929)="X",1,0))</f>
        <v>0</v>
      </c>
      <c r="C929" s="2">
        <f>IF(SUM('Actual species'!F929)&gt;=1,1,IF(SUM('Actual species'!F929)="X",1,0))</f>
        <v>0</v>
      </c>
      <c r="D929" s="2">
        <f>IF(SUM('Actual species'!G929)&gt;=1,1,IF(SUM('Actual species'!G929)="X",1,0))</f>
        <v>0</v>
      </c>
      <c r="E929" s="2">
        <f>IF(SUM('Actual species'!H929)&gt;=1,1,IF(SUM('Actual species'!H929)="X",1,0))</f>
        <v>0</v>
      </c>
      <c r="F929" s="2">
        <f>IF(SUM('Actual species'!I929)&gt;=1,1,IF(SUM('Actual species'!I929)="X",1,0))</f>
        <v>0</v>
      </c>
      <c r="G929" s="2">
        <f>IF(SUM('Actual species'!J929)&gt;=1,1,IF(SUM('Actual species'!J929)="X",1,0))</f>
        <v>0</v>
      </c>
      <c r="H929" s="2">
        <f>IF(SUM('Actual species'!K929)&gt;=1,1,IF(SUM('Actual species'!K929)="X",1,0))</f>
        <v>0</v>
      </c>
      <c r="I929" s="2">
        <f>IF(SUM('Actual species'!L929)&gt;=1,1,IF(SUM('Actual species'!L929)="X",1,0))</f>
        <v>0</v>
      </c>
      <c r="J929" s="2">
        <f>IF(SUM('Actual species'!M929)&gt;=1,1,IF(SUM('Actual species'!M929)="X",1,0))</f>
        <v>0</v>
      </c>
      <c r="K929" s="2">
        <f>IF(SUM('Actual species'!N929)&gt;=1,1,IF(SUM('Actual species'!N929)="X",1,0))</f>
        <v>0</v>
      </c>
      <c r="L929" s="2">
        <f>IF(SUM('Actual species'!O929)&gt;=1,1,IF(SUM('Actual species'!O929)="X",1,0))</f>
        <v>0</v>
      </c>
      <c r="M929" s="2">
        <f>IF(SUM('Actual species'!P929)&gt;=1,1,IF(SUM('Actual species'!P929)="X",1,0))</f>
        <v>1</v>
      </c>
      <c r="N929" s="2">
        <f>IF(SUM('Actual species'!Q929)&gt;=1,1,IF(SUM('Actual species'!Q929)="X",1,0))</f>
        <v>0</v>
      </c>
      <c r="O929" s="2">
        <f>IF(SUM('Actual species'!R929)&gt;=1,1,IF(SUM('Actual species'!R929)="X",1,0))</f>
        <v>0</v>
      </c>
      <c r="P929" s="2">
        <f>IF(SUM('Actual species'!S929)&gt;=1,1,IF(SUM('Actual species'!S929)="X",1,0))</f>
        <v>0</v>
      </c>
      <c r="Q929" s="2">
        <f>IF(SUM('Actual species'!T929)&gt;=1,1,IF(SUM('Actual species'!T929)="X",1,0))</f>
        <v>0</v>
      </c>
      <c r="R929" s="2">
        <f>IF(SUM('Actual species'!U929)&gt;=1,1,IF(SUM('Actual species'!U929)="X",1,0))</f>
        <v>0</v>
      </c>
      <c r="S929" s="2">
        <f>IF(SUM('Actual species'!V929)&gt;=1,1,IF(SUM('Actual species'!V929)="X",1,0))</f>
        <v>0</v>
      </c>
      <c r="T929" s="2">
        <f>IF(SUM('Actual species'!W929)&gt;=1,1,IF(SUM('Actual species'!W929)="X",1,0))</f>
        <v>0</v>
      </c>
    </row>
    <row r="930" spans="1:20" x14ac:dyDescent="0.3">
      <c r="A930" s="113" t="str">
        <f>'Actual species'!A930</f>
        <v>Medon rufiventris</v>
      </c>
      <c r="B930" s="66">
        <f>IF(SUM('Actual species'!B930:E930)&gt;=1,1,IF(SUM('Actual species'!B930:E930)="X",1,0))</f>
        <v>0</v>
      </c>
      <c r="C930" s="2">
        <f>IF(SUM('Actual species'!F930)&gt;=1,1,IF(SUM('Actual species'!F930)="X",1,0))</f>
        <v>0</v>
      </c>
      <c r="D930" s="2">
        <f>IF(SUM('Actual species'!G930)&gt;=1,1,IF(SUM('Actual species'!G930)="X",1,0))</f>
        <v>0</v>
      </c>
      <c r="E930" s="2">
        <f>IF(SUM('Actual species'!H930)&gt;=1,1,IF(SUM('Actual species'!H930)="X",1,0))</f>
        <v>0</v>
      </c>
      <c r="F930" s="2">
        <f>IF(SUM('Actual species'!I930)&gt;=1,1,IF(SUM('Actual species'!I930)="X",1,0))</f>
        <v>1</v>
      </c>
      <c r="G930" s="2">
        <f>IF(SUM('Actual species'!J930)&gt;=1,1,IF(SUM('Actual species'!J930)="X",1,0))</f>
        <v>0</v>
      </c>
      <c r="H930" s="2">
        <f>IF(SUM('Actual species'!K930)&gt;=1,1,IF(SUM('Actual species'!K930)="X",1,0))</f>
        <v>0</v>
      </c>
      <c r="I930" s="2">
        <f>IF(SUM('Actual species'!L930)&gt;=1,1,IF(SUM('Actual species'!L930)="X",1,0))</f>
        <v>0</v>
      </c>
      <c r="J930" s="2">
        <f>IF(SUM('Actual species'!M930)&gt;=1,1,IF(SUM('Actual species'!M930)="X",1,0))</f>
        <v>0</v>
      </c>
      <c r="K930" s="2">
        <f>IF(SUM('Actual species'!N930)&gt;=1,1,IF(SUM('Actual species'!N930)="X",1,0))</f>
        <v>0</v>
      </c>
      <c r="L930" s="2">
        <f>IF(SUM('Actual species'!O930)&gt;=1,1,IF(SUM('Actual species'!O930)="X",1,0))</f>
        <v>0</v>
      </c>
      <c r="M930" s="2">
        <f>IF(SUM('Actual species'!P930)&gt;=1,1,IF(SUM('Actual species'!P930)="X",1,0))</f>
        <v>0</v>
      </c>
      <c r="N930" s="2">
        <f>IF(SUM('Actual species'!Q930)&gt;=1,1,IF(SUM('Actual species'!Q930)="X",1,0))</f>
        <v>0</v>
      </c>
      <c r="O930" s="2">
        <f>IF(SUM('Actual species'!R930)&gt;=1,1,IF(SUM('Actual species'!R930)="X",1,0))</f>
        <v>0</v>
      </c>
      <c r="P930" s="2">
        <f>IF(SUM('Actual species'!S930)&gt;=1,1,IF(SUM('Actual species'!S930)="X",1,0))</f>
        <v>0</v>
      </c>
      <c r="Q930" s="2">
        <f>IF(SUM('Actual species'!T930)&gt;=1,1,IF(SUM('Actual species'!T930)="X",1,0))</f>
        <v>0</v>
      </c>
      <c r="R930" s="2">
        <f>IF(SUM('Actual species'!U930)&gt;=1,1,IF(SUM('Actual species'!U930)="X",1,0))</f>
        <v>0</v>
      </c>
      <c r="S930" s="2">
        <f>IF(SUM('Actual species'!V930)&gt;=1,1,IF(SUM('Actual species'!V930)="X",1,0))</f>
        <v>0</v>
      </c>
      <c r="T930" s="2">
        <f>IF(SUM('Actual species'!W930)&gt;=1,1,IF(SUM('Actual species'!W930)="X",1,0))</f>
        <v>0</v>
      </c>
    </row>
    <row r="931" spans="1:20" x14ac:dyDescent="0.3">
      <c r="A931" s="113" t="str">
        <f>'Actual species'!A931</f>
        <v>Medon semiobscurus</v>
      </c>
      <c r="B931" s="66">
        <f>IF(SUM('Actual species'!B931:E931)&gt;=1,1,IF(SUM('Actual species'!B931:E931)="X",1,0))</f>
        <v>0</v>
      </c>
      <c r="C931" s="2">
        <f>IF(SUM('Actual species'!F931)&gt;=1,1,IF(SUM('Actual species'!F931)="X",1,0))</f>
        <v>0</v>
      </c>
      <c r="D931" s="2">
        <f>IF(SUM('Actual species'!G931)&gt;=1,1,IF(SUM('Actual species'!G931)="X",1,0))</f>
        <v>0</v>
      </c>
      <c r="E931" s="2">
        <f>IF(SUM('Actual species'!H931)&gt;=1,1,IF(SUM('Actual species'!H931)="X",1,0))</f>
        <v>1</v>
      </c>
      <c r="F931" s="2">
        <f>IF(SUM('Actual species'!I931)&gt;=1,1,IF(SUM('Actual species'!I931)="X",1,0))</f>
        <v>1</v>
      </c>
      <c r="G931" s="2">
        <f>IF(SUM('Actual species'!J931)&gt;=1,1,IF(SUM('Actual species'!J931)="X",1,0))</f>
        <v>0</v>
      </c>
      <c r="H931" s="2">
        <f>IF(SUM('Actual species'!K931)&gt;=1,1,IF(SUM('Actual species'!K931)="X",1,0))</f>
        <v>1</v>
      </c>
      <c r="I931" s="2">
        <f>IF(SUM('Actual species'!L931)&gt;=1,1,IF(SUM('Actual species'!L931)="X",1,0))</f>
        <v>1</v>
      </c>
      <c r="J931" s="2">
        <f>IF(SUM('Actual species'!M931)&gt;=1,1,IF(SUM('Actual species'!M931)="X",1,0))</f>
        <v>0</v>
      </c>
      <c r="K931" s="2">
        <f>IF(SUM('Actual species'!N931)&gt;=1,1,IF(SUM('Actual species'!N931)="X",1,0))</f>
        <v>1</v>
      </c>
      <c r="L931" s="2">
        <f>IF(SUM('Actual species'!O931)&gt;=1,1,IF(SUM('Actual species'!O931)="X",1,0))</f>
        <v>0</v>
      </c>
      <c r="M931" s="2">
        <f>IF(SUM('Actual species'!P931)&gt;=1,1,IF(SUM('Actual species'!P931)="X",1,0))</f>
        <v>0</v>
      </c>
      <c r="N931" s="2">
        <f>IF(SUM('Actual species'!Q931)&gt;=1,1,IF(SUM('Actual species'!Q931)="X",1,0))</f>
        <v>0</v>
      </c>
      <c r="O931" s="2">
        <f>IF(SUM('Actual species'!R931)&gt;=1,1,IF(SUM('Actual species'!R931)="X",1,0))</f>
        <v>0</v>
      </c>
      <c r="P931" s="2">
        <f>IF(SUM('Actual species'!S931)&gt;=1,1,IF(SUM('Actual species'!S931)="X",1,0))</f>
        <v>0</v>
      </c>
      <c r="Q931" s="2">
        <f>IF(SUM('Actual species'!T931)&gt;=1,1,IF(SUM('Actual species'!T931)="X",1,0))</f>
        <v>0</v>
      </c>
      <c r="R931" s="2">
        <f>IF(SUM('Actual species'!U931)&gt;=1,1,IF(SUM('Actual species'!U931)="X",1,0))</f>
        <v>0</v>
      </c>
      <c r="S931" s="2">
        <f>IF(SUM('Actual species'!V931)&gt;=1,1,IF(SUM('Actual species'!V931)="X",1,0))</f>
        <v>0</v>
      </c>
      <c r="T931" s="2">
        <f>IF(SUM('Actual species'!W931)&gt;=1,1,IF(SUM('Actual species'!W931)="X",1,0))</f>
        <v>0</v>
      </c>
    </row>
    <row r="932" spans="1:20" x14ac:dyDescent="0.3">
      <c r="A932" s="113" t="str">
        <f>'Actual species'!A932</f>
        <v>Medon sp.</v>
      </c>
      <c r="B932" s="66">
        <f>IF(SUM('Actual species'!B932:E932)&gt;=1,1,IF(SUM('Actual species'!B932:E932)="X",1,0))</f>
        <v>0</v>
      </c>
      <c r="C932" s="2">
        <f>IF(SUM('Actual species'!F932)&gt;=1,1,IF(SUM('Actual species'!F932)="X",1,0))</f>
        <v>1</v>
      </c>
      <c r="D932" s="2">
        <f>IF(SUM('Actual species'!G932)&gt;=1,1,IF(SUM('Actual species'!G932)="X",1,0))</f>
        <v>0</v>
      </c>
      <c r="E932" s="2">
        <f>IF(SUM('Actual species'!H932)&gt;=1,1,IF(SUM('Actual species'!H932)="X",1,0))</f>
        <v>0</v>
      </c>
      <c r="F932" s="2">
        <f>IF(SUM('Actual species'!I932)&gt;=1,1,IF(SUM('Actual species'!I932)="X",1,0))</f>
        <v>0</v>
      </c>
      <c r="G932" s="2">
        <f>IF(SUM('Actual species'!J932)&gt;=1,1,IF(SUM('Actual species'!J932)="X",1,0))</f>
        <v>0</v>
      </c>
      <c r="H932" s="2">
        <f>IF(SUM('Actual species'!K932)&gt;=1,1,IF(SUM('Actual species'!K932)="X",1,0))</f>
        <v>0</v>
      </c>
      <c r="I932" s="2">
        <f>IF(SUM('Actual species'!L932)&gt;=1,1,IF(SUM('Actual species'!L932)="X",1,0))</f>
        <v>0</v>
      </c>
      <c r="J932" s="2">
        <f>IF(SUM('Actual species'!M932)&gt;=1,1,IF(SUM('Actual species'!M932)="X",1,0))</f>
        <v>0</v>
      </c>
      <c r="K932" s="2">
        <f>IF(SUM('Actual species'!N932)&gt;=1,1,IF(SUM('Actual species'!N932)="X",1,0))</f>
        <v>0</v>
      </c>
      <c r="L932" s="2">
        <f>IF(SUM('Actual species'!O932)&gt;=1,1,IF(SUM('Actual species'!O932)="X",1,0))</f>
        <v>0</v>
      </c>
      <c r="M932" s="2">
        <f>IF(SUM('Actual species'!P932)&gt;=1,1,IF(SUM('Actual species'!P932)="X",1,0))</f>
        <v>0</v>
      </c>
      <c r="N932" s="2">
        <f>IF(SUM('Actual species'!Q932)&gt;=1,1,IF(SUM('Actual species'!Q932)="X",1,0))</f>
        <v>0</v>
      </c>
      <c r="O932" s="2">
        <f>IF(SUM('Actual species'!R932)&gt;=1,1,IF(SUM('Actual species'!R932)="X",1,0))</f>
        <v>0</v>
      </c>
      <c r="P932" s="2">
        <f>IF(SUM('Actual species'!S932)&gt;=1,1,IF(SUM('Actual species'!S932)="X",1,0))</f>
        <v>0</v>
      </c>
      <c r="Q932" s="2">
        <f>IF(SUM('Actual species'!T932)&gt;=1,1,IF(SUM('Actual species'!T932)="X",1,0))</f>
        <v>0</v>
      </c>
      <c r="R932" s="2">
        <f>IF(SUM('Actual species'!U932)&gt;=1,1,IF(SUM('Actual species'!U932)="X",1,0))</f>
        <v>0</v>
      </c>
      <c r="S932" s="2">
        <f>IF(SUM('Actual species'!V932)&gt;=1,1,IF(SUM('Actual species'!V932)="X",1,0))</f>
        <v>0</v>
      </c>
      <c r="T932" s="2">
        <f>IF(SUM('Actual species'!W932)&gt;=1,1,IF(SUM('Actual species'!W932)="X",1,0))</f>
        <v>0</v>
      </c>
    </row>
    <row r="933" spans="1:20" x14ac:dyDescent="0.3">
      <c r="A933" s="113" t="str">
        <f>'Actual species'!A933</f>
        <v>Medon subfusculus</v>
      </c>
      <c r="B933" s="66">
        <f>IF(SUM('Actual species'!B933:E933)&gt;=1,1,IF(SUM('Actual species'!B933:E933)="X",1,0))</f>
        <v>0</v>
      </c>
      <c r="C933" s="2">
        <f>IF(SUM('Actual species'!F933)&gt;=1,1,IF(SUM('Actual species'!F933)="X",1,0))</f>
        <v>0</v>
      </c>
      <c r="D933" s="2">
        <f>IF(SUM('Actual species'!G933)&gt;=1,1,IF(SUM('Actual species'!G933)="X",1,0))</f>
        <v>0</v>
      </c>
      <c r="E933" s="2">
        <f>IF(SUM('Actual species'!H933)&gt;=1,1,IF(SUM('Actual species'!H933)="X",1,0))</f>
        <v>1</v>
      </c>
      <c r="F933" s="2">
        <f>IF(SUM('Actual species'!I933)&gt;=1,1,IF(SUM('Actual species'!I933)="X",1,0))</f>
        <v>0</v>
      </c>
      <c r="G933" s="2">
        <f>IF(SUM('Actual species'!J933)&gt;=1,1,IF(SUM('Actual species'!J933)="X",1,0))</f>
        <v>0</v>
      </c>
      <c r="H933" s="2">
        <f>IF(SUM('Actual species'!K933)&gt;=1,1,IF(SUM('Actual species'!K933)="X",1,0))</f>
        <v>0</v>
      </c>
      <c r="I933" s="2">
        <f>IF(SUM('Actual species'!L933)&gt;=1,1,IF(SUM('Actual species'!L933)="X",1,0))</f>
        <v>0</v>
      </c>
      <c r="J933" s="2">
        <f>IF(SUM('Actual species'!M933)&gt;=1,1,IF(SUM('Actual species'!M933)="X",1,0))</f>
        <v>0</v>
      </c>
      <c r="K933" s="2">
        <f>IF(SUM('Actual species'!N933)&gt;=1,1,IF(SUM('Actual species'!N933)="X",1,0))</f>
        <v>1</v>
      </c>
      <c r="L933" s="2">
        <f>IF(SUM('Actual species'!O933)&gt;=1,1,IF(SUM('Actual species'!O933)="X",1,0))</f>
        <v>0</v>
      </c>
      <c r="M933" s="2">
        <f>IF(SUM('Actual species'!P933)&gt;=1,1,IF(SUM('Actual species'!P933)="X",1,0))</f>
        <v>0</v>
      </c>
      <c r="N933" s="2">
        <f>IF(SUM('Actual species'!Q933)&gt;=1,1,IF(SUM('Actual species'!Q933)="X",1,0))</f>
        <v>0</v>
      </c>
      <c r="O933" s="2">
        <f>IF(SUM('Actual species'!R933)&gt;=1,1,IF(SUM('Actual species'!R933)="X",1,0))</f>
        <v>0</v>
      </c>
      <c r="P933" s="2">
        <f>IF(SUM('Actual species'!S933)&gt;=1,1,IF(SUM('Actual species'!S933)="X",1,0))</f>
        <v>0</v>
      </c>
      <c r="Q933" s="2">
        <f>IF(SUM('Actual species'!T933)&gt;=1,1,IF(SUM('Actual species'!T933)="X",1,0))</f>
        <v>0</v>
      </c>
      <c r="R933" s="2">
        <f>IF(SUM('Actual species'!U933)&gt;=1,1,IF(SUM('Actual species'!U933)="X",1,0))</f>
        <v>0</v>
      </c>
      <c r="S933" s="2">
        <f>IF(SUM('Actual species'!V933)&gt;=1,1,IF(SUM('Actual species'!V933)="X",1,0))</f>
        <v>0</v>
      </c>
      <c r="T933" s="2">
        <f>IF(SUM('Actual species'!W933)&gt;=1,1,IF(SUM('Actual species'!W933)="X",1,0))</f>
        <v>0</v>
      </c>
    </row>
    <row r="934" spans="1:20" x14ac:dyDescent="0.3">
      <c r="A934" s="113" t="str">
        <f>'Actual species'!A934</f>
        <v>Mircanops pilicornis</v>
      </c>
      <c r="B934" s="66">
        <f>IF(SUM('Actual species'!B934:E934)&gt;=1,1,IF(SUM('Actual species'!B934:E934)="X",1,0))</f>
        <v>0</v>
      </c>
      <c r="C934" s="2">
        <f>IF(SUM('Actual species'!F934)&gt;=1,1,IF(SUM('Actual species'!F934)="X",1,0))</f>
        <v>0</v>
      </c>
      <c r="D934" s="2">
        <f>IF(SUM('Actual species'!G934)&gt;=1,1,IF(SUM('Actual species'!G934)="X",1,0))</f>
        <v>0</v>
      </c>
      <c r="E934" s="2">
        <f>IF(SUM('Actual species'!H934)&gt;=1,1,IF(SUM('Actual species'!H934)="X",1,0))</f>
        <v>0</v>
      </c>
      <c r="F934" s="2">
        <f>IF(SUM('Actual species'!I934)&gt;=1,1,IF(SUM('Actual species'!I934)="X",1,0))</f>
        <v>1</v>
      </c>
      <c r="G934" s="2">
        <f>IF(SUM('Actual species'!J934)&gt;=1,1,IF(SUM('Actual species'!J934)="X",1,0))</f>
        <v>0</v>
      </c>
      <c r="H934" s="2">
        <f>IF(SUM('Actual species'!K934)&gt;=1,1,IF(SUM('Actual species'!K934)="X",1,0))</f>
        <v>1</v>
      </c>
      <c r="I934" s="2">
        <f>IF(SUM('Actual species'!L934)&gt;=1,1,IF(SUM('Actual species'!L934)="X",1,0))</f>
        <v>0</v>
      </c>
      <c r="J934" s="2">
        <f>IF(SUM('Actual species'!M934)&gt;=1,1,IF(SUM('Actual species'!M934)="X",1,0))</f>
        <v>0</v>
      </c>
      <c r="K934" s="2">
        <f>IF(SUM('Actual species'!N934)&gt;=1,1,IF(SUM('Actual species'!N934)="X",1,0))</f>
        <v>0</v>
      </c>
      <c r="L934" s="2">
        <f>IF(SUM('Actual species'!O934)&gt;=1,1,IF(SUM('Actual species'!O934)="X",1,0))</f>
        <v>0</v>
      </c>
      <c r="M934" s="2">
        <f>IF(SUM('Actual species'!P934)&gt;=1,1,IF(SUM('Actual species'!P934)="X",1,0))</f>
        <v>1</v>
      </c>
      <c r="N934" s="2">
        <f>IF(SUM('Actual species'!Q934)&gt;=1,1,IF(SUM('Actual species'!Q934)="X",1,0))</f>
        <v>0</v>
      </c>
      <c r="O934" s="2">
        <f>IF(SUM('Actual species'!R934)&gt;=1,1,IF(SUM('Actual species'!R934)="X",1,0))</f>
        <v>0</v>
      </c>
      <c r="P934" s="2">
        <f>IF(SUM('Actual species'!S934)&gt;=1,1,IF(SUM('Actual species'!S934)="X",1,0))</f>
        <v>0</v>
      </c>
      <c r="Q934" s="2">
        <f>IF(SUM('Actual species'!T934)&gt;=1,1,IF(SUM('Actual species'!T934)="X",1,0))</f>
        <v>0</v>
      </c>
      <c r="R934" s="2">
        <f>IF(SUM('Actual species'!U934)&gt;=1,1,IF(SUM('Actual species'!U934)="X",1,0))</f>
        <v>0</v>
      </c>
      <c r="S934" s="2">
        <f>IF(SUM('Actual species'!V934)&gt;=1,1,IF(SUM('Actual species'!V934)="X",1,0))</f>
        <v>0</v>
      </c>
      <c r="T934" s="2">
        <f>IF(SUM('Actual species'!W934)&gt;=1,1,IF(SUM('Actual species'!W934)="X",1,0))</f>
        <v>0</v>
      </c>
    </row>
    <row r="935" spans="1:20" x14ac:dyDescent="0.3">
      <c r="A935" s="113" t="str">
        <f>'Actual species'!A935</f>
        <v>Micrillus testaceus</v>
      </c>
      <c r="B935" s="66">
        <f>IF(SUM('Actual species'!B935:E935)&gt;=1,1,IF(SUM('Actual species'!B935:E935)="X",1,0))</f>
        <v>0</v>
      </c>
      <c r="C935" s="2">
        <f>IF(SUM('Actual species'!F935)&gt;=1,1,IF(SUM('Actual species'!F935)="X",1,0))</f>
        <v>0</v>
      </c>
      <c r="D935" s="2">
        <f>IF(SUM('Actual species'!G935)&gt;=1,1,IF(SUM('Actual species'!G935)="X",1,0))</f>
        <v>0</v>
      </c>
      <c r="E935" s="2">
        <f>IF(SUM('Actual species'!H935)&gt;=1,1,IF(SUM('Actual species'!H935)="X",1,0))</f>
        <v>0</v>
      </c>
      <c r="F935" s="2">
        <f>IF(SUM('Actual species'!I935)&gt;=1,1,IF(SUM('Actual species'!I935)="X",1,0))</f>
        <v>1</v>
      </c>
      <c r="G935" s="2">
        <f>IF(SUM('Actual species'!J935)&gt;=1,1,IF(SUM('Actual species'!J935)="X",1,0))</f>
        <v>0</v>
      </c>
      <c r="H935" s="2">
        <f>IF(SUM('Actual species'!K935)&gt;=1,1,IF(SUM('Actual species'!K935)="X",1,0))</f>
        <v>1</v>
      </c>
      <c r="I935" s="2">
        <f>IF(SUM('Actual species'!L935)&gt;=1,1,IF(SUM('Actual species'!L935)="X",1,0))</f>
        <v>1</v>
      </c>
      <c r="J935" s="2">
        <f>IF(SUM('Actual species'!M935)&gt;=1,1,IF(SUM('Actual species'!M935)="X",1,0))</f>
        <v>0</v>
      </c>
      <c r="K935" s="2">
        <f>IF(SUM('Actual species'!N935)&gt;=1,1,IF(SUM('Actual species'!N935)="X",1,0))</f>
        <v>0</v>
      </c>
      <c r="L935" s="2">
        <f>IF(SUM('Actual species'!O935)&gt;=1,1,IF(SUM('Actual species'!O935)="X",1,0))</f>
        <v>0</v>
      </c>
      <c r="M935" s="2">
        <f>IF(SUM('Actual species'!P935)&gt;=1,1,IF(SUM('Actual species'!P935)="X",1,0))</f>
        <v>0</v>
      </c>
      <c r="N935" s="2">
        <f>IF(SUM('Actual species'!Q935)&gt;=1,1,IF(SUM('Actual species'!Q935)="X",1,0))</f>
        <v>0</v>
      </c>
      <c r="O935" s="2">
        <f>IF(SUM('Actual species'!R935)&gt;=1,1,IF(SUM('Actual species'!R935)="X",1,0))</f>
        <v>0</v>
      </c>
      <c r="P935" s="2">
        <f>IF(SUM('Actual species'!S935)&gt;=1,1,IF(SUM('Actual species'!S935)="X",1,0))</f>
        <v>0</v>
      </c>
      <c r="Q935" s="2">
        <f>IF(SUM('Actual species'!T935)&gt;=1,1,IF(SUM('Actual species'!T935)="X",1,0))</f>
        <v>0</v>
      </c>
      <c r="R935" s="2">
        <f>IF(SUM('Actual species'!U935)&gt;=1,1,IF(SUM('Actual species'!U935)="X",1,0))</f>
        <v>0</v>
      </c>
      <c r="S935" s="2">
        <f>IF(SUM('Actual species'!V935)&gt;=1,1,IF(SUM('Actual species'!V935)="X",1,0))</f>
        <v>0</v>
      </c>
      <c r="T935" s="2">
        <f>IF(SUM('Actual species'!W935)&gt;=1,1,IF(SUM('Actual species'!W935)="X",1,0))</f>
        <v>0</v>
      </c>
    </row>
    <row r="936" spans="1:20" x14ac:dyDescent="0.3">
      <c r="A936" s="113" t="str">
        <f>'Actual species'!A936</f>
        <v>Ochthephilum brevipenne</v>
      </c>
      <c r="B936" s="66">
        <f>IF(SUM('Actual species'!B936:E936)&gt;=1,1,IF(SUM('Actual species'!B936:E936)="X",1,0))</f>
        <v>0</v>
      </c>
      <c r="C936" s="2">
        <f>IF(SUM('Actual species'!F936)&gt;=1,1,IF(SUM('Actual species'!F936)="X",1,0))</f>
        <v>0</v>
      </c>
      <c r="D936" s="2">
        <f>IF(SUM('Actual species'!G936)&gt;=1,1,IF(SUM('Actual species'!G936)="X",1,0))</f>
        <v>0</v>
      </c>
      <c r="E936" s="2">
        <f>IF(SUM('Actual species'!H936)&gt;=1,1,IF(SUM('Actual species'!H936)="X",1,0))</f>
        <v>1</v>
      </c>
      <c r="F936" s="2">
        <f>IF(SUM('Actual species'!I936)&gt;=1,1,IF(SUM('Actual species'!I936)="X",1,0))</f>
        <v>1</v>
      </c>
      <c r="G936" s="2">
        <f>IF(SUM('Actual species'!J936)&gt;=1,1,IF(SUM('Actual species'!J936)="X",1,0))</f>
        <v>0</v>
      </c>
      <c r="H936" s="2">
        <f>IF(SUM('Actual species'!K936)&gt;=1,1,IF(SUM('Actual species'!K936)="X",1,0))</f>
        <v>0</v>
      </c>
      <c r="I936" s="2">
        <f>IF(SUM('Actual species'!L936)&gt;=1,1,IF(SUM('Actual species'!L936)="X",1,0))</f>
        <v>0</v>
      </c>
      <c r="J936" s="2">
        <f>IF(SUM('Actual species'!M936)&gt;=1,1,IF(SUM('Actual species'!M936)="X",1,0))</f>
        <v>0</v>
      </c>
      <c r="K936" s="2">
        <f>IF(SUM('Actual species'!N936)&gt;=1,1,IF(SUM('Actual species'!N936)="X",1,0))</f>
        <v>1</v>
      </c>
      <c r="L936" s="2">
        <f>IF(SUM('Actual species'!O936)&gt;=1,1,IF(SUM('Actual species'!O936)="X",1,0))</f>
        <v>0</v>
      </c>
      <c r="M936" s="2">
        <f>IF(SUM('Actual species'!P936)&gt;=1,1,IF(SUM('Actual species'!P936)="X",1,0))</f>
        <v>0</v>
      </c>
      <c r="N936" s="2">
        <f>IF(SUM('Actual species'!Q936)&gt;=1,1,IF(SUM('Actual species'!Q936)="X",1,0))</f>
        <v>0</v>
      </c>
      <c r="O936" s="2">
        <f>IF(SUM('Actual species'!R936)&gt;=1,1,IF(SUM('Actual species'!R936)="X",1,0))</f>
        <v>0</v>
      </c>
      <c r="P936" s="2">
        <f>IF(SUM('Actual species'!S936)&gt;=1,1,IF(SUM('Actual species'!S936)="X",1,0))</f>
        <v>0</v>
      </c>
      <c r="Q936" s="2">
        <f>IF(SUM('Actual species'!T936)&gt;=1,1,IF(SUM('Actual species'!T936)="X",1,0))</f>
        <v>0</v>
      </c>
      <c r="R936" s="2">
        <f>IF(SUM('Actual species'!U936)&gt;=1,1,IF(SUM('Actual species'!U936)="X",1,0))</f>
        <v>0</v>
      </c>
      <c r="S936" s="2">
        <f>IF(SUM('Actual species'!V936)&gt;=1,1,IF(SUM('Actual species'!V936)="X",1,0))</f>
        <v>0</v>
      </c>
      <c r="T936" s="2">
        <f>IF(SUM('Actual species'!W936)&gt;=1,1,IF(SUM('Actual species'!W936)="X",1,0))</f>
        <v>0</v>
      </c>
    </row>
    <row r="937" spans="1:20" x14ac:dyDescent="0.3">
      <c r="A937" s="113" t="str">
        <f>'Actual species'!A937</f>
        <v>Ochthephilum cf. Collare</v>
      </c>
      <c r="B937" s="66">
        <f>IF(SUM('Actual species'!B937:E937)&gt;=1,1,IF(SUM('Actual species'!B937:E937)="X",1,0))</f>
        <v>0</v>
      </c>
      <c r="C937" s="2">
        <f>IF(SUM('Actual species'!F937)&gt;=1,1,IF(SUM('Actual species'!F937)="X",1,0))</f>
        <v>0</v>
      </c>
      <c r="D937" s="2">
        <f>IF(SUM('Actual species'!G937)&gt;=1,1,IF(SUM('Actual species'!G937)="X",1,0))</f>
        <v>0</v>
      </c>
      <c r="E937" s="2">
        <f>IF(SUM('Actual species'!H937)&gt;=1,1,IF(SUM('Actual species'!H937)="X",1,0))</f>
        <v>0</v>
      </c>
      <c r="F937" s="2">
        <f>IF(SUM('Actual species'!I937)&gt;=1,1,IF(SUM('Actual species'!I937)="X",1,0))</f>
        <v>0</v>
      </c>
      <c r="G937" s="2">
        <f>IF(SUM('Actual species'!J937)&gt;=1,1,IF(SUM('Actual species'!J937)="X",1,0))</f>
        <v>1</v>
      </c>
      <c r="H937" s="2">
        <f>IF(SUM('Actual species'!K937)&gt;=1,1,IF(SUM('Actual species'!K937)="X",1,0))</f>
        <v>0</v>
      </c>
      <c r="I937" s="2">
        <f>IF(SUM('Actual species'!L937)&gt;=1,1,IF(SUM('Actual species'!L937)="X",1,0))</f>
        <v>0</v>
      </c>
      <c r="J937" s="2">
        <f>IF(SUM('Actual species'!M937)&gt;=1,1,IF(SUM('Actual species'!M937)="X",1,0))</f>
        <v>0</v>
      </c>
      <c r="K937" s="2">
        <f>IF(SUM('Actual species'!N937)&gt;=1,1,IF(SUM('Actual species'!N937)="X",1,0))</f>
        <v>0</v>
      </c>
      <c r="L937" s="2">
        <f>IF(SUM('Actual species'!O937)&gt;=1,1,IF(SUM('Actual species'!O937)="X",1,0))</f>
        <v>0</v>
      </c>
      <c r="M937" s="2">
        <f>IF(SUM('Actual species'!P937)&gt;=1,1,IF(SUM('Actual species'!P937)="X",1,0))</f>
        <v>0</v>
      </c>
      <c r="N937" s="2">
        <f>IF(SUM('Actual species'!Q937)&gt;=1,1,IF(SUM('Actual species'!Q937)="X",1,0))</f>
        <v>0</v>
      </c>
      <c r="O937" s="2">
        <f>IF(SUM('Actual species'!R937)&gt;=1,1,IF(SUM('Actual species'!R937)="X",1,0))</f>
        <v>0</v>
      </c>
      <c r="P937" s="2">
        <f>IF(SUM('Actual species'!S937)&gt;=1,1,IF(SUM('Actual species'!S937)="X",1,0))</f>
        <v>0</v>
      </c>
      <c r="Q937" s="2">
        <f>IF(SUM('Actual species'!T937)&gt;=1,1,IF(SUM('Actual species'!T937)="X",1,0))</f>
        <v>0</v>
      </c>
      <c r="R937" s="2">
        <f>IF(SUM('Actual species'!U937)&gt;=1,1,IF(SUM('Actual species'!U937)="X",1,0))</f>
        <v>0</v>
      </c>
      <c r="S937" s="2">
        <f>IF(SUM('Actual species'!V937)&gt;=1,1,IF(SUM('Actual species'!V937)="X",1,0))</f>
        <v>0</v>
      </c>
      <c r="T937" s="2">
        <f>IF(SUM('Actual species'!W937)&gt;=1,1,IF(SUM('Actual species'!W937)="X",1,0))</f>
        <v>0</v>
      </c>
    </row>
    <row r="938" spans="1:20" x14ac:dyDescent="0.3">
      <c r="A938" s="113" t="str">
        <f>'Actual species'!A938</f>
        <v>Ochthephilum collare</v>
      </c>
      <c r="B938" s="66">
        <f>IF(SUM('Actual species'!B938:E938)&gt;=1,1,IF(SUM('Actual species'!B938:E938)="X",1,0))</f>
        <v>0</v>
      </c>
      <c r="C938" s="2">
        <f>IF(SUM('Actual species'!F938)&gt;=1,1,IF(SUM('Actual species'!F938)="X",1,0))</f>
        <v>0</v>
      </c>
      <c r="D938" s="2">
        <f>IF(SUM('Actual species'!G938)&gt;=1,1,IF(SUM('Actual species'!G938)="X",1,0))</f>
        <v>0</v>
      </c>
      <c r="E938" s="2">
        <f>IF(SUM('Actual species'!H938)&gt;=1,1,IF(SUM('Actual species'!H938)="X",1,0))</f>
        <v>0</v>
      </c>
      <c r="F938" s="2">
        <f>IF(SUM('Actual species'!I938)&gt;=1,1,IF(SUM('Actual species'!I938)="X",1,0))</f>
        <v>0</v>
      </c>
      <c r="G938" s="2">
        <f>IF(SUM('Actual species'!J938)&gt;=1,1,IF(SUM('Actual species'!J938)="X",1,0))</f>
        <v>0</v>
      </c>
      <c r="H938" s="2">
        <f>IF(SUM('Actual species'!K938)&gt;=1,1,IF(SUM('Actual species'!K938)="X",1,0))</f>
        <v>0</v>
      </c>
      <c r="I938" s="2">
        <f>IF(SUM('Actual species'!L938)&gt;=1,1,IF(SUM('Actual species'!L938)="X",1,0))</f>
        <v>0</v>
      </c>
      <c r="J938" s="2">
        <f>IF(SUM('Actual species'!M938)&gt;=1,1,IF(SUM('Actual species'!M938)="X",1,0))</f>
        <v>1</v>
      </c>
      <c r="K938" s="2">
        <f>IF(SUM('Actual species'!N938)&gt;=1,1,IF(SUM('Actual species'!N938)="X",1,0))</f>
        <v>0</v>
      </c>
      <c r="L938" s="2">
        <f>IF(SUM('Actual species'!O938)&gt;=1,1,IF(SUM('Actual species'!O938)="X",1,0))</f>
        <v>0</v>
      </c>
      <c r="M938" s="2">
        <f>IF(SUM('Actual species'!P938)&gt;=1,1,IF(SUM('Actual species'!P938)="X",1,0))</f>
        <v>0</v>
      </c>
      <c r="N938" s="2">
        <f>IF(SUM('Actual species'!Q938)&gt;=1,1,IF(SUM('Actual species'!Q938)="X",1,0))</f>
        <v>0</v>
      </c>
      <c r="O938" s="2">
        <f>IF(SUM('Actual species'!R938)&gt;=1,1,IF(SUM('Actual species'!R938)="X",1,0))</f>
        <v>0</v>
      </c>
      <c r="P938" s="2">
        <f>IF(SUM('Actual species'!S938)&gt;=1,1,IF(SUM('Actual species'!S938)="X",1,0))</f>
        <v>0</v>
      </c>
      <c r="Q938" s="2">
        <f>IF(SUM('Actual species'!T938)&gt;=1,1,IF(SUM('Actual species'!T938)="X",1,0))</f>
        <v>0</v>
      </c>
      <c r="R938" s="2">
        <f>IF(SUM('Actual species'!U938)&gt;=1,1,IF(SUM('Actual species'!U938)="X",1,0))</f>
        <v>0</v>
      </c>
      <c r="S938" s="2">
        <f>IF(SUM('Actual species'!V938)&gt;=1,1,IF(SUM('Actual species'!V938)="X",1,0))</f>
        <v>0</v>
      </c>
      <c r="T938" s="2">
        <f>IF(SUM('Actual species'!W938)&gt;=1,1,IF(SUM('Actual species'!W938)="X",1,0))</f>
        <v>0</v>
      </c>
    </row>
    <row r="939" spans="1:20" x14ac:dyDescent="0.3">
      <c r="A939" s="113" t="str">
        <f>'Actual species'!A939</f>
        <v>Ochthephilum turkestanicum</v>
      </c>
      <c r="B939" s="66">
        <f>IF(SUM('Actual species'!B939:E939)&gt;=1,1,IF(SUM('Actual species'!B939:E939)="X",1,0))</f>
        <v>0</v>
      </c>
      <c r="C939" s="2">
        <f>IF(SUM('Actual species'!F939)&gt;=1,1,IF(SUM('Actual species'!F939)="X",1,0))</f>
        <v>0</v>
      </c>
      <c r="D939" s="2">
        <f>IF(SUM('Actual species'!G939)&gt;=1,1,IF(SUM('Actual species'!G939)="X",1,0))</f>
        <v>0</v>
      </c>
      <c r="E939" s="2">
        <f>IF(SUM('Actual species'!H939)&gt;=1,1,IF(SUM('Actual species'!H939)="X",1,0))</f>
        <v>0</v>
      </c>
      <c r="F939" s="2">
        <f>IF(SUM('Actual species'!I939)&gt;=1,1,IF(SUM('Actual species'!I939)="X",1,0))</f>
        <v>0</v>
      </c>
      <c r="G939" s="2">
        <f>IF(SUM('Actual species'!J939)&gt;=1,1,IF(SUM('Actual species'!J939)="X",1,0))</f>
        <v>0</v>
      </c>
      <c r="H939" s="2">
        <f>IF(SUM('Actual species'!K939)&gt;=1,1,IF(SUM('Actual species'!K939)="X",1,0))</f>
        <v>0</v>
      </c>
      <c r="I939" s="2">
        <f>IF(SUM('Actual species'!L939)&gt;=1,1,IF(SUM('Actual species'!L939)="X",1,0))</f>
        <v>0</v>
      </c>
      <c r="J939" s="2">
        <f>IF(SUM('Actual species'!M939)&gt;=1,1,IF(SUM('Actual species'!M939)="X",1,0))</f>
        <v>0</v>
      </c>
      <c r="K939" s="2">
        <f>IF(SUM('Actual species'!N939)&gt;=1,1,IF(SUM('Actual species'!N939)="X",1,0))</f>
        <v>0</v>
      </c>
      <c r="L939" s="2">
        <f>IF(SUM('Actual species'!O939)&gt;=1,1,IF(SUM('Actual species'!O939)="X",1,0))</f>
        <v>1</v>
      </c>
      <c r="M939" s="2">
        <f>IF(SUM('Actual species'!P939)&gt;=1,1,IF(SUM('Actual species'!P939)="X",1,0))</f>
        <v>0</v>
      </c>
      <c r="N939" s="2">
        <f>IF(SUM('Actual species'!Q939)&gt;=1,1,IF(SUM('Actual species'!Q939)="X",1,0))</f>
        <v>0</v>
      </c>
      <c r="O939" s="2">
        <f>IF(SUM('Actual species'!R939)&gt;=1,1,IF(SUM('Actual species'!R939)="X",1,0))</f>
        <v>0</v>
      </c>
      <c r="P939" s="2">
        <f>IF(SUM('Actual species'!S939)&gt;=1,1,IF(SUM('Actual species'!S939)="X",1,0))</f>
        <v>0</v>
      </c>
      <c r="Q939" s="2">
        <f>IF(SUM('Actual species'!T939)&gt;=1,1,IF(SUM('Actual species'!T939)="X",1,0))</f>
        <v>0</v>
      </c>
      <c r="R939" s="2">
        <f>IF(SUM('Actual species'!U939)&gt;=1,1,IF(SUM('Actual species'!U939)="X",1,0))</f>
        <v>0</v>
      </c>
      <c r="S939" s="2">
        <f>IF(SUM('Actual species'!V939)&gt;=1,1,IF(SUM('Actual species'!V939)="X",1,0))</f>
        <v>0</v>
      </c>
      <c r="T939" s="2">
        <f>IF(SUM('Actual species'!W939)&gt;=1,1,IF(SUM('Actual species'!W939)="X",1,0))</f>
        <v>0</v>
      </c>
    </row>
    <row r="940" spans="1:20" x14ac:dyDescent="0.3">
      <c r="A940" s="113" t="str">
        <f>'Actual species'!A940</f>
        <v>Paederidus rubrothoracicus</v>
      </c>
      <c r="B940" s="66">
        <f>IF(SUM('Actual species'!B940:E940)&gt;=1,1,IF(SUM('Actual species'!B940:E940)="X",1,0))</f>
        <v>0</v>
      </c>
      <c r="C940" s="2">
        <f>IF(SUM('Actual species'!F940)&gt;=1,1,IF(SUM('Actual species'!F940)="X",1,0))</f>
        <v>0</v>
      </c>
      <c r="D940" s="2">
        <f>IF(SUM('Actual species'!G940)&gt;=1,1,IF(SUM('Actual species'!G940)="X",1,0))</f>
        <v>0</v>
      </c>
      <c r="E940" s="2">
        <f>IF(SUM('Actual species'!H940)&gt;=1,1,IF(SUM('Actual species'!H940)="X",1,0))</f>
        <v>0</v>
      </c>
      <c r="F940" s="2">
        <f>IF(SUM('Actual species'!I940)&gt;=1,1,IF(SUM('Actual species'!I940)="X",1,0))</f>
        <v>0</v>
      </c>
      <c r="G940" s="2">
        <f>IF(SUM('Actual species'!J940)&gt;=1,1,IF(SUM('Actual species'!J940)="X",1,0))</f>
        <v>0</v>
      </c>
      <c r="H940" s="2">
        <f>IF(SUM('Actual species'!K940)&gt;=1,1,IF(SUM('Actual species'!K940)="X",1,0))</f>
        <v>0</v>
      </c>
      <c r="I940" s="2">
        <f>IF(SUM('Actual species'!L940)&gt;=1,1,IF(SUM('Actual species'!L940)="X",1,0))</f>
        <v>0</v>
      </c>
      <c r="J940" s="2">
        <f>IF(SUM('Actual species'!M940)&gt;=1,1,IF(SUM('Actual species'!M940)="X",1,0))</f>
        <v>0</v>
      </c>
      <c r="K940" s="2">
        <f>IF(SUM('Actual species'!N940)&gt;=1,1,IF(SUM('Actual species'!N940)="X",1,0))</f>
        <v>0</v>
      </c>
      <c r="L940" s="2">
        <f>IF(SUM('Actual species'!O940)&gt;=1,1,IF(SUM('Actual species'!O940)="X",1,0))</f>
        <v>0</v>
      </c>
      <c r="M940" s="2">
        <f>IF(SUM('Actual species'!P940)&gt;=1,1,IF(SUM('Actual species'!P940)="X",1,0))</f>
        <v>0</v>
      </c>
      <c r="N940" s="2">
        <f>IF(SUM('Actual species'!Q940)&gt;=1,1,IF(SUM('Actual species'!Q940)="X",1,0))</f>
        <v>0</v>
      </c>
      <c r="O940" s="2">
        <f>IF(SUM('Actual species'!R940)&gt;=1,1,IF(SUM('Actual species'!R940)="X",1,0))</f>
        <v>1</v>
      </c>
      <c r="P940" s="2">
        <f>IF(SUM('Actual species'!S940)&gt;=1,1,IF(SUM('Actual species'!S940)="X",1,0))</f>
        <v>1</v>
      </c>
      <c r="Q940" s="2">
        <f>IF(SUM('Actual species'!T940)&gt;=1,1,IF(SUM('Actual species'!T940)="X",1,0))</f>
        <v>0</v>
      </c>
      <c r="R940" s="2">
        <f>IF(SUM('Actual species'!U940)&gt;=1,1,IF(SUM('Actual species'!U940)="X",1,0))</f>
        <v>0</v>
      </c>
      <c r="S940" s="2">
        <f>IF(SUM('Actual species'!V940)&gt;=1,1,IF(SUM('Actual species'!V940)="X",1,0))</f>
        <v>0</v>
      </c>
      <c r="T940" s="2">
        <f>IF(SUM('Actual species'!W940)&gt;=1,1,IF(SUM('Actual species'!W940)="X",1,0))</f>
        <v>0</v>
      </c>
    </row>
    <row r="941" spans="1:20" x14ac:dyDescent="0.3">
      <c r="A941" s="113" t="str">
        <f>'Actual species'!A941</f>
        <v>Paederus fuscipes</v>
      </c>
      <c r="B941" s="66">
        <f>IF(SUM('Actual species'!B941:E941)&gt;=1,1,IF(SUM('Actual species'!B941:E941)="X",1,0))</f>
        <v>0</v>
      </c>
      <c r="C941" s="2">
        <f>IF(SUM('Actual species'!F941)&gt;=1,1,IF(SUM('Actual species'!F941)="X",1,0))</f>
        <v>0</v>
      </c>
      <c r="D941" s="2">
        <f>IF(SUM('Actual species'!G941)&gt;=1,1,IF(SUM('Actual species'!G941)="X",1,0))</f>
        <v>0</v>
      </c>
      <c r="E941" s="2">
        <f>IF(SUM('Actual species'!H941)&gt;=1,1,IF(SUM('Actual species'!H941)="X",1,0))</f>
        <v>0</v>
      </c>
      <c r="F941" s="2">
        <f>IF(SUM('Actual species'!I941)&gt;=1,1,IF(SUM('Actual species'!I941)="X",1,0))</f>
        <v>0</v>
      </c>
      <c r="G941" s="2">
        <f>IF(SUM('Actual species'!J941)&gt;=1,1,IF(SUM('Actual species'!J941)="X",1,0))</f>
        <v>1</v>
      </c>
      <c r="H941" s="2">
        <f>IF(SUM('Actual species'!K941)&gt;=1,1,IF(SUM('Actual species'!K941)="X",1,0))</f>
        <v>0</v>
      </c>
      <c r="I941" s="2">
        <f>IF(SUM('Actual species'!L941)&gt;=1,1,IF(SUM('Actual species'!L941)="X",1,0))</f>
        <v>0</v>
      </c>
      <c r="J941" s="2">
        <f>IF(SUM('Actual species'!M941)&gt;=1,1,IF(SUM('Actual species'!M941)="X",1,0))</f>
        <v>0</v>
      </c>
      <c r="K941" s="2">
        <f>IF(SUM('Actual species'!N941)&gt;=1,1,IF(SUM('Actual species'!N941)="X",1,0))</f>
        <v>0</v>
      </c>
      <c r="L941" s="2">
        <f>IF(SUM('Actual species'!O941)&gt;=1,1,IF(SUM('Actual species'!O941)="X",1,0))</f>
        <v>0</v>
      </c>
      <c r="M941" s="2">
        <f>IF(SUM('Actual species'!P941)&gt;=1,1,IF(SUM('Actual species'!P941)="X",1,0))</f>
        <v>0</v>
      </c>
      <c r="N941" s="2">
        <f>IF(SUM('Actual species'!Q941)&gt;=1,1,IF(SUM('Actual species'!Q941)="X",1,0))</f>
        <v>0</v>
      </c>
      <c r="O941" s="2">
        <f>IF(SUM('Actual species'!R941)&gt;=1,1,IF(SUM('Actual species'!R941)="X",1,0))</f>
        <v>0</v>
      </c>
      <c r="P941" s="2">
        <f>IF(SUM('Actual species'!S941)&gt;=1,1,IF(SUM('Actual species'!S941)="X",1,0))</f>
        <v>0</v>
      </c>
      <c r="Q941" s="2">
        <f>IF(SUM('Actual species'!T941)&gt;=1,1,IF(SUM('Actual species'!T941)="X",1,0))</f>
        <v>0</v>
      </c>
      <c r="R941" s="2">
        <f>IF(SUM('Actual species'!U941)&gt;=1,1,IF(SUM('Actual species'!U941)="X",1,0))</f>
        <v>0</v>
      </c>
      <c r="S941" s="2">
        <f>IF(SUM('Actual species'!V941)&gt;=1,1,IF(SUM('Actual species'!V941)="X",1,0))</f>
        <v>0</v>
      </c>
      <c r="T941" s="2">
        <f>IF(SUM('Actual species'!W941)&gt;=1,1,IF(SUM('Actual species'!W941)="X",1,0))</f>
        <v>0</v>
      </c>
    </row>
    <row r="942" spans="1:20" x14ac:dyDescent="0.3">
      <c r="A942" s="113" t="str">
        <f>'Actual species'!A942</f>
        <v>Paederus fuscipes fuscipes</v>
      </c>
      <c r="B942" s="66">
        <f>IF(SUM('Actual species'!B942:E942)&gt;=1,1,IF(SUM('Actual species'!B942:E942)="X",1,0))</f>
        <v>0</v>
      </c>
      <c r="C942" s="2">
        <f>IF(SUM('Actual species'!F942)&gt;=1,1,IF(SUM('Actual species'!F942)="X",1,0))</f>
        <v>0</v>
      </c>
      <c r="D942" s="2">
        <f>IF(SUM('Actual species'!G942)&gt;=1,1,IF(SUM('Actual species'!G942)="X",1,0))</f>
        <v>0</v>
      </c>
      <c r="E942" s="2">
        <f>IF(SUM('Actual species'!H942)&gt;=1,1,IF(SUM('Actual species'!H942)="X",1,0))</f>
        <v>0</v>
      </c>
      <c r="F942" s="2">
        <f>IF(SUM('Actual species'!I942)&gt;=1,1,IF(SUM('Actual species'!I942)="X",1,0))</f>
        <v>0</v>
      </c>
      <c r="G942" s="2">
        <f>IF(SUM('Actual species'!J942)&gt;=1,1,IF(SUM('Actual species'!J942)="X",1,0))</f>
        <v>0</v>
      </c>
      <c r="H942" s="2">
        <f>IF(SUM('Actual species'!K942)&gt;=1,1,IF(SUM('Actual species'!K942)="X",1,0))</f>
        <v>0</v>
      </c>
      <c r="I942" s="2">
        <f>IF(SUM('Actual species'!L942)&gt;=1,1,IF(SUM('Actual species'!L942)="X",1,0))</f>
        <v>0</v>
      </c>
      <c r="J942" s="2">
        <f>IF(SUM('Actual species'!M942)&gt;=1,1,IF(SUM('Actual species'!M942)="X",1,0))</f>
        <v>1</v>
      </c>
      <c r="K942" s="2">
        <f>IF(SUM('Actual species'!N942)&gt;=1,1,IF(SUM('Actual species'!N942)="X",1,0))</f>
        <v>0</v>
      </c>
      <c r="L942" s="2">
        <f>IF(SUM('Actual species'!O942)&gt;=1,1,IF(SUM('Actual species'!O942)="X",1,0))</f>
        <v>0</v>
      </c>
      <c r="M942" s="2">
        <f>IF(SUM('Actual species'!P942)&gt;=1,1,IF(SUM('Actual species'!P942)="X",1,0))</f>
        <v>0</v>
      </c>
      <c r="N942" s="2">
        <f>IF(SUM('Actual species'!Q942)&gt;=1,1,IF(SUM('Actual species'!Q942)="X",1,0))</f>
        <v>0</v>
      </c>
      <c r="O942" s="2">
        <f>IF(SUM('Actual species'!R942)&gt;=1,1,IF(SUM('Actual species'!R942)="X",1,0))</f>
        <v>0</v>
      </c>
      <c r="P942" s="2">
        <f>IF(SUM('Actual species'!S942)&gt;=1,1,IF(SUM('Actual species'!S942)="X",1,0))</f>
        <v>0</v>
      </c>
      <c r="Q942" s="2">
        <f>IF(SUM('Actual species'!T942)&gt;=1,1,IF(SUM('Actual species'!T942)="X",1,0))</f>
        <v>0</v>
      </c>
      <c r="R942" s="2">
        <f>IF(SUM('Actual species'!U942)&gt;=1,1,IF(SUM('Actual species'!U942)="X",1,0))</f>
        <v>0</v>
      </c>
      <c r="S942" s="2">
        <f>IF(SUM('Actual species'!V942)&gt;=1,1,IF(SUM('Actual species'!V942)="X",1,0))</f>
        <v>0</v>
      </c>
      <c r="T942" s="2">
        <f>IF(SUM('Actual species'!W942)&gt;=1,1,IF(SUM('Actual species'!W942)="X",1,0))</f>
        <v>0</v>
      </c>
    </row>
    <row r="943" spans="1:20" x14ac:dyDescent="0.3">
      <c r="A943" s="113" t="str">
        <f>'Actual species'!A943</f>
        <v>Paederus littoralis</v>
      </c>
      <c r="B943" s="66">
        <f>IF(SUM('Actual species'!B943:E943)&gt;=1,1,IF(SUM('Actual species'!B943:E943)="X",1,0))</f>
        <v>0</v>
      </c>
      <c r="C943" s="2">
        <f>IF(SUM('Actual species'!F943)&gt;=1,1,IF(SUM('Actual species'!F943)="X",1,0))</f>
        <v>0</v>
      </c>
      <c r="D943" s="2">
        <f>IF(SUM('Actual species'!G943)&gt;=1,1,IF(SUM('Actual species'!G943)="X",1,0))</f>
        <v>0</v>
      </c>
      <c r="E943" s="2">
        <f>IF(SUM('Actual species'!H943)&gt;=1,1,IF(SUM('Actual species'!H943)="X",1,0))</f>
        <v>1</v>
      </c>
      <c r="F943" s="2">
        <f>IF(SUM('Actual species'!I943)&gt;=1,1,IF(SUM('Actual species'!I943)="X",1,0))</f>
        <v>1</v>
      </c>
      <c r="G943" s="2">
        <f>IF(SUM('Actual species'!J943)&gt;=1,1,IF(SUM('Actual species'!J943)="X",1,0))</f>
        <v>0</v>
      </c>
      <c r="H943" s="2">
        <f>IF(SUM('Actual species'!K943)&gt;=1,1,IF(SUM('Actual species'!K943)="X",1,0))</f>
        <v>0</v>
      </c>
      <c r="I943" s="2">
        <f>IF(SUM('Actual species'!L943)&gt;=1,1,IF(SUM('Actual species'!L943)="X",1,0))</f>
        <v>0</v>
      </c>
      <c r="J943" s="2">
        <f>IF(SUM('Actual species'!M943)&gt;=1,1,IF(SUM('Actual species'!M943)="X",1,0))</f>
        <v>0</v>
      </c>
      <c r="K943" s="2">
        <f>IF(SUM('Actual species'!N943)&gt;=1,1,IF(SUM('Actual species'!N943)="X",1,0))</f>
        <v>0</v>
      </c>
      <c r="L943" s="2">
        <f>IF(SUM('Actual species'!O943)&gt;=1,1,IF(SUM('Actual species'!O943)="X",1,0))</f>
        <v>0</v>
      </c>
      <c r="M943" s="2">
        <f>IF(SUM('Actual species'!P943)&gt;=1,1,IF(SUM('Actual species'!P943)="X",1,0))</f>
        <v>1</v>
      </c>
      <c r="N943" s="2">
        <f>IF(SUM('Actual species'!Q943)&gt;=1,1,IF(SUM('Actual species'!Q943)="X",1,0))</f>
        <v>0</v>
      </c>
      <c r="O943" s="2">
        <f>IF(SUM('Actual species'!R943)&gt;=1,1,IF(SUM('Actual species'!R943)="X",1,0))</f>
        <v>0</v>
      </c>
      <c r="P943" s="2">
        <f>IF(SUM('Actual species'!S943)&gt;=1,1,IF(SUM('Actual species'!S943)="X",1,0))</f>
        <v>0</v>
      </c>
      <c r="Q943" s="2">
        <f>IF(SUM('Actual species'!T943)&gt;=1,1,IF(SUM('Actual species'!T943)="X",1,0))</f>
        <v>0</v>
      </c>
      <c r="R943" s="2">
        <f>IF(SUM('Actual species'!U943)&gt;=1,1,IF(SUM('Actual species'!U943)="X",1,0))</f>
        <v>0</v>
      </c>
      <c r="S943" s="2">
        <f>IF(SUM('Actual species'!V943)&gt;=1,1,IF(SUM('Actual species'!V943)="X",1,0))</f>
        <v>0</v>
      </c>
      <c r="T943" s="2">
        <f>IF(SUM('Actual species'!W943)&gt;=1,1,IF(SUM('Actual species'!W943)="X",1,0))</f>
        <v>0</v>
      </c>
    </row>
    <row r="944" spans="1:20" x14ac:dyDescent="0.3">
      <c r="A944" s="113" t="str">
        <f>'Actual species'!A944</f>
        <v>Paederus schoenherri</v>
      </c>
      <c r="B944" s="66">
        <f>IF(SUM('Actual species'!B944:E944)&gt;=1,1,IF(SUM('Actual species'!B944:E944)="X",1,0))</f>
        <v>0</v>
      </c>
      <c r="C944" s="2">
        <f>IF(SUM('Actual species'!F944)&gt;=1,1,IF(SUM('Actual species'!F944)="X",1,0))</f>
        <v>0</v>
      </c>
      <c r="D944" s="2">
        <f>IF(SUM('Actual species'!G944)&gt;=1,1,IF(SUM('Actual species'!G944)="X",1,0))</f>
        <v>0</v>
      </c>
      <c r="E944" s="2">
        <f>IF(SUM('Actual species'!H944)&gt;=1,1,IF(SUM('Actual species'!H944)="X",1,0))</f>
        <v>0</v>
      </c>
      <c r="F944" s="2">
        <f>IF(SUM('Actual species'!I944)&gt;=1,1,IF(SUM('Actual species'!I944)="X",1,0))</f>
        <v>0</v>
      </c>
      <c r="G944" s="2">
        <f>IF(SUM('Actual species'!J944)&gt;=1,1,IF(SUM('Actual species'!J944)="X",1,0))</f>
        <v>0</v>
      </c>
      <c r="H944" s="2">
        <f>IF(SUM('Actual species'!K944)&gt;=1,1,IF(SUM('Actual species'!K944)="X",1,0))</f>
        <v>0</v>
      </c>
      <c r="I944" s="2">
        <f>IF(SUM('Actual species'!L944)&gt;=1,1,IF(SUM('Actual species'!L944)="X",1,0))</f>
        <v>0</v>
      </c>
      <c r="J944" s="2">
        <f>IF(SUM('Actual species'!M944)&gt;=1,1,IF(SUM('Actual species'!M944)="X",1,0))</f>
        <v>0</v>
      </c>
      <c r="K944" s="2">
        <f>IF(SUM('Actual species'!N944)&gt;=1,1,IF(SUM('Actual species'!N944)="X",1,0))</f>
        <v>0</v>
      </c>
      <c r="L944" s="2">
        <f>IF(SUM('Actual species'!O944)&gt;=1,1,IF(SUM('Actual species'!O944)="X",1,0))</f>
        <v>0</v>
      </c>
      <c r="M944" s="2">
        <f>IF(SUM('Actual species'!P944)&gt;=1,1,IF(SUM('Actual species'!P944)="X",1,0))</f>
        <v>0</v>
      </c>
      <c r="N944" s="2">
        <f>IF(SUM('Actual species'!Q944)&gt;=1,1,IF(SUM('Actual species'!Q944)="X",1,0))</f>
        <v>0</v>
      </c>
      <c r="O944" s="2">
        <f>IF(SUM('Actual species'!R944)&gt;=1,1,IF(SUM('Actual species'!R944)="X",1,0))</f>
        <v>0</v>
      </c>
      <c r="P944" s="2">
        <f>IF(SUM('Actual species'!S944)&gt;=1,1,IF(SUM('Actual species'!S944)="X",1,0))</f>
        <v>0</v>
      </c>
      <c r="Q944" s="2">
        <f>IF(SUM('Actual species'!T944)&gt;=1,1,IF(SUM('Actual species'!T944)="X",1,0))</f>
        <v>1</v>
      </c>
      <c r="R944" s="2">
        <f>IF(SUM('Actual species'!U944)&gt;=1,1,IF(SUM('Actual species'!U944)="X",1,0))</f>
        <v>1</v>
      </c>
      <c r="S944" s="2">
        <f>IF(SUM('Actual species'!V944)&gt;=1,1,IF(SUM('Actual species'!V944)="X",1,0))</f>
        <v>1</v>
      </c>
      <c r="T944" s="2">
        <f>IF(SUM('Actual species'!W944)&gt;=1,1,IF(SUM('Actual species'!W944)="X",1,0))</f>
        <v>0</v>
      </c>
    </row>
    <row r="945" spans="1:20" x14ac:dyDescent="0.3">
      <c r="A945" s="113" t="str">
        <f>'Actual species'!A945</f>
        <v>Platydomene picipes picipes</v>
      </c>
      <c r="B945" s="66">
        <f>IF(SUM('Actual species'!B945:E945)&gt;=1,1,IF(SUM('Actual species'!B945:E945)="X",1,0))</f>
        <v>0</v>
      </c>
      <c r="C945" s="2">
        <f>IF(SUM('Actual species'!F945)&gt;=1,1,IF(SUM('Actual species'!F945)="X",1,0))</f>
        <v>0</v>
      </c>
      <c r="D945" s="2">
        <f>IF(SUM('Actual species'!G945)&gt;=1,1,IF(SUM('Actual species'!G945)="X",1,0))</f>
        <v>0</v>
      </c>
      <c r="E945" s="2">
        <f>IF(SUM('Actual species'!H945)&gt;=1,1,IF(SUM('Actual species'!H945)="X",1,0))</f>
        <v>0</v>
      </c>
      <c r="F945" s="2">
        <f>IF(SUM('Actual species'!I945)&gt;=1,1,IF(SUM('Actual species'!I945)="X",1,0))</f>
        <v>0</v>
      </c>
      <c r="G945" s="2">
        <f>IF(SUM('Actual species'!J945)&gt;=1,1,IF(SUM('Actual species'!J945)="X",1,0))</f>
        <v>1</v>
      </c>
      <c r="H945" s="2">
        <f>IF(SUM('Actual species'!K945)&gt;=1,1,IF(SUM('Actual species'!K945)="X",1,0))</f>
        <v>0</v>
      </c>
      <c r="I945" s="2">
        <f>IF(SUM('Actual species'!L945)&gt;=1,1,IF(SUM('Actual species'!L945)="X",1,0))</f>
        <v>0</v>
      </c>
      <c r="J945" s="2">
        <f>IF(SUM('Actual species'!M945)&gt;=1,1,IF(SUM('Actual species'!M945)="X",1,0))</f>
        <v>0</v>
      </c>
      <c r="K945" s="2">
        <f>IF(SUM('Actual species'!N945)&gt;=1,1,IF(SUM('Actual species'!N945)="X",1,0))</f>
        <v>0</v>
      </c>
      <c r="L945" s="2">
        <f>IF(SUM('Actual species'!O945)&gt;=1,1,IF(SUM('Actual species'!O945)="X",1,0))</f>
        <v>0</v>
      </c>
      <c r="M945" s="2">
        <f>IF(SUM('Actual species'!P945)&gt;=1,1,IF(SUM('Actual species'!P945)="X",1,0))</f>
        <v>0</v>
      </c>
      <c r="N945" s="2">
        <f>IF(SUM('Actual species'!Q945)&gt;=1,1,IF(SUM('Actual species'!Q945)="X",1,0))</f>
        <v>0</v>
      </c>
      <c r="O945" s="2">
        <f>IF(SUM('Actual species'!R945)&gt;=1,1,IF(SUM('Actual species'!R945)="X",1,0))</f>
        <v>0</v>
      </c>
      <c r="P945" s="2">
        <f>IF(SUM('Actual species'!S945)&gt;=1,1,IF(SUM('Actual species'!S945)="X",1,0))</f>
        <v>0</v>
      </c>
      <c r="Q945" s="2">
        <f>IF(SUM('Actual species'!T945)&gt;=1,1,IF(SUM('Actual species'!T945)="X",1,0))</f>
        <v>0</v>
      </c>
      <c r="R945" s="2">
        <f>IF(SUM('Actual species'!U945)&gt;=1,1,IF(SUM('Actual species'!U945)="X",1,0))</f>
        <v>0</v>
      </c>
      <c r="S945" s="2">
        <f>IF(SUM('Actual species'!V945)&gt;=1,1,IF(SUM('Actual species'!V945)="X",1,0))</f>
        <v>0</v>
      </c>
      <c r="T945" s="2">
        <f>IF(SUM('Actual species'!W945)&gt;=1,1,IF(SUM('Actual species'!W945)="X",1,0))</f>
        <v>0</v>
      </c>
    </row>
    <row r="946" spans="1:20" x14ac:dyDescent="0.3">
      <c r="A946" s="113" t="str">
        <f>'Actual species'!A946</f>
        <v xml:space="preserve">Platydomene sp. </v>
      </c>
      <c r="B946" s="66">
        <f>IF(SUM('Actual species'!B946:E946)&gt;=1,1,IF(SUM('Actual species'!B946:E946)="X",1,0))</f>
        <v>0</v>
      </c>
      <c r="C946" s="2">
        <f>IF(SUM('Actual species'!F946)&gt;=1,1,IF(SUM('Actual species'!F946)="X",1,0))</f>
        <v>1</v>
      </c>
      <c r="D946" s="2">
        <f>IF(SUM('Actual species'!G946)&gt;=1,1,IF(SUM('Actual species'!G946)="X",1,0))</f>
        <v>0</v>
      </c>
      <c r="E946" s="2">
        <f>IF(SUM('Actual species'!H946)&gt;=1,1,IF(SUM('Actual species'!H946)="X",1,0))</f>
        <v>0</v>
      </c>
      <c r="F946" s="2">
        <f>IF(SUM('Actual species'!I946)&gt;=1,1,IF(SUM('Actual species'!I946)="X",1,0))</f>
        <v>0</v>
      </c>
      <c r="G946" s="2">
        <f>IF(SUM('Actual species'!J946)&gt;=1,1,IF(SUM('Actual species'!J946)="X",1,0))</f>
        <v>0</v>
      </c>
      <c r="H946" s="2">
        <f>IF(SUM('Actual species'!K946)&gt;=1,1,IF(SUM('Actual species'!K946)="X",1,0))</f>
        <v>0</v>
      </c>
      <c r="I946" s="2">
        <f>IF(SUM('Actual species'!L946)&gt;=1,1,IF(SUM('Actual species'!L946)="X",1,0))</f>
        <v>0</v>
      </c>
      <c r="J946" s="2">
        <f>IF(SUM('Actual species'!M946)&gt;=1,1,IF(SUM('Actual species'!M946)="X",1,0))</f>
        <v>0</v>
      </c>
      <c r="K946" s="2">
        <f>IF(SUM('Actual species'!N946)&gt;=1,1,IF(SUM('Actual species'!N946)="X",1,0))</f>
        <v>0</v>
      </c>
      <c r="L946" s="2">
        <f>IF(SUM('Actual species'!O946)&gt;=1,1,IF(SUM('Actual species'!O946)="X",1,0))</f>
        <v>0</v>
      </c>
      <c r="M946" s="2">
        <f>IF(SUM('Actual species'!P946)&gt;=1,1,IF(SUM('Actual species'!P946)="X",1,0))</f>
        <v>0</v>
      </c>
      <c r="N946" s="2">
        <f>IF(SUM('Actual species'!Q946)&gt;=1,1,IF(SUM('Actual species'!Q946)="X",1,0))</f>
        <v>0</v>
      </c>
      <c r="O946" s="2">
        <f>IF(SUM('Actual species'!R946)&gt;=1,1,IF(SUM('Actual species'!R946)="X",1,0))</f>
        <v>0</v>
      </c>
      <c r="P946" s="2">
        <f>IF(SUM('Actual species'!S946)&gt;=1,1,IF(SUM('Actual species'!S946)="X",1,0))</f>
        <v>0</v>
      </c>
      <c r="Q946" s="2">
        <f>IF(SUM('Actual species'!T946)&gt;=1,1,IF(SUM('Actual species'!T946)="X",1,0))</f>
        <v>0</v>
      </c>
      <c r="R946" s="2">
        <f>IF(SUM('Actual species'!U946)&gt;=1,1,IF(SUM('Actual species'!U946)="X",1,0))</f>
        <v>0</v>
      </c>
      <c r="S946" s="2">
        <f>IF(SUM('Actual species'!V946)&gt;=1,1,IF(SUM('Actual species'!V946)="X",1,0))</f>
        <v>0</v>
      </c>
      <c r="T946" s="2">
        <f>IF(SUM('Actual species'!W946)&gt;=1,1,IF(SUM('Actual species'!W946)="X",1,0))</f>
        <v>0</v>
      </c>
    </row>
    <row r="947" spans="1:20" x14ac:dyDescent="0.3">
      <c r="A947" s="113" t="str">
        <f>'Actual species'!A947</f>
        <v>Pseudobium hellenicum</v>
      </c>
      <c r="B947" s="66">
        <f>IF(SUM('Actual species'!B947:E947)&gt;=1,1,IF(SUM('Actual species'!B947:E947)="X",1,0))</f>
        <v>0</v>
      </c>
      <c r="C947" s="2">
        <f>IF(SUM('Actual species'!F947)&gt;=1,1,IF(SUM('Actual species'!F947)="X",1,0))</f>
        <v>0</v>
      </c>
      <c r="D947" s="2">
        <f>IF(SUM('Actual species'!G947)&gt;=1,1,IF(SUM('Actual species'!G947)="X",1,0))</f>
        <v>0</v>
      </c>
      <c r="E947" s="2">
        <f>IF(SUM('Actual species'!H947)&gt;=1,1,IF(SUM('Actual species'!H947)="X",1,0))</f>
        <v>0</v>
      </c>
      <c r="F947" s="2">
        <f>IF(SUM('Actual species'!I947)&gt;=1,1,IF(SUM('Actual species'!I947)="X",1,0))</f>
        <v>0</v>
      </c>
      <c r="G947" s="2">
        <f>IF(SUM('Actual species'!J947)&gt;=1,1,IF(SUM('Actual species'!J947)="X",1,0))</f>
        <v>1</v>
      </c>
      <c r="H947" s="2">
        <f>IF(SUM('Actual species'!K947)&gt;=1,1,IF(SUM('Actual species'!K947)="X",1,0))</f>
        <v>0</v>
      </c>
      <c r="I947" s="2">
        <f>IF(SUM('Actual species'!L947)&gt;=1,1,IF(SUM('Actual species'!L947)="X",1,0))</f>
        <v>0</v>
      </c>
      <c r="J947" s="2">
        <f>IF(SUM('Actual species'!M947)&gt;=1,1,IF(SUM('Actual species'!M947)="X",1,0))</f>
        <v>0</v>
      </c>
      <c r="K947" s="2">
        <f>IF(SUM('Actual species'!N947)&gt;=1,1,IF(SUM('Actual species'!N947)="X",1,0))</f>
        <v>0</v>
      </c>
      <c r="L947" s="2">
        <f>IF(SUM('Actual species'!O947)&gt;=1,1,IF(SUM('Actual species'!O947)="X",1,0))</f>
        <v>0</v>
      </c>
      <c r="M947" s="2">
        <f>IF(SUM('Actual species'!P947)&gt;=1,1,IF(SUM('Actual species'!P947)="X",1,0))</f>
        <v>1</v>
      </c>
      <c r="N947" s="2">
        <f>IF(SUM('Actual species'!Q947)&gt;=1,1,IF(SUM('Actual species'!Q947)="X",1,0))</f>
        <v>0</v>
      </c>
      <c r="O947" s="2">
        <f>IF(SUM('Actual species'!R947)&gt;=1,1,IF(SUM('Actual species'!R947)="X",1,0))</f>
        <v>0</v>
      </c>
      <c r="P947" s="2">
        <f>IF(SUM('Actual species'!S947)&gt;=1,1,IF(SUM('Actual species'!S947)="X",1,0))</f>
        <v>0</v>
      </c>
      <c r="Q947" s="2">
        <f>IF(SUM('Actual species'!T947)&gt;=1,1,IF(SUM('Actual species'!T947)="X",1,0))</f>
        <v>0</v>
      </c>
      <c r="R947" s="2">
        <f>IF(SUM('Actual species'!U947)&gt;=1,1,IF(SUM('Actual species'!U947)="X",1,0))</f>
        <v>0</v>
      </c>
      <c r="S947" s="2">
        <f>IF(SUM('Actual species'!V947)&gt;=1,1,IF(SUM('Actual species'!V947)="X",1,0))</f>
        <v>0</v>
      </c>
      <c r="T947" s="2">
        <f>IF(SUM('Actual species'!W947)&gt;=1,1,IF(SUM('Actual species'!W947)="X",1,0))</f>
        <v>0</v>
      </c>
    </row>
    <row r="948" spans="1:20" x14ac:dyDescent="0.3">
      <c r="A948" s="113" t="str">
        <f>'Actual species'!A948</f>
        <v xml:space="preserve">Pseudolathra cretensis (E) </v>
      </c>
      <c r="B948" s="66">
        <f>IF(SUM('Actual species'!B948:E948)&gt;=1,1,IF(SUM('Actual species'!B948:E948)="X",1,0))</f>
        <v>0</v>
      </c>
      <c r="C948" s="2">
        <f>IF(SUM('Actual species'!F948)&gt;=1,1,IF(SUM('Actual species'!F948)="X",1,0))</f>
        <v>0</v>
      </c>
      <c r="D948" s="2">
        <f>IF(SUM('Actual species'!G948)&gt;=1,1,IF(SUM('Actual species'!G948)="X",1,0))</f>
        <v>0</v>
      </c>
      <c r="E948" s="2">
        <f>IF(SUM('Actual species'!H948)&gt;=1,1,IF(SUM('Actual species'!H948)="X",1,0))</f>
        <v>0</v>
      </c>
      <c r="F948" s="2">
        <f>IF(SUM('Actual species'!I948)&gt;=1,1,IF(SUM('Actual species'!I948)="X",1,0))</f>
        <v>0</v>
      </c>
      <c r="G948" s="2">
        <f>IF(SUM('Actual species'!J948)&gt;=1,1,IF(SUM('Actual species'!J948)="X",1,0))</f>
        <v>0</v>
      </c>
      <c r="H948" s="2">
        <f>IF(SUM('Actual species'!K948)&gt;=1,1,IF(SUM('Actual species'!K948)="X",1,0))</f>
        <v>0</v>
      </c>
      <c r="I948" s="2">
        <f>IF(SUM('Actual species'!L948)&gt;=1,1,IF(SUM('Actual species'!L948)="X",1,0))</f>
        <v>0</v>
      </c>
      <c r="J948" s="2">
        <f>IF(SUM('Actual species'!M948)&gt;=1,1,IF(SUM('Actual species'!M948)="X",1,0))</f>
        <v>0</v>
      </c>
      <c r="K948" s="2">
        <f>IF(SUM('Actual species'!N948)&gt;=1,1,IF(SUM('Actual species'!N948)="X",1,0))</f>
        <v>0</v>
      </c>
      <c r="L948" s="2">
        <f>IF(SUM('Actual species'!O948)&gt;=1,1,IF(SUM('Actual species'!O948)="X",1,0))</f>
        <v>0</v>
      </c>
      <c r="M948" s="2">
        <f>IF(SUM('Actual species'!P948)&gt;=1,1,IF(SUM('Actual species'!P948)="X",1,0))</f>
        <v>0</v>
      </c>
      <c r="N948" s="2">
        <f>IF(SUM('Actual species'!Q948)&gt;=1,1,IF(SUM('Actual species'!Q948)="X",1,0))</f>
        <v>0</v>
      </c>
      <c r="O948" s="2">
        <f>IF(SUM('Actual species'!R948)&gt;=1,1,IF(SUM('Actual species'!R948)="X",1,0))</f>
        <v>0</v>
      </c>
      <c r="P948" s="2">
        <f>IF(SUM('Actual species'!S948)&gt;=1,1,IF(SUM('Actual species'!S948)="X",1,0))</f>
        <v>0</v>
      </c>
      <c r="Q948" s="2">
        <f>IF(SUM('Actual species'!T948)&gt;=1,1,IF(SUM('Actual species'!T948)="X",1,0))</f>
        <v>0</v>
      </c>
      <c r="R948" s="2">
        <f>IF(SUM('Actual species'!U948)&gt;=1,1,IF(SUM('Actual species'!U948)="X",1,0))</f>
        <v>0</v>
      </c>
      <c r="S948" s="2">
        <f>IF(SUM('Actual species'!V948)&gt;=1,1,IF(SUM('Actual species'!V948)="X",1,0))</f>
        <v>0</v>
      </c>
      <c r="T948" s="2">
        <f>IF(SUM('Actual species'!W948)&gt;=1,1,IF(SUM('Actual species'!W948)="X",1,0))</f>
        <v>0</v>
      </c>
    </row>
    <row r="949" spans="1:20" x14ac:dyDescent="0.3">
      <c r="A949" s="113" t="str">
        <f>'Actual species'!A949</f>
        <v>Pseudomedon dido</v>
      </c>
      <c r="B949" s="66">
        <f>IF(SUM('Actual species'!B949:E949)&gt;=1,1,IF(SUM('Actual species'!B949:E949)="X",1,0))</f>
        <v>0</v>
      </c>
      <c r="C949" s="2">
        <f>IF(SUM('Actual species'!F949)&gt;=1,1,IF(SUM('Actual species'!F949)="X",1,0))</f>
        <v>0</v>
      </c>
      <c r="D949" s="2">
        <f>IF(SUM('Actual species'!G949)&gt;=1,1,IF(SUM('Actual species'!G949)="X",1,0))</f>
        <v>0</v>
      </c>
      <c r="E949" s="2">
        <f>IF(SUM('Actual species'!H949)&gt;=1,1,IF(SUM('Actual species'!H949)="X",1,0))</f>
        <v>0</v>
      </c>
      <c r="F949" s="2">
        <f>IF(SUM('Actual species'!I949)&gt;=1,1,IF(SUM('Actual species'!I949)="X",1,0))</f>
        <v>1</v>
      </c>
      <c r="G949" s="2">
        <f>IF(SUM('Actual species'!J949)&gt;=1,1,IF(SUM('Actual species'!J949)="X",1,0))</f>
        <v>0</v>
      </c>
      <c r="H949" s="2">
        <f>IF(SUM('Actual species'!K949)&gt;=1,1,IF(SUM('Actual species'!K949)="X",1,0))</f>
        <v>0</v>
      </c>
      <c r="I949" s="2">
        <f>IF(SUM('Actual species'!L949)&gt;=1,1,IF(SUM('Actual species'!L949)="X",1,0))</f>
        <v>0</v>
      </c>
      <c r="J949" s="2">
        <f>IF(SUM('Actual species'!M949)&gt;=1,1,IF(SUM('Actual species'!M949)="X",1,0))</f>
        <v>0</v>
      </c>
      <c r="K949" s="2">
        <f>IF(SUM('Actual species'!N949)&gt;=1,1,IF(SUM('Actual species'!N949)="X",1,0))</f>
        <v>0</v>
      </c>
      <c r="L949" s="2">
        <f>IF(SUM('Actual species'!O949)&gt;=1,1,IF(SUM('Actual species'!O949)="X",1,0))</f>
        <v>0</v>
      </c>
      <c r="M949" s="2">
        <f>IF(SUM('Actual species'!P949)&gt;=1,1,IF(SUM('Actual species'!P949)="X",1,0))</f>
        <v>0</v>
      </c>
      <c r="N949" s="2">
        <f>IF(SUM('Actual species'!Q949)&gt;=1,1,IF(SUM('Actual species'!Q949)="X",1,0))</f>
        <v>0</v>
      </c>
      <c r="O949" s="2">
        <f>IF(SUM('Actual species'!R949)&gt;=1,1,IF(SUM('Actual species'!R949)="X",1,0))</f>
        <v>1</v>
      </c>
      <c r="P949" s="2">
        <f>IF(SUM('Actual species'!S949)&gt;=1,1,IF(SUM('Actual species'!S949)="X",1,0))</f>
        <v>0</v>
      </c>
      <c r="Q949" s="2">
        <f>IF(SUM('Actual species'!T949)&gt;=1,1,IF(SUM('Actual species'!T949)="X",1,0))</f>
        <v>0</v>
      </c>
      <c r="R949" s="2">
        <f>IF(SUM('Actual species'!U949)&gt;=1,1,IF(SUM('Actual species'!U949)="X",1,0))</f>
        <v>0</v>
      </c>
      <c r="S949" s="2">
        <f>IF(SUM('Actual species'!V949)&gt;=1,1,IF(SUM('Actual species'!V949)="X",1,0))</f>
        <v>0</v>
      </c>
      <c r="T949" s="2">
        <f>IF(SUM('Actual species'!W949)&gt;=1,1,IF(SUM('Actual species'!W949)="X",1,0))</f>
        <v>0</v>
      </c>
    </row>
    <row r="950" spans="1:20" x14ac:dyDescent="0.3">
      <c r="A950" s="113" t="str">
        <f>'Actual species'!A950</f>
        <v>Pseudomedon obscurellus</v>
      </c>
      <c r="B950" s="66">
        <f>IF(SUM('Actual species'!B950:E950)&gt;=1,1,IF(SUM('Actual species'!B950:E950)="X",1,0))</f>
        <v>0</v>
      </c>
      <c r="C950" s="2">
        <f>IF(SUM('Actual species'!F950)&gt;=1,1,IF(SUM('Actual species'!F950)="X",1,0))</f>
        <v>0</v>
      </c>
      <c r="D950" s="2">
        <f>IF(SUM('Actual species'!G950)&gt;=1,1,IF(SUM('Actual species'!G950)="X",1,0))</f>
        <v>0</v>
      </c>
      <c r="E950" s="2">
        <f>IF(SUM('Actual species'!H950)&gt;=1,1,IF(SUM('Actual species'!H950)="X",1,0))</f>
        <v>0</v>
      </c>
      <c r="F950" s="2">
        <f>IF(SUM('Actual species'!I950)&gt;=1,1,IF(SUM('Actual species'!I950)="X",1,0))</f>
        <v>1</v>
      </c>
      <c r="G950" s="2">
        <f>IF(SUM('Actual species'!J950)&gt;=1,1,IF(SUM('Actual species'!J950)="X",1,0))</f>
        <v>0</v>
      </c>
      <c r="H950" s="2">
        <f>IF(SUM('Actual species'!K950)&gt;=1,1,IF(SUM('Actual species'!K950)="X",1,0))</f>
        <v>0</v>
      </c>
      <c r="I950" s="2">
        <f>IF(SUM('Actual species'!L950)&gt;=1,1,IF(SUM('Actual species'!L950)="X",1,0))</f>
        <v>0</v>
      </c>
      <c r="J950" s="2">
        <f>IF(SUM('Actual species'!M950)&gt;=1,1,IF(SUM('Actual species'!M950)="X",1,0))</f>
        <v>1</v>
      </c>
      <c r="K950" s="2">
        <f>IF(SUM('Actual species'!N950)&gt;=1,1,IF(SUM('Actual species'!N950)="X",1,0))</f>
        <v>0</v>
      </c>
      <c r="L950" s="2">
        <f>IF(SUM('Actual species'!O950)&gt;=1,1,IF(SUM('Actual species'!O950)="X",1,0))</f>
        <v>0</v>
      </c>
      <c r="M950" s="2">
        <f>IF(SUM('Actual species'!P950)&gt;=1,1,IF(SUM('Actual species'!P950)="X",1,0))</f>
        <v>1</v>
      </c>
      <c r="N950" s="2">
        <f>IF(SUM('Actual species'!Q950)&gt;=1,1,IF(SUM('Actual species'!Q950)="X",1,0))</f>
        <v>0</v>
      </c>
      <c r="O950" s="2">
        <f>IF(SUM('Actual species'!R950)&gt;=1,1,IF(SUM('Actual species'!R950)="X",1,0))</f>
        <v>0</v>
      </c>
      <c r="P950" s="2">
        <f>IF(SUM('Actual species'!S950)&gt;=1,1,IF(SUM('Actual species'!S950)="X",1,0))</f>
        <v>0</v>
      </c>
      <c r="Q950" s="2">
        <f>IF(SUM('Actual species'!T950)&gt;=1,1,IF(SUM('Actual species'!T950)="X",1,0))</f>
        <v>0</v>
      </c>
      <c r="R950" s="2">
        <f>IF(SUM('Actual species'!U950)&gt;=1,1,IF(SUM('Actual species'!U950)="X",1,0))</f>
        <v>0</v>
      </c>
      <c r="S950" s="2">
        <f>IF(SUM('Actual species'!V950)&gt;=1,1,IF(SUM('Actual species'!V950)="X",1,0))</f>
        <v>0</v>
      </c>
      <c r="T950" s="2">
        <f>IF(SUM('Actual species'!W950)&gt;=1,1,IF(SUM('Actual species'!W950)="X",1,0))</f>
        <v>0</v>
      </c>
    </row>
    <row r="951" spans="1:20" x14ac:dyDescent="0.3">
      <c r="A951" s="113" t="str">
        <f>'Actual species'!A951</f>
        <v>Pseudomedon obsoletus</v>
      </c>
      <c r="B951" s="66">
        <f>IF(SUM('Actual species'!B951:E951)&gt;=1,1,IF(SUM('Actual species'!B951:E951)="X",1,0))</f>
        <v>0</v>
      </c>
      <c r="C951" s="2">
        <f>IF(SUM('Actual species'!F951)&gt;=1,1,IF(SUM('Actual species'!F951)="X",1,0))</f>
        <v>0</v>
      </c>
      <c r="D951" s="2">
        <f>IF(SUM('Actual species'!G951)&gt;=1,1,IF(SUM('Actual species'!G951)="X",1,0))</f>
        <v>0</v>
      </c>
      <c r="E951" s="2">
        <f>IF(SUM('Actual species'!H951)&gt;=1,1,IF(SUM('Actual species'!H951)="X",1,0))</f>
        <v>0</v>
      </c>
      <c r="F951" s="2">
        <f>IF(SUM('Actual species'!I951)&gt;=1,1,IF(SUM('Actual species'!I951)="X",1,0))</f>
        <v>0</v>
      </c>
      <c r="G951" s="2">
        <f>IF(SUM('Actual species'!J951)&gt;=1,1,IF(SUM('Actual species'!J951)="X",1,0))</f>
        <v>0</v>
      </c>
      <c r="H951" s="2">
        <f>IF(SUM('Actual species'!K951)&gt;=1,1,IF(SUM('Actual species'!K951)="X",1,0))</f>
        <v>0</v>
      </c>
      <c r="I951" s="2">
        <f>IF(SUM('Actual species'!L951)&gt;=1,1,IF(SUM('Actual species'!L951)="X",1,0))</f>
        <v>0</v>
      </c>
      <c r="J951" s="2">
        <f>IF(SUM('Actual species'!M951)&gt;=1,1,IF(SUM('Actual species'!M951)="X",1,0))</f>
        <v>1</v>
      </c>
      <c r="K951" s="2">
        <f>IF(SUM('Actual species'!N951)&gt;=1,1,IF(SUM('Actual species'!N951)="X",1,0))</f>
        <v>0</v>
      </c>
      <c r="L951" s="2">
        <f>IF(SUM('Actual species'!O951)&gt;=1,1,IF(SUM('Actual species'!O951)="X",1,0))</f>
        <v>0</v>
      </c>
      <c r="M951" s="2">
        <f>IF(SUM('Actual species'!P951)&gt;=1,1,IF(SUM('Actual species'!P951)="X",1,0))</f>
        <v>0</v>
      </c>
      <c r="N951" s="2">
        <f>IF(SUM('Actual species'!Q951)&gt;=1,1,IF(SUM('Actual species'!Q951)="X",1,0))</f>
        <v>0</v>
      </c>
      <c r="O951" s="2">
        <f>IF(SUM('Actual species'!R951)&gt;=1,1,IF(SUM('Actual species'!R951)="X",1,0))</f>
        <v>0</v>
      </c>
      <c r="P951" s="2">
        <f>IF(SUM('Actual species'!S951)&gt;=1,1,IF(SUM('Actual species'!S951)="X",1,0))</f>
        <v>0</v>
      </c>
      <c r="Q951" s="2">
        <f>IF(SUM('Actual species'!T951)&gt;=1,1,IF(SUM('Actual species'!T951)="X",1,0))</f>
        <v>0</v>
      </c>
      <c r="R951" s="2">
        <f>IF(SUM('Actual species'!U951)&gt;=1,1,IF(SUM('Actual species'!U951)="X",1,0))</f>
        <v>0</v>
      </c>
      <c r="S951" s="2">
        <f>IF(SUM('Actual species'!V951)&gt;=1,1,IF(SUM('Actual species'!V951)="X",1,0))</f>
        <v>0</v>
      </c>
      <c r="T951" s="2">
        <f>IF(SUM('Actual species'!W951)&gt;=1,1,IF(SUM('Actual species'!W951)="X",1,0))</f>
        <v>0</v>
      </c>
    </row>
    <row r="952" spans="1:20" x14ac:dyDescent="0.3">
      <c r="A952" s="113" t="str">
        <f>'Actual species'!A952</f>
        <v>Rugilus angustatus</v>
      </c>
      <c r="B952" s="66">
        <f>IF(SUM('Actual species'!B952:E952)&gt;=1,1,IF(SUM('Actual species'!B952:E952)="X",1,0))</f>
        <v>1</v>
      </c>
      <c r="C952" s="2">
        <f>IF(SUM('Actual species'!F952)&gt;=1,1,IF(SUM('Actual species'!F952)="X",1,0))</f>
        <v>0</v>
      </c>
      <c r="D952" s="2">
        <f>IF(SUM('Actual species'!G952)&gt;=1,1,IF(SUM('Actual species'!G952)="X",1,0))</f>
        <v>0</v>
      </c>
      <c r="E952" s="2">
        <f>IF(SUM('Actual species'!H952)&gt;=1,1,IF(SUM('Actual species'!H952)="X",1,0))</f>
        <v>0</v>
      </c>
      <c r="F952" s="2">
        <f>IF(SUM('Actual species'!I952)&gt;=1,1,IF(SUM('Actual species'!I952)="X",1,0))</f>
        <v>1</v>
      </c>
      <c r="G952" s="2">
        <f>IF(SUM('Actual species'!J952)&gt;=1,1,IF(SUM('Actual species'!J952)="X",1,0))</f>
        <v>0</v>
      </c>
      <c r="H952" s="2">
        <f>IF(SUM('Actual species'!K952)&gt;=1,1,IF(SUM('Actual species'!K952)="X",1,0))</f>
        <v>0</v>
      </c>
      <c r="I952" s="2">
        <f>IF(SUM('Actual species'!L952)&gt;=1,1,IF(SUM('Actual species'!L952)="X",1,0))</f>
        <v>0</v>
      </c>
      <c r="J952" s="2">
        <f>IF(SUM('Actual species'!M952)&gt;=1,1,IF(SUM('Actual species'!M952)="X",1,0))</f>
        <v>0</v>
      </c>
      <c r="K952" s="2">
        <f>IF(SUM('Actual species'!N952)&gt;=1,1,IF(SUM('Actual species'!N952)="X",1,0))</f>
        <v>0</v>
      </c>
      <c r="L952" s="2">
        <f>IF(SUM('Actual species'!O952)&gt;=1,1,IF(SUM('Actual species'!O952)="X",1,0))</f>
        <v>0</v>
      </c>
      <c r="M952" s="2">
        <f>IF(SUM('Actual species'!P952)&gt;=1,1,IF(SUM('Actual species'!P952)="X",1,0))</f>
        <v>0</v>
      </c>
      <c r="N952" s="2">
        <f>IF(SUM('Actual species'!Q952)&gt;=1,1,IF(SUM('Actual species'!Q952)="X",1,0))</f>
        <v>0</v>
      </c>
      <c r="O952" s="2">
        <f>IF(SUM('Actual species'!R952)&gt;=1,1,IF(SUM('Actual species'!R952)="X",1,0))</f>
        <v>0</v>
      </c>
      <c r="P952" s="2">
        <f>IF(SUM('Actual species'!S952)&gt;=1,1,IF(SUM('Actual species'!S952)="X",1,0))</f>
        <v>0</v>
      </c>
      <c r="Q952" s="2">
        <f>IF(SUM('Actual species'!T952)&gt;=1,1,IF(SUM('Actual species'!T952)="X",1,0))</f>
        <v>0</v>
      </c>
      <c r="R952" s="2">
        <f>IF(SUM('Actual species'!U952)&gt;=1,1,IF(SUM('Actual species'!U952)="X",1,0))</f>
        <v>0</v>
      </c>
      <c r="S952" s="2">
        <f>IF(SUM('Actual species'!V952)&gt;=1,1,IF(SUM('Actual species'!V952)="X",1,0))</f>
        <v>0</v>
      </c>
      <c r="T952" s="2">
        <f>IF(SUM('Actual species'!W952)&gt;=1,1,IF(SUM('Actual species'!W952)="X",1,0))</f>
        <v>0</v>
      </c>
    </row>
    <row r="953" spans="1:20" x14ac:dyDescent="0.3">
      <c r="A953" s="113" t="str">
        <f>'Actual species'!A953</f>
        <v>Rugilus dilutipes</v>
      </c>
      <c r="B953" s="66">
        <f>IF(SUM('Actual species'!B953:E953)&gt;=1,1,IF(SUM('Actual species'!B953:E953)="X",1,0))</f>
        <v>0</v>
      </c>
      <c r="C953" s="2">
        <f>IF(SUM('Actual species'!F953)&gt;=1,1,IF(SUM('Actual species'!F953)="X",1,0))</f>
        <v>0</v>
      </c>
      <c r="D953" s="2">
        <f>IF(SUM('Actual species'!G953)&gt;=1,1,IF(SUM('Actual species'!G953)="X",1,0))</f>
        <v>0</v>
      </c>
      <c r="E953" s="2">
        <f>IF(SUM('Actual species'!H953)&gt;=1,1,IF(SUM('Actual species'!H953)="X",1,0))</f>
        <v>0</v>
      </c>
      <c r="F953" s="2">
        <f>IF(SUM('Actual species'!I953)&gt;=1,1,IF(SUM('Actual species'!I953)="X",1,0))</f>
        <v>0</v>
      </c>
      <c r="G953" s="2">
        <f>IF(SUM('Actual species'!J953)&gt;=1,1,IF(SUM('Actual species'!J953)="X",1,0))</f>
        <v>0</v>
      </c>
      <c r="H953" s="2">
        <f>IF(SUM('Actual species'!K953)&gt;=1,1,IF(SUM('Actual species'!K953)="X",1,0))</f>
        <v>0</v>
      </c>
      <c r="I953" s="2">
        <f>IF(SUM('Actual species'!L953)&gt;=1,1,IF(SUM('Actual species'!L953)="X",1,0))</f>
        <v>0</v>
      </c>
      <c r="J953" s="2">
        <f>IF(SUM('Actual species'!M953)&gt;=1,1,IF(SUM('Actual species'!M953)="X",1,0))</f>
        <v>1</v>
      </c>
      <c r="K953" s="2">
        <f>IF(SUM('Actual species'!N953)&gt;=1,1,IF(SUM('Actual species'!N953)="X",1,0))</f>
        <v>0</v>
      </c>
      <c r="L953" s="2">
        <f>IF(SUM('Actual species'!O953)&gt;=1,1,IF(SUM('Actual species'!O953)="X",1,0))</f>
        <v>0</v>
      </c>
      <c r="M953" s="2">
        <f>IF(SUM('Actual species'!P953)&gt;=1,1,IF(SUM('Actual species'!P953)="X",1,0))</f>
        <v>0</v>
      </c>
      <c r="N953" s="2">
        <f>IF(SUM('Actual species'!Q953)&gt;=1,1,IF(SUM('Actual species'!Q953)="X",1,0))</f>
        <v>1</v>
      </c>
      <c r="O953" s="2">
        <f>IF(SUM('Actual species'!R953)&gt;=1,1,IF(SUM('Actual species'!R953)="X",1,0))</f>
        <v>1</v>
      </c>
      <c r="P953" s="2">
        <f>IF(SUM('Actual species'!S953)&gt;=1,1,IF(SUM('Actual species'!S953)="X",1,0))</f>
        <v>0</v>
      </c>
      <c r="Q953" s="2">
        <f>IF(SUM('Actual species'!T953)&gt;=1,1,IF(SUM('Actual species'!T953)="X",1,0))</f>
        <v>1</v>
      </c>
      <c r="R953" s="2">
        <f>IF(SUM('Actual species'!U953)&gt;=1,1,IF(SUM('Actual species'!U953)="X",1,0))</f>
        <v>0</v>
      </c>
      <c r="S953" s="2">
        <f>IF(SUM('Actual species'!V953)&gt;=1,1,IF(SUM('Actual species'!V953)="X",1,0))</f>
        <v>0</v>
      </c>
      <c r="T953" s="2">
        <f>IF(SUM('Actual species'!W953)&gt;=1,1,IF(SUM('Actual species'!W953)="X",1,0))</f>
        <v>0</v>
      </c>
    </row>
    <row r="954" spans="1:20" x14ac:dyDescent="0.3">
      <c r="A954" s="113" t="str">
        <f>'Actual species'!A954</f>
        <v>Rugilus lesbius</v>
      </c>
      <c r="B954" s="66">
        <f>IF(SUM('Actual species'!B954:E954)&gt;=1,1,IF(SUM('Actual species'!B954:E954)="X",1,0))</f>
        <v>0</v>
      </c>
      <c r="C954" s="2">
        <f>IF(SUM('Actual species'!F954)&gt;=1,1,IF(SUM('Actual species'!F954)="X",1,0))</f>
        <v>0</v>
      </c>
      <c r="D954" s="2">
        <f>IF(SUM('Actual species'!G954)&gt;=1,1,IF(SUM('Actual species'!G954)="X",1,0))</f>
        <v>0</v>
      </c>
      <c r="E954" s="2">
        <f>IF(SUM('Actual species'!H954)&gt;=1,1,IF(SUM('Actual species'!H954)="X",1,0))</f>
        <v>1</v>
      </c>
      <c r="F954" s="2">
        <f>IF(SUM('Actual species'!I954)&gt;=1,1,IF(SUM('Actual species'!I954)="X",1,0))</f>
        <v>1</v>
      </c>
      <c r="G954" s="2">
        <f>IF(SUM('Actual species'!J954)&gt;=1,1,IF(SUM('Actual species'!J954)="X",1,0))</f>
        <v>0</v>
      </c>
      <c r="H954" s="2">
        <f>IF(SUM('Actual species'!K954)&gt;=1,1,IF(SUM('Actual species'!K954)="X",1,0))</f>
        <v>0</v>
      </c>
      <c r="I954" s="2">
        <f>IF(SUM('Actual species'!L954)&gt;=1,1,IF(SUM('Actual species'!L954)="X",1,0))</f>
        <v>0</v>
      </c>
      <c r="J954" s="2">
        <f>IF(SUM('Actual species'!M954)&gt;=1,1,IF(SUM('Actual species'!M954)="X",1,0))</f>
        <v>0</v>
      </c>
      <c r="K954" s="2">
        <f>IF(SUM('Actual species'!N954)&gt;=1,1,IF(SUM('Actual species'!N954)="X",1,0))</f>
        <v>0</v>
      </c>
      <c r="L954" s="2">
        <f>IF(SUM('Actual species'!O954)&gt;=1,1,IF(SUM('Actual species'!O954)="X",1,0))</f>
        <v>0</v>
      </c>
      <c r="M954" s="2">
        <f>IF(SUM('Actual species'!P954)&gt;=1,1,IF(SUM('Actual species'!P954)="X",1,0))</f>
        <v>0</v>
      </c>
      <c r="N954" s="2">
        <f>IF(SUM('Actual species'!Q954)&gt;=1,1,IF(SUM('Actual species'!Q954)="X",1,0))</f>
        <v>0</v>
      </c>
      <c r="O954" s="2">
        <f>IF(SUM('Actual species'!R954)&gt;=1,1,IF(SUM('Actual species'!R954)="X",1,0))</f>
        <v>0</v>
      </c>
      <c r="P954" s="2">
        <f>IF(SUM('Actual species'!S954)&gt;=1,1,IF(SUM('Actual species'!S954)="X",1,0))</f>
        <v>0</v>
      </c>
      <c r="Q954" s="2">
        <f>IF(SUM('Actual species'!T954)&gt;=1,1,IF(SUM('Actual species'!T954)="X",1,0))</f>
        <v>0</v>
      </c>
      <c r="R954" s="2">
        <f>IF(SUM('Actual species'!U954)&gt;=1,1,IF(SUM('Actual species'!U954)="X",1,0))</f>
        <v>0</v>
      </c>
      <c r="S954" s="2">
        <f>IF(SUM('Actual species'!V954)&gt;=1,1,IF(SUM('Actual species'!V954)="X",1,0))</f>
        <v>0</v>
      </c>
      <c r="T954" s="2">
        <f>IF(SUM('Actual species'!W954)&gt;=1,1,IF(SUM('Actual species'!W954)="X",1,0))</f>
        <v>0</v>
      </c>
    </row>
    <row r="955" spans="1:20" x14ac:dyDescent="0.3">
      <c r="A955" s="113" t="str">
        <f>'Actual species'!A955</f>
        <v>Rugilus orbiculatus</v>
      </c>
      <c r="B955" s="66">
        <f>IF(SUM('Actual species'!B955:E955)&gt;=1,1,IF(SUM('Actual species'!B955:E955)="X",1,0))</f>
        <v>0</v>
      </c>
      <c r="C955" s="2">
        <f>IF(SUM('Actual species'!F955)&gt;=1,1,IF(SUM('Actual species'!F955)="X",1,0))</f>
        <v>0</v>
      </c>
      <c r="D955" s="2">
        <f>IF(SUM('Actual species'!G955)&gt;=1,1,IF(SUM('Actual species'!G955)="X",1,0))</f>
        <v>0</v>
      </c>
      <c r="E955" s="2">
        <f>IF(SUM('Actual species'!H955)&gt;=1,1,IF(SUM('Actual species'!H955)="X",1,0))</f>
        <v>0</v>
      </c>
      <c r="F955" s="2">
        <f>IF(SUM('Actual species'!I955)&gt;=1,1,IF(SUM('Actual species'!I955)="X",1,0))</f>
        <v>0</v>
      </c>
      <c r="G955" s="2">
        <f>IF(SUM('Actual species'!J955)&gt;=1,1,IF(SUM('Actual species'!J955)="X",1,0))</f>
        <v>0</v>
      </c>
      <c r="H955" s="2">
        <f>IF(SUM('Actual species'!K955)&gt;=1,1,IF(SUM('Actual species'!K955)="X",1,0))</f>
        <v>0</v>
      </c>
      <c r="I955" s="2">
        <f>IF(SUM('Actual species'!L955)&gt;=1,1,IF(SUM('Actual species'!L955)="X",1,0))</f>
        <v>0</v>
      </c>
      <c r="J955" s="2">
        <f>IF(SUM('Actual species'!M955)&gt;=1,1,IF(SUM('Actual species'!M955)="X",1,0))</f>
        <v>1</v>
      </c>
      <c r="K955" s="2">
        <f>IF(SUM('Actual species'!N955)&gt;=1,1,IF(SUM('Actual species'!N955)="X",1,0))</f>
        <v>0</v>
      </c>
      <c r="L955" s="2">
        <f>IF(SUM('Actual species'!O955)&gt;=1,1,IF(SUM('Actual species'!O955)="X",1,0))</f>
        <v>0</v>
      </c>
      <c r="M955" s="2">
        <f>IF(SUM('Actual species'!P955)&gt;=1,1,IF(SUM('Actual species'!P955)="X",1,0))</f>
        <v>1</v>
      </c>
      <c r="N955" s="2">
        <f>IF(SUM('Actual species'!Q955)&gt;=1,1,IF(SUM('Actual species'!Q955)="X",1,0))</f>
        <v>0</v>
      </c>
      <c r="O955" s="2">
        <f>IF(SUM('Actual species'!R955)&gt;=1,1,IF(SUM('Actual species'!R955)="X",1,0))</f>
        <v>0</v>
      </c>
      <c r="P955" s="2">
        <f>IF(SUM('Actual species'!S955)&gt;=1,1,IF(SUM('Actual species'!S955)="X",1,0))</f>
        <v>0</v>
      </c>
      <c r="Q955" s="2">
        <f>IF(SUM('Actual species'!T955)&gt;=1,1,IF(SUM('Actual species'!T955)="X",1,0))</f>
        <v>0</v>
      </c>
      <c r="R955" s="2">
        <f>IF(SUM('Actual species'!U955)&gt;=1,1,IF(SUM('Actual species'!U955)="X",1,0))</f>
        <v>0</v>
      </c>
      <c r="S955" s="2">
        <f>IF(SUM('Actual species'!V955)&gt;=1,1,IF(SUM('Actual species'!V955)="X",1,0))</f>
        <v>0</v>
      </c>
      <c r="T955" s="2">
        <f>IF(SUM('Actual species'!W955)&gt;=1,1,IF(SUM('Actual species'!W955)="X",1,0))</f>
        <v>0</v>
      </c>
    </row>
    <row r="956" spans="1:20" x14ac:dyDescent="0.3">
      <c r="A956" s="113" t="str">
        <f>'Actual species'!A956</f>
        <v>Rugilus similis</v>
      </c>
      <c r="B956" s="66">
        <f>IF(SUM('Actual species'!B956:E956)&gt;=1,1,IF(SUM('Actual species'!B956:E956)="X",1,0))</f>
        <v>0</v>
      </c>
      <c r="C956" s="2">
        <f>IF(SUM('Actual species'!F956)&gt;=1,1,IF(SUM('Actual species'!F956)="X",1,0))</f>
        <v>0</v>
      </c>
      <c r="D956" s="2">
        <f>IF(SUM('Actual species'!G956)&gt;=1,1,IF(SUM('Actual species'!G956)="X",1,0))</f>
        <v>0</v>
      </c>
      <c r="E956" s="2">
        <f>IF(SUM('Actual species'!H956)&gt;=1,1,IF(SUM('Actual species'!H956)="X",1,0))</f>
        <v>0</v>
      </c>
      <c r="F956" s="2">
        <f>IF(SUM('Actual species'!I956)&gt;=1,1,IF(SUM('Actual species'!I956)="X",1,0))</f>
        <v>1</v>
      </c>
      <c r="G956" s="2">
        <f>IF(SUM('Actual species'!J956)&gt;=1,1,IF(SUM('Actual species'!J956)="X",1,0))</f>
        <v>0</v>
      </c>
      <c r="H956" s="2">
        <f>IF(SUM('Actual species'!K956)&gt;=1,1,IF(SUM('Actual species'!K956)="X",1,0))</f>
        <v>0</v>
      </c>
      <c r="I956" s="2">
        <f>IF(SUM('Actual species'!L956)&gt;=1,1,IF(SUM('Actual species'!L956)="X",1,0))</f>
        <v>0</v>
      </c>
      <c r="J956" s="2">
        <f>IF(SUM('Actual species'!M956)&gt;=1,1,IF(SUM('Actual species'!M956)="X",1,0))</f>
        <v>0</v>
      </c>
      <c r="K956" s="2">
        <f>IF(SUM('Actual species'!N956)&gt;=1,1,IF(SUM('Actual species'!N956)="X",1,0))</f>
        <v>0</v>
      </c>
      <c r="L956" s="2">
        <f>IF(SUM('Actual species'!O956)&gt;=1,1,IF(SUM('Actual species'!O956)="X",1,0))</f>
        <v>0</v>
      </c>
      <c r="M956" s="2">
        <f>IF(SUM('Actual species'!P956)&gt;=1,1,IF(SUM('Actual species'!P956)="X",1,0))</f>
        <v>0</v>
      </c>
      <c r="N956" s="2">
        <f>IF(SUM('Actual species'!Q956)&gt;=1,1,IF(SUM('Actual species'!Q956)="X",1,0))</f>
        <v>0</v>
      </c>
      <c r="O956" s="2">
        <f>IF(SUM('Actual species'!R956)&gt;=1,1,IF(SUM('Actual species'!R956)="X",1,0))</f>
        <v>0</v>
      </c>
      <c r="P956" s="2">
        <f>IF(SUM('Actual species'!S956)&gt;=1,1,IF(SUM('Actual species'!S956)="X",1,0))</f>
        <v>0</v>
      </c>
      <c r="Q956" s="2">
        <f>IF(SUM('Actual species'!T956)&gt;=1,1,IF(SUM('Actual species'!T956)="X",1,0))</f>
        <v>0</v>
      </c>
      <c r="R956" s="2">
        <f>IF(SUM('Actual species'!U956)&gt;=1,1,IF(SUM('Actual species'!U956)="X",1,0))</f>
        <v>0</v>
      </c>
      <c r="S956" s="2">
        <f>IF(SUM('Actual species'!V956)&gt;=1,1,IF(SUM('Actual species'!V956)="X",1,0))</f>
        <v>0</v>
      </c>
      <c r="T956" s="2">
        <f>IF(SUM('Actual species'!W956)&gt;=1,1,IF(SUM('Actual species'!W956)="X",1,0))</f>
        <v>0</v>
      </c>
    </row>
    <row r="957" spans="1:20" x14ac:dyDescent="0.3">
      <c r="A957" s="113" t="str">
        <f>'Actual species'!A957</f>
        <v>Scopaeus cameroni</v>
      </c>
      <c r="B957" s="66">
        <f>IF(SUM('Actual species'!B957:E957)&gt;=1,1,IF(SUM('Actual species'!B957:E957)="X",1,0))</f>
        <v>0</v>
      </c>
      <c r="C957" s="2">
        <f>IF(SUM('Actual species'!F957)&gt;=1,1,IF(SUM('Actual species'!F957)="X",1,0))</f>
        <v>0</v>
      </c>
      <c r="D957" s="2">
        <f>IF(SUM('Actual species'!G957)&gt;=1,1,IF(SUM('Actual species'!G957)="X",1,0))</f>
        <v>0</v>
      </c>
      <c r="E957" s="2">
        <f>IF(SUM('Actual species'!H957)&gt;=1,1,IF(SUM('Actual species'!H957)="X",1,0))</f>
        <v>0</v>
      </c>
      <c r="F957" s="2">
        <f>IF(SUM('Actual species'!I957)&gt;=1,1,IF(SUM('Actual species'!I957)="X",1,0))</f>
        <v>1</v>
      </c>
      <c r="G957" s="2">
        <f>IF(SUM('Actual species'!J957)&gt;=1,1,IF(SUM('Actual species'!J957)="X",1,0))</f>
        <v>0</v>
      </c>
      <c r="H957" s="2">
        <f>IF(SUM('Actual species'!K957)&gt;=1,1,IF(SUM('Actual species'!K957)="X",1,0))</f>
        <v>0</v>
      </c>
      <c r="I957" s="2">
        <f>IF(SUM('Actual species'!L957)&gt;=1,1,IF(SUM('Actual species'!L957)="X",1,0))</f>
        <v>0</v>
      </c>
      <c r="J957" s="2">
        <f>IF(SUM('Actual species'!M957)&gt;=1,1,IF(SUM('Actual species'!M957)="X",1,0))</f>
        <v>1</v>
      </c>
      <c r="K957" s="2">
        <f>IF(SUM('Actual species'!N957)&gt;=1,1,IF(SUM('Actual species'!N957)="X",1,0))</f>
        <v>0</v>
      </c>
      <c r="L957" s="2">
        <f>IF(SUM('Actual species'!O957)&gt;=1,1,IF(SUM('Actual species'!O957)="X",1,0))</f>
        <v>0</v>
      </c>
      <c r="M957" s="2">
        <f>IF(SUM('Actual species'!P957)&gt;=1,1,IF(SUM('Actual species'!P957)="X",1,0))</f>
        <v>0</v>
      </c>
      <c r="N957" s="2">
        <f>IF(SUM('Actual species'!Q957)&gt;=1,1,IF(SUM('Actual species'!Q957)="X",1,0))</f>
        <v>0</v>
      </c>
      <c r="O957" s="2">
        <f>IF(SUM('Actual species'!R957)&gt;=1,1,IF(SUM('Actual species'!R957)="X",1,0))</f>
        <v>0</v>
      </c>
      <c r="P957" s="2">
        <f>IF(SUM('Actual species'!S957)&gt;=1,1,IF(SUM('Actual species'!S957)="X",1,0))</f>
        <v>0</v>
      </c>
      <c r="Q957" s="2">
        <f>IF(SUM('Actual species'!T957)&gt;=1,1,IF(SUM('Actual species'!T957)="X",1,0))</f>
        <v>0</v>
      </c>
      <c r="R957" s="2">
        <f>IF(SUM('Actual species'!U957)&gt;=1,1,IF(SUM('Actual species'!U957)="X",1,0))</f>
        <v>0</v>
      </c>
      <c r="S957" s="2">
        <f>IF(SUM('Actual species'!V957)&gt;=1,1,IF(SUM('Actual species'!V957)="X",1,0))</f>
        <v>0</v>
      </c>
      <c r="T957" s="2">
        <f>IF(SUM('Actual species'!W957)&gt;=1,1,IF(SUM('Actual species'!W957)="X",1,0))</f>
        <v>0</v>
      </c>
    </row>
    <row r="958" spans="1:20" x14ac:dyDescent="0.3">
      <c r="A958" s="113" t="str">
        <f>'Actual species'!A958</f>
        <v>Scopaeus cf. Pusillus</v>
      </c>
      <c r="B958" s="66">
        <f>IF(SUM('Actual species'!B958:E958)&gt;=1,1,IF(SUM('Actual species'!B958:E958)="X",1,0))</f>
        <v>0</v>
      </c>
      <c r="C958" s="2">
        <f>IF(SUM('Actual species'!F958)&gt;=1,1,IF(SUM('Actual species'!F958)="X",1,0))</f>
        <v>0</v>
      </c>
      <c r="D958" s="2">
        <f>IF(SUM('Actual species'!G958)&gt;=1,1,IF(SUM('Actual species'!G958)="X",1,0))</f>
        <v>0</v>
      </c>
      <c r="E958" s="2">
        <f>IF(SUM('Actual species'!H958)&gt;=1,1,IF(SUM('Actual species'!H958)="X",1,0))</f>
        <v>0</v>
      </c>
      <c r="F958" s="2">
        <f>IF(SUM('Actual species'!I958)&gt;=1,1,IF(SUM('Actual species'!I958)="X",1,0))</f>
        <v>1</v>
      </c>
      <c r="G958" s="2">
        <f>IF(SUM('Actual species'!J958)&gt;=1,1,IF(SUM('Actual species'!J958)="X",1,0))</f>
        <v>0</v>
      </c>
      <c r="H958" s="2">
        <f>IF(SUM('Actual species'!K958)&gt;=1,1,IF(SUM('Actual species'!K958)="X",1,0))</f>
        <v>0</v>
      </c>
      <c r="I958" s="2">
        <f>IF(SUM('Actual species'!L958)&gt;=1,1,IF(SUM('Actual species'!L958)="X",1,0))</f>
        <v>0</v>
      </c>
      <c r="J958" s="2">
        <f>IF(SUM('Actual species'!M958)&gt;=1,1,IF(SUM('Actual species'!M958)="X",1,0))</f>
        <v>0</v>
      </c>
      <c r="K958" s="2">
        <f>IF(SUM('Actual species'!N958)&gt;=1,1,IF(SUM('Actual species'!N958)="X",1,0))</f>
        <v>0</v>
      </c>
      <c r="L958" s="2">
        <f>IF(SUM('Actual species'!O958)&gt;=1,1,IF(SUM('Actual species'!O958)="X",1,0))</f>
        <v>0</v>
      </c>
      <c r="M958" s="2">
        <f>IF(SUM('Actual species'!P958)&gt;=1,1,IF(SUM('Actual species'!P958)="X",1,0))</f>
        <v>0</v>
      </c>
      <c r="N958" s="2">
        <f>IF(SUM('Actual species'!Q958)&gt;=1,1,IF(SUM('Actual species'!Q958)="X",1,0))</f>
        <v>0</v>
      </c>
      <c r="O958" s="2">
        <f>IF(SUM('Actual species'!R958)&gt;=1,1,IF(SUM('Actual species'!R958)="X",1,0))</f>
        <v>0</v>
      </c>
      <c r="P958" s="2">
        <f>IF(SUM('Actual species'!S958)&gt;=1,1,IF(SUM('Actual species'!S958)="X",1,0))</f>
        <v>0</v>
      </c>
      <c r="Q958" s="2">
        <f>IF(SUM('Actual species'!T958)&gt;=1,1,IF(SUM('Actual species'!T958)="X",1,0))</f>
        <v>0</v>
      </c>
      <c r="R958" s="2">
        <f>IF(SUM('Actual species'!U958)&gt;=1,1,IF(SUM('Actual species'!U958)="X",1,0))</f>
        <v>0</v>
      </c>
      <c r="S958" s="2">
        <f>IF(SUM('Actual species'!V958)&gt;=1,1,IF(SUM('Actual species'!V958)="X",1,0))</f>
        <v>0</v>
      </c>
      <c r="T958" s="2">
        <f>IF(SUM('Actual species'!W958)&gt;=1,1,IF(SUM('Actual species'!W958)="X",1,0))</f>
        <v>0</v>
      </c>
    </row>
    <row r="959" spans="1:20" x14ac:dyDescent="0.3">
      <c r="A959" s="113" t="str">
        <f>'Actual species'!A959</f>
        <v>Scopaeus creticus</v>
      </c>
      <c r="B959" s="66">
        <f>IF(SUM('Actual species'!B959:E959)&gt;=1,1,IF(SUM('Actual species'!B959:E959)="X",1,0))</f>
        <v>0</v>
      </c>
      <c r="C959" s="2">
        <f>IF(SUM('Actual species'!F959)&gt;=1,1,IF(SUM('Actual species'!F959)="X",1,0))</f>
        <v>0</v>
      </c>
      <c r="D959" s="2">
        <f>IF(SUM('Actual species'!G959)&gt;=1,1,IF(SUM('Actual species'!G959)="X",1,0))</f>
        <v>0</v>
      </c>
      <c r="E959" s="2">
        <f>IF(SUM('Actual species'!H959)&gt;=1,1,IF(SUM('Actual species'!H959)="X",1,0))</f>
        <v>0</v>
      </c>
      <c r="F959" s="2">
        <f>IF(SUM('Actual species'!I959)&gt;=1,1,IF(SUM('Actual species'!I959)="X",1,0))</f>
        <v>0</v>
      </c>
      <c r="G959" s="2">
        <f>IF(SUM('Actual species'!J959)&gt;=1,1,IF(SUM('Actual species'!J959)="X",1,0))</f>
        <v>0</v>
      </c>
      <c r="H959" s="2">
        <f>IF(SUM('Actual species'!K959)&gt;=1,1,IF(SUM('Actual species'!K959)="X",1,0))</f>
        <v>0</v>
      </c>
      <c r="I959" s="2">
        <f>IF(SUM('Actual species'!L959)&gt;=1,1,IF(SUM('Actual species'!L959)="X",1,0))</f>
        <v>0</v>
      </c>
      <c r="J959" s="2">
        <f>IF(SUM('Actual species'!M959)&gt;=1,1,IF(SUM('Actual species'!M959)="X",1,0))</f>
        <v>0</v>
      </c>
      <c r="K959" s="2">
        <f>IF(SUM('Actual species'!N959)&gt;=1,1,IF(SUM('Actual species'!N959)="X",1,0))</f>
        <v>0</v>
      </c>
      <c r="L959" s="2">
        <f>IF(SUM('Actual species'!O959)&gt;=1,1,IF(SUM('Actual species'!O959)="X",1,0))</f>
        <v>1</v>
      </c>
      <c r="M959" s="2">
        <f>IF(SUM('Actual species'!P959)&gt;=1,1,IF(SUM('Actual species'!P959)="X",1,0))</f>
        <v>0</v>
      </c>
      <c r="N959" s="2">
        <f>IF(SUM('Actual species'!Q959)&gt;=1,1,IF(SUM('Actual species'!Q959)="X",1,0))</f>
        <v>0</v>
      </c>
      <c r="O959" s="2">
        <f>IF(SUM('Actual species'!R959)&gt;=1,1,IF(SUM('Actual species'!R959)="X",1,0))</f>
        <v>0</v>
      </c>
      <c r="P959" s="2">
        <f>IF(SUM('Actual species'!S959)&gt;=1,1,IF(SUM('Actual species'!S959)="X",1,0))</f>
        <v>0</v>
      </c>
      <c r="Q959" s="2">
        <f>IF(SUM('Actual species'!T959)&gt;=1,1,IF(SUM('Actual species'!T959)="X",1,0))</f>
        <v>0</v>
      </c>
      <c r="R959" s="2">
        <f>IF(SUM('Actual species'!U959)&gt;=1,1,IF(SUM('Actual species'!U959)="X",1,0))</f>
        <v>0</v>
      </c>
      <c r="S959" s="2">
        <f>IF(SUM('Actual species'!V959)&gt;=1,1,IF(SUM('Actual species'!V959)="X",1,0))</f>
        <v>0</v>
      </c>
      <c r="T959" s="2">
        <f>IF(SUM('Actual species'!W959)&gt;=1,1,IF(SUM('Actual species'!W959)="X",1,0))</f>
        <v>0</v>
      </c>
    </row>
    <row r="960" spans="1:20" x14ac:dyDescent="0.3">
      <c r="A960" s="113" t="str">
        <f>'Actual species'!A960</f>
        <v>Scopaeus debilis</v>
      </c>
      <c r="B960" s="66">
        <f>IF(SUM('Actual species'!B960:E960)&gt;=1,1,IF(SUM('Actual species'!B960:E960)="X",1,0))</f>
        <v>1</v>
      </c>
      <c r="C960" s="2">
        <f>IF(SUM('Actual species'!F960)&gt;=1,1,IF(SUM('Actual species'!F960)="X",1,0))</f>
        <v>0</v>
      </c>
      <c r="D960" s="2">
        <f>IF(SUM('Actual species'!G960)&gt;=1,1,IF(SUM('Actual species'!G960)="X",1,0))</f>
        <v>0</v>
      </c>
      <c r="E960" s="2">
        <f>IF(SUM('Actual species'!H960)&gt;=1,1,IF(SUM('Actual species'!H960)="X",1,0))</f>
        <v>0</v>
      </c>
      <c r="F960" s="2">
        <f>IF(SUM('Actual species'!I960)&gt;=1,1,IF(SUM('Actual species'!I960)="X",1,0))</f>
        <v>1</v>
      </c>
      <c r="G960" s="2">
        <f>IF(SUM('Actual species'!J960)&gt;=1,1,IF(SUM('Actual species'!J960)="X",1,0))</f>
        <v>0</v>
      </c>
      <c r="H960" s="2">
        <f>IF(SUM('Actual species'!K960)&gt;=1,1,IF(SUM('Actual species'!K960)="X",1,0))</f>
        <v>0</v>
      </c>
      <c r="I960" s="2">
        <f>IF(SUM('Actual species'!L960)&gt;=1,1,IF(SUM('Actual species'!L960)="X",1,0))</f>
        <v>0</v>
      </c>
      <c r="J960" s="2">
        <f>IF(SUM('Actual species'!M960)&gt;=1,1,IF(SUM('Actual species'!M960)="X",1,0))</f>
        <v>1</v>
      </c>
      <c r="K960" s="2">
        <f>IF(SUM('Actual species'!N960)&gt;=1,1,IF(SUM('Actual species'!N960)="X",1,0))</f>
        <v>0</v>
      </c>
      <c r="L960" s="2">
        <f>IF(SUM('Actual species'!O960)&gt;=1,1,IF(SUM('Actual species'!O960)="X",1,0))</f>
        <v>0</v>
      </c>
      <c r="M960" s="2">
        <f>IF(SUM('Actual species'!P960)&gt;=1,1,IF(SUM('Actual species'!P960)="X",1,0))</f>
        <v>0</v>
      </c>
      <c r="N960" s="2">
        <f>IF(SUM('Actual species'!Q960)&gt;=1,1,IF(SUM('Actual species'!Q960)="X",1,0))</f>
        <v>0</v>
      </c>
      <c r="O960" s="2">
        <f>IF(SUM('Actual species'!R960)&gt;=1,1,IF(SUM('Actual species'!R960)="X",1,0))</f>
        <v>1</v>
      </c>
      <c r="P960" s="2">
        <f>IF(SUM('Actual species'!S960)&gt;=1,1,IF(SUM('Actual species'!S960)="X",1,0))</f>
        <v>0</v>
      </c>
      <c r="Q960" s="2">
        <f>IF(SUM('Actual species'!T960)&gt;=1,1,IF(SUM('Actual species'!T960)="X",1,0))</f>
        <v>0</v>
      </c>
      <c r="R960" s="2">
        <f>IF(SUM('Actual species'!U960)&gt;=1,1,IF(SUM('Actual species'!U960)="X",1,0))</f>
        <v>0</v>
      </c>
      <c r="S960" s="2">
        <f>IF(SUM('Actual species'!V960)&gt;=1,1,IF(SUM('Actual species'!V960)="X",1,0))</f>
        <v>0</v>
      </c>
      <c r="T960" s="2">
        <f>IF(SUM('Actual species'!W960)&gt;=1,1,IF(SUM('Actual species'!W960)="X",1,0))</f>
        <v>0</v>
      </c>
    </row>
    <row r="961" spans="1:20" x14ac:dyDescent="0.3">
      <c r="A961" s="113" t="str">
        <f>'Actual species'!A961</f>
        <v xml:space="preserve">*Scopaeus flavofasciatus (E) </v>
      </c>
      <c r="B961" s="66">
        <f>IF(SUM('Actual species'!B961:E961)&gt;=1,1,IF(SUM('Actual species'!B961:E961)="X",1,0))</f>
        <v>1</v>
      </c>
      <c r="C961" s="2">
        <f>IF(SUM('Actual species'!F961)&gt;=1,1,IF(SUM('Actual species'!F961)="X",1,0))</f>
        <v>0</v>
      </c>
      <c r="D961" s="2">
        <f>IF(SUM('Actual species'!G961)&gt;=1,1,IF(SUM('Actual species'!G961)="X",1,0))</f>
        <v>0</v>
      </c>
      <c r="E961" s="2">
        <f>IF(SUM('Actual species'!H961)&gt;=1,1,IF(SUM('Actual species'!H961)="X",1,0))</f>
        <v>0</v>
      </c>
      <c r="F961" s="2">
        <f>IF(SUM('Actual species'!I961)&gt;=1,1,IF(SUM('Actual species'!I961)="X",1,0))</f>
        <v>0</v>
      </c>
      <c r="G961" s="2">
        <f>IF(SUM('Actual species'!J961)&gt;=1,1,IF(SUM('Actual species'!J961)="X",1,0))</f>
        <v>0</v>
      </c>
      <c r="H961" s="2">
        <f>IF(SUM('Actual species'!K961)&gt;=1,1,IF(SUM('Actual species'!K961)="X",1,0))</f>
        <v>0</v>
      </c>
      <c r="I961" s="2">
        <f>IF(SUM('Actual species'!L961)&gt;=1,1,IF(SUM('Actual species'!L961)="X",1,0))</f>
        <v>0</v>
      </c>
      <c r="J961" s="2">
        <f>IF(SUM('Actual species'!M961)&gt;=1,1,IF(SUM('Actual species'!M961)="X",1,0))</f>
        <v>0</v>
      </c>
      <c r="K961" s="2">
        <f>IF(SUM('Actual species'!N961)&gt;=1,1,IF(SUM('Actual species'!N961)="X",1,0))</f>
        <v>0</v>
      </c>
      <c r="L961" s="2">
        <f>IF(SUM('Actual species'!O961)&gt;=1,1,IF(SUM('Actual species'!O961)="X",1,0))</f>
        <v>0</v>
      </c>
      <c r="M961" s="2">
        <f>IF(SUM('Actual species'!P961)&gt;=1,1,IF(SUM('Actual species'!P961)="X",1,0))</f>
        <v>0</v>
      </c>
      <c r="N961" s="2">
        <f>IF(SUM('Actual species'!Q961)&gt;=1,1,IF(SUM('Actual species'!Q961)="X",1,0))</f>
        <v>0</v>
      </c>
      <c r="O961" s="2">
        <f>IF(SUM('Actual species'!R961)&gt;=1,1,IF(SUM('Actual species'!R961)="X",1,0))</f>
        <v>0</v>
      </c>
      <c r="P961" s="2">
        <f>IF(SUM('Actual species'!S961)&gt;=1,1,IF(SUM('Actual species'!S961)="X",1,0))</f>
        <v>0</v>
      </c>
      <c r="Q961" s="2">
        <f>IF(SUM('Actual species'!T961)&gt;=1,1,IF(SUM('Actual species'!T961)="X",1,0))</f>
        <v>0</v>
      </c>
      <c r="R961" s="2">
        <f>IF(SUM('Actual species'!U961)&gt;=1,1,IF(SUM('Actual species'!U961)="X",1,0))</f>
        <v>0</v>
      </c>
      <c r="S961" s="2">
        <f>IF(SUM('Actual species'!V961)&gt;=1,1,IF(SUM('Actual species'!V961)="X",1,0))</f>
        <v>0</v>
      </c>
      <c r="T961" s="2">
        <f>IF(SUM('Actual species'!W961)&gt;=1,1,IF(SUM('Actual species'!W961)="X",1,0))</f>
        <v>0</v>
      </c>
    </row>
    <row r="962" spans="1:20" x14ac:dyDescent="0.3">
      <c r="A962" s="113" t="str">
        <f>'Actual species'!A962</f>
        <v>Scopaeus gracilis</v>
      </c>
      <c r="B962" s="66">
        <f>IF(SUM('Actual species'!B962:E962)&gt;=1,1,IF(SUM('Actual species'!B962:E962)="X",1,0))</f>
        <v>0</v>
      </c>
      <c r="C962" s="2">
        <f>IF(SUM('Actual species'!F962)&gt;=1,1,IF(SUM('Actual species'!F962)="X",1,0))</f>
        <v>0</v>
      </c>
      <c r="D962" s="2">
        <f>IF(SUM('Actual species'!G962)&gt;=1,1,IF(SUM('Actual species'!G962)="X",1,0))</f>
        <v>0</v>
      </c>
      <c r="E962" s="2">
        <f>IF(SUM('Actual species'!H962)&gt;=1,1,IF(SUM('Actual species'!H962)="X",1,0))</f>
        <v>0</v>
      </c>
      <c r="F962" s="2">
        <f>IF(SUM('Actual species'!I962)&gt;=1,1,IF(SUM('Actual species'!I962)="X",1,0))</f>
        <v>1</v>
      </c>
      <c r="G962" s="2">
        <f>IF(SUM('Actual species'!J962)&gt;=1,1,IF(SUM('Actual species'!J962)="X",1,0))</f>
        <v>0</v>
      </c>
      <c r="H962" s="2">
        <f>IF(SUM('Actual species'!K962)&gt;=1,1,IF(SUM('Actual species'!K962)="X",1,0))</f>
        <v>0</v>
      </c>
      <c r="I962" s="2">
        <f>IF(SUM('Actual species'!L962)&gt;=1,1,IF(SUM('Actual species'!L962)="X",1,0))</f>
        <v>0</v>
      </c>
      <c r="J962" s="2">
        <f>IF(SUM('Actual species'!M962)&gt;=1,1,IF(SUM('Actual species'!M962)="X",1,0))</f>
        <v>0</v>
      </c>
      <c r="K962" s="2">
        <f>IF(SUM('Actual species'!N962)&gt;=1,1,IF(SUM('Actual species'!N962)="X",1,0))</f>
        <v>0</v>
      </c>
      <c r="L962" s="2">
        <f>IF(SUM('Actual species'!O962)&gt;=1,1,IF(SUM('Actual species'!O962)="X",1,0))</f>
        <v>0</v>
      </c>
      <c r="M962" s="2">
        <f>IF(SUM('Actual species'!P962)&gt;=1,1,IF(SUM('Actual species'!P962)="X",1,0))</f>
        <v>1</v>
      </c>
      <c r="N962" s="2">
        <f>IF(SUM('Actual species'!Q962)&gt;=1,1,IF(SUM('Actual species'!Q962)="X",1,0))</f>
        <v>0</v>
      </c>
      <c r="O962" s="2">
        <f>IF(SUM('Actual species'!R962)&gt;=1,1,IF(SUM('Actual species'!R962)="X",1,0))</f>
        <v>1</v>
      </c>
      <c r="P962" s="2">
        <f>IF(SUM('Actual species'!S962)&gt;=1,1,IF(SUM('Actual species'!S962)="X",1,0))</f>
        <v>1</v>
      </c>
      <c r="Q962" s="2">
        <f>IF(SUM('Actual species'!T962)&gt;=1,1,IF(SUM('Actual species'!T962)="X",1,0))</f>
        <v>0</v>
      </c>
      <c r="R962" s="2">
        <f>IF(SUM('Actual species'!U962)&gt;=1,1,IF(SUM('Actual species'!U962)="X",1,0))</f>
        <v>0</v>
      </c>
      <c r="S962" s="2">
        <f>IF(SUM('Actual species'!V962)&gt;=1,1,IF(SUM('Actual species'!V962)="X",1,0))</f>
        <v>0</v>
      </c>
      <c r="T962" s="2">
        <f>IF(SUM('Actual species'!W962)&gt;=1,1,IF(SUM('Actual species'!W962)="X",1,0))</f>
        <v>0</v>
      </c>
    </row>
    <row r="963" spans="1:20" x14ac:dyDescent="0.3">
      <c r="A963" s="113" t="str">
        <f>'Actual species'!A963</f>
        <v>Scopaeus haemusensis</v>
      </c>
      <c r="B963" s="66">
        <f>IF(SUM('Actual species'!B963:E963)&gt;=1,1,IF(SUM('Actual species'!B963:E963)="X",1,0))</f>
        <v>0</v>
      </c>
      <c r="C963" s="2">
        <f>IF(SUM('Actual species'!F963)&gt;=1,1,IF(SUM('Actual species'!F963)="X",1,0))</f>
        <v>0</v>
      </c>
      <c r="D963" s="2">
        <f>IF(SUM('Actual species'!G963)&gt;=1,1,IF(SUM('Actual species'!G963)="X",1,0))</f>
        <v>0</v>
      </c>
      <c r="E963" s="2">
        <f>IF(SUM('Actual species'!H963)&gt;=1,1,IF(SUM('Actual species'!H963)="X",1,0))</f>
        <v>1</v>
      </c>
      <c r="F963" s="2">
        <f>IF(SUM('Actual species'!I963)&gt;=1,1,IF(SUM('Actual species'!I963)="X",1,0))</f>
        <v>0</v>
      </c>
      <c r="G963" s="2">
        <f>IF(SUM('Actual species'!J963)&gt;=1,1,IF(SUM('Actual species'!J963)="X",1,0))</f>
        <v>0</v>
      </c>
      <c r="H963" s="2">
        <f>IF(SUM('Actual species'!K963)&gt;=1,1,IF(SUM('Actual species'!K963)="X",1,0))</f>
        <v>0</v>
      </c>
      <c r="I963" s="2">
        <f>IF(SUM('Actual species'!L963)&gt;=1,1,IF(SUM('Actual species'!L963)="X",1,0))</f>
        <v>0</v>
      </c>
      <c r="J963" s="2">
        <f>IF(SUM('Actual species'!M963)&gt;=1,1,IF(SUM('Actual species'!M963)="X",1,0))</f>
        <v>0</v>
      </c>
      <c r="K963" s="2">
        <f>IF(SUM('Actual species'!N963)&gt;=1,1,IF(SUM('Actual species'!N963)="X",1,0))</f>
        <v>0</v>
      </c>
      <c r="L963" s="2">
        <f>IF(SUM('Actual species'!O963)&gt;=1,1,IF(SUM('Actual species'!O963)="X",1,0))</f>
        <v>0</v>
      </c>
      <c r="M963" s="2">
        <f>IF(SUM('Actual species'!P963)&gt;=1,1,IF(SUM('Actual species'!P963)="X",1,0))</f>
        <v>0</v>
      </c>
      <c r="N963" s="2">
        <f>IF(SUM('Actual species'!Q963)&gt;=1,1,IF(SUM('Actual species'!Q963)="X",1,0))</f>
        <v>0</v>
      </c>
      <c r="O963" s="2">
        <f>IF(SUM('Actual species'!R963)&gt;=1,1,IF(SUM('Actual species'!R963)="X",1,0))</f>
        <v>0</v>
      </c>
      <c r="P963" s="2">
        <f>IF(SUM('Actual species'!S963)&gt;=1,1,IF(SUM('Actual species'!S963)="X",1,0))</f>
        <v>0</v>
      </c>
      <c r="Q963" s="2">
        <f>IF(SUM('Actual species'!T963)&gt;=1,1,IF(SUM('Actual species'!T963)="X",1,0))</f>
        <v>0</v>
      </c>
      <c r="R963" s="2">
        <f>IF(SUM('Actual species'!U963)&gt;=1,1,IF(SUM('Actual species'!U963)="X",1,0))</f>
        <v>0</v>
      </c>
      <c r="S963" s="2">
        <f>IF(SUM('Actual species'!V963)&gt;=1,1,IF(SUM('Actual species'!V963)="X",1,0))</f>
        <v>0</v>
      </c>
      <c r="T963" s="2">
        <f>IF(SUM('Actual species'!W963)&gt;=1,1,IF(SUM('Actual species'!W963)="X",1,0))</f>
        <v>0</v>
      </c>
    </row>
    <row r="964" spans="1:20" x14ac:dyDescent="0.3">
      <c r="A964" s="113" t="str">
        <f>'Actual species'!A964</f>
        <v>Scopaeus illyricus</v>
      </c>
      <c r="B964" s="66">
        <f>IF(SUM('Actual species'!B964:E964)&gt;=1,1,IF(SUM('Actual species'!B964:E964)="X",1,0))</f>
        <v>0</v>
      </c>
      <c r="C964" s="2">
        <f>IF(SUM('Actual species'!F964)&gt;=1,1,IF(SUM('Actual species'!F964)="X",1,0))</f>
        <v>0</v>
      </c>
      <c r="D964" s="2">
        <f>IF(SUM('Actual species'!G964)&gt;=1,1,IF(SUM('Actual species'!G964)="X",1,0))</f>
        <v>0</v>
      </c>
      <c r="E964" s="2">
        <f>IF(SUM('Actual species'!H964)&gt;=1,1,IF(SUM('Actual species'!H964)="X",1,0))</f>
        <v>0</v>
      </c>
      <c r="F964" s="2">
        <f>IF(SUM('Actual species'!I964)&gt;=1,1,IF(SUM('Actual species'!I964)="X",1,0))</f>
        <v>0</v>
      </c>
      <c r="G964" s="2">
        <f>IF(SUM('Actual species'!J964)&gt;=1,1,IF(SUM('Actual species'!J964)="X",1,0))</f>
        <v>0</v>
      </c>
      <c r="H964" s="2">
        <f>IF(SUM('Actual species'!K964)&gt;=1,1,IF(SUM('Actual species'!K964)="X",1,0))</f>
        <v>0</v>
      </c>
      <c r="I964" s="2">
        <f>IF(SUM('Actual species'!L964)&gt;=1,1,IF(SUM('Actual species'!L964)="X",1,0))</f>
        <v>0</v>
      </c>
      <c r="J964" s="2">
        <f>IF(SUM('Actual species'!M964)&gt;=1,1,IF(SUM('Actual species'!M964)="X",1,0))</f>
        <v>0</v>
      </c>
      <c r="K964" s="2">
        <f>IF(SUM('Actual species'!N964)&gt;=1,1,IF(SUM('Actual species'!N964)="X",1,0))</f>
        <v>0</v>
      </c>
      <c r="L964" s="2">
        <f>IF(SUM('Actual species'!O964)&gt;=1,1,IF(SUM('Actual species'!O964)="X",1,0))</f>
        <v>0</v>
      </c>
      <c r="M964" s="2">
        <f>IF(SUM('Actual species'!P964)&gt;=1,1,IF(SUM('Actual species'!P964)="X",1,0))</f>
        <v>0</v>
      </c>
      <c r="N964" s="2">
        <f>IF(SUM('Actual species'!Q964)&gt;=1,1,IF(SUM('Actual species'!Q964)="X",1,0))</f>
        <v>0</v>
      </c>
      <c r="O964" s="2">
        <f>IF(SUM('Actual species'!R964)&gt;=1,1,IF(SUM('Actual species'!R964)="X",1,0))</f>
        <v>0</v>
      </c>
      <c r="P964" s="2">
        <f>IF(SUM('Actual species'!S964)&gt;=1,1,IF(SUM('Actual species'!S964)="X",1,0))</f>
        <v>0</v>
      </c>
      <c r="Q964" s="2">
        <f>IF(SUM('Actual species'!T964)&gt;=1,1,IF(SUM('Actual species'!T964)="X",1,0))</f>
        <v>1</v>
      </c>
      <c r="R964" s="2">
        <f>IF(SUM('Actual species'!U964)&gt;=1,1,IF(SUM('Actual species'!U964)="X",1,0))</f>
        <v>0</v>
      </c>
      <c r="S964" s="2">
        <f>IF(SUM('Actual species'!V964)&gt;=1,1,IF(SUM('Actual species'!V964)="X",1,0))</f>
        <v>0</v>
      </c>
      <c r="T964" s="2">
        <f>IF(SUM('Actual species'!W964)&gt;=1,1,IF(SUM('Actual species'!W964)="X",1,0))</f>
        <v>0</v>
      </c>
    </row>
    <row r="965" spans="1:20" x14ac:dyDescent="0.3">
      <c r="A965" s="113" t="str">
        <f>'Actual species'!A965</f>
        <v>Scopaeus laevigatus</v>
      </c>
      <c r="B965" s="66">
        <f>IF(SUM('Actual species'!B965:E965)&gt;=1,1,IF(SUM('Actual species'!B965:E965)="X",1,0))</f>
        <v>0</v>
      </c>
      <c r="C965" s="2">
        <f>IF(SUM('Actual species'!F965)&gt;=1,1,IF(SUM('Actual species'!F965)="X",1,0))</f>
        <v>0</v>
      </c>
      <c r="D965" s="2">
        <f>IF(SUM('Actual species'!G965)&gt;=1,1,IF(SUM('Actual species'!G965)="X",1,0))</f>
        <v>0</v>
      </c>
      <c r="E965" s="2">
        <f>IF(SUM('Actual species'!H965)&gt;=1,1,IF(SUM('Actual species'!H965)="X",1,0))</f>
        <v>0</v>
      </c>
      <c r="F965" s="2">
        <f>IF(SUM('Actual species'!I965)&gt;=1,1,IF(SUM('Actual species'!I965)="X",1,0))</f>
        <v>1</v>
      </c>
      <c r="G965" s="2">
        <f>IF(SUM('Actual species'!J965)&gt;=1,1,IF(SUM('Actual species'!J965)="X",1,0))</f>
        <v>0</v>
      </c>
      <c r="H965" s="2">
        <f>IF(SUM('Actual species'!K965)&gt;=1,1,IF(SUM('Actual species'!K965)="X",1,0))</f>
        <v>0</v>
      </c>
      <c r="I965" s="2">
        <f>IF(SUM('Actual species'!L965)&gt;=1,1,IF(SUM('Actual species'!L965)="X",1,0))</f>
        <v>0</v>
      </c>
      <c r="J965" s="2">
        <f>IF(SUM('Actual species'!M965)&gt;=1,1,IF(SUM('Actual species'!M965)="X",1,0))</f>
        <v>1</v>
      </c>
      <c r="K965" s="2">
        <f>IF(SUM('Actual species'!N965)&gt;=1,1,IF(SUM('Actual species'!N965)="X",1,0))</f>
        <v>0</v>
      </c>
      <c r="L965" s="2">
        <f>IF(SUM('Actual species'!O965)&gt;=1,1,IF(SUM('Actual species'!O965)="X",1,0))</f>
        <v>0</v>
      </c>
      <c r="M965" s="2">
        <f>IF(SUM('Actual species'!P965)&gt;=1,1,IF(SUM('Actual species'!P965)="X",1,0))</f>
        <v>0</v>
      </c>
      <c r="N965" s="2">
        <f>IF(SUM('Actual species'!Q965)&gt;=1,1,IF(SUM('Actual species'!Q965)="X",1,0))</f>
        <v>0</v>
      </c>
      <c r="O965" s="2">
        <f>IF(SUM('Actual species'!R965)&gt;=1,1,IF(SUM('Actual species'!R965)="X",1,0))</f>
        <v>1</v>
      </c>
      <c r="P965" s="2">
        <f>IF(SUM('Actual species'!S965)&gt;=1,1,IF(SUM('Actual species'!S965)="X",1,0))</f>
        <v>0</v>
      </c>
      <c r="Q965" s="2">
        <f>IF(SUM('Actual species'!T965)&gt;=1,1,IF(SUM('Actual species'!T965)="X",1,0))</f>
        <v>1</v>
      </c>
      <c r="R965" s="2">
        <f>IF(SUM('Actual species'!U965)&gt;=1,1,IF(SUM('Actual species'!U965)="X",1,0))</f>
        <v>0</v>
      </c>
      <c r="S965" s="2">
        <f>IF(SUM('Actual species'!V965)&gt;=1,1,IF(SUM('Actual species'!V965)="X",1,0))</f>
        <v>0</v>
      </c>
      <c r="T965" s="2">
        <f>IF(SUM('Actual species'!W965)&gt;=1,1,IF(SUM('Actual species'!W965)="X",1,0))</f>
        <v>0</v>
      </c>
    </row>
    <row r="966" spans="1:20" x14ac:dyDescent="0.3">
      <c r="A966" s="113" t="str">
        <f>'Actual species'!A966</f>
        <v>Scopaeus mitratus</v>
      </c>
      <c r="B966" s="66">
        <f>IF(SUM('Actual species'!B966:E966)&gt;=1,1,IF(SUM('Actual species'!B966:E966)="X",1,0))</f>
        <v>0</v>
      </c>
      <c r="C966" s="2">
        <f>IF(SUM('Actual species'!F966)&gt;=1,1,IF(SUM('Actual species'!F966)="X",1,0))</f>
        <v>0</v>
      </c>
      <c r="D966" s="2">
        <f>IF(SUM('Actual species'!G966)&gt;=1,1,IF(SUM('Actual species'!G966)="X",1,0))</f>
        <v>0</v>
      </c>
      <c r="E966" s="2">
        <f>IF(SUM('Actual species'!H966)&gt;=1,1,IF(SUM('Actual species'!H966)="X",1,0))</f>
        <v>0</v>
      </c>
      <c r="F966" s="2">
        <f>IF(SUM('Actual species'!I966)&gt;=1,1,IF(SUM('Actual species'!I966)="X",1,0))</f>
        <v>0</v>
      </c>
      <c r="G966" s="2">
        <f>IF(SUM('Actual species'!J966)&gt;=1,1,IF(SUM('Actual species'!J966)="X",1,0))</f>
        <v>0</v>
      </c>
      <c r="H966" s="2">
        <f>IF(SUM('Actual species'!K966)&gt;=1,1,IF(SUM('Actual species'!K966)="X",1,0))</f>
        <v>0</v>
      </c>
      <c r="I966" s="2">
        <f>IF(SUM('Actual species'!L966)&gt;=1,1,IF(SUM('Actual species'!L966)="X",1,0))</f>
        <v>0</v>
      </c>
      <c r="J966" s="2">
        <f>IF(SUM('Actual species'!M966)&gt;=1,1,IF(SUM('Actual species'!M966)="X",1,0))</f>
        <v>0</v>
      </c>
      <c r="K966" s="2">
        <f>IF(SUM('Actual species'!N966)&gt;=1,1,IF(SUM('Actual species'!N966)="X",1,0))</f>
        <v>0</v>
      </c>
      <c r="L966" s="2">
        <f>IF(SUM('Actual species'!O966)&gt;=1,1,IF(SUM('Actual species'!O966)="X",1,0))</f>
        <v>0</v>
      </c>
      <c r="M966" s="2">
        <f>IF(SUM('Actual species'!P966)&gt;=1,1,IF(SUM('Actual species'!P966)="X",1,0))</f>
        <v>0</v>
      </c>
      <c r="N966" s="2">
        <f>IF(SUM('Actual species'!Q966)&gt;=1,1,IF(SUM('Actual species'!Q966)="X",1,0))</f>
        <v>0</v>
      </c>
      <c r="O966" s="2">
        <f>IF(SUM('Actual species'!R966)&gt;=1,1,IF(SUM('Actual species'!R966)="X",1,0))</f>
        <v>0</v>
      </c>
      <c r="P966" s="2">
        <f>IF(SUM('Actual species'!S966)&gt;=1,1,IF(SUM('Actual species'!S966)="X",1,0))</f>
        <v>0</v>
      </c>
      <c r="Q966" s="2">
        <f>IF(SUM('Actual species'!T966)&gt;=1,1,IF(SUM('Actual species'!T966)="X",1,0))</f>
        <v>0</v>
      </c>
      <c r="R966" s="2">
        <f>IF(SUM('Actual species'!U966)&gt;=1,1,IF(SUM('Actual species'!U966)="X",1,0))</f>
        <v>0</v>
      </c>
      <c r="S966" s="2">
        <f>IF(SUM('Actual species'!V966)&gt;=1,1,IF(SUM('Actual species'!V966)="X",1,0))</f>
        <v>0</v>
      </c>
      <c r="T966" s="2">
        <f>IF(SUM('Actual species'!W966)&gt;=1,1,IF(SUM('Actual species'!W966)="X",1,0))</f>
        <v>0</v>
      </c>
    </row>
    <row r="967" spans="1:20" x14ac:dyDescent="0.3">
      <c r="A967" s="113" t="str">
        <f>'Actual species'!A967</f>
        <v xml:space="preserve">Scopaeus muehlei (E) </v>
      </c>
      <c r="B967" s="66">
        <f>IF(SUM('Actual species'!B967:E967)&gt;=1,1,IF(SUM('Actual species'!B967:E967)="X",1,0))</f>
        <v>0</v>
      </c>
      <c r="C967" s="2">
        <f>IF(SUM('Actual species'!F967)&gt;=1,1,IF(SUM('Actual species'!F967)="X",1,0))</f>
        <v>0</v>
      </c>
      <c r="D967" s="2">
        <f>IF(SUM('Actual species'!G967)&gt;=1,1,IF(SUM('Actual species'!G967)="X",1,0))</f>
        <v>0</v>
      </c>
      <c r="E967" s="2">
        <f>IF(SUM('Actual species'!H967)&gt;=1,1,IF(SUM('Actual species'!H967)="X",1,0))</f>
        <v>0</v>
      </c>
      <c r="F967" s="2">
        <f>IF(SUM('Actual species'!I967)&gt;=1,1,IF(SUM('Actual species'!I967)="X",1,0))</f>
        <v>0</v>
      </c>
      <c r="G967" s="2">
        <f>IF(SUM('Actual species'!J967)&gt;=1,1,IF(SUM('Actual species'!J967)="X",1,0))</f>
        <v>1</v>
      </c>
      <c r="H967" s="2">
        <f>IF(SUM('Actual species'!K967)&gt;=1,1,IF(SUM('Actual species'!K967)="X",1,0))</f>
        <v>0</v>
      </c>
      <c r="I967" s="2">
        <f>IF(SUM('Actual species'!L967)&gt;=1,1,IF(SUM('Actual species'!L967)="X",1,0))</f>
        <v>0</v>
      </c>
      <c r="J967" s="2">
        <f>IF(SUM('Actual species'!M967)&gt;=1,1,IF(SUM('Actual species'!M967)="X",1,0))</f>
        <v>0</v>
      </c>
      <c r="K967" s="2">
        <f>IF(SUM('Actual species'!N967)&gt;=1,1,IF(SUM('Actual species'!N967)="X",1,0))</f>
        <v>0</v>
      </c>
      <c r="L967" s="2">
        <f>IF(SUM('Actual species'!O967)&gt;=1,1,IF(SUM('Actual species'!O967)="X",1,0))</f>
        <v>0</v>
      </c>
      <c r="M967" s="2">
        <f>IF(SUM('Actual species'!P967)&gt;=1,1,IF(SUM('Actual species'!P967)="X",1,0))</f>
        <v>0</v>
      </c>
      <c r="N967" s="2">
        <f>IF(SUM('Actual species'!Q967)&gt;=1,1,IF(SUM('Actual species'!Q967)="X",1,0))</f>
        <v>0</v>
      </c>
      <c r="O967" s="2">
        <f>IF(SUM('Actual species'!R967)&gt;=1,1,IF(SUM('Actual species'!R967)="X",1,0))</f>
        <v>0</v>
      </c>
      <c r="P967" s="2">
        <f>IF(SUM('Actual species'!S967)&gt;=1,1,IF(SUM('Actual species'!S967)="X",1,0))</f>
        <v>0</v>
      </c>
      <c r="Q967" s="2">
        <f>IF(SUM('Actual species'!T967)&gt;=1,1,IF(SUM('Actual species'!T967)="X",1,0))</f>
        <v>0</v>
      </c>
      <c r="R967" s="2">
        <f>IF(SUM('Actual species'!U967)&gt;=1,1,IF(SUM('Actual species'!U967)="X",1,0))</f>
        <v>0</v>
      </c>
      <c r="S967" s="2">
        <f>IF(SUM('Actual species'!V967)&gt;=1,1,IF(SUM('Actual species'!V967)="X",1,0))</f>
        <v>0</v>
      </c>
      <c r="T967" s="2">
        <f>IF(SUM('Actual species'!W967)&gt;=1,1,IF(SUM('Actual species'!W967)="X",1,0))</f>
        <v>0</v>
      </c>
    </row>
    <row r="968" spans="1:20" x14ac:dyDescent="0.3">
      <c r="A968" s="113" t="str">
        <f>'Actual species'!A968</f>
        <v>Scopaeus portai</v>
      </c>
      <c r="B968" s="66">
        <f>IF(SUM('Actual species'!B968:E968)&gt;=1,1,IF(SUM('Actual species'!B968:E968)="X",1,0))</f>
        <v>0</v>
      </c>
      <c r="C968" s="2">
        <f>IF(SUM('Actual species'!F968)&gt;=1,1,IF(SUM('Actual species'!F968)="X",1,0))</f>
        <v>0</v>
      </c>
      <c r="D968" s="2">
        <f>IF(SUM('Actual species'!G968)&gt;=1,1,IF(SUM('Actual species'!G968)="X",1,0))</f>
        <v>0</v>
      </c>
      <c r="E968" s="2">
        <f>IF(SUM('Actual species'!H968)&gt;=1,1,IF(SUM('Actual species'!H968)="X",1,0))</f>
        <v>0</v>
      </c>
      <c r="F968" s="2">
        <f>IF(SUM('Actual species'!I968)&gt;=1,1,IF(SUM('Actual species'!I968)="X",1,0))</f>
        <v>0</v>
      </c>
      <c r="G968" s="2">
        <f>IF(SUM('Actual species'!J968)&gt;=1,1,IF(SUM('Actual species'!J968)="X",1,0))</f>
        <v>0</v>
      </c>
      <c r="H968" s="2">
        <f>IF(SUM('Actual species'!K968)&gt;=1,1,IF(SUM('Actual species'!K968)="X",1,0))</f>
        <v>0</v>
      </c>
      <c r="I968" s="2">
        <f>IF(SUM('Actual species'!L968)&gt;=1,1,IF(SUM('Actual species'!L968)="X",1,0))</f>
        <v>0</v>
      </c>
      <c r="J968" s="2">
        <f>IF(SUM('Actual species'!M968)&gt;=1,1,IF(SUM('Actual species'!M968)="X",1,0))</f>
        <v>0</v>
      </c>
      <c r="K968" s="2">
        <f>IF(SUM('Actual species'!N968)&gt;=1,1,IF(SUM('Actual species'!N968)="X",1,0))</f>
        <v>0</v>
      </c>
      <c r="L968" s="2">
        <f>IF(SUM('Actual species'!O968)&gt;=1,1,IF(SUM('Actual species'!O968)="X",1,0))</f>
        <v>0</v>
      </c>
      <c r="M968" s="2">
        <f>IF(SUM('Actual species'!P968)&gt;=1,1,IF(SUM('Actual species'!P968)="X",1,0))</f>
        <v>1</v>
      </c>
      <c r="N968" s="2">
        <f>IF(SUM('Actual species'!Q968)&gt;=1,1,IF(SUM('Actual species'!Q968)="X",1,0))</f>
        <v>0</v>
      </c>
      <c r="O968" s="2">
        <f>IF(SUM('Actual species'!R968)&gt;=1,1,IF(SUM('Actual species'!R968)="X",1,0))</f>
        <v>0</v>
      </c>
      <c r="P968" s="2">
        <f>IF(SUM('Actual species'!S968)&gt;=1,1,IF(SUM('Actual species'!S968)="X",1,0))</f>
        <v>0</v>
      </c>
      <c r="Q968" s="2">
        <f>IF(SUM('Actual species'!T968)&gt;=1,1,IF(SUM('Actual species'!T968)="X",1,0))</f>
        <v>0</v>
      </c>
      <c r="R968" s="2">
        <f>IF(SUM('Actual species'!U968)&gt;=1,1,IF(SUM('Actual species'!U968)="X",1,0))</f>
        <v>0</v>
      </c>
      <c r="S968" s="2">
        <f>IF(SUM('Actual species'!V968)&gt;=1,1,IF(SUM('Actual species'!V968)="X",1,0))</f>
        <v>0</v>
      </c>
      <c r="T968" s="2">
        <f>IF(SUM('Actual species'!W968)&gt;=1,1,IF(SUM('Actual species'!W968)="X",1,0))</f>
        <v>0</v>
      </c>
    </row>
    <row r="969" spans="1:20" x14ac:dyDescent="0.3">
      <c r="A969" s="113" t="str">
        <f>'Actual species'!A969</f>
        <v>Scopaeus pusillus</v>
      </c>
      <c r="B969" s="66">
        <f>IF(SUM('Actual species'!B969:E969)&gt;=1,1,IF(SUM('Actual species'!B969:E969)="X",1,0))</f>
        <v>0</v>
      </c>
      <c r="C969" s="2">
        <f>IF(SUM('Actual species'!F969)&gt;=1,1,IF(SUM('Actual species'!F969)="X",1,0))</f>
        <v>0</v>
      </c>
      <c r="D969" s="2">
        <f>IF(SUM('Actual species'!G969)&gt;=1,1,IF(SUM('Actual species'!G969)="X",1,0))</f>
        <v>0</v>
      </c>
      <c r="E969" s="2">
        <f>IF(SUM('Actual species'!H969)&gt;=1,1,IF(SUM('Actual species'!H969)="X",1,0))</f>
        <v>0</v>
      </c>
      <c r="F969" s="2">
        <f>IF(SUM('Actual species'!I969)&gt;=1,1,IF(SUM('Actual species'!I969)="X",1,0))</f>
        <v>0</v>
      </c>
      <c r="G969" s="2">
        <f>IF(SUM('Actual species'!J969)&gt;=1,1,IF(SUM('Actual species'!J969)="X",1,0))</f>
        <v>0</v>
      </c>
      <c r="H969" s="2">
        <f>IF(SUM('Actual species'!K969)&gt;=1,1,IF(SUM('Actual species'!K969)="X",1,0))</f>
        <v>0</v>
      </c>
      <c r="I969" s="2">
        <f>IF(SUM('Actual species'!L969)&gt;=1,1,IF(SUM('Actual species'!L969)="X",1,0))</f>
        <v>0</v>
      </c>
      <c r="J969" s="2">
        <f>IF(SUM('Actual species'!M969)&gt;=1,1,IF(SUM('Actual species'!M969)="X",1,0))</f>
        <v>0</v>
      </c>
      <c r="K969" s="2">
        <f>IF(SUM('Actual species'!N969)&gt;=1,1,IF(SUM('Actual species'!N969)="X",1,0))</f>
        <v>0</v>
      </c>
      <c r="L969" s="2">
        <f>IF(SUM('Actual species'!O969)&gt;=1,1,IF(SUM('Actual species'!O969)="X",1,0))</f>
        <v>0</v>
      </c>
      <c r="M969" s="2">
        <f>IF(SUM('Actual species'!P969)&gt;=1,1,IF(SUM('Actual species'!P969)="X",1,0))</f>
        <v>1</v>
      </c>
      <c r="N969" s="2">
        <f>IF(SUM('Actual species'!Q969)&gt;=1,1,IF(SUM('Actual species'!Q969)="X",1,0))</f>
        <v>0</v>
      </c>
      <c r="O969" s="2">
        <f>IF(SUM('Actual species'!R969)&gt;=1,1,IF(SUM('Actual species'!R969)="X",1,0))</f>
        <v>0</v>
      </c>
      <c r="P969" s="2">
        <f>IF(SUM('Actual species'!S969)&gt;=1,1,IF(SUM('Actual species'!S969)="X",1,0))</f>
        <v>0</v>
      </c>
      <c r="Q969" s="2">
        <f>IF(SUM('Actual species'!T969)&gt;=1,1,IF(SUM('Actual species'!T969)="X",1,0))</f>
        <v>0</v>
      </c>
      <c r="R969" s="2">
        <f>IF(SUM('Actual species'!U969)&gt;=1,1,IF(SUM('Actual species'!U969)="X",1,0))</f>
        <v>0</v>
      </c>
      <c r="S969" s="2">
        <f>IF(SUM('Actual species'!V969)&gt;=1,1,IF(SUM('Actual species'!V969)="X",1,0))</f>
        <v>0</v>
      </c>
      <c r="T969" s="2">
        <f>IF(SUM('Actual species'!W969)&gt;=1,1,IF(SUM('Actual species'!W969)="X",1,0))</f>
        <v>0</v>
      </c>
    </row>
    <row r="970" spans="1:20" x14ac:dyDescent="0.3">
      <c r="A970" s="113" t="str">
        <f>'Actual species'!A970</f>
        <v xml:space="preserve">Scopaeus schusteri (E) </v>
      </c>
      <c r="B970" s="66">
        <f>IF(SUM('Actual species'!B970:E970)&gt;=1,1,IF(SUM('Actual species'!B970:E970)="X",1,0))</f>
        <v>0</v>
      </c>
      <c r="C970" s="2">
        <f>IF(SUM('Actual species'!F970)&gt;=1,1,IF(SUM('Actual species'!F970)="X",1,0))</f>
        <v>0</v>
      </c>
      <c r="D970" s="2">
        <f>IF(SUM('Actual species'!G970)&gt;=1,1,IF(SUM('Actual species'!G970)="X",1,0))</f>
        <v>0</v>
      </c>
      <c r="E970" s="2">
        <f>IF(SUM('Actual species'!H970)&gt;=1,1,IF(SUM('Actual species'!H970)="X",1,0))</f>
        <v>0</v>
      </c>
      <c r="F970" s="2">
        <f>IF(SUM('Actual species'!I970)&gt;=1,1,IF(SUM('Actual species'!I970)="X",1,0))</f>
        <v>0</v>
      </c>
      <c r="G970" s="2">
        <f>IF(SUM('Actual species'!J970)&gt;=1,1,IF(SUM('Actual species'!J970)="X",1,0))</f>
        <v>0</v>
      </c>
      <c r="H970" s="2">
        <f>IF(SUM('Actual species'!K970)&gt;=1,1,IF(SUM('Actual species'!K970)="X",1,0))</f>
        <v>1</v>
      </c>
      <c r="I970" s="2">
        <f>IF(SUM('Actual species'!L970)&gt;=1,1,IF(SUM('Actual species'!L970)="X",1,0))</f>
        <v>0</v>
      </c>
      <c r="J970" s="2">
        <f>IF(SUM('Actual species'!M970)&gt;=1,1,IF(SUM('Actual species'!M970)="X",1,0))</f>
        <v>0</v>
      </c>
      <c r="K970" s="2">
        <f>IF(SUM('Actual species'!N970)&gt;=1,1,IF(SUM('Actual species'!N970)="X",1,0))</f>
        <v>0</v>
      </c>
      <c r="L970" s="2">
        <f>IF(SUM('Actual species'!O970)&gt;=1,1,IF(SUM('Actual species'!O970)="X",1,0))</f>
        <v>0</v>
      </c>
      <c r="M970" s="2">
        <f>IF(SUM('Actual species'!P970)&gt;=1,1,IF(SUM('Actual species'!P970)="X",1,0))</f>
        <v>0</v>
      </c>
      <c r="N970" s="2">
        <f>IF(SUM('Actual species'!Q970)&gt;=1,1,IF(SUM('Actual species'!Q970)="X",1,0))</f>
        <v>0</v>
      </c>
      <c r="O970" s="2">
        <f>IF(SUM('Actual species'!R970)&gt;=1,1,IF(SUM('Actual species'!R970)="X",1,0))</f>
        <v>0</v>
      </c>
      <c r="P970" s="2">
        <f>IF(SUM('Actual species'!S970)&gt;=1,1,IF(SUM('Actual species'!S970)="X",1,0))</f>
        <v>0</v>
      </c>
      <c r="Q970" s="2">
        <f>IF(SUM('Actual species'!T970)&gt;=1,1,IF(SUM('Actual species'!T970)="X",1,0))</f>
        <v>0</v>
      </c>
      <c r="R970" s="2">
        <f>IF(SUM('Actual species'!U970)&gt;=1,1,IF(SUM('Actual species'!U970)="X",1,0))</f>
        <v>0</v>
      </c>
      <c r="S970" s="2">
        <f>IF(SUM('Actual species'!V970)&gt;=1,1,IF(SUM('Actual species'!V970)="X",1,0))</f>
        <v>0</v>
      </c>
      <c r="T970" s="2">
        <f>IF(SUM('Actual species'!W970)&gt;=1,1,IF(SUM('Actual species'!W970)="X",1,0))</f>
        <v>0</v>
      </c>
    </row>
    <row r="971" spans="1:20" x14ac:dyDescent="0.3">
      <c r="A971" s="113" t="str">
        <f>'Actual species'!A971</f>
        <v>Scopaeus sp.</v>
      </c>
      <c r="B971" s="66">
        <f>IF(SUM('Actual species'!B971:E971)&gt;=1,1,IF(SUM('Actual species'!B971:E971)="X",1,0))</f>
        <v>0</v>
      </c>
      <c r="C971" s="2">
        <f>IF(SUM('Actual species'!F971)&gt;=1,1,IF(SUM('Actual species'!F971)="X",1,0))</f>
        <v>0</v>
      </c>
      <c r="D971" s="2">
        <f>IF(SUM('Actual species'!G971)&gt;=1,1,IF(SUM('Actual species'!G971)="X",1,0))</f>
        <v>0</v>
      </c>
      <c r="E971" s="2">
        <f>IF(SUM('Actual species'!H971)&gt;=1,1,IF(SUM('Actual species'!H971)="X",1,0))</f>
        <v>0</v>
      </c>
      <c r="F971" s="2">
        <f>IF(SUM('Actual species'!I971)&gt;=1,1,IF(SUM('Actual species'!I971)="X",1,0))</f>
        <v>0</v>
      </c>
      <c r="G971" s="2">
        <f>IF(SUM('Actual species'!J971)&gt;=1,1,IF(SUM('Actual species'!J971)="X",1,0))</f>
        <v>0</v>
      </c>
      <c r="H971" s="2">
        <f>IF(SUM('Actual species'!K971)&gt;=1,1,IF(SUM('Actual species'!K971)="X",1,0))</f>
        <v>0</v>
      </c>
      <c r="I971" s="2">
        <f>IF(SUM('Actual species'!L971)&gt;=1,1,IF(SUM('Actual species'!L971)="X",1,0))</f>
        <v>0</v>
      </c>
      <c r="J971" s="2">
        <f>IF(SUM('Actual species'!M971)&gt;=1,1,IF(SUM('Actual species'!M971)="X",1,0))</f>
        <v>0</v>
      </c>
      <c r="K971" s="2">
        <f>IF(SUM('Actual species'!N971)&gt;=1,1,IF(SUM('Actual species'!N971)="X",1,0))</f>
        <v>0</v>
      </c>
      <c r="L971" s="2">
        <f>IF(SUM('Actual species'!O971)&gt;=1,1,IF(SUM('Actual species'!O971)="X",1,0))</f>
        <v>0</v>
      </c>
      <c r="M971" s="2">
        <f>IF(SUM('Actual species'!P971)&gt;=1,1,IF(SUM('Actual species'!P971)="X",1,0))</f>
        <v>0</v>
      </c>
      <c r="N971" s="2">
        <f>IF(SUM('Actual species'!Q971)&gt;=1,1,IF(SUM('Actual species'!Q971)="X",1,0))</f>
        <v>0</v>
      </c>
      <c r="O971" s="2">
        <f>IF(SUM('Actual species'!R971)&gt;=1,1,IF(SUM('Actual species'!R971)="X",1,0))</f>
        <v>0</v>
      </c>
      <c r="P971" s="2">
        <f>IF(SUM('Actual species'!S971)&gt;=1,1,IF(SUM('Actual species'!S971)="X",1,0))</f>
        <v>0</v>
      </c>
      <c r="Q971" s="2">
        <f>IF(SUM('Actual species'!T971)&gt;=1,1,IF(SUM('Actual species'!T971)="X",1,0))</f>
        <v>1</v>
      </c>
      <c r="R971" s="2">
        <f>IF(SUM('Actual species'!U971)&gt;=1,1,IF(SUM('Actual species'!U971)="X",1,0))</f>
        <v>0</v>
      </c>
      <c r="S971" s="2">
        <f>IF(SUM('Actual species'!V971)&gt;=1,1,IF(SUM('Actual species'!V971)="X",1,0))</f>
        <v>0</v>
      </c>
      <c r="T971" s="2">
        <f>IF(SUM('Actual species'!W971)&gt;=1,1,IF(SUM('Actual species'!W971)="X",1,0))</f>
        <v>0</v>
      </c>
    </row>
    <row r="972" spans="1:20" x14ac:dyDescent="0.3">
      <c r="A972" s="113" t="str">
        <f>'Actual species'!A972</f>
        <v>Scymbalium anale</v>
      </c>
      <c r="B972" s="66">
        <f>IF(SUM('Actual species'!B972:E972)&gt;=1,1,IF(SUM('Actual species'!B972:E972)="X",1,0))</f>
        <v>0</v>
      </c>
      <c r="C972" s="2">
        <f>IF(SUM('Actual species'!F972)&gt;=1,1,IF(SUM('Actual species'!F972)="X",1,0))</f>
        <v>0</v>
      </c>
      <c r="D972" s="2">
        <f>IF(SUM('Actual species'!G972)&gt;=1,1,IF(SUM('Actual species'!G972)="X",1,0))</f>
        <v>0</v>
      </c>
      <c r="E972" s="2">
        <f>IF(SUM('Actual species'!H972)&gt;=1,1,IF(SUM('Actual species'!H972)="X",1,0))</f>
        <v>0</v>
      </c>
      <c r="F972" s="2">
        <f>IF(SUM('Actual species'!I972)&gt;=1,1,IF(SUM('Actual species'!I972)="X",1,0))</f>
        <v>1</v>
      </c>
      <c r="G972" s="2">
        <f>IF(SUM('Actual species'!J972)&gt;=1,1,IF(SUM('Actual species'!J972)="X",1,0))</f>
        <v>0</v>
      </c>
      <c r="H972" s="2">
        <f>IF(SUM('Actual species'!K972)&gt;=1,1,IF(SUM('Actual species'!K972)="X",1,0))</f>
        <v>0</v>
      </c>
      <c r="I972" s="2">
        <f>IF(SUM('Actual species'!L972)&gt;=1,1,IF(SUM('Actual species'!L972)="X",1,0))</f>
        <v>0</v>
      </c>
      <c r="J972" s="2">
        <f>IF(SUM('Actual species'!M972)&gt;=1,1,IF(SUM('Actual species'!M972)="X",1,0))</f>
        <v>0</v>
      </c>
      <c r="K972" s="2">
        <f>IF(SUM('Actual species'!N972)&gt;=1,1,IF(SUM('Actual species'!N972)="X",1,0))</f>
        <v>0</v>
      </c>
      <c r="L972" s="2">
        <f>IF(SUM('Actual species'!O972)&gt;=1,1,IF(SUM('Actual species'!O972)="X",1,0))</f>
        <v>0</v>
      </c>
      <c r="M972" s="2">
        <f>IF(SUM('Actual species'!P972)&gt;=1,1,IF(SUM('Actual species'!P972)="X",1,0))</f>
        <v>0</v>
      </c>
      <c r="N972" s="2">
        <f>IF(SUM('Actual species'!Q972)&gt;=1,1,IF(SUM('Actual species'!Q972)="X",1,0))</f>
        <v>0</v>
      </c>
      <c r="O972" s="2">
        <f>IF(SUM('Actual species'!R972)&gt;=1,1,IF(SUM('Actual species'!R972)="X",1,0))</f>
        <v>0</v>
      </c>
      <c r="P972" s="2">
        <f>IF(SUM('Actual species'!S972)&gt;=1,1,IF(SUM('Actual species'!S972)="X",1,0))</f>
        <v>0</v>
      </c>
      <c r="Q972" s="2">
        <f>IF(SUM('Actual species'!T972)&gt;=1,1,IF(SUM('Actual species'!T972)="X",1,0))</f>
        <v>0</v>
      </c>
      <c r="R972" s="2">
        <f>IF(SUM('Actual species'!U972)&gt;=1,1,IF(SUM('Actual species'!U972)="X",1,0))</f>
        <v>0</v>
      </c>
      <c r="S972" s="2">
        <f>IF(SUM('Actual species'!V972)&gt;=1,1,IF(SUM('Actual species'!V972)="X",1,0))</f>
        <v>0</v>
      </c>
      <c r="T972" s="2">
        <f>IF(SUM('Actual species'!W972)&gt;=1,1,IF(SUM('Actual species'!W972)="X",1,0))</f>
        <v>0</v>
      </c>
    </row>
    <row r="973" spans="1:20" x14ac:dyDescent="0.3">
      <c r="A973" s="113" t="str">
        <f>'Actual species'!A973</f>
        <v xml:space="preserve">*Sunius ambelosicus (E) </v>
      </c>
      <c r="B973" s="66">
        <f>IF(SUM('Actual species'!B973:E973)&gt;=1,1,IF(SUM('Actual species'!B973:E973)="X",1,0))</f>
        <v>0</v>
      </c>
      <c r="C973" s="2">
        <f>IF(SUM('Actual species'!F973)&gt;=1,1,IF(SUM('Actual species'!F973)="X",1,0))</f>
        <v>0</v>
      </c>
      <c r="D973" s="2">
        <f>IF(SUM('Actual species'!G973)&gt;=1,1,IF(SUM('Actual species'!G973)="X",1,0))</f>
        <v>0</v>
      </c>
      <c r="E973" s="2">
        <f>IF(SUM('Actual species'!H973)&gt;=1,1,IF(SUM('Actual species'!H973)="X",1,0))</f>
        <v>1</v>
      </c>
      <c r="F973" s="2">
        <f>IF(SUM('Actual species'!I973)&gt;=1,1,IF(SUM('Actual species'!I973)="X",1,0))</f>
        <v>0</v>
      </c>
      <c r="G973" s="2">
        <f>IF(SUM('Actual species'!J973)&gt;=1,1,IF(SUM('Actual species'!J973)="X",1,0))</f>
        <v>0</v>
      </c>
      <c r="H973" s="2">
        <f>IF(SUM('Actual species'!K973)&gt;=1,1,IF(SUM('Actual species'!K973)="X",1,0))</f>
        <v>0</v>
      </c>
      <c r="I973" s="2">
        <f>IF(SUM('Actual species'!L973)&gt;=1,1,IF(SUM('Actual species'!L973)="X",1,0))</f>
        <v>0</v>
      </c>
      <c r="J973" s="2">
        <f>IF(SUM('Actual species'!M973)&gt;=1,1,IF(SUM('Actual species'!M973)="X",1,0))</f>
        <v>0</v>
      </c>
      <c r="K973" s="2">
        <f>IF(SUM('Actual species'!N973)&gt;=1,1,IF(SUM('Actual species'!N973)="X",1,0))</f>
        <v>0</v>
      </c>
      <c r="L973" s="2">
        <f>IF(SUM('Actual species'!O973)&gt;=1,1,IF(SUM('Actual species'!O973)="X",1,0))</f>
        <v>0</v>
      </c>
      <c r="M973" s="2">
        <f>IF(SUM('Actual species'!P973)&gt;=1,1,IF(SUM('Actual species'!P973)="X",1,0))</f>
        <v>0</v>
      </c>
      <c r="N973" s="2">
        <f>IF(SUM('Actual species'!Q973)&gt;=1,1,IF(SUM('Actual species'!Q973)="X",1,0))</f>
        <v>0</v>
      </c>
      <c r="O973" s="2">
        <f>IF(SUM('Actual species'!R973)&gt;=1,1,IF(SUM('Actual species'!R973)="X",1,0))</f>
        <v>0</v>
      </c>
      <c r="P973" s="2">
        <f>IF(SUM('Actual species'!S973)&gt;=1,1,IF(SUM('Actual species'!S973)="X",1,0))</f>
        <v>0</v>
      </c>
      <c r="Q973" s="2">
        <f>IF(SUM('Actual species'!T973)&gt;=1,1,IF(SUM('Actual species'!T973)="X",1,0))</f>
        <v>0</v>
      </c>
      <c r="R973" s="2">
        <f>IF(SUM('Actual species'!U973)&gt;=1,1,IF(SUM('Actual species'!U973)="X",1,0))</f>
        <v>0</v>
      </c>
      <c r="S973" s="2">
        <f>IF(SUM('Actual species'!V973)&gt;=1,1,IF(SUM('Actual species'!V973)="X",1,0))</f>
        <v>0</v>
      </c>
      <c r="T973" s="2">
        <f>IF(SUM('Actual species'!W973)&gt;=1,1,IF(SUM('Actual species'!W973)="X",1,0))</f>
        <v>0</v>
      </c>
    </row>
    <row r="974" spans="1:20" x14ac:dyDescent="0.3">
      <c r="A974" s="113" t="str">
        <f>'Actual species'!A974</f>
        <v>Sunius anatolicus (melanocephalus)</v>
      </c>
      <c r="B974" s="66">
        <f>IF(SUM('Actual species'!B974:E974)&gt;=1,1,IF(SUM('Actual species'!B974:E974)="X",1,0))</f>
        <v>0</v>
      </c>
      <c r="C974" s="2">
        <f>IF(SUM('Actual species'!F974)&gt;=1,1,IF(SUM('Actual species'!F974)="X",1,0))</f>
        <v>0</v>
      </c>
      <c r="D974" s="2">
        <f>IF(SUM('Actual species'!G974)&gt;=1,1,IF(SUM('Actual species'!G974)="X",1,0))</f>
        <v>0</v>
      </c>
      <c r="E974" s="2">
        <f>IF(SUM('Actual species'!H974)&gt;=1,1,IF(SUM('Actual species'!H974)="X",1,0))</f>
        <v>0</v>
      </c>
      <c r="F974" s="2">
        <f>IF(SUM('Actual species'!I974)&gt;=1,1,IF(SUM('Actual species'!I974)="X",1,0))</f>
        <v>1</v>
      </c>
      <c r="G974" s="2">
        <f>IF(SUM('Actual species'!J974)&gt;=1,1,IF(SUM('Actual species'!J974)="X",1,0))</f>
        <v>0</v>
      </c>
      <c r="H974" s="2">
        <f>IF(SUM('Actual species'!K974)&gt;=1,1,IF(SUM('Actual species'!K974)="X",1,0))</f>
        <v>0</v>
      </c>
      <c r="I974" s="2">
        <f>IF(SUM('Actual species'!L974)&gt;=1,1,IF(SUM('Actual species'!L974)="X",1,0))</f>
        <v>0</v>
      </c>
      <c r="J974" s="2">
        <f>IF(SUM('Actual species'!M974)&gt;=1,1,IF(SUM('Actual species'!M974)="X",1,0))</f>
        <v>0</v>
      </c>
      <c r="K974" s="2">
        <f>IF(SUM('Actual species'!N974)&gt;=1,1,IF(SUM('Actual species'!N974)="X",1,0))</f>
        <v>0</v>
      </c>
      <c r="L974" s="2">
        <f>IF(SUM('Actual species'!O974)&gt;=1,1,IF(SUM('Actual species'!O974)="X",1,0))</f>
        <v>0</v>
      </c>
      <c r="M974" s="2">
        <f>IF(SUM('Actual species'!P974)&gt;=1,1,IF(SUM('Actual species'!P974)="X",1,0))</f>
        <v>0</v>
      </c>
      <c r="N974" s="2">
        <f>IF(SUM('Actual species'!Q974)&gt;=1,1,IF(SUM('Actual species'!Q974)="X",1,0))</f>
        <v>0</v>
      </c>
      <c r="O974" s="2">
        <f>IF(SUM('Actual species'!R974)&gt;=1,1,IF(SUM('Actual species'!R974)="X",1,0))</f>
        <v>0</v>
      </c>
      <c r="P974" s="2">
        <f>IF(SUM('Actual species'!S974)&gt;=1,1,IF(SUM('Actual species'!S974)="X",1,0))</f>
        <v>0</v>
      </c>
      <c r="Q974" s="2">
        <f>IF(SUM('Actual species'!T974)&gt;=1,1,IF(SUM('Actual species'!T974)="X",1,0))</f>
        <v>0</v>
      </c>
      <c r="R974" s="2">
        <f>IF(SUM('Actual species'!U974)&gt;=1,1,IF(SUM('Actual species'!U974)="X",1,0))</f>
        <v>0</v>
      </c>
      <c r="S974" s="2">
        <f>IF(SUM('Actual species'!V974)&gt;=1,1,IF(SUM('Actual species'!V974)="X",1,0))</f>
        <v>0</v>
      </c>
      <c r="T974" s="2">
        <f>IF(SUM('Actual species'!W974)&gt;=1,1,IF(SUM('Actual species'!W974)="X",1,0))</f>
        <v>0</v>
      </c>
    </row>
    <row r="975" spans="1:20" x14ac:dyDescent="0.3">
      <c r="A975" s="113" t="str">
        <f>'Actual species'!A975</f>
        <v xml:space="preserve">Sunius diktianus (E) </v>
      </c>
      <c r="B975" s="66">
        <f>IF(SUM('Actual species'!B975:E975)&gt;=1,1,IF(SUM('Actual species'!B975:E975)="X",1,0))</f>
        <v>0</v>
      </c>
      <c r="C975" s="2">
        <f>IF(SUM('Actual species'!F975)&gt;=1,1,IF(SUM('Actual species'!F975)="X",1,0))</f>
        <v>0</v>
      </c>
      <c r="D975" s="2">
        <f>IF(SUM('Actual species'!G975)&gt;=1,1,IF(SUM('Actual species'!G975)="X",1,0))</f>
        <v>0</v>
      </c>
      <c r="E975" s="2">
        <f>IF(SUM('Actual species'!H975)&gt;=1,1,IF(SUM('Actual species'!H975)="X",1,0))</f>
        <v>0</v>
      </c>
      <c r="F975" s="2">
        <f>IF(SUM('Actual species'!I975)&gt;=1,1,IF(SUM('Actual species'!I975)="X",1,0))</f>
        <v>0</v>
      </c>
      <c r="G975" s="2">
        <f>IF(SUM('Actual species'!J975)&gt;=1,1,IF(SUM('Actual species'!J975)="X",1,0))</f>
        <v>1</v>
      </c>
      <c r="H975" s="2">
        <f>IF(SUM('Actual species'!K975)&gt;=1,1,IF(SUM('Actual species'!K975)="X",1,0))</f>
        <v>0</v>
      </c>
      <c r="I975" s="2">
        <f>IF(SUM('Actual species'!L975)&gt;=1,1,IF(SUM('Actual species'!L975)="X",1,0))</f>
        <v>0</v>
      </c>
      <c r="J975" s="2">
        <f>IF(SUM('Actual species'!M975)&gt;=1,1,IF(SUM('Actual species'!M975)="X",1,0))</f>
        <v>0</v>
      </c>
      <c r="K975" s="2">
        <f>IF(SUM('Actual species'!N975)&gt;=1,1,IF(SUM('Actual species'!N975)="X",1,0))</f>
        <v>0</v>
      </c>
      <c r="L975" s="2">
        <f>IF(SUM('Actual species'!O975)&gt;=1,1,IF(SUM('Actual species'!O975)="X",1,0))</f>
        <v>0</v>
      </c>
      <c r="M975" s="2">
        <f>IF(SUM('Actual species'!P975)&gt;=1,1,IF(SUM('Actual species'!P975)="X",1,0))</f>
        <v>0</v>
      </c>
      <c r="N975" s="2">
        <f>IF(SUM('Actual species'!Q975)&gt;=1,1,IF(SUM('Actual species'!Q975)="X",1,0))</f>
        <v>0</v>
      </c>
      <c r="O975" s="2">
        <f>IF(SUM('Actual species'!R975)&gt;=1,1,IF(SUM('Actual species'!R975)="X",1,0))</f>
        <v>0</v>
      </c>
      <c r="P975" s="2">
        <f>IF(SUM('Actual species'!S975)&gt;=1,1,IF(SUM('Actual species'!S975)="X",1,0))</f>
        <v>0</v>
      </c>
      <c r="Q975" s="2">
        <f>IF(SUM('Actual species'!T975)&gt;=1,1,IF(SUM('Actual species'!T975)="X",1,0))</f>
        <v>0</v>
      </c>
      <c r="R975" s="2">
        <f>IF(SUM('Actual species'!U975)&gt;=1,1,IF(SUM('Actual species'!U975)="X",1,0))</f>
        <v>0</v>
      </c>
      <c r="S975" s="2">
        <f>IF(SUM('Actual species'!V975)&gt;=1,1,IF(SUM('Actual species'!V975)="X",1,0))</f>
        <v>0</v>
      </c>
      <c r="T975" s="2">
        <f>IF(SUM('Actual species'!W975)&gt;=1,1,IF(SUM('Actual species'!W975)="X",1,0))</f>
        <v>0</v>
      </c>
    </row>
    <row r="976" spans="1:20" x14ac:dyDescent="0.3">
      <c r="A976" s="113" t="str">
        <f>'Actual species'!A976</f>
        <v>Sunius fallax</v>
      </c>
      <c r="B976" s="66">
        <f>IF(SUM('Actual species'!B976:E976)&gt;=1,1,IF(SUM('Actual species'!B976:E976)="X",1,0))</f>
        <v>0</v>
      </c>
      <c r="C976" s="2">
        <f>IF(SUM('Actual species'!F976)&gt;=1,1,IF(SUM('Actual species'!F976)="X",1,0))</f>
        <v>0</v>
      </c>
      <c r="D976" s="2">
        <f>IF(SUM('Actual species'!G976)&gt;=1,1,IF(SUM('Actual species'!G976)="X",1,0))</f>
        <v>0</v>
      </c>
      <c r="E976" s="2">
        <f>IF(SUM('Actual species'!H976)&gt;=1,1,IF(SUM('Actual species'!H976)="X",1,0))</f>
        <v>0</v>
      </c>
      <c r="F976" s="2">
        <f>IF(SUM('Actual species'!I976)&gt;=1,1,IF(SUM('Actual species'!I976)="X",1,0))</f>
        <v>0</v>
      </c>
      <c r="G976" s="2">
        <f>IF(SUM('Actual species'!J976)&gt;=1,1,IF(SUM('Actual species'!J976)="X",1,0))</f>
        <v>1</v>
      </c>
      <c r="H976" s="2">
        <f>IF(SUM('Actual species'!K976)&gt;=1,1,IF(SUM('Actual species'!K976)="X",1,0))</f>
        <v>0</v>
      </c>
      <c r="I976" s="2">
        <f>IF(SUM('Actual species'!L976)&gt;=1,1,IF(SUM('Actual species'!L976)="X",1,0))</f>
        <v>0</v>
      </c>
      <c r="J976" s="2">
        <f>IF(SUM('Actual species'!M976)&gt;=1,1,IF(SUM('Actual species'!M976)="X",1,0))</f>
        <v>0</v>
      </c>
      <c r="K976" s="2">
        <f>IF(SUM('Actual species'!N976)&gt;=1,1,IF(SUM('Actual species'!N976)="X",1,0))</f>
        <v>0</v>
      </c>
      <c r="L976" s="2">
        <f>IF(SUM('Actual species'!O976)&gt;=1,1,IF(SUM('Actual species'!O976)="X",1,0))</f>
        <v>0</v>
      </c>
      <c r="M976" s="2">
        <f>IF(SUM('Actual species'!P976)&gt;=1,1,IF(SUM('Actual species'!P976)="X",1,0))</f>
        <v>1</v>
      </c>
      <c r="N976" s="2">
        <f>IF(SUM('Actual species'!Q976)&gt;=1,1,IF(SUM('Actual species'!Q976)="X",1,0))</f>
        <v>0</v>
      </c>
      <c r="O976" s="2">
        <f>IF(SUM('Actual species'!R976)&gt;=1,1,IF(SUM('Actual species'!R976)="X",1,0))</f>
        <v>0</v>
      </c>
      <c r="P976" s="2">
        <f>IF(SUM('Actual species'!S976)&gt;=1,1,IF(SUM('Actual species'!S976)="X",1,0))</f>
        <v>0</v>
      </c>
      <c r="Q976" s="2">
        <f>IF(SUM('Actual species'!T976)&gt;=1,1,IF(SUM('Actual species'!T976)="X",1,0))</f>
        <v>0</v>
      </c>
      <c r="R976" s="2">
        <f>IF(SUM('Actual species'!U976)&gt;=1,1,IF(SUM('Actual species'!U976)="X",1,0))</f>
        <v>0</v>
      </c>
      <c r="S976" s="2">
        <f>IF(SUM('Actual species'!V976)&gt;=1,1,IF(SUM('Actual species'!V976)="X",1,0))</f>
        <v>0</v>
      </c>
      <c r="T976" s="2">
        <f>IF(SUM('Actual species'!W976)&gt;=1,1,IF(SUM('Actual species'!W976)="X",1,0))</f>
        <v>0</v>
      </c>
    </row>
    <row r="977" spans="1:20" x14ac:dyDescent="0.3">
      <c r="A977" s="113" t="str">
        <f>'Actual species'!A977</f>
        <v>Sunius fokisensis</v>
      </c>
      <c r="B977" s="66">
        <f>IF(SUM('Actual species'!B977:E977)&gt;=1,1,IF(SUM('Actual species'!B977:E977)="X",1,0))</f>
        <v>0</v>
      </c>
      <c r="C977" s="2">
        <f>IF(SUM('Actual species'!F977)&gt;=1,1,IF(SUM('Actual species'!F977)="X",1,0))</f>
        <v>0</v>
      </c>
      <c r="D977" s="2">
        <f>IF(SUM('Actual species'!G977)&gt;=1,1,IF(SUM('Actual species'!G977)="X",1,0))</f>
        <v>0</v>
      </c>
      <c r="E977" s="2">
        <f>IF(SUM('Actual species'!H977)&gt;=1,1,IF(SUM('Actual species'!H977)="X",1,0))</f>
        <v>0</v>
      </c>
      <c r="F977" s="2">
        <f>IF(SUM('Actual species'!I977)&gt;=1,1,IF(SUM('Actual species'!I977)="X",1,0))</f>
        <v>0</v>
      </c>
      <c r="G977" s="2">
        <f>IF(SUM('Actual species'!J977)&gt;=1,1,IF(SUM('Actual species'!J977)="X",1,0))</f>
        <v>0</v>
      </c>
      <c r="H977" s="2">
        <f>IF(SUM('Actual species'!K977)&gt;=1,1,IF(SUM('Actual species'!K977)="X",1,0))</f>
        <v>0</v>
      </c>
      <c r="I977" s="2">
        <f>IF(SUM('Actual species'!L977)&gt;=1,1,IF(SUM('Actual species'!L977)="X",1,0))</f>
        <v>0</v>
      </c>
      <c r="J977" s="2">
        <f>IF(SUM('Actual species'!M977)&gt;=1,1,IF(SUM('Actual species'!M977)="X",1,0))</f>
        <v>0</v>
      </c>
      <c r="K977" s="2">
        <f>IF(SUM('Actual species'!N977)&gt;=1,1,IF(SUM('Actual species'!N977)="X",1,0))</f>
        <v>0</v>
      </c>
      <c r="L977" s="2">
        <f>IF(SUM('Actual species'!O977)&gt;=1,1,IF(SUM('Actual species'!O977)="X",1,0))</f>
        <v>0</v>
      </c>
      <c r="M977" s="2">
        <f>IF(SUM('Actual species'!P977)&gt;=1,1,IF(SUM('Actual species'!P977)="X",1,0))</f>
        <v>0</v>
      </c>
      <c r="N977" s="2">
        <f>IF(SUM('Actual species'!Q977)&gt;=1,1,IF(SUM('Actual species'!Q977)="X",1,0))</f>
        <v>0</v>
      </c>
      <c r="O977" s="2">
        <f>IF(SUM('Actual species'!R977)&gt;=1,1,IF(SUM('Actual species'!R977)="X",1,0))</f>
        <v>0</v>
      </c>
      <c r="P977" s="2">
        <f>IF(SUM('Actual species'!S977)&gt;=1,1,IF(SUM('Actual species'!S977)="X",1,0))</f>
        <v>1</v>
      </c>
      <c r="Q977" s="2">
        <f>IF(SUM('Actual species'!T977)&gt;=1,1,IF(SUM('Actual species'!T977)="X",1,0))</f>
        <v>0</v>
      </c>
      <c r="R977" s="2">
        <f>IF(SUM('Actual species'!U977)&gt;=1,1,IF(SUM('Actual species'!U977)="X",1,0))</f>
        <v>0</v>
      </c>
      <c r="S977" s="2">
        <f>IF(SUM('Actual species'!V977)&gt;=1,1,IF(SUM('Actual species'!V977)="X",1,0))</f>
        <v>0</v>
      </c>
      <c r="T977" s="2">
        <f>IF(SUM('Actual species'!W977)&gt;=1,1,IF(SUM('Actual species'!W977)="X",1,0))</f>
        <v>0</v>
      </c>
    </row>
    <row r="978" spans="1:20" x14ac:dyDescent="0.3">
      <c r="A978" s="113" t="str">
        <f>'Actual species'!A978</f>
        <v xml:space="preserve">*Sunius geiseri (E) </v>
      </c>
      <c r="B978" s="66">
        <f>IF(SUM('Actual species'!B978:E978)&gt;=1,1,IF(SUM('Actual species'!B978:E978)="X",1,0))</f>
        <v>0</v>
      </c>
      <c r="C978" s="2">
        <f>IF(SUM('Actual species'!F978)&gt;=1,1,IF(SUM('Actual species'!F978)="X",1,0))</f>
        <v>0</v>
      </c>
      <c r="D978" s="2">
        <f>IF(SUM('Actual species'!G978)&gt;=1,1,IF(SUM('Actual species'!G978)="X",1,0))</f>
        <v>0</v>
      </c>
      <c r="E978" s="2">
        <f>IF(SUM('Actual species'!H978)&gt;=1,1,IF(SUM('Actual species'!H978)="X",1,0))</f>
        <v>1</v>
      </c>
      <c r="F978" s="2">
        <f>IF(SUM('Actual species'!I978)&gt;=1,1,IF(SUM('Actual species'!I978)="X",1,0))</f>
        <v>0</v>
      </c>
      <c r="G978" s="2">
        <f>IF(SUM('Actual species'!J978)&gt;=1,1,IF(SUM('Actual species'!J978)="X",1,0))</f>
        <v>0</v>
      </c>
      <c r="H978" s="2">
        <f>IF(SUM('Actual species'!K978)&gt;=1,1,IF(SUM('Actual species'!K978)="X",1,0))</f>
        <v>0</v>
      </c>
      <c r="I978" s="2">
        <f>IF(SUM('Actual species'!L978)&gt;=1,1,IF(SUM('Actual species'!L978)="X",1,0))</f>
        <v>0</v>
      </c>
      <c r="J978" s="2">
        <f>IF(SUM('Actual species'!M978)&gt;=1,1,IF(SUM('Actual species'!M978)="X",1,0))</f>
        <v>0</v>
      </c>
      <c r="K978" s="2">
        <f>IF(SUM('Actual species'!N978)&gt;=1,1,IF(SUM('Actual species'!N978)="X",1,0))</f>
        <v>0</v>
      </c>
      <c r="L978" s="2">
        <f>IF(SUM('Actual species'!O978)&gt;=1,1,IF(SUM('Actual species'!O978)="X",1,0))</f>
        <v>0</v>
      </c>
      <c r="M978" s="2">
        <f>IF(SUM('Actual species'!P978)&gt;=1,1,IF(SUM('Actual species'!P978)="X",1,0))</f>
        <v>0</v>
      </c>
      <c r="N978" s="2">
        <f>IF(SUM('Actual species'!Q978)&gt;=1,1,IF(SUM('Actual species'!Q978)="X",1,0))</f>
        <v>0</v>
      </c>
      <c r="O978" s="2">
        <f>IF(SUM('Actual species'!R978)&gt;=1,1,IF(SUM('Actual species'!R978)="X",1,0))</f>
        <v>0</v>
      </c>
      <c r="P978" s="2">
        <f>IF(SUM('Actual species'!S978)&gt;=1,1,IF(SUM('Actual species'!S978)="X",1,0))</f>
        <v>0</v>
      </c>
      <c r="Q978" s="2">
        <f>IF(SUM('Actual species'!T978)&gt;=1,1,IF(SUM('Actual species'!T978)="X",1,0))</f>
        <v>0</v>
      </c>
      <c r="R978" s="2">
        <f>IF(SUM('Actual species'!U978)&gt;=1,1,IF(SUM('Actual species'!U978)="X",1,0))</f>
        <v>0</v>
      </c>
      <c r="S978" s="2">
        <f>IF(SUM('Actual species'!V978)&gt;=1,1,IF(SUM('Actual species'!V978)="X",1,0))</f>
        <v>0</v>
      </c>
      <c r="T978" s="2">
        <f>IF(SUM('Actual species'!W978)&gt;=1,1,IF(SUM('Actual species'!W978)="X",1,0))</f>
        <v>0</v>
      </c>
    </row>
    <row r="979" spans="1:20" x14ac:dyDescent="0.3">
      <c r="A979" s="113" t="str">
        <f>'Actual species'!A979</f>
        <v>Sunius hellenicus</v>
      </c>
      <c r="B979" s="66">
        <f>IF(SUM('Actual species'!B979:E979)&gt;=1,1,IF(SUM('Actual species'!B979:E979)="X",1,0))</f>
        <v>0</v>
      </c>
      <c r="C979" s="2">
        <f>IF(SUM('Actual species'!F979)&gt;=1,1,IF(SUM('Actual species'!F979)="X",1,0))</f>
        <v>0</v>
      </c>
      <c r="D979" s="2">
        <f>IF(SUM('Actual species'!G979)&gt;=1,1,IF(SUM('Actual species'!G979)="X",1,0))</f>
        <v>0</v>
      </c>
      <c r="E979" s="2">
        <f>IF(SUM('Actual species'!H979)&gt;=1,1,IF(SUM('Actual species'!H979)="X",1,0))</f>
        <v>0</v>
      </c>
      <c r="F979" s="2">
        <f>IF(SUM('Actual species'!I979)&gt;=1,1,IF(SUM('Actual species'!I979)="X",1,0))</f>
        <v>0</v>
      </c>
      <c r="G979" s="2">
        <f>IF(SUM('Actual species'!J979)&gt;=1,1,IF(SUM('Actual species'!J979)="X",1,0))</f>
        <v>0</v>
      </c>
      <c r="H979" s="2">
        <f>IF(SUM('Actual species'!K979)&gt;=1,1,IF(SUM('Actual species'!K979)="X",1,0))</f>
        <v>0</v>
      </c>
      <c r="I979" s="2">
        <f>IF(SUM('Actual species'!L979)&gt;=1,1,IF(SUM('Actual species'!L979)="X",1,0))</f>
        <v>0</v>
      </c>
      <c r="J979" s="2">
        <f>IF(SUM('Actual species'!M979)&gt;=1,1,IF(SUM('Actual species'!M979)="X",1,0))</f>
        <v>1</v>
      </c>
      <c r="K979" s="2">
        <f>IF(SUM('Actual species'!N979)&gt;=1,1,IF(SUM('Actual species'!N979)="X",1,0))</f>
        <v>0</v>
      </c>
      <c r="L979" s="2">
        <f>IF(SUM('Actual species'!O979)&gt;=1,1,IF(SUM('Actual species'!O979)="X",1,0))</f>
        <v>0</v>
      </c>
      <c r="M979" s="2">
        <f>IF(SUM('Actual species'!P979)&gt;=1,1,IF(SUM('Actual species'!P979)="X",1,0))</f>
        <v>0</v>
      </c>
      <c r="N979" s="2">
        <f>IF(SUM('Actual species'!Q979)&gt;=1,1,IF(SUM('Actual species'!Q979)="X",1,0))</f>
        <v>0</v>
      </c>
      <c r="O979" s="2">
        <f>IF(SUM('Actual species'!R979)&gt;=1,1,IF(SUM('Actual species'!R979)="X",1,0))</f>
        <v>0</v>
      </c>
      <c r="P979" s="2">
        <f>IF(SUM('Actual species'!S979)&gt;=1,1,IF(SUM('Actual species'!S979)="X",1,0))</f>
        <v>0</v>
      </c>
      <c r="Q979" s="2">
        <f>IF(SUM('Actual species'!T979)&gt;=1,1,IF(SUM('Actual species'!T979)="X",1,0))</f>
        <v>0</v>
      </c>
      <c r="R979" s="2">
        <f>IF(SUM('Actual species'!U979)&gt;=1,1,IF(SUM('Actual species'!U979)="X",1,0))</f>
        <v>0</v>
      </c>
      <c r="S979" s="2">
        <f>IF(SUM('Actual species'!V979)&gt;=1,1,IF(SUM('Actual species'!V979)="X",1,0))</f>
        <v>0</v>
      </c>
      <c r="T979" s="2">
        <f>IF(SUM('Actual species'!W979)&gt;=1,1,IF(SUM('Actual species'!W979)="X",1,0))</f>
        <v>0</v>
      </c>
    </row>
    <row r="980" spans="1:20" x14ac:dyDescent="0.3">
      <c r="A980" s="113" t="str">
        <f>'Actual species'!A980</f>
        <v xml:space="preserve">*Sunius potti (E) </v>
      </c>
      <c r="B980" s="66">
        <f>IF(SUM('Actual species'!B980:E980)&gt;=1,1,IF(SUM('Actual species'!B980:E980)="X",1,0))</f>
        <v>0</v>
      </c>
      <c r="C980" s="2">
        <f>IF(SUM('Actual species'!F980)&gt;=1,1,IF(SUM('Actual species'!F980)="X",1,0))</f>
        <v>0</v>
      </c>
      <c r="D980" s="2">
        <f>IF(SUM('Actual species'!G980)&gt;=1,1,IF(SUM('Actual species'!G980)="X",1,0))</f>
        <v>0</v>
      </c>
      <c r="E980" s="2">
        <f>IF(SUM('Actual species'!H980)&gt;=1,1,IF(SUM('Actual species'!H980)="X",1,0))</f>
        <v>0</v>
      </c>
      <c r="F980" s="2">
        <f>IF(SUM('Actual species'!I980)&gt;=1,1,IF(SUM('Actual species'!I980)="X",1,0))</f>
        <v>1</v>
      </c>
      <c r="G980" s="2">
        <f>IF(SUM('Actual species'!J980)&gt;=1,1,IF(SUM('Actual species'!J980)="X",1,0))</f>
        <v>0</v>
      </c>
      <c r="H980" s="2">
        <f>IF(SUM('Actual species'!K980)&gt;=1,1,IF(SUM('Actual species'!K980)="X",1,0))</f>
        <v>0</v>
      </c>
      <c r="I980" s="2">
        <f>IF(SUM('Actual species'!L980)&gt;=1,1,IF(SUM('Actual species'!L980)="X",1,0))</f>
        <v>0</v>
      </c>
      <c r="J980" s="2">
        <f>IF(SUM('Actual species'!M980)&gt;=1,1,IF(SUM('Actual species'!M980)="X",1,0))</f>
        <v>0</v>
      </c>
      <c r="K980" s="2">
        <f>IF(SUM('Actual species'!N980)&gt;=1,1,IF(SUM('Actual species'!N980)="X",1,0))</f>
        <v>0</v>
      </c>
      <c r="L980" s="2">
        <f>IF(SUM('Actual species'!O980)&gt;=1,1,IF(SUM('Actual species'!O980)="X",1,0))</f>
        <v>0</v>
      </c>
      <c r="M980" s="2">
        <f>IF(SUM('Actual species'!P980)&gt;=1,1,IF(SUM('Actual species'!P980)="X",1,0))</f>
        <v>0</v>
      </c>
      <c r="N980" s="2">
        <f>IF(SUM('Actual species'!Q980)&gt;=1,1,IF(SUM('Actual species'!Q980)="X",1,0))</f>
        <v>0</v>
      </c>
      <c r="O980" s="2">
        <f>IF(SUM('Actual species'!R980)&gt;=1,1,IF(SUM('Actual species'!R980)="X",1,0))</f>
        <v>0</v>
      </c>
      <c r="P980" s="2">
        <f>IF(SUM('Actual species'!S980)&gt;=1,1,IF(SUM('Actual species'!S980)="X",1,0))</f>
        <v>0</v>
      </c>
      <c r="Q980" s="2">
        <f>IF(SUM('Actual species'!T980)&gt;=1,1,IF(SUM('Actual species'!T980)="X",1,0))</f>
        <v>0</v>
      </c>
      <c r="R980" s="2">
        <f>IF(SUM('Actual species'!U980)&gt;=1,1,IF(SUM('Actual species'!U980)="X",1,0))</f>
        <v>0</v>
      </c>
      <c r="S980" s="2">
        <f>IF(SUM('Actual species'!V980)&gt;=1,1,IF(SUM('Actual species'!V980)="X",1,0))</f>
        <v>0</v>
      </c>
      <c r="T980" s="2">
        <f>IF(SUM('Actual species'!W980)&gt;=1,1,IF(SUM('Actual species'!W980)="X",1,0))</f>
        <v>0</v>
      </c>
    </row>
    <row r="981" spans="1:20" x14ac:dyDescent="0.3">
      <c r="A981" s="113" t="str">
        <f>'Actual species'!A981</f>
        <v xml:space="preserve">Sunius rhodicus (E) </v>
      </c>
      <c r="B981" s="66">
        <f>IF(SUM('Actual species'!B981:E981)&gt;=1,1,IF(SUM('Actual species'!B981:E981)="X",1,0))</f>
        <v>0</v>
      </c>
      <c r="C981" s="2">
        <f>IF(SUM('Actual species'!F981)&gt;=1,1,IF(SUM('Actual species'!F981)="X",1,0))</f>
        <v>0</v>
      </c>
      <c r="D981" s="2">
        <f>IF(SUM('Actual species'!G981)&gt;=1,1,IF(SUM('Actual species'!G981)="X",1,0))</f>
        <v>0</v>
      </c>
      <c r="E981" s="2">
        <f>IF(SUM('Actual species'!H981)&gt;=1,1,IF(SUM('Actual species'!H981)="X",1,0))</f>
        <v>0</v>
      </c>
      <c r="F981" s="2">
        <f>IF(SUM('Actual species'!I981)&gt;=1,1,IF(SUM('Actual species'!I981)="X",1,0))</f>
        <v>0</v>
      </c>
      <c r="G981" s="2">
        <f>IF(SUM('Actual species'!J981)&gt;=1,1,IF(SUM('Actual species'!J981)="X",1,0))</f>
        <v>0</v>
      </c>
      <c r="H981" s="2">
        <f>IF(SUM('Actual species'!K981)&gt;=1,1,IF(SUM('Actual species'!K981)="X",1,0))</f>
        <v>1</v>
      </c>
      <c r="I981" s="2">
        <f>IF(SUM('Actual species'!L981)&gt;=1,1,IF(SUM('Actual species'!L981)="X",1,0))</f>
        <v>0</v>
      </c>
      <c r="J981" s="2">
        <f>IF(SUM('Actual species'!M981)&gt;=1,1,IF(SUM('Actual species'!M981)="X",1,0))</f>
        <v>0</v>
      </c>
      <c r="K981" s="2">
        <f>IF(SUM('Actual species'!N981)&gt;=1,1,IF(SUM('Actual species'!N981)="X",1,0))</f>
        <v>0</v>
      </c>
      <c r="L981" s="2">
        <f>IF(SUM('Actual species'!O981)&gt;=1,1,IF(SUM('Actual species'!O981)="X",1,0))</f>
        <v>0</v>
      </c>
      <c r="M981" s="2">
        <f>IF(SUM('Actual species'!P981)&gt;=1,1,IF(SUM('Actual species'!P981)="X",1,0))</f>
        <v>0</v>
      </c>
      <c r="N981" s="2">
        <f>IF(SUM('Actual species'!Q981)&gt;=1,1,IF(SUM('Actual species'!Q981)="X",1,0))</f>
        <v>0</v>
      </c>
      <c r="O981" s="2">
        <f>IF(SUM('Actual species'!R981)&gt;=1,1,IF(SUM('Actual species'!R981)="X",1,0))</f>
        <v>0</v>
      </c>
      <c r="P981" s="2">
        <f>IF(SUM('Actual species'!S981)&gt;=1,1,IF(SUM('Actual species'!S981)="X",1,0))</f>
        <v>0</v>
      </c>
      <c r="Q981" s="2">
        <f>IF(SUM('Actual species'!T981)&gt;=1,1,IF(SUM('Actual species'!T981)="X",1,0))</f>
        <v>0</v>
      </c>
      <c r="R981" s="2">
        <f>IF(SUM('Actual species'!U981)&gt;=1,1,IF(SUM('Actual species'!U981)="X",1,0))</f>
        <v>0</v>
      </c>
      <c r="S981" s="2">
        <f>IF(SUM('Actual species'!V981)&gt;=1,1,IF(SUM('Actual species'!V981)="X",1,0))</f>
        <v>0</v>
      </c>
      <c r="T981" s="2">
        <f>IF(SUM('Actual species'!W981)&gt;=1,1,IF(SUM('Actual species'!W981)="X",1,0))</f>
        <v>0</v>
      </c>
    </row>
    <row r="982" spans="1:20" x14ac:dyDescent="0.3">
      <c r="A982" s="113" t="str">
        <f>'Actual species'!A982</f>
        <v>Sunius sp. (seminiger group) female</v>
      </c>
      <c r="B982" s="66">
        <f>IF(SUM('Actual species'!B982:E982)&gt;=1,1,IF(SUM('Actual species'!B982:E982)="X",1,0))</f>
        <v>0</v>
      </c>
      <c r="C982" s="2">
        <f>IF(SUM('Actual species'!F982)&gt;=1,1,IF(SUM('Actual species'!F982)="X",1,0))</f>
        <v>0</v>
      </c>
      <c r="D982" s="2">
        <f>IF(SUM('Actual species'!G982)&gt;=1,1,IF(SUM('Actual species'!G982)="X",1,0))</f>
        <v>0</v>
      </c>
      <c r="E982" s="2">
        <f>IF(SUM('Actual species'!H982)&gt;=1,1,IF(SUM('Actual species'!H982)="X",1,0))</f>
        <v>0</v>
      </c>
      <c r="F982" s="2">
        <f>IF(SUM('Actual species'!I982)&gt;=1,1,IF(SUM('Actual species'!I982)="X",1,0))</f>
        <v>0</v>
      </c>
      <c r="G982" s="2">
        <f>IF(SUM('Actual species'!J982)&gt;=1,1,IF(SUM('Actual species'!J982)="X",1,0))</f>
        <v>1</v>
      </c>
      <c r="H982" s="2">
        <f>IF(SUM('Actual species'!K982)&gt;=1,1,IF(SUM('Actual species'!K982)="X",1,0))</f>
        <v>0</v>
      </c>
      <c r="I982" s="2">
        <f>IF(SUM('Actual species'!L982)&gt;=1,1,IF(SUM('Actual species'!L982)="X",1,0))</f>
        <v>0</v>
      </c>
      <c r="J982" s="2">
        <f>IF(SUM('Actual species'!M982)&gt;=1,1,IF(SUM('Actual species'!M982)="X",1,0))</f>
        <v>0</v>
      </c>
      <c r="K982" s="2">
        <f>IF(SUM('Actual species'!N982)&gt;=1,1,IF(SUM('Actual species'!N982)="X",1,0))</f>
        <v>0</v>
      </c>
      <c r="L982" s="2">
        <f>IF(SUM('Actual species'!O982)&gt;=1,1,IF(SUM('Actual species'!O982)="X",1,0))</f>
        <v>0</v>
      </c>
      <c r="M982" s="2">
        <f>IF(SUM('Actual species'!P982)&gt;=1,1,IF(SUM('Actual species'!P982)="X",1,0))</f>
        <v>0</v>
      </c>
      <c r="N982" s="2">
        <f>IF(SUM('Actual species'!Q982)&gt;=1,1,IF(SUM('Actual species'!Q982)="X",1,0))</f>
        <v>0</v>
      </c>
      <c r="O982" s="2">
        <f>IF(SUM('Actual species'!R982)&gt;=1,1,IF(SUM('Actual species'!R982)="X",1,0))</f>
        <v>0</v>
      </c>
      <c r="P982" s="2">
        <f>IF(SUM('Actual species'!S982)&gt;=1,1,IF(SUM('Actual species'!S982)="X",1,0))</f>
        <v>0</v>
      </c>
      <c r="Q982" s="2">
        <f>IF(SUM('Actual species'!T982)&gt;=1,1,IF(SUM('Actual species'!T982)="X",1,0))</f>
        <v>0</v>
      </c>
      <c r="R982" s="2">
        <f>IF(SUM('Actual species'!U982)&gt;=1,1,IF(SUM('Actual species'!U982)="X",1,0))</f>
        <v>0</v>
      </c>
      <c r="S982" s="2">
        <f>IF(SUM('Actual species'!V982)&gt;=1,1,IF(SUM('Actual species'!V982)="X",1,0))</f>
        <v>0</v>
      </c>
      <c r="T982" s="2">
        <f>IF(SUM('Actual species'!W982)&gt;=1,1,IF(SUM('Actual species'!W982)="X",1,0))</f>
        <v>0</v>
      </c>
    </row>
    <row r="983" spans="1:20" x14ac:dyDescent="0.3">
      <c r="A983" s="113" t="str">
        <f>'Actual species'!A983</f>
        <v xml:space="preserve">Sunius thripticus (E) </v>
      </c>
      <c r="B983" s="66">
        <f>IF(SUM('Actual species'!B983:E983)&gt;=1,1,IF(SUM('Actual species'!B983:E983)="X",1,0))</f>
        <v>0</v>
      </c>
      <c r="C983" s="2">
        <f>IF(SUM('Actual species'!F983)&gt;=1,1,IF(SUM('Actual species'!F983)="X",1,0))</f>
        <v>0</v>
      </c>
      <c r="D983" s="2">
        <f>IF(SUM('Actual species'!G983)&gt;=1,1,IF(SUM('Actual species'!G983)="X",1,0))</f>
        <v>0</v>
      </c>
      <c r="E983" s="2">
        <f>IF(SUM('Actual species'!H983)&gt;=1,1,IF(SUM('Actual species'!H983)="X",1,0))</f>
        <v>0</v>
      </c>
      <c r="F983" s="2">
        <f>IF(SUM('Actual species'!I983)&gt;=1,1,IF(SUM('Actual species'!I983)="X",1,0))</f>
        <v>0</v>
      </c>
      <c r="G983" s="2">
        <f>IF(SUM('Actual species'!J983)&gt;=1,1,IF(SUM('Actual species'!J983)="X",1,0))</f>
        <v>1</v>
      </c>
      <c r="H983" s="2">
        <f>IF(SUM('Actual species'!K983)&gt;=1,1,IF(SUM('Actual species'!K983)="X",1,0))</f>
        <v>0</v>
      </c>
      <c r="I983" s="2">
        <f>IF(SUM('Actual species'!L983)&gt;=1,1,IF(SUM('Actual species'!L983)="X",1,0))</f>
        <v>0</v>
      </c>
      <c r="J983" s="2">
        <f>IF(SUM('Actual species'!M983)&gt;=1,1,IF(SUM('Actual species'!M983)="X",1,0))</f>
        <v>0</v>
      </c>
      <c r="K983" s="2">
        <f>IF(SUM('Actual species'!N983)&gt;=1,1,IF(SUM('Actual species'!N983)="X",1,0))</f>
        <v>0</v>
      </c>
      <c r="L983" s="2">
        <f>IF(SUM('Actual species'!O983)&gt;=1,1,IF(SUM('Actual species'!O983)="X",1,0))</f>
        <v>0</v>
      </c>
      <c r="M983" s="2">
        <f>IF(SUM('Actual species'!P983)&gt;=1,1,IF(SUM('Actual species'!P983)="X",1,0))</f>
        <v>0</v>
      </c>
      <c r="N983" s="2">
        <f>IF(SUM('Actual species'!Q983)&gt;=1,1,IF(SUM('Actual species'!Q983)="X",1,0))</f>
        <v>0</v>
      </c>
      <c r="O983" s="2">
        <f>IF(SUM('Actual species'!R983)&gt;=1,1,IF(SUM('Actual species'!R983)="X",1,0))</f>
        <v>0</v>
      </c>
      <c r="P983" s="2">
        <f>IF(SUM('Actual species'!S983)&gt;=1,1,IF(SUM('Actual species'!S983)="X",1,0))</f>
        <v>0</v>
      </c>
      <c r="Q983" s="2">
        <f>IF(SUM('Actual species'!T983)&gt;=1,1,IF(SUM('Actual species'!T983)="X",1,0))</f>
        <v>0</v>
      </c>
      <c r="R983" s="2">
        <f>IF(SUM('Actual species'!U983)&gt;=1,1,IF(SUM('Actual species'!U983)="X",1,0))</f>
        <v>0</v>
      </c>
      <c r="S983" s="2">
        <f>IF(SUM('Actual species'!V983)&gt;=1,1,IF(SUM('Actual species'!V983)="X",1,0))</f>
        <v>0</v>
      </c>
      <c r="T983" s="2">
        <f>IF(SUM('Actual species'!W983)&gt;=1,1,IF(SUM('Actual species'!W983)="X",1,0))</f>
        <v>0</v>
      </c>
    </row>
    <row r="984" spans="1:20" x14ac:dyDescent="0.3">
      <c r="A984" s="113" t="str">
        <f>'Actual species'!A984</f>
        <v>Tetartopeus quadratus</v>
      </c>
      <c r="B984" s="66">
        <f>IF(SUM('Actual species'!B984:E984)&gt;=1,1,IF(SUM('Actual species'!B984:E984)="X",1,0))</f>
        <v>0</v>
      </c>
      <c r="C984" s="2">
        <f>IF(SUM('Actual species'!F984)&gt;=1,1,IF(SUM('Actual species'!F984)="X",1,0))</f>
        <v>0</v>
      </c>
      <c r="D984" s="2">
        <f>IF(SUM('Actual species'!G984)&gt;=1,1,IF(SUM('Actual species'!G984)="X",1,0))</f>
        <v>0</v>
      </c>
      <c r="E984" s="2">
        <f>IF(SUM('Actual species'!H984)&gt;=1,1,IF(SUM('Actual species'!H984)="X",1,0))</f>
        <v>0</v>
      </c>
      <c r="F984" s="2">
        <f>IF(SUM('Actual species'!I984)&gt;=1,1,IF(SUM('Actual species'!I984)="X",1,0))</f>
        <v>0</v>
      </c>
      <c r="G984" s="2">
        <f>IF(SUM('Actual species'!J984)&gt;=1,1,IF(SUM('Actual species'!J984)="X",1,0))</f>
        <v>0</v>
      </c>
      <c r="H984" s="2">
        <f>IF(SUM('Actual species'!K984)&gt;=1,1,IF(SUM('Actual species'!K984)="X",1,0))</f>
        <v>0</v>
      </c>
      <c r="I984" s="2">
        <f>IF(SUM('Actual species'!L984)&gt;=1,1,IF(SUM('Actual species'!L984)="X",1,0))</f>
        <v>0</v>
      </c>
      <c r="J984" s="2">
        <f>IF(SUM('Actual species'!M984)&gt;=1,1,IF(SUM('Actual species'!M984)="X",1,0))</f>
        <v>0</v>
      </c>
      <c r="K984" s="2">
        <f>IF(SUM('Actual species'!N984)&gt;=1,1,IF(SUM('Actual species'!N984)="X",1,0))</f>
        <v>0</v>
      </c>
      <c r="L984" s="2">
        <f>IF(SUM('Actual species'!O984)&gt;=1,1,IF(SUM('Actual species'!O984)="X",1,0))</f>
        <v>0</v>
      </c>
      <c r="M984" s="2">
        <f>IF(SUM('Actual species'!P984)&gt;=1,1,IF(SUM('Actual species'!P984)="X",1,0))</f>
        <v>0</v>
      </c>
      <c r="N984" s="2">
        <f>IF(SUM('Actual species'!Q984)&gt;=1,1,IF(SUM('Actual species'!Q984)="X",1,0))</f>
        <v>0</v>
      </c>
      <c r="O984" s="2">
        <f>IF(SUM('Actual species'!R984)&gt;=1,1,IF(SUM('Actual species'!R984)="X",1,0))</f>
        <v>0</v>
      </c>
      <c r="P984" s="2">
        <f>IF(SUM('Actual species'!S984)&gt;=1,1,IF(SUM('Actual species'!S984)="X",1,0))</f>
        <v>0</v>
      </c>
      <c r="Q984" s="2">
        <f>IF(SUM('Actual species'!T984)&gt;=1,1,IF(SUM('Actual species'!T984)="X",1,0))</f>
        <v>0</v>
      </c>
      <c r="R984" s="2">
        <f>IF(SUM('Actual species'!U984)&gt;=1,1,IF(SUM('Actual species'!U984)="X",1,0))</f>
        <v>0</v>
      </c>
      <c r="S984" s="2">
        <f>IF(SUM('Actual species'!V984)&gt;=1,1,IF(SUM('Actual species'!V984)="X",1,0))</f>
        <v>0</v>
      </c>
      <c r="T984" s="2">
        <f>IF(SUM('Actual species'!W984)&gt;=1,1,IF(SUM('Actual species'!W984)="X",1,0))</f>
        <v>0</v>
      </c>
    </row>
    <row r="985" spans="1:20" x14ac:dyDescent="0.3">
      <c r="A985" s="113" t="str">
        <f>'Actual species'!A985</f>
        <v>Throbalium dividuum dividuum</v>
      </c>
      <c r="B985" s="66">
        <f>IF(SUM('Actual species'!B985:E985)&gt;=1,1,IF(SUM('Actual species'!B985:E985)="X",1,0))</f>
        <v>0</v>
      </c>
      <c r="C985" s="2">
        <f>IF(SUM('Actual species'!F985)&gt;=1,1,IF(SUM('Actual species'!F985)="X",1,0))</f>
        <v>0</v>
      </c>
      <c r="D985" s="2">
        <f>IF(SUM('Actual species'!G985)&gt;=1,1,IF(SUM('Actual species'!G985)="X",1,0))</f>
        <v>0</v>
      </c>
      <c r="E985" s="2">
        <f>IF(SUM('Actual species'!H985)&gt;=1,1,IF(SUM('Actual species'!H985)="X",1,0))</f>
        <v>0</v>
      </c>
      <c r="F985" s="2">
        <f>IF(SUM('Actual species'!I985)&gt;=1,1,IF(SUM('Actual species'!I985)="X",1,0))</f>
        <v>0</v>
      </c>
      <c r="G985" s="2">
        <f>IF(SUM('Actual species'!J985)&gt;=1,1,IF(SUM('Actual species'!J985)="X",1,0))</f>
        <v>0</v>
      </c>
      <c r="H985" s="2">
        <f>IF(SUM('Actual species'!K985)&gt;=1,1,IF(SUM('Actual species'!K985)="X",1,0))</f>
        <v>0</v>
      </c>
      <c r="I985" s="2">
        <f>IF(SUM('Actual species'!L985)&gt;=1,1,IF(SUM('Actual species'!L985)="X",1,0))</f>
        <v>0</v>
      </c>
      <c r="J985" s="2">
        <f>IF(SUM('Actual species'!M985)&gt;=1,1,IF(SUM('Actual species'!M985)="X",1,0))</f>
        <v>0</v>
      </c>
      <c r="K985" s="2">
        <f>IF(SUM('Actual species'!N985)&gt;=1,1,IF(SUM('Actual species'!N985)="X",1,0))</f>
        <v>0</v>
      </c>
      <c r="L985" s="2">
        <f>IF(SUM('Actual species'!O985)&gt;=1,1,IF(SUM('Actual species'!O985)="X",1,0))</f>
        <v>0</v>
      </c>
      <c r="M985" s="2">
        <f>IF(SUM('Actual species'!P985)&gt;=1,1,IF(SUM('Actual species'!P985)="X",1,0))</f>
        <v>0</v>
      </c>
      <c r="N985" s="2">
        <f>IF(SUM('Actual species'!Q985)&gt;=1,1,IF(SUM('Actual species'!Q985)="X",1,0))</f>
        <v>0</v>
      </c>
      <c r="O985" s="2">
        <f>IF(SUM('Actual species'!R985)&gt;=1,1,IF(SUM('Actual species'!R985)="X",1,0))</f>
        <v>0</v>
      </c>
      <c r="P985" s="2">
        <f>IF(SUM('Actual species'!S985)&gt;=1,1,IF(SUM('Actual species'!S985)="X",1,0))</f>
        <v>0</v>
      </c>
      <c r="Q985" s="2">
        <f>IF(SUM('Actual species'!T985)&gt;=1,1,IF(SUM('Actual species'!T985)="X",1,0))</f>
        <v>0</v>
      </c>
      <c r="R985" s="2">
        <f>IF(SUM('Actual species'!U985)&gt;=1,1,IF(SUM('Actual species'!U985)="X",1,0))</f>
        <v>0</v>
      </c>
      <c r="S985" s="2">
        <f>IF(SUM('Actual species'!V985)&gt;=1,1,IF(SUM('Actual species'!V985)="X",1,0))</f>
        <v>0</v>
      </c>
      <c r="T985" s="2">
        <f>IF(SUM('Actual species'!W985)&gt;=1,1,IF(SUM('Actual species'!W985)="X",1,0))</f>
        <v>0</v>
      </c>
    </row>
    <row r="986" spans="1:20" x14ac:dyDescent="0.3">
      <c r="A986" s="113" t="str">
        <f>'Actual species'!A986</f>
        <v>Throbalium obenbergerianum</v>
      </c>
      <c r="B986" s="66">
        <f>IF(SUM('Actual species'!B986:E986)&gt;=1,1,IF(SUM('Actual species'!B986:E986)="X",1,0))</f>
        <v>0</v>
      </c>
      <c r="C986" s="2">
        <f>IF(SUM('Actual species'!F986)&gt;=1,1,IF(SUM('Actual species'!F986)="X",1,0))</f>
        <v>0</v>
      </c>
      <c r="D986" s="2">
        <f>IF(SUM('Actual species'!G986)&gt;=1,1,IF(SUM('Actual species'!G986)="X",1,0))</f>
        <v>0</v>
      </c>
      <c r="E986" s="2">
        <f>IF(SUM('Actual species'!H986)&gt;=1,1,IF(SUM('Actual species'!H986)="X",1,0))</f>
        <v>0</v>
      </c>
      <c r="F986" s="2">
        <f>IF(SUM('Actual species'!I986)&gt;=1,1,IF(SUM('Actual species'!I986)="X",1,0))</f>
        <v>0</v>
      </c>
      <c r="G986" s="2">
        <f>IF(SUM('Actual species'!J986)&gt;=1,1,IF(SUM('Actual species'!J986)="X",1,0))</f>
        <v>0</v>
      </c>
      <c r="H986" s="2">
        <f>IF(SUM('Actual species'!K986)&gt;=1,1,IF(SUM('Actual species'!K986)="X",1,0))</f>
        <v>0</v>
      </c>
      <c r="I986" s="2">
        <f>IF(SUM('Actual species'!L986)&gt;=1,1,IF(SUM('Actual species'!L986)="X",1,0))</f>
        <v>0</v>
      </c>
      <c r="J986" s="2">
        <f>IF(SUM('Actual species'!M986)&gt;=1,1,IF(SUM('Actual species'!M986)="X",1,0))</f>
        <v>0</v>
      </c>
      <c r="K986" s="2">
        <f>IF(SUM('Actual species'!N986)&gt;=1,1,IF(SUM('Actual species'!N986)="X",1,0))</f>
        <v>0</v>
      </c>
      <c r="L986" s="2">
        <f>IF(SUM('Actual species'!O986)&gt;=1,1,IF(SUM('Actual species'!O986)="X",1,0))</f>
        <v>0</v>
      </c>
      <c r="M986" s="2">
        <f>IF(SUM('Actual species'!P986)&gt;=1,1,IF(SUM('Actual species'!P986)="X",1,0))</f>
        <v>0</v>
      </c>
      <c r="N986" s="2">
        <f>IF(SUM('Actual species'!Q986)&gt;=1,1,IF(SUM('Actual species'!Q986)="X",1,0))</f>
        <v>0</v>
      </c>
      <c r="O986" s="2">
        <f>IF(SUM('Actual species'!R986)&gt;=1,1,IF(SUM('Actual species'!R986)="X",1,0))</f>
        <v>0</v>
      </c>
      <c r="P986" s="2">
        <f>IF(SUM('Actual species'!S986)&gt;=1,1,IF(SUM('Actual species'!S986)="X",1,0))</f>
        <v>0</v>
      </c>
      <c r="Q986" s="2">
        <f>IF(SUM('Actual species'!T986)&gt;=1,1,IF(SUM('Actual species'!T986)="X",1,0))</f>
        <v>0</v>
      </c>
      <c r="R986" s="2">
        <f>IF(SUM('Actual species'!U986)&gt;=1,1,IF(SUM('Actual species'!U986)="X",1,0))</f>
        <v>0</v>
      </c>
      <c r="S986" s="2">
        <f>IF(SUM('Actual species'!V986)&gt;=1,1,IF(SUM('Actual species'!V986)="X",1,0))</f>
        <v>0</v>
      </c>
      <c r="T986" s="2">
        <f>IF(SUM('Actual species'!W986)&gt;=1,1,IF(SUM('Actual species'!W986)="X",1,0))</f>
        <v>0</v>
      </c>
    </row>
    <row r="987" spans="1:20" x14ac:dyDescent="0.3">
      <c r="A987" s="113" t="str">
        <f>'Actual species'!A987</f>
        <v>Staphylininae</v>
      </c>
      <c r="B987" s="66">
        <f>IF(SUM('Actual species'!B987:E987)&gt;=1,1,IF(SUM('Actual species'!B987:E987)="X",1,0))</f>
        <v>0</v>
      </c>
      <c r="C987" s="2">
        <f>IF(SUM('Actual species'!F987)&gt;=1,1,IF(SUM('Actual species'!F987)="X",1,0))</f>
        <v>0</v>
      </c>
      <c r="D987" s="2">
        <f>IF(SUM('Actual species'!G987)&gt;=1,1,IF(SUM('Actual species'!G987)="X",1,0))</f>
        <v>0</v>
      </c>
      <c r="E987" s="2">
        <f>IF(SUM('Actual species'!H987)&gt;=1,1,IF(SUM('Actual species'!H987)="X",1,0))</f>
        <v>0</v>
      </c>
      <c r="F987" s="2">
        <f>IF(SUM('Actual species'!I987)&gt;=1,1,IF(SUM('Actual species'!I987)="X",1,0))</f>
        <v>0</v>
      </c>
      <c r="G987" s="2">
        <f>IF(SUM('Actual species'!J987)&gt;=1,1,IF(SUM('Actual species'!J987)="X",1,0))</f>
        <v>0</v>
      </c>
      <c r="H987" s="2">
        <f>IF(SUM('Actual species'!K987)&gt;=1,1,IF(SUM('Actual species'!K987)="X",1,0))</f>
        <v>0</v>
      </c>
      <c r="I987" s="2">
        <f>IF(SUM('Actual species'!L987)&gt;=1,1,IF(SUM('Actual species'!L987)="X",1,0))</f>
        <v>0</v>
      </c>
      <c r="J987" s="2">
        <f>IF(SUM('Actual species'!M987)&gt;=1,1,IF(SUM('Actual species'!M987)="X",1,0))</f>
        <v>0</v>
      </c>
      <c r="K987" s="2">
        <f>IF(SUM('Actual species'!N987)&gt;=1,1,IF(SUM('Actual species'!N987)="X",1,0))</f>
        <v>0</v>
      </c>
      <c r="L987" s="2">
        <f>IF(SUM('Actual species'!O987)&gt;=1,1,IF(SUM('Actual species'!O987)="X",1,0))</f>
        <v>0</v>
      </c>
      <c r="M987" s="2">
        <f>IF(SUM('Actual species'!P987)&gt;=1,1,IF(SUM('Actual species'!P987)="X",1,0))</f>
        <v>0</v>
      </c>
      <c r="N987" s="2">
        <f>IF(SUM('Actual species'!Q987)&gt;=1,1,IF(SUM('Actual species'!Q987)="X",1,0))</f>
        <v>0</v>
      </c>
      <c r="O987" s="2">
        <f>IF(SUM('Actual species'!R987)&gt;=1,1,IF(SUM('Actual species'!R987)="X",1,0))</f>
        <v>0</v>
      </c>
      <c r="P987" s="2">
        <f>IF(SUM('Actual species'!S987)&gt;=1,1,IF(SUM('Actual species'!S987)="X",1,0))</f>
        <v>0</v>
      </c>
      <c r="Q987" s="2">
        <f>IF(SUM('Actual species'!T987)&gt;=1,1,IF(SUM('Actual species'!T987)="X",1,0))</f>
        <v>0</v>
      </c>
      <c r="R987" s="2">
        <f>IF(SUM('Actual species'!U987)&gt;=1,1,IF(SUM('Actual species'!U987)="X",1,0))</f>
        <v>0</v>
      </c>
      <c r="S987" s="2">
        <f>IF(SUM('Actual species'!V987)&gt;=1,1,IF(SUM('Actual species'!V987)="X",1,0))</f>
        <v>0</v>
      </c>
      <c r="T987" s="2">
        <f>IF(SUM('Actual species'!W987)&gt;=1,1,IF(SUM('Actual species'!W987)="X",1,0))</f>
        <v>0</v>
      </c>
    </row>
    <row r="988" spans="1:20" x14ac:dyDescent="0.3">
      <c r="A988" s="113" t="str">
        <f>'Actual species'!A988</f>
        <v>Acylophorus glaberrimus</v>
      </c>
      <c r="B988" s="66">
        <f>IF(SUM('Actual species'!B988:E988)&gt;=1,1,IF(SUM('Actual species'!B988:E988)="X",1,0))</f>
        <v>0</v>
      </c>
      <c r="C988" s="2">
        <f>IF(SUM('Actual species'!F988)&gt;=1,1,IF(SUM('Actual species'!F988)="X",1,0))</f>
        <v>0</v>
      </c>
      <c r="D988" s="2">
        <f>IF(SUM('Actual species'!G988)&gt;=1,1,IF(SUM('Actual species'!G988)="X",1,0))</f>
        <v>0</v>
      </c>
      <c r="E988" s="2">
        <f>IF(SUM('Actual species'!H988)&gt;=1,1,IF(SUM('Actual species'!H988)="X",1,0))</f>
        <v>0</v>
      </c>
      <c r="F988" s="2">
        <f>IF(SUM('Actual species'!I988)&gt;=1,1,IF(SUM('Actual species'!I988)="X",1,0))</f>
        <v>1</v>
      </c>
      <c r="G988" s="2">
        <f>IF(SUM('Actual species'!J988)&gt;=1,1,IF(SUM('Actual species'!J988)="X",1,0))</f>
        <v>0</v>
      </c>
      <c r="H988" s="2">
        <f>IF(SUM('Actual species'!K988)&gt;=1,1,IF(SUM('Actual species'!K988)="X",1,0))</f>
        <v>0</v>
      </c>
      <c r="I988" s="2">
        <f>IF(SUM('Actual species'!L988)&gt;=1,1,IF(SUM('Actual species'!L988)="X",1,0))</f>
        <v>0</v>
      </c>
      <c r="J988" s="2">
        <f>IF(SUM('Actual species'!M988)&gt;=1,1,IF(SUM('Actual species'!M988)="X",1,0))</f>
        <v>0</v>
      </c>
      <c r="K988" s="2">
        <f>IF(SUM('Actual species'!N988)&gt;=1,1,IF(SUM('Actual species'!N988)="X",1,0))</f>
        <v>0</v>
      </c>
      <c r="L988" s="2">
        <f>IF(SUM('Actual species'!O988)&gt;=1,1,IF(SUM('Actual species'!O988)="X",1,0))</f>
        <v>0</v>
      </c>
      <c r="M988" s="2">
        <f>IF(SUM('Actual species'!P988)&gt;=1,1,IF(SUM('Actual species'!P988)="X",1,0))</f>
        <v>0</v>
      </c>
      <c r="N988" s="2">
        <f>IF(SUM('Actual species'!Q988)&gt;=1,1,IF(SUM('Actual species'!Q988)="X",1,0))</f>
        <v>0</v>
      </c>
      <c r="O988" s="2">
        <f>IF(SUM('Actual species'!R988)&gt;=1,1,IF(SUM('Actual species'!R988)="X",1,0))</f>
        <v>0</v>
      </c>
      <c r="P988" s="2">
        <f>IF(SUM('Actual species'!S988)&gt;=1,1,IF(SUM('Actual species'!S988)="X",1,0))</f>
        <v>0</v>
      </c>
      <c r="Q988" s="2">
        <f>IF(SUM('Actual species'!T988)&gt;=1,1,IF(SUM('Actual species'!T988)="X",1,0))</f>
        <v>0</v>
      </c>
      <c r="R988" s="2">
        <f>IF(SUM('Actual species'!U988)&gt;=1,1,IF(SUM('Actual species'!U988)="X",1,0))</f>
        <v>0</v>
      </c>
      <c r="S988" s="2">
        <f>IF(SUM('Actual species'!V988)&gt;=1,1,IF(SUM('Actual species'!V988)="X",1,0))</f>
        <v>0</v>
      </c>
      <c r="T988" s="2">
        <f>IF(SUM('Actual species'!W988)&gt;=1,1,IF(SUM('Actual species'!W988)="X",1,0))</f>
        <v>0</v>
      </c>
    </row>
    <row r="989" spans="1:20" x14ac:dyDescent="0.3">
      <c r="A989" s="113" t="str">
        <f>'Actual species'!A989</f>
        <v>Astrapaeus ulmi</v>
      </c>
      <c r="B989" s="66">
        <f>IF(SUM('Actual species'!B989:E989)&gt;=1,1,IF(SUM('Actual species'!B989:E989)="X",1,0))</f>
        <v>0</v>
      </c>
      <c r="C989" s="2">
        <f>IF(SUM('Actual species'!F989)&gt;=1,1,IF(SUM('Actual species'!F989)="X",1,0))</f>
        <v>0</v>
      </c>
      <c r="D989" s="2">
        <f>IF(SUM('Actual species'!G989)&gt;=1,1,IF(SUM('Actual species'!G989)="X",1,0))</f>
        <v>0</v>
      </c>
      <c r="E989" s="2">
        <f>IF(SUM('Actual species'!H989)&gt;=1,1,IF(SUM('Actual species'!H989)="X",1,0))</f>
        <v>1</v>
      </c>
      <c r="F989" s="2">
        <f>IF(SUM('Actual species'!I989)&gt;=1,1,IF(SUM('Actual species'!I989)="X",1,0))</f>
        <v>1</v>
      </c>
      <c r="G989" s="2">
        <f>IF(SUM('Actual species'!J989)&gt;=1,1,IF(SUM('Actual species'!J989)="X",1,0))</f>
        <v>0</v>
      </c>
      <c r="H989" s="2">
        <f>IF(SUM('Actual species'!K989)&gt;=1,1,IF(SUM('Actual species'!K989)="X",1,0))</f>
        <v>0</v>
      </c>
      <c r="I989" s="2">
        <f>IF(SUM('Actual species'!L989)&gt;=1,1,IF(SUM('Actual species'!L989)="X",1,0))</f>
        <v>0</v>
      </c>
      <c r="J989" s="2">
        <f>IF(SUM('Actual species'!M989)&gt;=1,1,IF(SUM('Actual species'!M989)="X",1,0))</f>
        <v>1</v>
      </c>
      <c r="K989" s="2">
        <f>IF(SUM('Actual species'!N989)&gt;=1,1,IF(SUM('Actual species'!N989)="X",1,0))</f>
        <v>0</v>
      </c>
      <c r="L989" s="2">
        <f>IF(SUM('Actual species'!O989)&gt;=1,1,IF(SUM('Actual species'!O989)="X",1,0))</f>
        <v>0</v>
      </c>
      <c r="M989" s="2">
        <f>IF(SUM('Actual species'!P989)&gt;=1,1,IF(SUM('Actual species'!P989)="X",1,0))</f>
        <v>0</v>
      </c>
      <c r="N989" s="2">
        <f>IF(SUM('Actual species'!Q989)&gt;=1,1,IF(SUM('Actual species'!Q989)="X",1,0))</f>
        <v>0</v>
      </c>
      <c r="O989" s="2">
        <f>IF(SUM('Actual species'!R989)&gt;=1,1,IF(SUM('Actual species'!R989)="X",1,0))</f>
        <v>0</v>
      </c>
      <c r="P989" s="2">
        <f>IF(SUM('Actual species'!S989)&gt;=1,1,IF(SUM('Actual species'!S989)="X",1,0))</f>
        <v>0</v>
      </c>
      <c r="Q989" s="2">
        <f>IF(SUM('Actual species'!T989)&gt;=1,1,IF(SUM('Actual species'!T989)="X",1,0))</f>
        <v>0</v>
      </c>
      <c r="R989" s="2">
        <f>IF(SUM('Actual species'!U989)&gt;=1,1,IF(SUM('Actual species'!U989)="X",1,0))</f>
        <v>0</v>
      </c>
      <c r="S989" s="2">
        <f>IF(SUM('Actual species'!V989)&gt;=1,1,IF(SUM('Actual species'!V989)="X",1,0))</f>
        <v>0</v>
      </c>
      <c r="T989" s="2">
        <f>IF(SUM('Actual species'!W989)&gt;=1,1,IF(SUM('Actual species'!W989)="X",1,0))</f>
        <v>0</v>
      </c>
    </row>
    <row r="990" spans="1:20" x14ac:dyDescent="0.3">
      <c r="A990" s="113" t="str">
        <f>'Actual species'!A990</f>
        <v>Atrecus affinis</v>
      </c>
      <c r="B990" s="66">
        <f>IF(SUM('Actual species'!B990:E990)&gt;=1,1,IF(SUM('Actual species'!B990:E990)="X",1,0))</f>
        <v>0</v>
      </c>
      <c r="C990" s="2">
        <f>IF(SUM('Actual species'!F990)&gt;=1,1,IF(SUM('Actual species'!F990)="X",1,0))</f>
        <v>0</v>
      </c>
      <c r="D990" s="2">
        <f>IF(SUM('Actual species'!G990)&gt;=1,1,IF(SUM('Actual species'!G990)="X",1,0))</f>
        <v>0</v>
      </c>
      <c r="E990" s="2">
        <f>IF(SUM('Actual species'!H990)&gt;=1,1,IF(SUM('Actual species'!H990)="X",1,0))</f>
        <v>0</v>
      </c>
      <c r="F990" s="2">
        <f>IF(SUM('Actual species'!I990)&gt;=1,1,IF(SUM('Actual species'!I990)="X",1,0))</f>
        <v>0</v>
      </c>
      <c r="G990" s="2">
        <f>IF(SUM('Actual species'!J990)&gt;=1,1,IF(SUM('Actual species'!J990)="X",1,0))</f>
        <v>0</v>
      </c>
      <c r="H990" s="2">
        <f>IF(SUM('Actual species'!K990)&gt;=1,1,IF(SUM('Actual species'!K990)="X",1,0))</f>
        <v>0</v>
      </c>
      <c r="I990" s="2">
        <f>IF(SUM('Actual species'!L990)&gt;=1,1,IF(SUM('Actual species'!L990)="X",1,0))</f>
        <v>0</v>
      </c>
      <c r="J990" s="2">
        <f>IF(SUM('Actual species'!M990)&gt;=1,1,IF(SUM('Actual species'!M990)="X",1,0))</f>
        <v>0</v>
      </c>
      <c r="K990" s="2">
        <f>IF(SUM('Actual species'!N990)&gt;=1,1,IF(SUM('Actual species'!N990)="X",1,0))</f>
        <v>0</v>
      </c>
      <c r="L990" s="2">
        <f>IF(SUM('Actual species'!O990)&gt;=1,1,IF(SUM('Actual species'!O990)="X",1,0))</f>
        <v>0</v>
      </c>
      <c r="M990" s="2">
        <f>IF(SUM('Actual species'!P990)&gt;=1,1,IF(SUM('Actual species'!P990)="X",1,0))</f>
        <v>0</v>
      </c>
      <c r="N990" s="2">
        <f>IF(SUM('Actual species'!Q990)&gt;=1,1,IF(SUM('Actual species'!Q990)="X",1,0))</f>
        <v>0</v>
      </c>
      <c r="O990" s="2">
        <f>IF(SUM('Actual species'!R990)&gt;=1,1,IF(SUM('Actual species'!R990)="X",1,0))</f>
        <v>0</v>
      </c>
      <c r="P990" s="2">
        <f>IF(SUM('Actual species'!S990)&gt;=1,1,IF(SUM('Actual species'!S990)="X",1,0))</f>
        <v>1</v>
      </c>
      <c r="Q990" s="2">
        <f>IF(SUM('Actual species'!T990)&gt;=1,1,IF(SUM('Actual species'!T990)="X",1,0))</f>
        <v>1</v>
      </c>
      <c r="R990" s="2">
        <f>IF(SUM('Actual species'!U990)&gt;=1,1,IF(SUM('Actual species'!U990)="X",1,0))</f>
        <v>0</v>
      </c>
      <c r="S990" s="2">
        <f>IF(SUM('Actual species'!V990)&gt;=1,1,IF(SUM('Actual species'!V990)="X",1,0))</f>
        <v>0</v>
      </c>
      <c r="T990" s="2">
        <f>IF(SUM('Actual species'!W990)&gt;=1,1,IF(SUM('Actual species'!W990)="X",1,0))</f>
        <v>0</v>
      </c>
    </row>
    <row r="991" spans="1:20" x14ac:dyDescent="0.3">
      <c r="A991" s="113" t="str">
        <f>'Actual species'!A991</f>
        <v>Bisnius fimetarius</v>
      </c>
      <c r="B991" s="66">
        <f>IF(SUM('Actual species'!B991:E991)&gt;=1,1,IF(SUM('Actual species'!B991:E991)="X",1,0))</f>
        <v>0</v>
      </c>
      <c r="C991" s="2">
        <f>IF(SUM('Actual species'!F991)&gt;=1,1,IF(SUM('Actual species'!F991)="X",1,0))</f>
        <v>0</v>
      </c>
      <c r="D991" s="2">
        <f>IF(SUM('Actual species'!G991)&gt;=1,1,IF(SUM('Actual species'!G991)="X",1,0))</f>
        <v>0</v>
      </c>
      <c r="E991" s="2">
        <f>IF(SUM('Actual species'!H991)&gt;=1,1,IF(SUM('Actual species'!H991)="X",1,0))</f>
        <v>0</v>
      </c>
      <c r="F991" s="2">
        <f>IF(SUM('Actual species'!I991)&gt;=1,1,IF(SUM('Actual species'!I991)="X",1,0))</f>
        <v>0</v>
      </c>
      <c r="G991" s="2">
        <f>IF(SUM('Actual species'!J991)&gt;=1,1,IF(SUM('Actual species'!J991)="X",1,0))</f>
        <v>0</v>
      </c>
      <c r="H991" s="2">
        <f>IF(SUM('Actual species'!K991)&gt;=1,1,IF(SUM('Actual species'!K991)="X",1,0))</f>
        <v>1</v>
      </c>
      <c r="I991" s="2">
        <f>IF(SUM('Actual species'!L991)&gt;=1,1,IF(SUM('Actual species'!L991)="X",1,0))</f>
        <v>0</v>
      </c>
      <c r="J991" s="2">
        <f>IF(SUM('Actual species'!M991)&gt;=1,1,IF(SUM('Actual species'!M991)="X",1,0))</f>
        <v>0</v>
      </c>
      <c r="K991" s="2">
        <f>IF(SUM('Actual species'!N991)&gt;=1,1,IF(SUM('Actual species'!N991)="X",1,0))</f>
        <v>0</v>
      </c>
      <c r="L991" s="2">
        <f>IF(SUM('Actual species'!O991)&gt;=1,1,IF(SUM('Actual species'!O991)="X",1,0))</f>
        <v>0</v>
      </c>
      <c r="M991" s="2">
        <f>IF(SUM('Actual species'!P991)&gt;=1,1,IF(SUM('Actual species'!P991)="X",1,0))</f>
        <v>0</v>
      </c>
      <c r="N991" s="2">
        <f>IF(SUM('Actual species'!Q991)&gt;=1,1,IF(SUM('Actual species'!Q991)="X",1,0))</f>
        <v>0</v>
      </c>
      <c r="O991" s="2">
        <f>IF(SUM('Actual species'!R991)&gt;=1,1,IF(SUM('Actual species'!R991)="X",1,0))</f>
        <v>0</v>
      </c>
      <c r="P991" s="2">
        <f>IF(SUM('Actual species'!S991)&gt;=1,1,IF(SUM('Actual species'!S991)="X",1,0))</f>
        <v>0</v>
      </c>
      <c r="Q991" s="2">
        <f>IF(SUM('Actual species'!T991)&gt;=1,1,IF(SUM('Actual species'!T991)="X",1,0))</f>
        <v>0</v>
      </c>
      <c r="R991" s="2">
        <f>IF(SUM('Actual species'!U991)&gt;=1,1,IF(SUM('Actual species'!U991)="X",1,0))</f>
        <v>0</v>
      </c>
      <c r="S991" s="2">
        <f>IF(SUM('Actual species'!V991)&gt;=1,1,IF(SUM('Actual species'!V991)="X",1,0))</f>
        <v>0</v>
      </c>
      <c r="T991" s="2">
        <f>IF(SUM('Actual species'!W991)&gt;=1,1,IF(SUM('Actual species'!W991)="X",1,0))</f>
        <v>0</v>
      </c>
    </row>
    <row r="992" spans="1:20" x14ac:dyDescent="0.3">
      <c r="A992" s="113" t="str">
        <f>'Actual species'!A992</f>
        <v>Bisnius sordidus</v>
      </c>
      <c r="B992" s="66">
        <f>IF(SUM('Actual species'!B992:E992)&gt;=1,1,IF(SUM('Actual species'!B992:E992)="X",1,0))</f>
        <v>0</v>
      </c>
      <c r="C992" s="2">
        <f>IF(SUM('Actual species'!F992)&gt;=1,1,IF(SUM('Actual species'!F992)="X",1,0))</f>
        <v>0</v>
      </c>
      <c r="D992" s="2">
        <f>IF(SUM('Actual species'!G992)&gt;=1,1,IF(SUM('Actual species'!G992)="X",1,0))</f>
        <v>0</v>
      </c>
      <c r="E992" s="2">
        <f>IF(SUM('Actual species'!H992)&gt;=1,1,IF(SUM('Actual species'!H992)="X",1,0))</f>
        <v>0</v>
      </c>
      <c r="F992" s="2">
        <f>IF(SUM('Actual species'!I992)&gt;=1,1,IF(SUM('Actual species'!I992)="X",1,0))</f>
        <v>0</v>
      </c>
      <c r="G992" s="2">
        <f>IF(SUM('Actual species'!J992)&gt;=1,1,IF(SUM('Actual species'!J992)="X",1,0))</f>
        <v>0</v>
      </c>
      <c r="H992" s="2">
        <f>IF(SUM('Actual species'!K992)&gt;=1,1,IF(SUM('Actual species'!K992)="X",1,0))</f>
        <v>1</v>
      </c>
      <c r="I992" s="2">
        <f>IF(SUM('Actual species'!L992)&gt;=1,1,IF(SUM('Actual species'!L992)="X",1,0))</f>
        <v>0</v>
      </c>
      <c r="J992" s="2">
        <f>IF(SUM('Actual species'!M992)&gt;=1,1,IF(SUM('Actual species'!M992)="X",1,0))</f>
        <v>1</v>
      </c>
      <c r="K992" s="2">
        <f>IF(SUM('Actual species'!N992)&gt;=1,1,IF(SUM('Actual species'!N992)="X",1,0))</f>
        <v>0</v>
      </c>
      <c r="L992" s="2">
        <f>IF(SUM('Actual species'!O992)&gt;=1,1,IF(SUM('Actual species'!O992)="X",1,0))</f>
        <v>0</v>
      </c>
      <c r="M992" s="2">
        <f>IF(SUM('Actual species'!P992)&gt;=1,1,IF(SUM('Actual species'!P992)="X",1,0))</f>
        <v>0</v>
      </c>
      <c r="N992" s="2">
        <f>IF(SUM('Actual species'!Q992)&gt;=1,1,IF(SUM('Actual species'!Q992)="X",1,0))</f>
        <v>0</v>
      </c>
      <c r="O992" s="2">
        <f>IF(SUM('Actual species'!R992)&gt;=1,1,IF(SUM('Actual species'!R992)="X",1,0))</f>
        <v>0</v>
      </c>
      <c r="P992" s="2">
        <f>IF(SUM('Actual species'!S992)&gt;=1,1,IF(SUM('Actual species'!S992)="X",1,0))</f>
        <v>0</v>
      </c>
      <c r="Q992" s="2">
        <f>IF(SUM('Actual species'!T992)&gt;=1,1,IF(SUM('Actual species'!T992)="X",1,0))</f>
        <v>0</v>
      </c>
      <c r="R992" s="2">
        <f>IF(SUM('Actual species'!U992)&gt;=1,1,IF(SUM('Actual species'!U992)="X",1,0))</f>
        <v>0</v>
      </c>
      <c r="S992" s="2">
        <f>IF(SUM('Actual species'!V992)&gt;=1,1,IF(SUM('Actual species'!V992)="X",1,0))</f>
        <v>0</v>
      </c>
      <c r="T992" s="2">
        <f>IF(SUM('Actual species'!W992)&gt;=1,1,IF(SUM('Actual species'!W992)="X",1,0))</f>
        <v>0</v>
      </c>
    </row>
    <row r="993" spans="1:20" x14ac:dyDescent="0.3">
      <c r="A993" s="113" t="str">
        <f>'Actual species'!A993</f>
        <v>Cafius cicatricosus</v>
      </c>
      <c r="B993" s="66">
        <f>IF(SUM('Actual species'!B993:E993)&gt;=1,1,IF(SUM('Actual species'!B993:E993)="X",1,0))</f>
        <v>0</v>
      </c>
      <c r="C993" s="2">
        <f>IF(SUM('Actual species'!F993)&gt;=1,1,IF(SUM('Actual species'!F993)="X",1,0))</f>
        <v>0</v>
      </c>
      <c r="D993" s="2">
        <f>IF(SUM('Actual species'!G993)&gt;=1,1,IF(SUM('Actual species'!G993)="X",1,0))</f>
        <v>0</v>
      </c>
      <c r="E993" s="2">
        <f>IF(SUM('Actual species'!H993)&gt;=1,1,IF(SUM('Actual species'!H993)="X",1,0))</f>
        <v>0</v>
      </c>
      <c r="F993" s="2">
        <f>IF(SUM('Actual species'!I993)&gt;=1,1,IF(SUM('Actual species'!I993)="X",1,0))</f>
        <v>0</v>
      </c>
      <c r="G993" s="2">
        <f>IF(SUM('Actual species'!J993)&gt;=1,1,IF(SUM('Actual species'!J993)="X",1,0))</f>
        <v>0</v>
      </c>
      <c r="H993" s="2">
        <f>IF(SUM('Actual species'!K993)&gt;=1,1,IF(SUM('Actual species'!K993)="X",1,0))</f>
        <v>0</v>
      </c>
      <c r="I993" s="2">
        <f>IF(SUM('Actual species'!L993)&gt;=1,1,IF(SUM('Actual species'!L993)="X",1,0))</f>
        <v>0</v>
      </c>
      <c r="J993" s="2">
        <f>IF(SUM('Actual species'!M993)&gt;=1,1,IF(SUM('Actual species'!M993)="X",1,0))</f>
        <v>0</v>
      </c>
      <c r="K993" s="2">
        <f>IF(SUM('Actual species'!N993)&gt;=1,1,IF(SUM('Actual species'!N993)="X",1,0))</f>
        <v>0</v>
      </c>
      <c r="L993" s="2">
        <f>IF(SUM('Actual species'!O993)&gt;=1,1,IF(SUM('Actual species'!O993)="X",1,0))</f>
        <v>0</v>
      </c>
      <c r="M993" s="2">
        <f>IF(SUM('Actual species'!P993)&gt;=1,1,IF(SUM('Actual species'!P993)="X",1,0))</f>
        <v>0</v>
      </c>
      <c r="N993" s="2">
        <f>IF(SUM('Actual species'!Q993)&gt;=1,1,IF(SUM('Actual species'!Q993)="X",1,0))</f>
        <v>0</v>
      </c>
      <c r="O993" s="2">
        <f>IF(SUM('Actual species'!R993)&gt;=1,1,IF(SUM('Actual species'!R993)="X",1,0))</f>
        <v>0</v>
      </c>
      <c r="P993" s="2">
        <f>IF(SUM('Actual species'!S993)&gt;=1,1,IF(SUM('Actual species'!S993)="X",1,0))</f>
        <v>0</v>
      </c>
      <c r="Q993" s="2">
        <f>IF(SUM('Actual species'!T993)&gt;=1,1,IF(SUM('Actual species'!T993)="X",1,0))</f>
        <v>0</v>
      </c>
      <c r="R993" s="2">
        <f>IF(SUM('Actual species'!U993)&gt;=1,1,IF(SUM('Actual species'!U993)="X",1,0))</f>
        <v>0</v>
      </c>
      <c r="S993" s="2">
        <f>IF(SUM('Actual species'!V993)&gt;=1,1,IF(SUM('Actual species'!V993)="X",1,0))</f>
        <v>0</v>
      </c>
      <c r="T993" s="2">
        <f>IF(SUM('Actual species'!W993)&gt;=1,1,IF(SUM('Actual species'!W993)="X",1,0))</f>
        <v>0</v>
      </c>
    </row>
    <row r="994" spans="1:20" x14ac:dyDescent="0.3">
      <c r="A994" s="113" t="str">
        <f>'Actual species'!A994</f>
        <v>Cafius xantholoma</v>
      </c>
      <c r="B994" s="66">
        <f>IF(SUM('Actual species'!B994:E994)&gt;=1,1,IF(SUM('Actual species'!B994:E994)="X",1,0))</f>
        <v>1</v>
      </c>
      <c r="C994" s="2">
        <f>IF(SUM('Actual species'!F994)&gt;=1,1,IF(SUM('Actual species'!F994)="X",1,0))</f>
        <v>0</v>
      </c>
      <c r="D994" s="2">
        <f>IF(SUM('Actual species'!G994)&gt;=1,1,IF(SUM('Actual species'!G994)="X",1,0))</f>
        <v>0</v>
      </c>
      <c r="E994" s="2">
        <f>IF(SUM('Actual species'!H994)&gt;=1,1,IF(SUM('Actual species'!H994)="X",1,0))</f>
        <v>0</v>
      </c>
      <c r="F994" s="2">
        <f>IF(SUM('Actual species'!I994)&gt;=1,1,IF(SUM('Actual species'!I994)="X",1,0))</f>
        <v>0</v>
      </c>
      <c r="G994" s="2">
        <f>IF(SUM('Actual species'!J994)&gt;=1,1,IF(SUM('Actual species'!J994)="X",1,0))</f>
        <v>0</v>
      </c>
      <c r="H994" s="2">
        <f>IF(SUM('Actual species'!K994)&gt;=1,1,IF(SUM('Actual species'!K994)="X",1,0))</f>
        <v>0</v>
      </c>
      <c r="I994" s="2">
        <f>IF(SUM('Actual species'!L994)&gt;=1,1,IF(SUM('Actual species'!L994)="X",1,0))</f>
        <v>0</v>
      </c>
      <c r="J994" s="2">
        <f>IF(SUM('Actual species'!M994)&gt;=1,1,IF(SUM('Actual species'!M994)="X",1,0))</f>
        <v>0</v>
      </c>
      <c r="K994" s="2">
        <f>IF(SUM('Actual species'!N994)&gt;=1,1,IF(SUM('Actual species'!N994)="X",1,0))</f>
        <v>0</v>
      </c>
      <c r="L994" s="2">
        <f>IF(SUM('Actual species'!O994)&gt;=1,1,IF(SUM('Actual species'!O994)="X",1,0))</f>
        <v>0</v>
      </c>
      <c r="M994" s="2">
        <f>IF(SUM('Actual species'!P994)&gt;=1,1,IF(SUM('Actual species'!P994)="X",1,0))</f>
        <v>0</v>
      </c>
      <c r="N994" s="2">
        <f>IF(SUM('Actual species'!Q994)&gt;=1,1,IF(SUM('Actual species'!Q994)="X",1,0))</f>
        <v>0</v>
      </c>
      <c r="O994" s="2">
        <f>IF(SUM('Actual species'!R994)&gt;=1,1,IF(SUM('Actual species'!R994)="X",1,0))</f>
        <v>0</v>
      </c>
      <c r="P994" s="2">
        <f>IF(SUM('Actual species'!S994)&gt;=1,1,IF(SUM('Actual species'!S994)="X",1,0))</f>
        <v>0</v>
      </c>
      <c r="Q994" s="2">
        <f>IF(SUM('Actual species'!T994)&gt;=1,1,IF(SUM('Actual species'!T994)="X",1,0))</f>
        <v>0</v>
      </c>
      <c r="R994" s="2">
        <f>IF(SUM('Actual species'!U994)&gt;=1,1,IF(SUM('Actual species'!U994)="X",1,0))</f>
        <v>0</v>
      </c>
      <c r="S994" s="2">
        <f>IF(SUM('Actual species'!V994)&gt;=1,1,IF(SUM('Actual species'!V994)="X",1,0))</f>
        <v>0</v>
      </c>
      <c r="T994" s="2">
        <f>IF(SUM('Actual species'!W994)&gt;=1,1,IF(SUM('Actual species'!W994)="X",1,0))</f>
        <v>0</v>
      </c>
    </row>
    <row r="995" spans="1:20" x14ac:dyDescent="0.3">
      <c r="A995" s="113" t="str">
        <f>'Actual species'!A995</f>
        <v>Creophilus maxillosus</v>
      </c>
      <c r="B995" s="66">
        <f>IF(SUM('Actual species'!B995:E995)&gt;=1,1,IF(SUM('Actual species'!B995:E995)="X",1,0))</f>
        <v>1</v>
      </c>
      <c r="C995" s="2">
        <f>IF(SUM('Actual species'!F995)&gt;=1,1,IF(SUM('Actual species'!F995)="X",1,0))</f>
        <v>0</v>
      </c>
      <c r="D995" s="2">
        <f>IF(SUM('Actual species'!G995)&gt;=1,1,IF(SUM('Actual species'!G995)="X",1,0))</f>
        <v>0</v>
      </c>
      <c r="E995" s="2">
        <f>IF(SUM('Actual species'!H995)&gt;=1,1,IF(SUM('Actual species'!H995)="X",1,0))</f>
        <v>0</v>
      </c>
      <c r="F995" s="2">
        <f>IF(SUM('Actual species'!I995)&gt;=1,1,IF(SUM('Actual species'!I995)="X",1,0))</f>
        <v>1</v>
      </c>
      <c r="G995" s="2">
        <f>IF(SUM('Actual species'!J995)&gt;=1,1,IF(SUM('Actual species'!J995)="X",1,0))</f>
        <v>0</v>
      </c>
      <c r="H995" s="2">
        <f>IF(SUM('Actual species'!K995)&gt;=1,1,IF(SUM('Actual species'!K995)="X",1,0))</f>
        <v>0</v>
      </c>
      <c r="I995" s="2">
        <f>IF(SUM('Actual species'!L995)&gt;=1,1,IF(SUM('Actual species'!L995)="X",1,0))</f>
        <v>0</v>
      </c>
      <c r="J995" s="2">
        <f>IF(SUM('Actual species'!M995)&gt;=1,1,IF(SUM('Actual species'!M995)="X",1,0))</f>
        <v>0</v>
      </c>
      <c r="K995" s="2">
        <f>IF(SUM('Actual species'!N995)&gt;=1,1,IF(SUM('Actual species'!N995)="X",1,0))</f>
        <v>0</v>
      </c>
      <c r="L995" s="2">
        <f>IF(SUM('Actual species'!O995)&gt;=1,1,IF(SUM('Actual species'!O995)="X",1,0))</f>
        <v>0</v>
      </c>
      <c r="M995" s="2">
        <f>IF(SUM('Actual species'!P995)&gt;=1,1,IF(SUM('Actual species'!P995)="X",1,0))</f>
        <v>0</v>
      </c>
      <c r="N995" s="2">
        <f>IF(SUM('Actual species'!Q995)&gt;=1,1,IF(SUM('Actual species'!Q995)="X",1,0))</f>
        <v>0</v>
      </c>
      <c r="O995" s="2">
        <f>IF(SUM('Actual species'!R995)&gt;=1,1,IF(SUM('Actual species'!R995)="X",1,0))</f>
        <v>0</v>
      </c>
      <c r="P995" s="2">
        <f>IF(SUM('Actual species'!S995)&gt;=1,1,IF(SUM('Actual species'!S995)="X",1,0))</f>
        <v>0</v>
      </c>
      <c r="Q995" s="2">
        <f>IF(SUM('Actual species'!T995)&gt;=1,1,IF(SUM('Actual species'!T995)="X",1,0))</f>
        <v>0</v>
      </c>
      <c r="R995" s="2">
        <f>IF(SUM('Actual species'!U995)&gt;=1,1,IF(SUM('Actual species'!U995)="X",1,0))</f>
        <v>0</v>
      </c>
      <c r="S995" s="2">
        <f>IF(SUM('Actual species'!V995)&gt;=1,1,IF(SUM('Actual species'!V995)="X",1,0))</f>
        <v>0</v>
      </c>
      <c r="T995" s="2">
        <f>IF(SUM('Actual species'!W995)&gt;=1,1,IF(SUM('Actual species'!W995)="X",1,0))</f>
        <v>0</v>
      </c>
    </row>
    <row r="996" spans="1:20" x14ac:dyDescent="0.3">
      <c r="A996" s="113" t="str">
        <f>'Actual species'!A996</f>
        <v>Dinothenarus flavocephalus</v>
      </c>
      <c r="B996" s="66">
        <f>IF(SUM('Actual species'!B996:E996)&gt;=1,1,IF(SUM('Actual species'!B996:E996)="X",1,0))</f>
        <v>0</v>
      </c>
      <c r="C996" s="2">
        <f>IF(SUM('Actual species'!F996)&gt;=1,1,IF(SUM('Actual species'!F996)="X",1,0))</f>
        <v>1</v>
      </c>
      <c r="D996" s="2">
        <f>IF(SUM('Actual species'!G996)&gt;=1,1,IF(SUM('Actual species'!G996)="X",1,0))</f>
        <v>0</v>
      </c>
      <c r="E996" s="2">
        <f>IF(SUM('Actual species'!H996)&gt;=1,1,IF(SUM('Actual species'!H996)="X",1,0))</f>
        <v>0</v>
      </c>
      <c r="F996" s="2">
        <f>IF(SUM('Actual species'!I996)&gt;=1,1,IF(SUM('Actual species'!I996)="X",1,0))</f>
        <v>0</v>
      </c>
      <c r="G996" s="2">
        <f>IF(SUM('Actual species'!J996)&gt;=1,1,IF(SUM('Actual species'!J996)="X",1,0))</f>
        <v>0</v>
      </c>
      <c r="H996" s="2">
        <f>IF(SUM('Actual species'!K996)&gt;=1,1,IF(SUM('Actual species'!K996)="X",1,0))</f>
        <v>1</v>
      </c>
      <c r="I996" s="2">
        <f>IF(SUM('Actual species'!L996)&gt;=1,1,IF(SUM('Actual species'!L996)="X",1,0))</f>
        <v>0</v>
      </c>
      <c r="J996" s="2">
        <f>IF(SUM('Actual species'!M996)&gt;=1,1,IF(SUM('Actual species'!M996)="X",1,0))</f>
        <v>0</v>
      </c>
      <c r="K996" s="2">
        <f>IF(SUM('Actual species'!N996)&gt;=1,1,IF(SUM('Actual species'!N996)="X",1,0))</f>
        <v>0</v>
      </c>
      <c r="L996" s="2">
        <f>IF(SUM('Actual species'!O996)&gt;=1,1,IF(SUM('Actual species'!O996)="X",1,0))</f>
        <v>0</v>
      </c>
      <c r="M996" s="2">
        <f>IF(SUM('Actual species'!P996)&gt;=1,1,IF(SUM('Actual species'!P996)="X",1,0))</f>
        <v>0</v>
      </c>
      <c r="N996" s="2">
        <f>IF(SUM('Actual species'!Q996)&gt;=1,1,IF(SUM('Actual species'!Q996)="X",1,0))</f>
        <v>0</v>
      </c>
      <c r="O996" s="2">
        <f>IF(SUM('Actual species'!R996)&gt;=1,1,IF(SUM('Actual species'!R996)="X",1,0))</f>
        <v>0</v>
      </c>
      <c r="P996" s="2">
        <f>IF(SUM('Actual species'!S996)&gt;=1,1,IF(SUM('Actual species'!S996)="X",1,0))</f>
        <v>0</v>
      </c>
      <c r="Q996" s="2">
        <f>IF(SUM('Actual species'!T996)&gt;=1,1,IF(SUM('Actual species'!T996)="X",1,0))</f>
        <v>0</v>
      </c>
      <c r="R996" s="2">
        <f>IF(SUM('Actual species'!U996)&gt;=1,1,IF(SUM('Actual species'!U996)="X",1,0))</f>
        <v>0</v>
      </c>
      <c r="S996" s="2">
        <f>IF(SUM('Actual species'!V996)&gt;=1,1,IF(SUM('Actual species'!V996)="X",1,0))</f>
        <v>0</v>
      </c>
      <c r="T996" s="2">
        <f>IF(SUM('Actual species'!W996)&gt;=1,1,IF(SUM('Actual species'!W996)="X",1,0))</f>
        <v>0</v>
      </c>
    </row>
    <row r="997" spans="1:20" x14ac:dyDescent="0.3">
      <c r="A997" s="113" t="str">
        <f>'Actual species'!A997</f>
        <v>Erichsonius rivularis</v>
      </c>
      <c r="B997" s="66">
        <f>IF(SUM('Actual species'!B997:E997)&gt;=1,1,IF(SUM('Actual species'!B997:E997)="X",1,0))</f>
        <v>0</v>
      </c>
      <c r="C997" s="2">
        <f>IF(SUM('Actual species'!F997)&gt;=1,1,IF(SUM('Actual species'!F997)="X",1,0))</f>
        <v>0</v>
      </c>
      <c r="D997" s="2">
        <f>IF(SUM('Actual species'!G997)&gt;=1,1,IF(SUM('Actual species'!G997)="X",1,0))</f>
        <v>0</v>
      </c>
      <c r="E997" s="2">
        <f>IF(SUM('Actual species'!H997)&gt;=1,1,IF(SUM('Actual species'!H997)="X",1,0))</f>
        <v>0</v>
      </c>
      <c r="F997" s="2">
        <f>IF(SUM('Actual species'!I997)&gt;=1,1,IF(SUM('Actual species'!I997)="X",1,0))</f>
        <v>0</v>
      </c>
      <c r="G997" s="2">
        <f>IF(SUM('Actual species'!J997)&gt;=1,1,IF(SUM('Actual species'!J997)="X",1,0))</f>
        <v>0</v>
      </c>
      <c r="H997" s="2">
        <f>IF(SUM('Actual species'!K997)&gt;=1,1,IF(SUM('Actual species'!K997)="X",1,0))</f>
        <v>0</v>
      </c>
      <c r="I997" s="2">
        <f>IF(SUM('Actual species'!L997)&gt;=1,1,IF(SUM('Actual species'!L997)="X",1,0))</f>
        <v>0</v>
      </c>
      <c r="J997" s="2">
        <f>IF(SUM('Actual species'!M997)&gt;=1,1,IF(SUM('Actual species'!M997)="X",1,0))</f>
        <v>0</v>
      </c>
      <c r="K997" s="2">
        <f>IF(SUM('Actual species'!N997)&gt;=1,1,IF(SUM('Actual species'!N997)="X",1,0))</f>
        <v>0</v>
      </c>
      <c r="L997" s="2">
        <f>IF(SUM('Actual species'!O997)&gt;=1,1,IF(SUM('Actual species'!O997)="X",1,0))</f>
        <v>0</v>
      </c>
      <c r="M997" s="2">
        <f>IF(SUM('Actual species'!P997)&gt;=1,1,IF(SUM('Actual species'!P997)="X",1,0))</f>
        <v>0</v>
      </c>
      <c r="N997" s="2">
        <f>IF(SUM('Actual species'!Q997)&gt;=1,1,IF(SUM('Actual species'!Q997)="X",1,0))</f>
        <v>0</v>
      </c>
      <c r="O997" s="2">
        <f>IF(SUM('Actual species'!R997)&gt;=1,1,IF(SUM('Actual species'!R997)="X",1,0))</f>
        <v>1</v>
      </c>
      <c r="P997" s="2">
        <f>IF(SUM('Actual species'!S997)&gt;=1,1,IF(SUM('Actual species'!S997)="X",1,0))</f>
        <v>0</v>
      </c>
      <c r="Q997" s="2">
        <f>IF(SUM('Actual species'!T997)&gt;=1,1,IF(SUM('Actual species'!T997)="X",1,0))</f>
        <v>0</v>
      </c>
      <c r="R997" s="2">
        <f>IF(SUM('Actual species'!U997)&gt;=1,1,IF(SUM('Actual species'!U997)="X",1,0))</f>
        <v>0</v>
      </c>
      <c r="S997" s="2">
        <f>IF(SUM('Actual species'!V997)&gt;=1,1,IF(SUM('Actual species'!V997)="X",1,0))</f>
        <v>0</v>
      </c>
      <c r="T997" s="2">
        <f>IF(SUM('Actual species'!W997)&gt;=1,1,IF(SUM('Actual species'!W997)="X",1,0))</f>
        <v>0</v>
      </c>
    </row>
    <row r="998" spans="1:20" x14ac:dyDescent="0.3">
      <c r="A998" s="113" t="str">
        <f>'Actual species'!A998</f>
        <v>Erichsonius subopacus</v>
      </c>
      <c r="B998" s="66">
        <f>IF(SUM('Actual species'!B998:E998)&gt;=1,1,IF(SUM('Actual species'!B998:E998)="X",1,0))</f>
        <v>1</v>
      </c>
      <c r="C998" s="2">
        <f>IF(SUM('Actual species'!F998)&gt;=1,1,IF(SUM('Actual species'!F998)="X",1,0))</f>
        <v>0</v>
      </c>
      <c r="D998" s="2">
        <f>IF(SUM('Actual species'!G998)&gt;=1,1,IF(SUM('Actual species'!G998)="X",1,0))</f>
        <v>1</v>
      </c>
      <c r="E998" s="2">
        <f>IF(SUM('Actual species'!H998)&gt;=1,1,IF(SUM('Actual species'!H998)="X",1,0))</f>
        <v>1</v>
      </c>
      <c r="F998" s="2">
        <f>IF(SUM('Actual species'!I998)&gt;=1,1,IF(SUM('Actual species'!I998)="X",1,0))</f>
        <v>1</v>
      </c>
      <c r="G998" s="2">
        <f>IF(SUM('Actual species'!J998)&gt;=1,1,IF(SUM('Actual species'!J998)="X",1,0))</f>
        <v>0</v>
      </c>
      <c r="H998" s="2">
        <f>IF(SUM('Actual species'!K998)&gt;=1,1,IF(SUM('Actual species'!K998)="X",1,0))</f>
        <v>0</v>
      </c>
      <c r="I998" s="2">
        <f>IF(SUM('Actual species'!L998)&gt;=1,1,IF(SUM('Actual species'!L998)="X",1,0))</f>
        <v>0</v>
      </c>
      <c r="J998" s="2">
        <f>IF(SUM('Actual species'!M998)&gt;=1,1,IF(SUM('Actual species'!M998)="X",1,0))</f>
        <v>1</v>
      </c>
      <c r="K998" s="2">
        <f>IF(SUM('Actual species'!N998)&gt;=1,1,IF(SUM('Actual species'!N998)="X",1,0))</f>
        <v>0</v>
      </c>
      <c r="L998" s="2">
        <f>IF(SUM('Actual species'!O998)&gt;=1,1,IF(SUM('Actual species'!O998)="X",1,0))</f>
        <v>0</v>
      </c>
      <c r="M998" s="2">
        <f>IF(SUM('Actual species'!P998)&gt;=1,1,IF(SUM('Actual species'!P998)="X",1,0))</f>
        <v>1</v>
      </c>
      <c r="N998" s="2">
        <f>IF(SUM('Actual species'!Q998)&gt;=1,1,IF(SUM('Actual species'!Q998)="X",1,0))</f>
        <v>0</v>
      </c>
      <c r="O998" s="2">
        <f>IF(SUM('Actual species'!R998)&gt;=1,1,IF(SUM('Actual species'!R998)="X",1,0))</f>
        <v>0</v>
      </c>
      <c r="P998" s="2">
        <f>IF(SUM('Actual species'!S998)&gt;=1,1,IF(SUM('Actual species'!S998)="X",1,0))</f>
        <v>0</v>
      </c>
      <c r="Q998" s="2">
        <f>IF(SUM('Actual species'!T998)&gt;=1,1,IF(SUM('Actual species'!T998)="X",1,0))</f>
        <v>0</v>
      </c>
      <c r="R998" s="2">
        <f>IF(SUM('Actual species'!U998)&gt;=1,1,IF(SUM('Actual species'!U998)="X",1,0))</f>
        <v>0</v>
      </c>
      <c r="S998" s="2">
        <f>IF(SUM('Actual species'!V998)&gt;=1,1,IF(SUM('Actual species'!V998)="X",1,0))</f>
        <v>0</v>
      </c>
      <c r="T998" s="2">
        <f>IF(SUM('Actual species'!W998)&gt;=1,1,IF(SUM('Actual species'!W998)="X",1,0))</f>
        <v>0</v>
      </c>
    </row>
    <row r="999" spans="1:20" x14ac:dyDescent="0.3">
      <c r="A999" s="113" t="str">
        <f>'Actual species'!A999</f>
        <v>Gabrius astutoides</v>
      </c>
      <c r="B999" s="66">
        <f>IF(SUM('Actual species'!B999:E999)&gt;=1,1,IF(SUM('Actual species'!B999:E999)="X",1,0))</f>
        <v>0</v>
      </c>
      <c r="C999" s="2">
        <f>IF(SUM('Actual species'!F999)&gt;=1,1,IF(SUM('Actual species'!F999)="X",1,0))</f>
        <v>0</v>
      </c>
      <c r="D999" s="2">
        <f>IF(SUM('Actual species'!G999)&gt;=1,1,IF(SUM('Actual species'!G999)="X",1,0))</f>
        <v>0</v>
      </c>
      <c r="E999" s="2">
        <f>IF(SUM('Actual species'!H999)&gt;=1,1,IF(SUM('Actual species'!H999)="X",1,0))</f>
        <v>1</v>
      </c>
      <c r="F999" s="2">
        <f>IF(SUM('Actual species'!I999)&gt;=1,1,IF(SUM('Actual species'!I999)="X",1,0))</f>
        <v>0</v>
      </c>
      <c r="G999" s="2">
        <f>IF(SUM('Actual species'!J999)&gt;=1,1,IF(SUM('Actual species'!J999)="X",1,0))</f>
        <v>0</v>
      </c>
      <c r="H999" s="2">
        <f>IF(SUM('Actual species'!K999)&gt;=1,1,IF(SUM('Actual species'!K999)="X",1,0))</f>
        <v>0</v>
      </c>
      <c r="I999" s="2">
        <f>IF(SUM('Actual species'!L999)&gt;=1,1,IF(SUM('Actual species'!L999)="X",1,0))</f>
        <v>0</v>
      </c>
      <c r="J999" s="2">
        <f>IF(SUM('Actual species'!M999)&gt;=1,1,IF(SUM('Actual species'!M999)="X",1,0))</f>
        <v>0</v>
      </c>
      <c r="K999" s="2">
        <f>IF(SUM('Actual species'!N999)&gt;=1,1,IF(SUM('Actual species'!N999)="X",1,0))</f>
        <v>0</v>
      </c>
      <c r="L999" s="2">
        <f>IF(SUM('Actual species'!O999)&gt;=1,1,IF(SUM('Actual species'!O999)="X",1,0))</f>
        <v>0</v>
      </c>
      <c r="M999" s="2">
        <f>IF(SUM('Actual species'!P999)&gt;=1,1,IF(SUM('Actual species'!P999)="X",1,0))</f>
        <v>0</v>
      </c>
      <c r="N999" s="2">
        <f>IF(SUM('Actual species'!Q999)&gt;=1,1,IF(SUM('Actual species'!Q999)="X",1,0))</f>
        <v>0</v>
      </c>
      <c r="O999" s="2">
        <f>IF(SUM('Actual species'!R999)&gt;=1,1,IF(SUM('Actual species'!R999)="X",1,0))</f>
        <v>0</v>
      </c>
      <c r="P999" s="2">
        <f>IF(SUM('Actual species'!S999)&gt;=1,1,IF(SUM('Actual species'!S999)="X",1,0))</f>
        <v>1</v>
      </c>
      <c r="Q999" s="2">
        <f>IF(SUM('Actual species'!T999)&gt;=1,1,IF(SUM('Actual species'!T999)="X",1,0))</f>
        <v>0</v>
      </c>
      <c r="R999" s="2">
        <f>IF(SUM('Actual species'!U999)&gt;=1,1,IF(SUM('Actual species'!U999)="X",1,0))</f>
        <v>0</v>
      </c>
      <c r="S999" s="2">
        <f>IF(SUM('Actual species'!V999)&gt;=1,1,IF(SUM('Actual species'!V999)="X",1,0))</f>
        <v>0</v>
      </c>
      <c r="T999" s="2">
        <f>IF(SUM('Actual species'!W999)&gt;=1,1,IF(SUM('Actual species'!W999)="X",1,0))</f>
        <v>0</v>
      </c>
    </row>
    <row r="1000" spans="1:20" x14ac:dyDescent="0.3">
      <c r="A1000" s="113" t="str">
        <f>'Actual species'!A1000</f>
        <v xml:space="preserve">Gabrius cf. nigritulus </v>
      </c>
      <c r="B1000" s="66">
        <f>IF(SUM('Actual species'!B1000:E1000)&gt;=1,1,IF(SUM('Actual species'!B1000:E1000)="X",1,0))</f>
        <v>0</v>
      </c>
      <c r="C1000" s="2">
        <f>IF(SUM('Actual species'!F1000)&gt;=1,1,IF(SUM('Actual species'!F1000)="X",1,0))</f>
        <v>0</v>
      </c>
      <c r="D1000" s="2">
        <f>IF(SUM('Actual species'!G1000)&gt;=1,1,IF(SUM('Actual species'!G1000)="X",1,0))</f>
        <v>0</v>
      </c>
      <c r="E1000" s="2">
        <f>IF(SUM('Actual species'!H1000)&gt;=1,1,IF(SUM('Actual species'!H1000)="X",1,0))</f>
        <v>0</v>
      </c>
      <c r="F1000" s="2">
        <f>IF(SUM('Actual species'!I1000)&gt;=1,1,IF(SUM('Actual species'!I1000)="X",1,0))</f>
        <v>0</v>
      </c>
      <c r="G1000" s="2">
        <f>IF(SUM('Actual species'!J1000)&gt;=1,1,IF(SUM('Actual species'!J1000)="X",1,0))</f>
        <v>1</v>
      </c>
      <c r="H1000" s="2">
        <f>IF(SUM('Actual species'!K1000)&gt;=1,1,IF(SUM('Actual species'!K1000)="X",1,0))</f>
        <v>0</v>
      </c>
      <c r="I1000" s="2">
        <f>IF(SUM('Actual species'!L1000)&gt;=1,1,IF(SUM('Actual species'!L1000)="X",1,0))</f>
        <v>0</v>
      </c>
      <c r="J1000" s="2">
        <f>IF(SUM('Actual species'!M1000)&gt;=1,1,IF(SUM('Actual species'!M1000)="X",1,0))</f>
        <v>0</v>
      </c>
      <c r="K1000" s="2">
        <f>IF(SUM('Actual species'!N1000)&gt;=1,1,IF(SUM('Actual species'!N1000)="X",1,0))</f>
        <v>0</v>
      </c>
      <c r="L1000" s="2">
        <f>IF(SUM('Actual species'!O1000)&gt;=1,1,IF(SUM('Actual species'!O1000)="X",1,0))</f>
        <v>0</v>
      </c>
      <c r="M1000" s="2">
        <f>IF(SUM('Actual species'!P1000)&gt;=1,1,IF(SUM('Actual species'!P1000)="X",1,0))</f>
        <v>0</v>
      </c>
      <c r="N1000" s="2">
        <f>IF(SUM('Actual species'!Q1000)&gt;=1,1,IF(SUM('Actual species'!Q1000)="X",1,0))</f>
        <v>0</v>
      </c>
      <c r="O1000" s="2">
        <f>IF(SUM('Actual species'!R1000)&gt;=1,1,IF(SUM('Actual species'!R1000)="X",1,0))</f>
        <v>0</v>
      </c>
      <c r="P1000" s="2">
        <f>IF(SUM('Actual species'!S1000)&gt;=1,1,IF(SUM('Actual species'!S1000)="X",1,0))</f>
        <v>0</v>
      </c>
      <c r="Q1000" s="2">
        <f>IF(SUM('Actual species'!T1000)&gt;=1,1,IF(SUM('Actual species'!T1000)="X",1,0))</f>
        <v>0</v>
      </c>
      <c r="R1000" s="2">
        <f>IF(SUM('Actual species'!U1000)&gt;=1,1,IF(SUM('Actual species'!U1000)="X",1,0))</f>
        <v>0</v>
      </c>
      <c r="S1000" s="2">
        <f>IF(SUM('Actual species'!V1000)&gt;=1,1,IF(SUM('Actual species'!V1000)="X",1,0))</f>
        <v>0</v>
      </c>
      <c r="T1000" s="2">
        <f>IF(SUM('Actual species'!W1000)&gt;=1,1,IF(SUM('Actual species'!W1000)="X",1,0))</f>
        <v>0</v>
      </c>
    </row>
    <row r="1001" spans="1:20" x14ac:dyDescent="0.3">
      <c r="A1001" s="113" t="str">
        <f>'Actual species'!A1001</f>
        <v>Gabrius exspectatus</v>
      </c>
      <c r="B1001" s="66">
        <f>IF(SUM('Actual species'!B1001:E1001)&gt;=1,1,IF(SUM('Actual species'!B1001:E1001)="X",1,0))</f>
        <v>0</v>
      </c>
      <c r="C1001" s="2">
        <f>IF(SUM('Actual species'!F1001)&gt;=1,1,IF(SUM('Actual species'!F1001)="X",1,0))</f>
        <v>0</v>
      </c>
      <c r="D1001" s="2">
        <f>IF(SUM('Actual species'!G1001)&gt;=1,1,IF(SUM('Actual species'!G1001)="X",1,0))</f>
        <v>0</v>
      </c>
      <c r="E1001" s="2">
        <f>IF(SUM('Actual species'!H1001)&gt;=1,1,IF(SUM('Actual species'!H1001)="X",1,0))</f>
        <v>0</v>
      </c>
      <c r="F1001" s="2">
        <f>IF(SUM('Actual species'!I1001)&gt;=1,1,IF(SUM('Actual species'!I1001)="X",1,0))</f>
        <v>0</v>
      </c>
      <c r="G1001" s="2">
        <f>IF(SUM('Actual species'!J1001)&gt;=1,1,IF(SUM('Actual species'!J1001)="X",1,0))</f>
        <v>0</v>
      </c>
      <c r="H1001" s="2">
        <f>IF(SUM('Actual species'!K1001)&gt;=1,1,IF(SUM('Actual species'!K1001)="X",1,0))</f>
        <v>0</v>
      </c>
      <c r="I1001" s="2">
        <f>IF(SUM('Actual species'!L1001)&gt;=1,1,IF(SUM('Actual species'!L1001)="X",1,0))</f>
        <v>0</v>
      </c>
      <c r="J1001" s="2">
        <f>IF(SUM('Actual species'!M1001)&gt;=1,1,IF(SUM('Actual species'!M1001)="X",1,0))</f>
        <v>0</v>
      </c>
      <c r="K1001" s="2">
        <f>IF(SUM('Actual species'!N1001)&gt;=1,1,IF(SUM('Actual species'!N1001)="X",1,0))</f>
        <v>0</v>
      </c>
      <c r="L1001" s="2">
        <f>IF(SUM('Actual species'!O1001)&gt;=1,1,IF(SUM('Actual species'!O1001)="X",1,0))</f>
        <v>0</v>
      </c>
      <c r="M1001" s="2">
        <f>IF(SUM('Actual species'!P1001)&gt;=1,1,IF(SUM('Actual species'!P1001)="X",1,0))</f>
        <v>0</v>
      </c>
      <c r="N1001" s="2">
        <f>IF(SUM('Actual species'!Q1001)&gt;=1,1,IF(SUM('Actual species'!Q1001)="X",1,0))</f>
        <v>0</v>
      </c>
      <c r="O1001" s="2">
        <f>IF(SUM('Actual species'!R1001)&gt;=1,1,IF(SUM('Actual species'!R1001)="X",1,0))</f>
        <v>0</v>
      </c>
      <c r="P1001" s="2">
        <f>IF(SUM('Actual species'!S1001)&gt;=1,1,IF(SUM('Actual species'!S1001)="X",1,0))</f>
        <v>1</v>
      </c>
      <c r="Q1001" s="2">
        <f>IF(SUM('Actual species'!T1001)&gt;=1,1,IF(SUM('Actual species'!T1001)="X",1,0))</f>
        <v>1</v>
      </c>
      <c r="R1001" s="2">
        <f>IF(SUM('Actual species'!U1001)&gt;=1,1,IF(SUM('Actual species'!U1001)="X",1,0))</f>
        <v>0</v>
      </c>
      <c r="S1001" s="2">
        <f>IF(SUM('Actual species'!V1001)&gt;=1,1,IF(SUM('Actual species'!V1001)="X",1,0))</f>
        <v>0</v>
      </c>
      <c r="T1001" s="2">
        <f>IF(SUM('Actual species'!W1001)&gt;=1,1,IF(SUM('Actual species'!W1001)="X",1,0))</f>
        <v>0</v>
      </c>
    </row>
    <row r="1002" spans="1:20" x14ac:dyDescent="0.3">
      <c r="A1002" s="113" t="str">
        <f>'Actual species'!A1002</f>
        <v>Gabrius graecus</v>
      </c>
      <c r="B1002" s="66">
        <f>IF(SUM('Actual species'!B1002:E1002)&gt;=1,1,IF(SUM('Actual species'!B1002:E1002)="X",1,0))</f>
        <v>0</v>
      </c>
      <c r="C1002" s="2">
        <f>IF(SUM('Actual species'!F1002)&gt;=1,1,IF(SUM('Actual species'!F1002)="X",1,0))</f>
        <v>0</v>
      </c>
      <c r="D1002" s="2">
        <f>IF(SUM('Actual species'!G1002)&gt;=1,1,IF(SUM('Actual species'!G1002)="X",1,0))</f>
        <v>0</v>
      </c>
      <c r="E1002" s="2">
        <f>IF(SUM('Actual species'!H1002)&gt;=1,1,IF(SUM('Actual species'!H1002)="X",1,0))</f>
        <v>0</v>
      </c>
      <c r="F1002" s="2">
        <f>IF(SUM('Actual species'!I1002)&gt;=1,1,IF(SUM('Actual species'!I1002)="X",1,0))</f>
        <v>0</v>
      </c>
      <c r="G1002" s="2">
        <f>IF(SUM('Actual species'!J1002)&gt;=1,1,IF(SUM('Actual species'!J1002)="X",1,0))</f>
        <v>0</v>
      </c>
      <c r="H1002" s="2">
        <f>IF(SUM('Actual species'!K1002)&gt;=1,1,IF(SUM('Actual species'!K1002)="X",1,0))</f>
        <v>0</v>
      </c>
      <c r="I1002" s="2">
        <f>IF(SUM('Actual species'!L1002)&gt;=1,1,IF(SUM('Actual species'!L1002)="X",1,0))</f>
        <v>0</v>
      </c>
      <c r="J1002" s="2">
        <f>IF(SUM('Actual species'!M1002)&gt;=1,1,IF(SUM('Actual species'!M1002)="X",1,0))</f>
        <v>0</v>
      </c>
      <c r="K1002" s="2">
        <f>IF(SUM('Actual species'!N1002)&gt;=1,1,IF(SUM('Actual species'!N1002)="X",1,0))</f>
        <v>0</v>
      </c>
      <c r="L1002" s="2">
        <f>IF(SUM('Actual species'!O1002)&gt;=1,1,IF(SUM('Actual species'!O1002)="X",1,0))</f>
        <v>0</v>
      </c>
      <c r="M1002" s="2">
        <f>IF(SUM('Actual species'!P1002)&gt;=1,1,IF(SUM('Actual species'!P1002)="X",1,0))</f>
        <v>0</v>
      </c>
      <c r="N1002" s="2">
        <f>IF(SUM('Actual species'!Q1002)&gt;=1,1,IF(SUM('Actual species'!Q1002)="X",1,0))</f>
        <v>0</v>
      </c>
      <c r="O1002" s="2">
        <f>IF(SUM('Actual species'!R1002)&gt;=1,1,IF(SUM('Actual species'!R1002)="X",1,0))</f>
        <v>0</v>
      </c>
      <c r="P1002" s="2">
        <f>IF(SUM('Actual species'!S1002)&gt;=1,1,IF(SUM('Actual species'!S1002)="X",1,0))</f>
        <v>0</v>
      </c>
      <c r="Q1002" s="2">
        <f>IF(SUM('Actual species'!T1002)&gt;=1,1,IF(SUM('Actual species'!T1002)="X",1,0))</f>
        <v>0</v>
      </c>
      <c r="R1002" s="2">
        <f>IF(SUM('Actual species'!U1002)&gt;=1,1,IF(SUM('Actual species'!U1002)="X",1,0))</f>
        <v>0</v>
      </c>
      <c r="S1002" s="2">
        <f>IF(SUM('Actual species'!V1002)&gt;=1,1,IF(SUM('Actual species'!V1002)="X",1,0))</f>
        <v>0</v>
      </c>
      <c r="T1002" s="2">
        <f>IF(SUM('Actual species'!W1002)&gt;=1,1,IF(SUM('Actual species'!W1002)="X",1,0))</f>
        <v>0</v>
      </c>
    </row>
    <row r="1003" spans="1:20" x14ac:dyDescent="0.3">
      <c r="A1003" s="113" t="str">
        <f>'Actual species'!A1003</f>
        <v>Gabrius latro</v>
      </c>
      <c r="B1003" s="66">
        <f>IF(SUM('Actual species'!B1003:E1003)&gt;=1,1,IF(SUM('Actual species'!B1003:E1003)="X",1,0))</f>
        <v>0</v>
      </c>
      <c r="C1003" s="2">
        <f>IF(SUM('Actual species'!F1003)&gt;=1,1,IF(SUM('Actual species'!F1003)="X",1,0))</f>
        <v>0</v>
      </c>
      <c r="D1003" s="2">
        <f>IF(SUM('Actual species'!G1003)&gt;=1,1,IF(SUM('Actual species'!G1003)="X",1,0))</f>
        <v>0</v>
      </c>
      <c r="E1003" s="2">
        <f>IF(SUM('Actual species'!H1003)&gt;=1,1,IF(SUM('Actual species'!H1003)="X",1,0))</f>
        <v>0</v>
      </c>
      <c r="F1003" s="2">
        <f>IF(SUM('Actual species'!I1003)&gt;=1,1,IF(SUM('Actual species'!I1003)="X",1,0))</f>
        <v>1</v>
      </c>
      <c r="G1003" s="2">
        <f>IF(SUM('Actual species'!J1003)&gt;=1,1,IF(SUM('Actual species'!J1003)="X",1,0))</f>
        <v>0</v>
      </c>
      <c r="H1003" s="2">
        <f>IF(SUM('Actual species'!K1003)&gt;=1,1,IF(SUM('Actual species'!K1003)="X",1,0))</f>
        <v>0</v>
      </c>
      <c r="I1003" s="2">
        <f>IF(SUM('Actual species'!L1003)&gt;=1,1,IF(SUM('Actual species'!L1003)="X",1,0))</f>
        <v>0</v>
      </c>
      <c r="J1003" s="2">
        <f>IF(SUM('Actual species'!M1003)&gt;=1,1,IF(SUM('Actual species'!M1003)="X",1,0))</f>
        <v>0</v>
      </c>
      <c r="K1003" s="2">
        <f>IF(SUM('Actual species'!N1003)&gt;=1,1,IF(SUM('Actual species'!N1003)="X",1,0))</f>
        <v>0</v>
      </c>
      <c r="L1003" s="2">
        <f>IF(SUM('Actual species'!O1003)&gt;=1,1,IF(SUM('Actual species'!O1003)="X",1,0))</f>
        <v>0</v>
      </c>
      <c r="M1003" s="2">
        <f>IF(SUM('Actual species'!P1003)&gt;=1,1,IF(SUM('Actual species'!P1003)="X",1,0))</f>
        <v>0</v>
      </c>
      <c r="N1003" s="2">
        <f>IF(SUM('Actual species'!Q1003)&gt;=1,1,IF(SUM('Actual species'!Q1003)="X",1,0))</f>
        <v>0</v>
      </c>
      <c r="O1003" s="2">
        <f>IF(SUM('Actual species'!R1003)&gt;=1,1,IF(SUM('Actual species'!R1003)="X",1,0))</f>
        <v>0</v>
      </c>
      <c r="P1003" s="2">
        <f>IF(SUM('Actual species'!S1003)&gt;=1,1,IF(SUM('Actual species'!S1003)="X",1,0))</f>
        <v>0</v>
      </c>
      <c r="Q1003" s="2">
        <f>IF(SUM('Actual species'!T1003)&gt;=1,1,IF(SUM('Actual species'!T1003)="X",1,0))</f>
        <v>0</v>
      </c>
      <c r="R1003" s="2">
        <f>IF(SUM('Actual species'!U1003)&gt;=1,1,IF(SUM('Actual species'!U1003)="X",1,0))</f>
        <v>0</v>
      </c>
      <c r="S1003" s="2">
        <f>IF(SUM('Actual species'!V1003)&gt;=1,1,IF(SUM('Actual species'!V1003)="X",1,0))</f>
        <v>0</v>
      </c>
      <c r="T1003" s="2">
        <f>IF(SUM('Actual species'!W1003)&gt;=1,1,IF(SUM('Actual species'!W1003)="X",1,0))</f>
        <v>0</v>
      </c>
    </row>
    <row r="1004" spans="1:20" x14ac:dyDescent="0.3">
      <c r="A1004" s="113" t="str">
        <f>'Actual species'!A1004</f>
        <v>Gabrius nigritulus</v>
      </c>
      <c r="B1004" s="66">
        <f>IF(SUM('Actual species'!B1004:E1004)&gt;=1,1,IF(SUM('Actual species'!B1004:E1004)="X",1,0))</f>
        <v>0</v>
      </c>
      <c r="C1004" s="2">
        <f>IF(SUM('Actual species'!F1004)&gt;=1,1,IF(SUM('Actual species'!F1004)="X",1,0))</f>
        <v>0</v>
      </c>
      <c r="D1004" s="2">
        <f>IF(SUM('Actual species'!G1004)&gt;=1,1,IF(SUM('Actual species'!G1004)="X",1,0))</f>
        <v>0</v>
      </c>
      <c r="E1004" s="2">
        <f>IF(SUM('Actual species'!H1004)&gt;=1,1,IF(SUM('Actual species'!H1004)="X",1,0))</f>
        <v>1</v>
      </c>
      <c r="F1004" s="2">
        <f>IF(SUM('Actual species'!I1004)&gt;=1,1,IF(SUM('Actual species'!I1004)="X",1,0))</f>
        <v>1</v>
      </c>
      <c r="G1004" s="2">
        <f>IF(SUM('Actual species'!J1004)&gt;=1,1,IF(SUM('Actual species'!J1004)="X",1,0))</f>
        <v>1</v>
      </c>
      <c r="H1004" s="2">
        <f>IF(SUM('Actual species'!K1004)&gt;=1,1,IF(SUM('Actual species'!K1004)="X",1,0))</f>
        <v>0</v>
      </c>
      <c r="I1004" s="2">
        <f>IF(SUM('Actual species'!L1004)&gt;=1,1,IF(SUM('Actual species'!L1004)="X",1,0))</f>
        <v>0</v>
      </c>
      <c r="J1004" s="2">
        <f>IF(SUM('Actual species'!M1004)&gt;=1,1,IF(SUM('Actual species'!M1004)="X",1,0))</f>
        <v>0</v>
      </c>
      <c r="K1004" s="2">
        <f>IF(SUM('Actual species'!N1004)&gt;=1,1,IF(SUM('Actual species'!N1004)="X",1,0))</f>
        <v>0</v>
      </c>
      <c r="L1004" s="2">
        <f>IF(SUM('Actual species'!O1004)&gt;=1,1,IF(SUM('Actual species'!O1004)="X",1,0))</f>
        <v>1</v>
      </c>
      <c r="M1004" s="2">
        <f>IF(SUM('Actual species'!P1004)&gt;=1,1,IF(SUM('Actual species'!P1004)="X",1,0))</f>
        <v>1</v>
      </c>
      <c r="N1004" s="2">
        <f>IF(SUM('Actual species'!Q1004)&gt;=1,1,IF(SUM('Actual species'!Q1004)="X",1,0))</f>
        <v>0</v>
      </c>
      <c r="O1004" s="2">
        <f>IF(SUM('Actual species'!R1004)&gt;=1,1,IF(SUM('Actual species'!R1004)="X",1,0))</f>
        <v>0</v>
      </c>
      <c r="P1004" s="2">
        <f>IF(SUM('Actual species'!S1004)&gt;=1,1,IF(SUM('Actual species'!S1004)="X",1,0))</f>
        <v>0</v>
      </c>
      <c r="Q1004" s="2">
        <f>IF(SUM('Actual species'!T1004)&gt;=1,1,IF(SUM('Actual species'!T1004)="X",1,0))</f>
        <v>0</v>
      </c>
      <c r="R1004" s="2">
        <f>IF(SUM('Actual species'!U1004)&gt;=1,1,IF(SUM('Actual species'!U1004)="X",1,0))</f>
        <v>0</v>
      </c>
      <c r="S1004" s="2">
        <f>IF(SUM('Actual species'!V1004)&gt;=1,1,IF(SUM('Actual species'!V1004)="X",1,0))</f>
        <v>0</v>
      </c>
      <c r="T1004" s="2">
        <f>IF(SUM('Actual species'!W1004)&gt;=1,1,IF(SUM('Actual species'!W1004)="X",1,0))</f>
        <v>0</v>
      </c>
    </row>
    <row r="1005" spans="1:20" x14ac:dyDescent="0.3">
      <c r="A1005" s="113" t="str">
        <f>'Actual species'!A1005</f>
        <v>Gabrius obenbergeri</v>
      </c>
      <c r="B1005" s="66">
        <f>IF(SUM('Actual species'!B1005:E1005)&gt;=1,1,IF(SUM('Actual species'!B1005:E1005)="X",1,0))</f>
        <v>0</v>
      </c>
      <c r="C1005" s="2">
        <f>IF(SUM('Actual species'!F1005)&gt;=1,1,IF(SUM('Actual species'!F1005)="X",1,0))</f>
        <v>0</v>
      </c>
      <c r="D1005" s="2">
        <f>IF(SUM('Actual species'!G1005)&gt;=1,1,IF(SUM('Actual species'!G1005)="X",1,0))</f>
        <v>0</v>
      </c>
      <c r="E1005" s="2">
        <f>IF(SUM('Actual species'!H1005)&gt;=1,1,IF(SUM('Actual species'!H1005)="X",1,0))</f>
        <v>0</v>
      </c>
      <c r="F1005" s="2">
        <f>IF(SUM('Actual species'!I1005)&gt;=1,1,IF(SUM('Actual species'!I1005)="X",1,0))</f>
        <v>0</v>
      </c>
      <c r="G1005" s="2">
        <f>IF(SUM('Actual species'!J1005)&gt;=1,1,IF(SUM('Actual species'!J1005)="X",1,0))</f>
        <v>0</v>
      </c>
      <c r="H1005" s="2">
        <f>IF(SUM('Actual species'!K1005)&gt;=1,1,IF(SUM('Actual species'!K1005)="X",1,0))</f>
        <v>0</v>
      </c>
      <c r="I1005" s="2">
        <f>IF(SUM('Actual species'!L1005)&gt;=1,1,IF(SUM('Actual species'!L1005)="X",1,0))</f>
        <v>0</v>
      </c>
      <c r="J1005" s="2">
        <f>IF(SUM('Actual species'!M1005)&gt;=1,1,IF(SUM('Actual species'!M1005)="X",1,0))</f>
        <v>0</v>
      </c>
      <c r="K1005" s="2">
        <f>IF(SUM('Actual species'!N1005)&gt;=1,1,IF(SUM('Actual species'!N1005)="X",1,0))</f>
        <v>0</v>
      </c>
      <c r="L1005" s="2">
        <f>IF(SUM('Actual species'!O1005)&gt;=1,1,IF(SUM('Actual species'!O1005)="X",1,0))</f>
        <v>0</v>
      </c>
      <c r="M1005" s="2">
        <f>IF(SUM('Actual species'!P1005)&gt;=1,1,IF(SUM('Actual species'!P1005)="X",1,0))</f>
        <v>0</v>
      </c>
      <c r="N1005" s="2">
        <f>IF(SUM('Actual species'!Q1005)&gt;=1,1,IF(SUM('Actual species'!Q1005)="X",1,0))</f>
        <v>0</v>
      </c>
      <c r="O1005" s="2">
        <f>IF(SUM('Actual species'!R1005)&gt;=1,1,IF(SUM('Actual species'!R1005)="X",1,0))</f>
        <v>1</v>
      </c>
      <c r="P1005" s="2">
        <f>IF(SUM('Actual species'!S1005)&gt;=1,1,IF(SUM('Actual species'!S1005)="X",1,0))</f>
        <v>0</v>
      </c>
      <c r="Q1005" s="2">
        <f>IF(SUM('Actual species'!T1005)&gt;=1,1,IF(SUM('Actual species'!T1005)="X",1,0))</f>
        <v>1</v>
      </c>
      <c r="R1005" s="2">
        <f>IF(SUM('Actual species'!U1005)&gt;=1,1,IF(SUM('Actual species'!U1005)="X",1,0))</f>
        <v>0</v>
      </c>
      <c r="S1005" s="2">
        <f>IF(SUM('Actual species'!V1005)&gt;=1,1,IF(SUM('Actual species'!V1005)="X",1,0))</f>
        <v>0</v>
      </c>
      <c r="T1005" s="2">
        <f>IF(SUM('Actual species'!W1005)&gt;=1,1,IF(SUM('Actual species'!W1005)="X",1,0))</f>
        <v>0</v>
      </c>
    </row>
    <row r="1006" spans="1:20" x14ac:dyDescent="0.3">
      <c r="A1006" s="113" t="str">
        <f>'Actual species'!A1006</f>
        <v>Gabrius ravasinii</v>
      </c>
      <c r="B1006" s="66">
        <f>IF(SUM('Actual species'!B1006:E1006)&gt;=1,1,IF(SUM('Actual species'!B1006:E1006)="X",1,0))</f>
        <v>0</v>
      </c>
      <c r="C1006" s="2">
        <f>IF(SUM('Actual species'!F1006)&gt;=1,1,IF(SUM('Actual species'!F1006)="X",1,0))</f>
        <v>0</v>
      </c>
      <c r="D1006" s="2">
        <f>IF(SUM('Actual species'!G1006)&gt;=1,1,IF(SUM('Actual species'!G1006)="X",1,0))</f>
        <v>0</v>
      </c>
      <c r="E1006" s="2">
        <f>IF(SUM('Actual species'!H1006)&gt;=1,1,IF(SUM('Actual species'!H1006)="X",1,0))</f>
        <v>0</v>
      </c>
      <c r="F1006" s="2">
        <f>IF(SUM('Actual species'!I1006)&gt;=1,1,IF(SUM('Actual species'!I1006)="X",1,0))</f>
        <v>0</v>
      </c>
      <c r="G1006" s="2">
        <f>IF(SUM('Actual species'!J1006)&gt;=1,1,IF(SUM('Actual species'!J1006)="X",1,0))</f>
        <v>0</v>
      </c>
      <c r="H1006" s="2">
        <f>IF(SUM('Actual species'!K1006)&gt;=1,1,IF(SUM('Actual species'!K1006)="X",1,0))</f>
        <v>0</v>
      </c>
      <c r="I1006" s="2">
        <f>IF(SUM('Actual species'!L1006)&gt;=1,1,IF(SUM('Actual species'!L1006)="X",1,0))</f>
        <v>0</v>
      </c>
      <c r="J1006" s="2">
        <f>IF(SUM('Actual species'!M1006)&gt;=1,1,IF(SUM('Actual species'!M1006)="X",1,0))</f>
        <v>0</v>
      </c>
      <c r="K1006" s="2">
        <f>IF(SUM('Actual species'!N1006)&gt;=1,1,IF(SUM('Actual species'!N1006)="X",1,0))</f>
        <v>0</v>
      </c>
      <c r="L1006" s="2">
        <f>IF(SUM('Actual species'!O1006)&gt;=1,1,IF(SUM('Actual species'!O1006)="X",1,0))</f>
        <v>0</v>
      </c>
      <c r="M1006" s="2">
        <f>IF(SUM('Actual species'!P1006)&gt;=1,1,IF(SUM('Actual species'!P1006)="X",1,0))</f>
        <v>0</v>
      </c>
      <c r="N1006" s="2">
        <f>IF(SUM('Actual species'!Q1006)&gt;=1,1,IF(SUM('Actual species'!Q1006)="X",1,0))</f>
        <v>0</v>
      </c>
      <c r="O1006" s="2">
        <f>IF(SUM('Actual species'!R1006)&gt;=1,1,IF(SUM('Actual species'!R1006)="X",1,0))</f>
        <v>1</v>
      </c>
      <c r="P1006" s="2">
        <f>IF(SUM('Actual species'!S1006)&gt;=1,1,IF(SUM('Actual species'!S1006)="X",1,0))</f>
        <v>0</v>
      </c>
      <c r="Q1006" s="2">
        <f>IF(SUM('Actual species'!T1006)&gt;=1,1,IF(SUM('Actual species'!T1006)="X",1,0))</f>
        <v>0</v>
      </c>
      <c r="R1006" s="2">
        <f>IF(SUM('Actual species'!U1006)&gt;=1,1,IF(SUM('Actual species'!U1006)="X",1,0))</f>
        <v>0</v>
      </c>
      <c r="S1006" s="2">
        <f>IF(SUM('Actual species'!V1006)&gt;=1,1,IF(SUM('Actual species'!V1006)="X",1,0))</f>
        <v>0</v>
      </c>
      <c r="T1006" s="2">
        <f>IF(SUM('Actual species'!W1006)&gt;=1,1,IF(SUM('Actual species'!W1006)="X",1,0))</f>
        <v>0</v>
      </c>
    </row>
    <row r="1007" spans="1:20" x14ac:dyDescent="0.3">
      <c r="A1007" s="113" t="str">
        <f>'Actual species'!A1007</f>
        <v>Gabrius sp.</v>
      </c>
      <c r="B1007" s="66">
        <f>IF(SUM('Actual species'!B1007:E1007)&gt;=1,1,IF(SUM('Actual species'!B1007:E1007)="X",1,0))</f>
        <v>0</v>
      </c>
      <c r="C1007" s="2">
        <f>IF(SUM('Actual species'!F1007)&gt;=1,1,IF(SUM('Actual species'!F1007)="X",1,0))</f>
        <v>0</v>
      </c>
      <c r="D1007" s="2">
        <f>IF(SUM('Actual species'!G1007)&gt;=1,1,IF(SUM('Actual species'!G1007)="X",1,0))</f>
        <v>0</v>
      </c>
      <c r="E1007" s="2">
        <f>IF(SUM('Actual species'!H1007)&gt;=1,1,IF(SUM('Actual species'!H1007)="X",1,0))</f>
        <v>0</v>
      </c>
      <c r="F1007" s="2">
        <f>IF(SUM('Actual species'!I1007)&gt;=1,1,IF(SUM('Actual species'!I1007)="X",1,0))</f>
        <v>0</v>
      </c>
      <c r="G1007" s="2">
        <f>IF(SUM('Actual species'!J1007)&gt;=1,1,IF(SUM('Actual species'!J1007)="X",1,0))</f>
        <v>0</v>
      </c>
      <c r="H1007" s="2">
        <f>IF(SUM('Actual species'!K1007)&gt;=1,1,IF(SUM('Actual species'!K1007)="X",1,0))</f>
        <v>0</v>
      </c>
      <c r="I1007" s="2">
        <f>IF(SUM('Actual species'!L1007)&gt;=1,1,IF(SUM('Actual species'!L1007)="X",1,0))</f>
        <v>0</v>
      </c>
      <c r="J1007" s="2">
        <f>IF(SUM('Actual species'!M1007)&gt;=1,1,IF(SUM('Actual species'!M1007)="X",1,0))</f>
        <v>0</v>
      </c>
      <c r="K1007" s="2">
        <f>IF(SUM('Actual species'!N1007)&gt;=1,1,IF(SUM('Actual species'!N1007)="X",1,0))</f>
        <v>0</v>
      </c>
      <c r="L1007" s="2">
        <f>IF(SUM('Actual species'!O1007)&gt;=1,1,IF(SUM('Actual species'!O1007)="X",1,0))</f>
        <v>0</v>
      </c>
      <c r="M1007" s="2">
        <f>IF(SUM('Actual species'!P1007)&gt;=1,1,IF(SUM('Actual species'!P1007)="X",1,0))</f>
        <v>0</v>
      </c>
      <c r="N1007" s="2">
        <f>IF(SUM('Actual species'!Q1007)&gt;=1,1,IF(SUM('Actual species'!Q1007)="X",1,0))</f>
        <v>0</v>
      </c>
      <c r="O1007" s="2">
        <f>IF(SUM('Actual species'!R1007)&gt;=1,1,IF(SUM('Actual species'!R1007)="X",1,0))</f>
        <v>0</v>
      </c>
      <c r="P1007" s="2">
        <f>IF(SUM('Actual species'!S1007)&gt;=1,1,IF(SUM('Actual species'!S1007)="X",1,0))</f>
        <v>0</v>
      </c>
      <c r="Q1007" s="2">
        <f>IF(SUM('Actual species'!T1007)&gt;=1,1,IF(SUM('Actual species'!T1007)="X",1,0))</f>
        <v>1</v>
      </c>
      <c r="R1007" s="2">
        <f>IF(SUM('Actual species'!U1007)&gt;=1,1,IF(SUM('Actual species'!U1007)="X",1,0))</f>
        <v>0</v>
      </c>
      <c r="S1007" s="2">
        <f>IF(SUM('Actual species'!V1007)&gt;=1,1,IF(SUM('Actual species'!V1007)="X",1,0))</f>
        <v>0</v>
      </c>
      <c r="T1007" s="2">
        <f>IF(SUM('Actual species'!W1007)&gt;=1,1,IF(SUM('Actual species'!W1007)="X",1,0))</f>
        <v>0</v>
      </c>
    </row>
    <row r="1008" spans="1:20" x14ac:dyDescent="0.3">
      <c r="A1008" s="113" t="str">
        <f>'Actual species'!A1008</f>
        <v>Gabrius sp. (Female)</v>
      </c>
      <c r="B1008" s="66">
        <f>IF(SUM('Actual species'!B1008:E1008)&gt;=1,1,IF(SUM('Actual species'!B1008:E1008)="X",1,0))</f>
        <v>1</v>
      </c>
      <c r="C1008" s="2">
        <f>IF(SUM('Actual species'!F1008)&gt;=1,1,IF(SUM('Actual species'!F1008)="X",1,0))</f>
        <v>0</v>
      </c>
      <c r="D1008" s="2">
        <f>IF(SUM('Actual species'!G1008)&gt;=1,1,IF(SUM('Actual species'!G1008)="X",1,0))</f>
        <v>0</v>
      </c>
      <c r="E1008" s="2">
        <f>IF(SUM('Actual species'!H1008)&gt;=1,1,IF(SUM('Actual species'!H1008)="X",1,0))</f>
        <v>0</v>
      </c>
      <c r="F1008" s="2">
        <f>IF(SUM('Actual species'!I1008)&gt;=1,1,IF(SUM('Actual species'!I1008)="X",1,0))</f>
        <v>0</v>
      </c>
      <c r="G1008" s="2">
        <f>IF(SUM('Actual species'!J1008)&gt;=1,1,IF(SUM('Actual species'!J1008)="X",1,0))</f>
        <v>0</v>
      </c>
      <c r="H1008" s="2">
        <f>IF(SUM('Actual species'!K1008)&gt;=1,1,IF(SUM('Actual species'!K1008)="X",1,0))</f>
        <v>0</v>
      </c>
      <c r="I1008" s="2">
        <f>IF(SUM('Actual species'!L1008)&gt;=1,1,IF(SUM('Actual species'!L1008)="X",1,0))</f>
        <v>0</v>
      </c>
      <c r="J1008" s="2">
        <f>IF(SUM('Actual species'!M1008)&gt;=1,1,IF(SUM('Actual species'!M1008)="X",1,0))</f>
        <v>1</v>
      </c>
      <c r="K1008" s="2">
        <f>IF(SUM('Actual species'!N1008)&gt;=1,1,IF(SUM('Actual species'!N1008)="X",1,0))</f>
        <v>0</v>
      </c>
      <c r="L1008" s="2">
        <f>IF(SUM('Actual species'!O1008)&gt;=1,1,IF(SUM('Actual species'!O1008)="X",1,0))</f>
        <v>0</v>
      </c>
      <c r="M1008" s="2">
        <f>IF(SUM('Actual species'!P1008)&gt;=1,1,IF(SUM('Actual species'!P1008)="X",1,0))</f>
        <v>0</v>
      </c>
      <c r="N1008" s="2">
        <f>IF(SUM('Actual species'!Q1008)&gt;=1,1,IF(SUM('Actual species'!Q1008)="X",1,0))</f>
        <v>1</v>
      </c>
      <c r="O1008" s="2">
        <f>IF(SUM('Actual species'!R1008)&gt;=1,1,IF(SUM('Actual species'!R1008)="X",1,0))</f>
        <v>0</v>
      </c>
      <c r="P1008" s="2">
        <f>IF(SUM('Actual species'!S1008)&gt;=1,1,IF(SUM('Actual species'!S1008)="X",1,0))</f>
        <v>0</v>
      </c>
      <c r="Q1008" s="2">
        <f>IF(SUM('Actual species'!T1008)&gt;=1,1,IF(SUM('Actual species'!T1008)="X",1,0))</f>
        <v>0</v>
      </c>
      <c r="R1008" s="2">
        <f>IF(SUM('Actual species'!U1008)&gt;=1,1,IF(SUM('Actual species'!U1008)="X",1,0))</f>
        <v>0</v>
      </c>
      <c r="S1008" s="2">
        <f>IF(SUM('Actual species'!V1008)&gt;=1,1,IF(SUM('Actual species'!V1008)="X",1,0))</f>
        <v>0</v>
      </c>
      <c r="T1008" s="2">
        <f>IF(SUM('Actual species'!W1008)&gt;=1,1,IF(SUM('Actual species'!W1008)="X",1,0))</f>
        <v>0</v>
      </c>
    </row>
    <row r="1009" spans="1:20" x14ac:dyDescent="0.3">
      <c r="A1009" s="113" t="str">
        <f>'Actual species'!A1009</f>
        <v>Gabrius splendidulus</v>
      </c>
      <c r="B1009" s="66">
        <f>IF(SUM('Actual species'!B1009:E1009)&gt;=1,1,IF(SUM('Actual species'!B1009:E1009)="X",1,0))</f>
        <v>0</v>
      </c>
      <c r="C1009" s="2">
        <f>IF(SUM('Actual species'!F1009)&gt;=1,1,IF(SUM('Actual species'!F1009)="X",1,0))</f>
        <v>0</v>
      </c>
      <c r="D1009" s="2">
        <f>IF(SUM('Actual species'!G1009)&gt;=1,1,IF(SUM('Actual species'!G1009)="X",1,0))</f>
        <v>0</v>
      </c>
      <c r="E1009" s="2">
        <f>IF(SUM('Actual species'!H1009)&gt;=1,1,IF(SUM('Actual species'!H1009)="X",1,0))</f>
        <v>0</v>
      </c>
      <c r="F1009" s="2">
        <f>IF(SUM('Actual species'!I1009)&gt;=1,1,IF(SUM('Actual species'!I1009)="X",1,0))</f>
        <v>0</v>
      </c>
      <c r="G1009" s="2">
        <f>IF(SUM('Actual species'!J1009)&gt;=1,1,IF(SUM('Actual species'!J1009)="X",1,0))</f>
        <v>0</v>
      </c>
      <c r="H1009" s="2">
        <f>IF(SUM('Actual species'!K1009)&gt;=1,1,IF(SUM('Actual species'!K1009)="X",1,0))</f>
        <v>0</v>
      </c>
      <c r="I1009" s="2">
        <f>IF(SUM('Actual species'!L1009)&gt;=1,1,IF(SUM('Actual species'!L1009)="X",1,0))</f>
        <v>0</v>
      </c>
      <c r="J1009" s="2">
        <f>IF(SUM('Actual species'!M1009)&gt;=1,1,IF(SUM('Actual species'!M1009)="X",1,0))</f>
        <v>0</v>
      </c>
      <c r="K1009" s="2">
        <f>IF(SUM('Actual species'!N1009)&gt;=1,1,IF(SUM('Actual species'!N1009)="X",1,0))</f>
        <v>0</v>
      </c>
      <c r="L1009" s="2">
        <f>IF(SUM('Actual species'!O1009)&gt;=1,1,IF(SUM('Actual species'!O1009)="X",1,0))</f>
        <v>0</v>
      </c>
      <c r="M1009" s="2">
        <f>IF(SUM('Actual species'!P1009)&gt;=1,1,IF(SUM('Actual species'!P1009)="X",1,0))</f>
        <v>0</v>
      </c>
      <c r="N1009" s="2">
        <f>IF(SUM('Actual species'!Q1009)&gt;=1,1,IF(SUM('Actual species'!Q1009)="X",1,0))</f>
        <v>0</v>
      </c>
      <c r="O1009" s="2">
        <f>IF(SUM('Actual species'!R1009)&gt;=1,1,IF(SUM('Actual species'!R1009)="X",1,0))</f>
        <v>0</v>
      </c>
      <c r="P1009" s="2">
        <f>IF(SUM('Actual species'!S1009)&gt;=1,1,IF(SUM('Actual species'!S1009)="X",1,0))</f>
        <v>0</v>
      </c>
      <c r="Q1009" s="2">
        <f>IF(SUM('Actual species'!T1009)&gt;=1,1,IF(SUM('Actual species'!T1009)="X",1,0))</f>
        <v>0</v>
      </c>
      <c r="R1009" s="2">
        <f>IF(SUM('Actual species'!U1009)&gt;=1,1,IF(SUM('Actual species'!U1009)="X",1,0))</f>
        <v>0</v>
      </c>
      <c r="S1009" s="2">
        <f>IF(SUM('Actual species'!V1009)&gt;=1,1,IF(SUM('Actual species'!V1009)="X",1,0))</f>
        <v>0</v>
      </c>
      <c r="T1009" s="2">
        <f>IF(SUM('Actual species'!W1009)&gt;=1,1,IF(SUM('Actual species'!W1009)="X",1,0))</f>
        <v>0</v>
      </c>
    </row>
    <row r="1010" spans="1:20" x14ac:dyDescent="0.3">
      <c r="A1010" s="113" t="str">
        <f>'Actual species'!A1010</f>
        <v xml:space="preserve">Gabrius subnigritulus </v>
      </c>
      <c r="B1010" s="66">
        <f>IF(SUM('Actual species'!B1010:E1010)&gt;=1,1,IF(SUM('Actual species'!B1010:E1010)="X",1,0))</f>
        <v>0</v>
      </c>
      <c r="C1010" s="2">
        <f>IF(SUM('Actual species'!F1010)&gt;=1,1,IF(SUM('Actual species'!F1010)="X",1,0))</f>
        <v>0</v>
      </c>
      <c r="D1010" s="2">
        <f>IF(SUM('Actual species'!G1010)&gt;=1,1,IF(SUM('Actual species'!G1010)="X",1,0))</f>
        <v>1</v>
      </c>
      <c r="E1010" s="2">
        <f>IF(SUM('Actual species'!H1010)&gt;=1,1,IF(SUM('Actual species'!H1010)="X",1,0))</f>
        <v>0</v>
      </c>
      <c r="F1010" s="2">
        <f>IF(SUM('Actual species'!I1010)&gt;=1,1,IF(SUM('Actual species'!I1010)="X",1,0))</f>
        <v>0</v>
      </c>
      <c r="G1010" s="2">
        <f>IF(SUM('Actual species'!J1010)&gt;=1,1,IF(SUM('Actual species'!J1010)="X",1,0))</f>
        <v>0</v>
      </c>
      <c r="H1010" s="2">
        <f>IF(SUM('Actual species'!K1010)&gt;=1,1,IF(SUM('Actual species'!K1010)="X",1,0))</f>
        <v>0</v>
      </c>
      <c r="I1010" s="2">
        <f>IF(SUM('Actual species'!L1010)&gt;=1,1,IF(SUM('Actual species'!L1010)="X",1,0))</f>
        <v>0</v>
      </c>
      <c r="J1010" s="2">
        <f>IF(SUM('Actual species'!M1010)&gt;=1,1,IF(SUM('Actual species'!M1010)="X",1,0))</f>
        <v>0</v>
      </c>
      <c r="K1010" s="2">
        <f>IF(SUM('Actual species'!N1010)&gt;=1,1,IF(SUM('Actual species'!N1010)="X",1,0))</f>
        <v>0</v>
      </c>
      <c r="L1010" s="2">
        <f>IF(SUM('Actual species'!O1010)&gt;=1,1,IF(SUM('Actual species'!O1010)="X",1,0))</f>
        <v>0</v>
      </c>
      <c r="M1010" s="2">
        <f>IF(SUM('Actual species'!P1010)&gt;=1,1,IF(SUM('Actual species'!P1010)="X",1,0))</f>
        <v>0</v>
      </c>
      <c r="N1010" s="2">
        <f>IF(SUM('Actual species'!Q1010)&gt;=1,1,IF(SUM('Actual species'!Q1010)="X",1,0))</f>
        <v>0</v>
      </c>
      <c r="O1010" s="2">
        <f>IF(SUM('Actual species'!R1010)&gt;=1,1,IF(SUM('Actual species'!R1010)="X",1,0))</f>
        <v>0</v>
      </c>
      <c r="P1010" s="2">
        <f>IF(SUM('Actual species'!S1010)&gt;=1,1,IF(SUM('Actual species'!S1010)="X",1,0))</f>
        <v>0</v>
      </c>
      <c r="Q1010" s="2">
        <f>IF(SUM('Actual species'!T1010)&gt;=1,1,IF(SUM('Actual species'!T1010)="X",1,0))</f>
        <v>0</v>
      </c>
      <c r="R1010" s="2">
        <f>IF(SUM('Actual species'!U1010)&gt;=1,1,IF(SUM('Actual species'!U1010)="X",1,0))</f>
        <v>0</v>
      </c>
      <c r="S1010" s="2">
        <f>IF(SUM('Actual species'!V1010)&gt;=1,1,IF(SUM('Actual species'!V1010)="X",1,0))</f>
        <v>0</v>
      </c>
      <c r="T1010" s="2">
        <f>IF(SUM('Actual species'!W1010)&gt;=1,1,IF(SUM('Actual species'!W1010)="X",1,0))</f>
        <v>0</v>
      </c>
    </row>
    <row r="1011" spans="1:20" x14ac:dyDescent="0.3">
      <c r="A1011" s="113" t="str">
        <f>'Actual species'!A1011</f>
        <v>Gabrius toxotes</v>
      </c>
      <c r="B1011" s="66">
        <f>IF(SUM('Actual species'!B1011:E1011)&gt;=1,1,IF(SUM('Actual species'!B1011:E1011)="X",1,0))</f>
        <v>0</v>
      </c>
      <c r="C1011" s="2">
        <f>IF(SUM('Actual species'!F1011)&gt;=1,1,IF(SUM('Actual species'!F1011)="X",1,0))</f>
        <v>0</v>
      </c>
      <c r="D1011" s="2">
        <f>IF(SUM('Actual species'!G1011)&gt;=1,1,IF(SUM('Actual species'!G1011)="X",1,0))</f>
        <v>0</v>
      </c>
      <c r="E1011" s="2">
        <f>IF(SUM('Actual species'!H1011)&gt;=1,1,IF(SUM('Actual species'!H1011)="X",1,0))</f>
        <v>0</v>
      </c>
      <c r="F1011" s="2">
        <f>IF(SUM('Actual species'!I1011)&gt;=1,1,IF(SUM('Actual species'!I1011)="X",1,0))</f>
        <v>0</v>
      </c>
      <c r="G1011" s="2">
        <f>IF(SUM('Actual species'!J1011)&gt;=1,1,IF(SUM('Actual species'!J1011)="X",1,0))</f>
        <v>0</v>
      </c>
      <c r="H1011" s="2">
        <f>IF(SUM('Actual species'!K1011)&gt;=1,1,IF(SUM('Actual species'!K1011)="X",1,0))</f>
        <v>0</v>
      </c>
      <c r="I1011" s="2">
        <f>IF(SUM('Actual species'!L1011)&gt;=1,1,IF(SUM('Actual species'!L1011)="X",1,0))</f>
        <v>0</v>
      </c>
      <c r="J1011" s="2">
        <f>IF(SUM('Actual species'!M1011)&gt;=1,1,IF(SUM('Actual species'!M1011)="X",1,0))</f>
        <v>0</v>
      </c>
      <c r="K1011" s="2">
        <f>IF(SUM('Actual species'!N1011)&gt;=1,1,IF(SUM('Actual species'!N1011)="X",1,0))</f>
        <v>0</v>
      </c>
      <c r="L1011" s="2">
        <f>IF(SUM('Actual species'!O1011)&gt;=1,1,IF(SUM('Actual species'!O1011)="X",1,0))</f>
        <v>0</v>
      </c>
      <c r="M1011" s="2">
        <f>IF(SUM('Actual species'!P1011)&gt;=1,1,IF(SUM('Actual species'!P1011)="X",1,0))</f>
        <v>0</v>
      </c>
      <c r="N1011" s="2">
        <f>IF(SUM('Actual species'!Q1011)&gt;=1,1,IF(SUM('Actual species'!Q1011)="X",1,0))</f>
        <v>0</v>
      </c>
      <c r="O1011" s="2">
        <f>IF(SUM('Actual species'!R1011)&gt;=1,1,IF(SUM('Actual species'!R1011)="X",1,0))</f>
        <v>0</v>
      </c>
      <c r="P1011" s="2">
        <f>IF(SUM('Actual species'!S1011)&gt;=1,1,IF(SUM('Actual species'!S1011)="X",1,0))</f>
        <v>0</v>
      </c>
      <c r="Q1011" s="2">
        <f>IF(SUM('Actual species'!T1011)&gt;=1,1,IF(SUM('Actual species'!T1011)="X",1,0))</f>
        <v>1</v>
      </c>
      <c r="R1011" s="2">
        <f>IF(SUM('Actual species'!U1011)&gt;=1,1,IF(SUM('Actual species'!U1011)="X",1,0))</f>
        <v>0</v>
      </c>
      <c r="S1011" s="2">
        <f>IF(SUM('Actual species'!V1011)&gt;=1,1,IF(SUM('Actual species'!V1011)="X",1,0))</f>
        <v>0</v>
      </c>
      <c r="T1011" s="2">
        <f>IF(SUM('Actual species'!W1011)&gt;=1,1,IF(SUM('Actual species'!W1011)="X",1,0))</f>
        <v>0</v>
      </c>
    </row>
    <row r="1012" spans="1:20" x14ac:dyDescent="0.3">
      <c r="A1012" s="113" t="str">
        <f>'Actual species'!A1012</f>
        <v>Gabronthus maritimus</v>
      </c>
      <c r="B1012" s="66">
        <f>IF(SUM('Actual species'!B1012:E1012)&gt;=1,1,IF(SUM('Actual species'!B1012:E1012)="X",1,0))</f>
        <v>0</v>
      </c>
      <c r="C1012" s="2">
        <f>IF(SUM('Actual species'!F1012)&gt;=1,1,IF(SUM('Actual species'!F1012)="X",1,0))</f>
        <v>0</v>
      </c>
      <c r="D1012" s="2">
        <f>IF(SUM('Actual species'!G1012)&gt;=1,1,IF(SUM('Actual species'!G1012)="X",1,0))</f>
        <v>0</v>
      </c>
      <c r="E1012" s="2">
        <f>IF(SUM('Actual species'!H1012)&gt;=1,1,IF(SUM('Actual species'!H1012)="X",1,0))</f>
        <v>0</v>
      </c>
      <c r="F1012" s="2">
        <f>IF(SUM('Actual species'!I1012)&gt;=1,1,IF(SUM('Actual species'!I1012)="X",1,0))</f>
        <v>1</v>
      </c>
      <c r="G1012" s="2">
        <f>IF(SUM('Actual species'!J1012)&gt;=1,1,IF(SUM('Actual species'!J1012)="X",1,0))</f>
        <v>0</v>
      </c>
      <c r="H1012" s="2">
        <f>IF(SUM('Actual species'!K1012)&gt;=1,1,IF(SUM('Actual species'!K1012)="X",1,0))</f>
        <v>0</v>
      </c>
      <c r="I1012" s="2">
        <f>IF(SUM('Actual species'!L1012)&gt;=1,1,IF(SUM('Actual species'!L1012)="X",1,0))</f>
        <v>0</v>
      </c>
      <c r="J1012" s="2">
        <f>IF(SUM('Actual species'!M1012)&gt;=1,1,IF(SUM('Actual species'!M1012)="X",1,0))</f>
        <v>1</v>
      </c>
      <c r="K1012" s="2">
        <f>IF(SUM('Actual species'!N1012)&gt;=1,1,IF(SUM('Actual species'!N1012)="X",1,0))</f>
        <v>0</v>
      </c>
      <c r="L1012" s="2">
        <f>IF(SUM('Actual species'!O1012)&gt;=1,1,IF(SUM('Actual species'!O1012)="X",1,0))</f>
        <v>0</v>
      </c>
      <c r="M1012" s="2">
        <f>IF(SUM('Actual species'!P1012)&gt;=1,1,IF(SUM('Actual species'!P1012)="X",1,0))</f>
        <v>0</v>
      </c>
      <c r="N1012" s="2">
        <f>IF(SUM('Actual species'!Q1012)&gt;=1,1,IF(SUM('Actual species'!Q1012)="X",1,0))</f>
        <v>0</v>
      </c>
      <c r="O1012" s="2">
        <f>IF(SUM('Actual species'!R1012)&gt;=1,1,IF(SUM('Actual species'!R1012)="X",1,0))</f>
        <v>0</v>
      </c>
      <c r="P1012" s="2">
        <f>IF(SUM('Actual species'!S1012)&gt;=1,1,IF(SUM('Actual species'!S1012)="X",1,0))</f>
        <v>0</v>
      </c>
      <c r="Q1012" s="2">
        <f>IF(SUM('Actual species'!T1012)&gt;=1,1,IF(SUM('Actual species'!T1012)="X",1,0))</f>
        <v>0</v>
      </c>
      <c r="R1012" s="2">
        <f>IF(SUM('Actual species'!U1012)&gt;=1,1,IF(SUM('Actual species'!U1012)="X",1,0))</f>
        <v>0</v>
      </c>
      <c r="S1012" s="2">
        <f>IF(SUM('Actual species'!V1012)&gt;=1,1,IF(SUM('Actual species'!V1012)="X",1,0))</f>
        <v>0</v>
      </c>
      <c r="T1012" s="2">
        <f>IF(SUM('Actual species'!W1012)&gt;=1,1,IF(SUM('Actual species'!W1012)="X",1,0))</f>
        <v>0</v>
      </c>
    </row>
    <row r="1013" spans="1:20" x14ac:dyDescent="0.3">
      <c r="A1013" s="113" t="str">
        <f>'Actual species'!A1013</f>
        <v>Gauropterus fulgidus</v>
      </c>
      <c r="B1013" s="66">
        <f>IF(SUM('Actual species'!B1013:E1013)&gt;=1,1,IF(SUM('Actual species'!B1013:E1013)="X",1,0))</f>
        <v>0</v>
      </c>
      <c r="C1013" s="2">
        <f>IF(SUM('Actual species'!F1013)&gt;=1,1,IF(SUM('Actual species'!F1013)="X",1,0))</f>
        <v>0</v>
      </c>
      <c r="D1013" s="2">
        <f>IF(SUM('Actual species'!G1013)&gt;=1,1,IF(SUM('Actual species'!G1013)="X",1,0))</f>
        <v>0</v>
      </c>
      <c r="E1013" s="2">
        <f>IF(SUM('Actual species'!H1013)&gt;=1,1,IF(SUM('Actual species'!H1013)="X",1,0))</f>
        <v>0</v>
      </c>
      <c r="F1013" s="2">
        <f>IF(SUM('Actual species'!I1013)&gt;=1,1,IF(SUM('Actual species'!I1013)="X",1,0))</f>
        <v>0</v>
      </c>
      <c r="G1013" s="2">
        <f>IF(SUM('Actual species'!J1013)&gt;=1,1,IF(SUM('Actual species'!J1013)="X",1,0))</f>
        <v>0</v>
      </c>
      <c r="H1013" s="2">
        <f>IF(SUM('Actual species'!K1013)&gt;=1,1,IF(SUM('Actual species'!K1013)="X",1,0))</f>
        <v>0</v>
      </c>
      <c r="I1013" s="2">
        <f>IF(SUM('Actual species'!L1013)&gt;=1,1,IF(SUM('Actual species'!L1013)="X",1,0))</f>
        <v>0</v>
      </c>
      <c r="J1013" s="2">
        <f>IF(SUM('Actual species'!M1013)&gt;=1,1,IF(SUM('Actual species'!M1013)="X",1,0))</f>
        <v>0</v>
      </c>
      <c r="K1013" s="2">
        <f>IF(SUM('Actual species'!N1013)&gt;=1,1,IF(SUM('Actual species'!N1013)="X",1,0))</f>
        <v>0</v>
      </c>
      <c r="L1013" s="2">
        <f>IF(SUM('Actual species'!O1013)&gt;=1,1,IF(SUM('Actual species'!O1013)="X",1,0))</f>
        <v>0</v>
      </c>
      <c r="M1013" s="2">
        <f>IF(SUM('Actual species'!P1013)&gt;=1,1,IF(SUM('Actual species'!P1013)="X",1,0))</f>
        <v>0</v>
      </c>
      <c r="N1013" s="2">
        <f>IF(SUM('Actual species'!Q1013)&gt;=1,1,IF(SUM('Actual species'!Q1013)="X",1,0))</f>
        <v>0</v>
      </c>
      <c r="O1013" s="2">
        <f>IF(SUM('Actual species'!R1013)&gt;=1,1,IF(SUM('Actual species'!R1013)="X",1,0))</f>
        <v>0</v>
      </c>
      <c r="P1013" s="2">
        <f>IF(SUM('Actual species'!S1013)&gt;=1,1,IF(SUM('Actual species'!S1013)="X",1,0))</f>
        <v>0</v>
      </c>
      <c r="Q1013" s="2">
        <f>IF(SUM('Actual species'!T1013)&gt;=1,1,IF(SUM('Actual species'!T1013)="X",1,0))</f>
        <v>0</v>
      </c>
      <c r="R1013" s="2">
        <f>IF(SUM('Actual species'!U1013)&gt;=1,1,IF(SUM('Actual species'!U1013)="X",1,0))</f>
        <v>0</v>
      </c>
      <c r="S1013" s="2">
        <f>IF(SUM('Actual species'!V1013)&gt;=1,1,IF(SUM('Actual species'!V1013)="X",1,0))</f>
        <v>0</v>
      </c>
      <c r="T1013" s="2">
        <f>IF(SUM('Actual species'!W1013)&gt;=1,1,IF(SUM('Actual species'!W1013)="X",1,0))</f>
        <v>0</v>
      </c>
    </row>
    <row r="1014" spans="1:20" x14ac:dyDescent="0.3">
      <c r="A1014" s="113" t="str">
        <f>'Actual species'!A1014</f>
        <v>Gauropterus sanguinipennis</v>
      </c>
      <c r="B1014" s="66">
        <f>IF(SUM('Actual species'!B1014:E1014)&gt;=1,1,IF(SUM('Actual species'!B1014:E1014)="X",1,0))</f>
        <v>0</v>
      </c>
      <c r="C1014" s="2">
        <f>IF(SUM('Actual species'!F1014)&gt;=1,1,IF(SUM('Actual species'!F1014)="X",1,0))</f>
        <v>0</v>
      </c>
      <c r="D1014" s="2">
        <f>IF(SUM('Actual species'!G1014)&gt;=1,1,IF(SUM('Actual species'!G1014)="X",1,0))</f>
        <v>0</v>
      </c>
      <c r="E1014" s="2">
        <f>IF(SUM('Actual species'!H1014)&gt;=1,1,IF(SUM('Actual species'!H1014)="X",1,0))</f>
        <v>0</v>
      </c>
      <c r="F1014" s="2">
        <f>IF(SUM('Actual species'!I1014)&gt;=1,1,IF(SUM('Actual species'!I1014)="X",1,0))</f>
        <v>1</v>
      </c>
      <c r="G1014" s="2">
        <f>IF(SUM('Actual species'!J1014)&gt;=1,1,IF(SUM('Actual species'!J1014)="X",1,0))</f>
        <v>0</v>
      </c>
      <c r="H1014" s="2">
        <f>IF(SUM('Actual species'!K1014)&gt;=1,1,IF(SUM('Actual species'!K1014)="X",1,0))</f>
        <v>0</v>
      </c>
      <c r="I1014" s="2">
        <f>IF(SUM('Actual species'!L1014)&gt;=1,1,IF(SUM('Actual species'!L1014)="X",1,0))</f>
        <v>0</v>
      </c>
      <c r="J1014" s="2">
        <f>IF(SUM('Actual species'!M1014)&gt;=1,1,IF(SUM('Actual species'!M1014)="X",1,0))</f>
        <v>0</v>
      </c>
      <c r="K1014" s="2">
        <f>IF(SUM('Actual species'!N1014)&gt;=1,1,IF(SUM('Actual species'!N1014)="X",1,0))</f>
        <v>0</v>
      </c>
      <c r="L1014" s="2">
        <f>IF(SUM('Actual species'!O1014)&gt;=1,1,IF(SUM('Actual species'!O1014)="X",1,0))</f>
        <v>0</v>
      </c>
      <c r="M1014" s="2">
        <f>IF(SUM('Actual species'!P1014)&gt;=1,1,IF(SUM('Actual species'!P1014)="X",1,0))</f>
        <v>0</v>
      </c>
      <c r="N1014" s="2">
        <f>IF(SUM('Actual species'!Q1014)&gt;=1,1,IF(SUM('Actual species'!Q1014)="X",1,0))</f>
        <v>0</v>
      </c>
      <c r="O1014" s="2">
        <f>IF(SUM('Actual species'!R1014)&gt;=1,1,IF(SUM('Actual species'!R1014)="X",1,0))</f>
        <v>0</v>
      </c>
      <c r="P1014" s="2">
        <f>IF(SUM('Actual species'!S1014)&gt;=1,1,IF(SUM('Actual species'!S1014)="X",1,0))</f>
        <v>0</v>
      </c>
      <c r="Q1014" s="2">
        <f>IF(SUM('Actual species'!T1014)&gt;=1,1,IF(SUM('Actual species'!T1014)="X",1,0))</f>
        <v>0</v>
      </c>
      <c r="R1014" s="2">
        <f>IF(SUM('Actual species'!U1014)&gt;=1,1,IF(SUM('Actual species'!U1014)="X",1,0))</f>
        <v>0</v>
      </c>
      <c r="S1014" s="2">
        <f>IF(SUM('Actual species'!V1014)&gt;=1,1,IF(SUM('Actual species'!V1014)="X",1,0))</f>
        <v>0</v>
      </c>
      <c r="T1014" s="2">
        <f>IF(SUM('Actual species'!W1014)&gt;=1,1,IF(SUM('Actual species'!W1014)="X",1,0))</f>
        <v>0</v>
      </c>
    </row>
    <row r="1015" spans="1:20" x14ac:dyDescent="0.3">
      <c r="A1015" s="113" t="str">
        <f>'Actual species'!A1015</f>
        <v>Gyrohypnus angustatus</v>
      </c>
      <c r="B1015" s="66">
        <f>IF(SUM('Actual species'!B1015:E1015)&gt;=1,1,IF(SUM('Actual species'!B1015:E1015)="X",1,0))</f>
        <v>0</v>
      </c>
      <c r="C1015" s="2">
        <f>IF(SUM('Actual species'!F1015)&gt;=1,1,IF(SUM('Actual species'!F1015)="X",1,0))</f>
        <v>0</v>
      </c>
      <c r="D1015" s="2">
        <f>IF(SUM('Actual species'!G1015)&gt;=1,1,IF(SUM('Actual species'!G1015)="X",1,0))</f>
        <v>1</v>
      </c>
      <c r="E1015" s="2">
        <f>IF(SUM('Actual species'!H1015)&gt;=1,1,IF(SUM('Actual species'!H1015)="X",1,0))</f>
        <v>0</v>
      </c>
      <c r="F1015" s="2">
        <f>IF(SUM('Actual species'!I1015)&gt;=1,1,IF(SUM('Actual species'!I1015)="X",1,0))</f>
        <v>1</v>
      </c>
      <c r="G1015" s="2">
        <f>IF(SUM('Actual species'!J1015)&gt;=1,1,IF(SUM('Actual species'!J1015)="X",1,0))</f>
        <v>1</v>
      </c>
      <c r="H1015" s="2">
        <f>IF(SUM('Actual species'!K1015)&gt;=1,1,IF(SUM('Actual species'!K1015)="X",1,0))</f>
        <v>0</v>
      </c>
      <c r="I1015" s="2">
        <f>IF(SUM('Actual species'!L1015)&gt;=1,1,IF(SUM('Actual species'!L1015)="X",1,0))</f>
        <v>0</v>
      </c>
      <c r="J1015" s="2">
        <f>IF(SUM('Actual species'!M1015)&gt;=1,1,IF(SUM('Actual species'!M1015)="X",1,0))</f>
        <v>0</v>
      </c>
      <c r="K1015" s="2">
        <f>IF(SUM('Actual species'!N1015)&gt;=1,1,IF(SUM('Actual species'!N1015)="X",1,0))</f>
        <v>0</v>
      </c>
      <c r="L1015" s="2">
        <f>IF(SUM('Actual species'!O1015)&gt;=1,1,IF(SUM('Actual species'!O1015)="X",1,0))</f>
        <v>0</v>
      </c>
      <c r="M1015" s="2">
        <f>IF(SUM('Actual species'!P1015)&gt;=1,1,IF(SUM('Actual species'!P1015)="X",1,0))</f>
        <v>0</v>
      </c>
      <c r="N1015" s="2">
        <f>IF(SUM('Actual species'!Q1015)&gt;=1,1,IF(SUM('Actual species'!Q1015)="X",1,0))</f>
        <v>0</v>
      </c>
      <c r="O1015" s="2">
        <f>IF(SUM('Actual species'!R1015)&gt;=1,1,IF(SUM('Actual species'!R1015)="X",1,0))</f>
        <v>0</v>
      </c>
      <c r="P1015" s="2">
        <f>IF(SUM('Actual species'!S1015)&gt;=1,1,IF(SUM('Actual species'!S1015)="X",1,0))</f>
        <v>0</v>
      </c>
      <c r="Q1015" s="2">
        <f>IF(SUM('Actual species'!T1015)&gt;=1,1,IF(SUM('Actual species'!T1015)="X",1,0))</f>
        <v>1</v>
      </c>
      <c r="R1015" s="2">
        <f>IF(SUM('Actual species'!U1015)&gt;=1,1,IF(SUM('Actual species'!U1015)="X",1,0))</f>
        <v>0</v>
      </c>
      <c r="S1015" s="2">
        <f>IF(SUM('Actual species'!V1015)&gt;=1,1,IF(SUM('Actual species'!V1015)="X",1,0))</f>
        <v>0</v>
      </c>
      <c r="T1015" s="2">
        <f>IF(SUM('Actual species'!W1015)&gt;=1,1,IF(SUM('Actual species'!W1015)="X",1,0))</f>
        <v>0</v>
      </c>
    </row>
    <row r="1016" spans="1:20" x14ac:dyDescent="0.3">
      <c r="A1016" s="113" t="str">
        <f>'Actual species'!A1016</f>
        <v>Gyrohypnus fracticornis</v>
      </c>
      <c r="B1016" s="66">
        <f>IF(SUM('Actual species'!B1016:E1016)&gt;=1,1,IF(SUM('Actual species'!B1016:E1016)="X",1,0))</f>
        <v>0</v>
      </c>
      <c r="C1016" s="2">
        <f>IF(SUM('Actual species'!F1016)&gt;=1,1,IF(SUM('Actual species'!F1016)="X",1,0))</f>
        <v>0</v>
      </c>
      <c r="D1016" s="2">
        <f>IF(SUM('Actual species'!G1016)&gt;=1,1,IF(SUM('Actual species'!G1016)="X",1,0))</f>
        <v>1</v>
      </c>
      <c r="E1016" s="2">
        <f>IF(SUM('Actual species'!H1016)&gt;=1,1,IF(SUM('Actual species'!H1016)="X",1,0))</f>
        <v>0</v>
      </c>
      <c r="F1016" s="2">
        <f>IF(SUM('Actual species'!I1016)&gt;=1,1,IF(SUM('Actual species'!I1016)="X",1,0))</f>
        <v>0</v>
      </c>
      <c r="G1016" s="2">
        <f>IF(SUM('Actual species'!J1016)&gt;=1,1,IF(SUM('Actual species'!J1016)="X",1,0))</f>
        <v>0</v>
      </c>
      <c r="H1016" s="2">
        <f>IF(SUM('Actual species'!K1016)&gt;=1,1,IF(SUM('Actual species'!K1016)="X",1,0))</f>
        <v>0</v>
      </c>
      <c r="I1016" s="2">
        <f>IF(SUM('Actual species'!L1016)&gt;=1,1,IF(SUM('Actual species'!L1016)="X",1,0))</f>
        <v>0</v>
      </c>
      <c r="J1016" s="2">
        <f>IF(SUM('Actual species'!M1016)&gt;=1,1,IF(SUM('Actual species'!M1016)="X",1,0))</f>
        <v>0</v>
      </c>
      <c r="K1016" s="2">
        <f>IF(SUM('Actual species'!N1016)&gt;=1,1,IF(SUM('Actual species'!N1016)="X",1,0))</f>
        <v>0</v>
      </c>
      <c r="L1016" s="2">
        <f>IF(SUM('Actual species'!O1016)&gt;=1,1,IF(SUM('Actual species'!O1016)="X",1,0))</f>
        <v>0</v>
      </c>
      <c r="M1016" s="2">
        <f>IF(SUM('Actual species'!P1016)&gt;=1,1,IF(SUM('Actual species'!P1016)="X",1,0))</f>
        <v>1</v>
      </c>
      <c r="N1016" s="2">
        <f>IF(SUM('Actual species'!Q1016)&gt;=1,1,IF(SUM('Actual species'!Q1016)="X",1,0))</f>
        <v>0</v>
      </c>
      <c r="O1016" s="2">
        <f>IF(SUM('Actual species'!R1016)&gt;=1,1,IF(SUM('Actual species'!R1016)="X",1,0))</f>
        <v>0</v>
      </c>
      <c r="P1016" s="2">
        <f>IF(SUM('Actual species'!S1016)&gt;=1,1,IF(SUM('Actual species'!S1016)="X",1,0))</f>
        <v>0</v>
      </c>
      <c r="Q1016" s="2">
        <f>IF(SUM('Actual species'!T1016)&gt;=1,1,IF(SUM('Actual species'!T1016)="X",1,0))</f>
        <v>0</v>
      </c>
      <c r="R1016" s="2">
        <f>IF(SUM('Actual species'!U1016)&gt;=1,1,IF(SUM('Actual species'!U1016)="X",1,0))</f>
        <v>0</v>
      </c>
      <c r="S1016" s="2">
        <f>IF(SUM('Actual species'!V1016)&gt;=1,1,IF(SUM('Actual species'!V1016)="X",1,0))</f>
        <v>0</v>
      </c>
      <c r="T1016" s="2">
        <f>IF(SUM('Actual species'!W1016)&gt;=1,1,IF(SUM('Actual species'!W1016)="X",1,0))</f>
        <v>0</v>
      </c>
    </row>
    <row r="1017" spans="1:20" x14ac:dyDescent="0.3">
      <c r="A1017" s="113" t="str">
        <f>'Actual species'!A1017</f>
        <v>Gyrohypnus liber</v>
      </c>
      <c r="B1017" s="66">
        <f>IF(SUM('Actual species'!B1017:E1017)&gt;=1,1,IF(SUM('Actual species'!B1017:E1017)="X",1,0))</f>
        <v>0</v>
      </c>
      <c r="C1017" s="2">
        <f>IF(SUM('Actual species'!F1017)&gt;=1,1,IF(SUM('Actual species'!F1017)="X",1,0))</f>
        <v>0</v>
      </c>
      <c r="D1017" s="2">
        <f>IF(SUM('Actual species'!G1017)&gt;=1,1,IF(SUM('Actual species'!G1017)="X",1,0))</f>
        <v>0</v>
      </c>
      <c r="E1017" s="2">
        <f>IF(SUM('Actual species'!H1017)&gt;=1,1,IF(SUM('Actual species'!H1017)="X",1,0))</f>
        <v>0</v>
      </c>
      <c r="F1017" s="2">
        <f>IF(SUM('Actual species'!I1017)&gt;=1,1,IF(SUM('Actual species'!I1017)="X",1,0))</f>
        <v>0</v>
      </c>
      <c r="G1017" s="2">
        <f>IF(SUM('Actual species'!J1017)&gt;=1,1,IF(SUM('Actual species'!J1017)="X",1,0))</f>
        <v>0</v>
      </c>
      <c r="H1017" s="2">
        <f>IF(SUM('Actual species'!K1017)&gt;=1,1,IF(SUM('Actual species'!K1017)="X",1,0))</f>
        <v>0</v>
      </c>
      <c r="I1017" s="2">
        <f>IF(SUM('Actual species'!L1017)&gt;=1,1,IF(SUM('Actual species'!L1017)="X",1,0))</f>
        <v>0</v>
      </c>
      <c r="J1017" s="2">
        <f>IF(SUM('Actual species'!M1017)&gt;=1,1,IF(SUM('Actual species'!M1017)="X",1,0))</f>
        <v>0</v>
      </c>
      <c r="K1017" s="2">
        <f>IF(SUM('Actual species'!N1017)&gt;=1,1,IF(SUM('Actual species'!N1017)="X",1,0))</f>
        <v>0</v>
      </c>
      <c r="L1017" s="2">
        <f>IF(SUM('Actual species'!O1017)&gt;=1,1,IF(SUM('Actual species'!O1017)="X",1,0))</f>
        <v>0</v>
      </c>
      <c r="M1017" s="2">
        <f>IF(SUM('Actual species'!P1017)&gt;=1,1,IF(SUM('Actual species'!P1017)="X",1,0))</f>
        <v>0</v>
      </c>
      <c r="N1017" s="2">
        <f>IF(SUM('Actual species'!Q1017)&gt;=1,1,IF(SUM('Actual species'!Q1017)="X",1,0))</f>
        <v>0</v>
      </c>
      <c r="O1017" s="2">
        <f>IF(SUM('Actual species'!R1017)&gt;=1,1,IF(SUM('Actual species'!R1017)="X",1,0))</f>
        <v>0</v>
      </c>
      <c r="P1017" s="2">
        <f>IF(SUM('Actual species'!S1017)&gt;=1,1,IF(SUM('Actual species'!S1017)="X",1,0))</f>
        <v>0</v>
      </c>
      <c r="Q1017" s="2">
        <f>IF(SUM('Actual species'!T1017)&gt;=1,1,IF(SUM('Actual species'!T1017)="X",1,0))</f>
        <v>0</v>
      </c>
      <c r="R1017" s="2">
        <f>IF(SUM('Actual species'!U1017)&gt;=1,1,IF(SUM('Actual species'!U1017)="X",1,0))</f>
        <v>0</v>
      </c>
      <c r="S1017" s="2">
        <f>IF(SUM('Actual species'!V1017)&gt;=1,1,IF(SUM('Actual species'!V1017)="X",1,0))</f>
        <v>1</v>
      </c>
      <c r="T1017" s="2">
        <f>IF(SUM('Actual species'!W1017)&gt;=1,1,IF(SUM('Actual species'!W1017)="X",1,0))</f>
        <v>0</v>
      </c>
    </row>
    <row r="1018" spans="1:20" x14ac:dyDescent="0.3">
      <c r="A1018" s="113" t="str">
        <f>'Actual species'!A1018</f>
        <v>Heterothops binotatus</v>
      </c>
      <c r="B1018" s="66">
        <f>IF(SUM('Actual species'!B1018:E1018)&gt;=1,1,IF(SUM('Actual species'!B1018:E1018)="X",1,0))</f>
        <v>0</v>
      </c>
      <c r="C1018" s="2">
        <f>IF(SUM('Actual species'!F1018)&gt;=1,1,IF(SUM('Actual species'!F1018)="X",1,0))</f>
        <v>0</v>
      </c>
      <c r="D1018" s="2">
        <f>IF(SUM('Actual species'!G1018)&gt;=1,1,IF(SUM('Actual species'!G1018)="X",1,0))</f>
        <v>0</v>
      </c>
      <c r="E1018" s="2">
        <f>IF(SUM('Actual species'!H1018)&gt;=1,1,IF(SUM('Actual species'!H1018)="X",1,0))</f>
        <v>0</v>
      </c>
      <c r="F1018" s="2">
        <f>IF(SUM('Actual species'!I1018)&gt;=1,1,IF(SUM('Actual species'!I1018)="X",1,0))</f>
        <v>0</v>
      </c>
      <c r="G1018" s="2">
        <f>IF(SUM('Actual species'!J1018)&gt;=1,1,IF(SUM('Actual species'!J1018)="X",1,0))</f>
        <v>0</v>
      </c>
      <c r="H1018" s="2">
        <f>IF(SUM('Actual species'!K1018)&gt;=1,1,IF(SUM('Actual species'!K1018)="X",1,0))</f>
        <v>0</v>
      </c>
      <c r="I1018" s="2">
        <f>IF(SUM('Actual species'!L1018)&gt;=1,1,IF(SUM('Actual species'!L1018)="X",1,0))</f>
        <v>0</v>
      </c>
      <c r="J1018" s="2">
        <f>IF(SUM('Actual species'!M1018)&gt;=1,1,IF(SUM('Actual species'!M1018)="X",1,0))</f>
        <v>0</v>
      </c>
      <c r="K1018" s="2">
        <f>IF(SUM('Actual species'!N1018)&gt;=1,1,IF(SUM('Actual species'!N1018)="X",1,0))</f>
        <v>0</v>
      </c>
      <c r="L1018" s="2">
        <f>IF(SUM('Actual species'!O1018)&gt;=1,1,IF(SUM('Actual species'!O1018)="X",1,0))</f>
        <v>0</v>
      </c>
      <c r="M1018" s="2">
        <f>IF(SUM('Actual species'!P1018)&gt;=1,1,IF(SUM('Actual species'!P1018)="X",1,0))</f>
        <v>0</v>
      </c>
      <c r="N1018" s="2">
        <f>IF(SUM('Actual species'!Q1018)&gt;=1,1,IF(SUM('Actual species'!Q1018)="X",1,0))</f>
        <v>0</v>
      </c>
      <c r="O1018" s="2">
        <f>IF(SUM('Actual species'!R1018)&gt;=1,1,IF(SUM('Actual species'!R1018)="X",1,0))</f>
        <v>0</v>
      </c>
      <c r="P1018" s="2">
        <f>IF(SUM('Actual species'!S1018)&gt;=1,1,IF(SUM('Actual species'!S1018)="X",1,0))</f>
        <v>0</v>
      </c>
      <c r="Q1018" s="2">
        <f>IF(SUM('Actual species'!T1018)&gt;=1,1,IF(SUM('Actual species'!T1018)="X",1,0))</f>
        <v>0</v>
      </c>
      <c r="R1018" s="2">
        <f>IF(SUM('Actual species'!U1018)&gt;=1,1,IF(SUM('Actual species'!U1018)="X",1,0))</f>
        <v>0</v>
      </c>
      <c r="S1018" s="2">
        <f>IF(SUM('Actual species'!V1018)&gt;=1,1,IF(SUM('Actual species'!V1018)="X",1,0))</f>
        <v>0</v>
      </c>
      <c r="T1018" s="2">
        <f>IF(SUM('Actual species'!W1018)&gt;=1,1,IF(SUM('Actual species'!W1018)="X",1,0))</f>
        <v>0</v>
      </c>
    </row>
    <row r="1019" spans="1:20" x14ac:dyDescent="0.3">
      <c r="A1019" s="113" t="str">
        <f>'Actual species'!A1019</f>
        <v>Heterothops cf. Minutus</v>
      </c>
      <c r="B1019" s="66">
        <f>IF(SUM('Actual species'!B1019:E1019)&gt;=1,1,IF(SUM('Actual species'!B1019:E1019)="X",1,0))</f>
        <v>0</v>
      </c>
      <c r="C1019" s="2">
        <f>IF(SUM('Actual species'!F1019)&gt;=1,1,IF(SUM('Actual species'!F1019)="X",1,0))</f>
        <v>0</v>
      </c>
      <c r="D1019" s="2">
        <f>IF(SUM('Actual species'!G1019)&gt;=1,1,IF(SUM('Actual species'!G1019)="X",1,0))</f>
        <v>0</v>
      </c>
      <c r="E1019" s="2">
        <f>IF(SUM('Actual species'!H1019)&gt;=1,1,IF(SUM('Actual species'!H1019)="X",1,0))</f>
        <v>0</v>
      </c>
      <c r="F1019" s="2">
        <f>IF(SUM('Actual species'!I1019)&gt;=1,1,IF(SUM('Actual species'!I1019)="X",1,0))</f>
        <v>0</v>
      </c>
      <c r="G1019" s="2">
        <f>IF(SUM('Actual species'!J1019)&gt;=1,1,IF(SUM('Actual species'!J1019)="X",1,0))</f>
        <v>1</v>
      </c>
      <c r="H1019" s="2">
        <f>IF(SUM('Actual species'!K1019)&gt;=1,1,IF(SUM('Actual species'!K1019)="X",1,0))</f>
        <v>0</v>
      </c>
      <c r="I1019" s="2">
        <f>IF(SUM('Actual species'!L1019)&gt;=1,1,IF(SUM('Actual species'!L1019)="X",1,0))</f>
        <v>0</v>
      </c>
      <c r="J1019" s="2">
        <f>IF(SUM('Actual species'!M1019)&gt;=1,1,IF(SUM('Actual species'!M1019)="X",1,0))</f>
        <v>0</v>
      </c>
      <c r="K1019" s="2">
        <f>IF(SUM('Actual species'!N1019)&gt;=1,1,IF(SUM('Actual species'!N1019)="X",1,0))</f>
        <v>0</v>
      </c>
      <c r="L1019" s="2">
        <f>IF(SUM('Actual species'!O1019)&gt;=1,1,IF(SUM('Actual species'!O1019)="X",1,0))</f>
        <v>0</v>
      </c>
      <c r="M1019" s="2">
        <f>IF(SUM('Actual species'!P1019)&gt;=1,1,IF(SUM('Actual species'!P1019)="X",1,0))</f>
        <v>0</v>
      </c>
      <c r="N1019" s="2">
        <f>IF(SUM('Actual species'!Q1019)&gt;=1,1,IF(SUM('Actual species'!Q1019)="X",1,0))</f>
        <v>0</v>
      </c>
      <c r="O1019" s="2">
        <f>IF(SUM('Actual species'!R1019)&gt;=1,1,IF(SUM('Actual species'!R1019)="X",1,0))</f>
        <v>0</v>
      </c>
      <c r="P1019" s="2">
        <f>IF(SUM('Actual species'!S1019)&gt;=1,1,IF(SUM('Actual species'!S1019)="X",1,0))</f>
        <v>0</v>
      </c>
      <c r="Q1019" s="2">
        <f>IF(SUM('Actual species'!T1019)&gt;=1,1,IF(SUM('Actual species'!T1019)="X",1,0))</f>
        <v>0</v>
      </c>
      <c r="R1019" s="2">
        <f>IF(SUM('Actual species'!U1019)&gt;=1,1,IF(SUM('Actual species'!U1019)="X",1,0))</f>
        <v>0</v>
      </c>
      <c r="S1019" s="2">
        <f>IF(SUM('Actual species'!V1019)&gt;=1,1,IF(SUM('Actual species'!V1019)="X",1,0))</f>
        <v>0</v>
      </c>
      <c r="T1019" s="2">
        <f>IF(SUM('Actual species'!W1019)&gt;=1,1,IF(SUM('Actual species'!W1019)="X",1,0))</f>
        <v>0</v>
      </c>
    </row>
    <row r="1020" spans="1:20" x14ac:dyDescent="0.3">
      <c r="A1020" s="113" t="str">
        <f>'Actual species'!A1020</f>
        <v>Heterothops dissimilis</v>
      </c>
      <c r="B1020" s="66">
        <f>IF(SUM('Actual species'!B1020:E1020)&gt;=1,1,IF(SUM('Actual species'!B1020:E1020)="X",1,0))</f>
        <v>0</v>
      </c>
      <c r="C1020" s="2">
        <f>IF(SUM('Actual species'!F1020)&gt;=1,1,IF(SUM('Actual species'!F1020)="X",1,0))</f>
        <v>1</v>
      </c>
      <c r="D1020" s="2">
        <f>IF(SUM('Actual species'!G1020)&gt;=1,1,IF(SUM('Actual species'!G1020)="X",1,0))</f>
        <v>0</v>
      </c>
      <c r="E1020" s="2">
        <f>IF(SUM('Actual species'!H1020)&gt;=1,1,IF(SUM('Actual species'!H1020)="X",1,0))</f>
        <v>0</v>
      </c>
      <c r="F1020" s="2">
        <f>IF(SUM('Actual species'!I1020)&gt;=1,1,IF(SUM('Actual species'!I1020)="X",1,0))</f>
        <v>0</v>
      </c>
      <c r="G1020" s="2">
        <f>IF(SUM('Actual species'!J1020)&gt;=1,1,IF(SUM('Actual species'!J1020)="X",1,0))</f>
        <v>0</v>
      </c>
      <c r="H1020" s="2">
        <f>IF(SUM('Actual species'!K1020)&gt;=1,1,IF(SUM('Actual species'!K1020)="X",1,0))</f>
        <v>0</v>
      </c>
      <c r="I1020" s="2">
        <f>IF(SUM('Actual species'!L1020)&gt;=1,1,IF(SUM('Actual species'!L1020)="X",1,0))</f>
        <v>0</v>
      </c>
      <c r="J1020" s="2">
        <f>IF(SUM('Actual species'!M1020)&gt;=1,1,IF(SUM('Actual species'!M1020)="X",1,0))</f>
        <v>0</v>
      </c>
      <c r="K1020" s="2">
        <f>IF(SUM('Actual species'!N1020)&gt;=1,1,IF(SUM('Actual species'!N1020)="X",1,0))</f>
        <v>0</v>
      </c>
      <c r="L1020" s="2">
        <f>IF(SUM('Actual species'!O1020)&gt;=1,1,IF(SUM('Actual species'!O1020)="X",1,0))</f>
        <v>0</v>
      </c>
      <c r="M1020" s="2">
        <f>IF(SUM('Actual species'!P1020)&gt;=1,1,IF(SUM('Actual species'!P1020)="X",1,0))</f>
        <v>0</v>
      </c>
      <c r="N1020" s="2">
        <f>IF(SUM('Actual species'!Q1020)&gt;=1,1,IF(SUM('Actual species'!Q1020)="X",1,0))</f>
        <v>0</v>
      </c>
      <c r="O1020" s="2">
        <f>IF(SUM('Actual species'!R1020)&gt;=1,1,IF(SUM('Actual species'!R1020)="X",1,0))</f>
        <v>0</v>
      </c>
      <c r="P1020" s="2">
        <f>IF(SUM('Actual species'!S1020)&gt;=1,1,IF(SUM('Actual species'!S1020)="X",1,0))</f>
        <v>0</v>
      </c>
      <c r="Q1020" s="2">
        <f>IF(SUM('Actual species'!T1020)&gt;=1,1,IF(SUM('Actual species'!T1020)="X",1,0))</f>
        <v>1</v>
      </c>
      <c r="R1020" s="2">
        <f>IF(SUM('Actual species'!U1020)&gt;=1,1,IF(SUM('Actual species'!U1020)="X",1,0))</f>
        <v>0</v>
      </c>
      <c r="S1020" s="2">
        <f>IF(SUM('Actual species'!V1020)&gt;=1,1,IF(SUM('Actual species'!V1020)="X",1,0))</f>
        <v>0</v>
      </c>
      <c r="T1020" s="2">
        <f>IF(SUM('Actual species'!W1020)&gt;=1,1,IF(SUM('Actual species'!W1020)="X",1,0))</f>
        <v>0</v>
      </c>
    </row>
    <row r="1021" spans="1:20" x14ac:dyDescent="0.3">
      <c r="A1021" s="113" t="str">
        <f>'Actual species'!A1021</f>
        <v>Heterothops minutus</v>
      </c>
      <c r="B1021" s="66">
        <f>IF(SUM('Actual species'!B1021:E1021)&gt;=1,1,IF(SUM('Actual species'!B1021:E1021)="X",1,0))</f>
        <v>0</v>
      </c>
      <c r="C1021" s="2">
        <f>IF(SUM('Actual species'!F1021)&gt;=1,1,IF(SUM('Actual species'!F1021)="X",1,0))</f>
        <v>0</v>
      </c>
      <c r="D1021" s="2">
        <f>IF(SUM('Actual species'!G1021)&gt;=1,1,IF(SUM('Actual species'!G1021)="X",1,0))</f>
        <v>0</v>
      </c>
      <c r="E1021" s="2">
        <f>IF(SUM('Actual species'!H1021)&gt;=1,1,IF(SUM('Actual species'!H1021)="X",1,0))</f>
        <v>1</v>
      </c>
      <c r="F1021" s="2">
        <f>IF(SUM('Actual species'!I1021)&gt;=1,1,IF(SUM('Actual species'!I1021)="X",1,0))</f>
        <v>0</v>
      </c>
      <c r="G1021" s="2">
        <f>IF(SUM('Actual species'!J1021)&gt;=1,1,IF(SUM('Actual species'!J1021)="X",1,0))</f>
        <v>0</v>
      </c>
      <c r="H1021" s="2">
        <f>IF(SUM('Actual species'!K1021)&gt;=1,1,IF(SUM('Actual species'!K1021)="X",1,0))</f>
        <v>0</v>
      </c>
      <c r="I1021" s="2">
        <f>IF(SUM('Actual species'!L1021)&gt;=1,1,IF(SUM('Actual species'!L1021)="X",1,0))</f>
        <v>0</v>
      </c>
      <c r="J1021" s="2">
        <f>IF(SUM('Actual species'!M1021)&gt;=1,1,IF(SUM('Actual species'!M1021)="X",1,0))</f>
        <v>0</v>
      </c>
      <c r="K1021" s="2">
        <f>IF(SUM('Actual species'!N1021)&gt;=1,1,IF(SUM('Actual species'!N1021)="X",1,0))</f>
        <v>0</v>
      </c>
      <c r="L1021" s="2">
        <f>IF(SUM('Actual species'!O1021)&gt;=1,1,IF(SUM('Actual species'!O1021)="X",1,0))</f>
        <v>0</v>
      </c>
      <c r="M1021" s="2">
        <f>IF(SUM('Actual species'!P1021)&gt;=1,1,IF(SUM('Actual species'!P1021)="X",1,0))</f>
        <v>0</v>
      </c>
      <c r="N1021" s="2">
        <f>IF(SUM('Actual species'!Q1021)&gt;=1,1,IF(SUM('Actual species'!Q1021)="X",1,0))</f>
        <v>0</v>
      </c>
      <c r="O1021" s="2">
        <f>IF(SUM('Actual species'!R1021)&gt;=1,1,IF(SUM('Actual species'!R1021)="X",1,0))</f>
        <v>0</v>
      </c>
      <c r="P1021" s="2">
        <f>IF(SUM('Actual species'!S1021)&gt;=1,1,IF(SUM('Actual species'!S1021)="X",1,0))</f>
        <v>0</v>
      </c>
      <c r="Q1021" s="2">
        <f>IF(SUM('Actual species'!T1021)&gt;=1,1,IF(SUM('Actual species'!T1021)="X",1,0))</f>
        <v>1</v>
      </c>
      <c r="R1021" s="2">
        <f>IF(SUM('Actual species'!U1021)&gt;=1,1,IF(SUM('Actual species'!U1021)="X",1,0))</f>
        <v>0</v>
      </c>
      <c r="S1021" s="2">
        <f>IF(SUM('Actual species'!V1021)&gt;=1,1,IF(SUM('Actual species'!V1021)="X",1,0))</f>
        <v>0</v>
      </c>
      <c r="T1021" s="2">
        <f>IF(SUM('Actual species'!W1021)&gt;=1,1,IF(SUM('Actual species'!W1021)="X",1,0))</f>
        <v>0</v>
      </c>
    </row>
    <row r="1022" spans="1:20" x14ac:dyDescent="0.3">
      <c r="A1022" s="113" t="str">
        <f>'Actual species'!A1022</f>
        <v xml:space="preserve">Hypnogyra sp. </v>
      </c>
      <c r="B1022" s="66">
        <f>IF(SUM('Actual species'!B1022:E1022)&gt;=1,1,IF(SUM('Actual species'!B1022:E1022)="X",1,0))</f>
        <v>0</v>
      </c>
      <c r="C1022" s="2">
        <f>IF(SUM('Actual species'!F1022)&gt;=1,1,IF(SUM('Actual species'!F1022)="X",1,0))</f>
        <v>1</v>
      </c>
      <c r="D1022" s="2">
        <f>IF(SUM('Actual species'!G1022)&gt;=1,1,IF(SUM('Actual species'!G1022)="X",1,0))</f>
        <v>0</v>
      </c>
      <c r="E1022" s="2">
        <f>IF(SUM('Actual species'!H1022)&gt;=1,1,IF(SUM('Actual species'!H1022)="X",1,0))</f>
        <v>0</v>
      </c>
      <c r="F1022" s="2">
        <f>IF(SUM('Actual species'!I1022)&gt;=1,1,IF(SUM('Actual species'!I1022)="X",1,0))</f>
        <v>0</v>
      </c>
      <c r="G1022" s="2">
        <f>IF(SUM('Actual species'!J1022)&gt;=1,1,IF(SUM('Actual species'!J1022)="X",1,0))</f>
        <v>0</v>
      </c>
      <c r="H1022" s="2">
        <f>IF(SUM('Actual species'!K1022)&gt;=1,1,IF(SUM('Actual species'!K1022)="X",1,0))</f>
        <v>0</v>
      </c>
      <c r="I1022" s="2">
        <f>IF(SUM('Actual species'!L1022)&gt;=1,1,IF(SUM('Actual species'!L1022)="X",1,0))</f>
        <v>0</v>
      </c>
      <c r="J1022" s="2">
        <f>IF(SUM('Actual species'!M1022)&gt;=1,1,IF(SUM('Actual species'!M1022)="X",1,0))</f>
        <v>0</v>
      </c>
      <c r="K1022" s="2">
        <f>IF(SUM('Actual species'!N1022)&gt;=1,1,IF(SUM('Actual species'!N1022)="X",1,0))</f>
        <v>0</v>
      </c>
      <c r="L1022" s="2">
        <f>IF(SUM('Actual species'!O1022)&gt;=1,1,IF(SUM('Actual species'!O1022)="X",1,0))</f>
        <v>0</v>
      </c>
      <c r="M1022" s="2">
        <f>IF(SUM('Actual species'!P1022)&gt;=1,1,IF(SUM('Actual species'!P1022)="X",1,0))</f>
        <v>0</v>
      </c>
      <c r="N1022" s="2">
        <f>IF(SUM('Actual species'!Q1022)&gt;=1,1,IF(SUM('Actual species'!Q1022)="X",1,0))</f>
        <v>0</v>
      </c>
      <c r="O1022" s="2">
        <f>IF(SUM('Actual species'!R1022)&gt;=1,1,IF(SUM('Actual species'!R1022)="X",1,0))</f>
        <v>0</v>
      </c>
      <c r="P1022" s="2">
        <f>IF(SUM('Actual species'!S1022)&gt;=1,1,IF(SUM('Actual species'!S1022)="X",1,0))</f>
        <v>0</v>
      </c>
      <c r="Q1022" s="2">
        <f>IF(SUM('Actual species'!T1022)&gt;=1,1,IF(SUM('Actual species'!T1022)="X",1,0))</f>
        <v>0</v>
      </c>
      <c r="R1022" s="2">
        <f>IF(SUM('Actual species'!U1022)&gt;=1,1,IF(SUM('Actual species'!U1022)="X",1,0))</f>
        <v>0</v>
      </c>
      <c r="S1022" s="2">
        <f>IF(SUM('Actual species'!V1022)&gt;=1,1,IF(SUM('Actual species'!V1022)="X",1,0))</f>
        <v>0</v>
      </c>
      <c r="T1022" s="2">
        <f>IF(SUM('Actual species'!W1022)&gt;=1,1,IF(SUM('Actual species'!W1022)="X",1,0))</f>
        <v>0</v>
      </c>
    </row>
    <row r="1023" spans="1:20" x14ac:dyDescent="0.3">
      <c r="A1023" s="113" t="str">
        <f>'Actual species'!A1023</f>
        <v>Hypnogyra sp. 2.</v>
      </c>
      <c r="B1023" s="66">
        <f>IF(SUM('Actual species'!B1023:E1023)&gt;=1,1,IF(SUM('Actual species'!B1023:E1023)="X",1,0))</f>
        <v>0</v>
      </c>
      <c r="C1023" s="2">
        <f>IF(SUM('Actual species'!F1023)&gt;=1,1,IF(SUM('Actual species'!F1023)="X",1,0))</f>
        <v>1</v>
      </c>
      <c r="D1023" s="2">
        <f>IF(SUM('Actual species'!G1023)&gt;=1,1,IF(SUM('Actual species'!G1023)="X",1,0))</f>
        <v>0</v>
      </c>
      <c r="E1023" s="2">
        <f>IF(SUM('Actual species'!H1023)&gt;=1,1,IF(SUM('Actual species'!H1023)="X",1,0))</f>
        <v>0</v>
      </c>
      <c r="F1023" s="2">
        <f>IF(SUM('Actual species'!I1023)&gt;=1,1,IF(SUM('Actual species'!I1023)="X",1,0))</f>
        <v>0</v>
      </c>
      <c r="G1023" s="2">
        <f>IF(SUM('Actual species'!J1023)&gt;=1,1,IF(SUM('Actual species'!J1023)="X",1,0))</f>
        <v>0</v>
      </c>
      <c r="H1023" s="2">
        <f>IF(SUM('Actual species'!K1023)&gt;=1,1,IF(SUM('Actual species'!K1023)="X",1,0))</f>
        <v>0</v>
      </c>
      <c r="I1023" s="2">
        <f>IF(SUM('Actual species'!L1023)&gt;=1,1,IF(SUM('Actual species'!L1023)="X",1,0))</f>
        <v>0</v>
      </c>
      <c r="J1023" s="2">
        <f>IF(SUM('Actual species'!M1023)&gt;=1,1,IF(SUM('Actual species'!M1023)="X",1,0))</f>
        <v>0</v>
      </c>
      <c r="K1023" s="2">
        <f>IF(SUM('Actual species'!N1023)&gt;=1,1,IF(SUM('Actual species'!N1023)="X",1,0))</f>
        <v>0</v>
      </c>
      <c r="L1023" s="2">
        <f>IF(SUM('Actual species'!O1023)&gt;=1,1,IF(SUM('Actual species'!O1023)="X",1,0))</f>
        <v>0</v>
      </c>
      <c r="M1023" s="2">
        <f>IF(SUM('Actual species'!P1023)&gt;=1,1,IF(SUM('Actual species'!P1023)="X",1,0))</f>
        <v>0</v>
      </c>
      <c r="N1023" s="2">
        <f>IF(SUM('Actual species'!Q1023)&gt;=1,1,IF(SUM('Actual species'!Q1023)="X",1,0))</f>
        <v>0</v>
      </c>
      <c r="O1023" s="2">
        <f>IF(SUM('Actual species'!R1023)&gt;=1,1,IF(SUM('Actual species'!R1023)="X",1,0))</f>
        <v>0</v>
      </c>
      <c r="P1023" s="2">
        <f>IF(SUM('Actual species'!S1023)&gt;=1,1,IF(SUM('Actual species'!S1023)="X",1,0))</f>
        <v>0</v>
      </c>
      <c r="Q1023" s="2">
        <f>IF(SUM('Actual species'!T1023)&gt;=1,1,IF(SUM('Actual species'!T1023)="X",1,0))</f>
        <v>0</v>
      </c>
      <c r="R1023" s="2">
        <f>IF(SUM('Actual species'!U1023)&gt;=1,1,IF(SUM('Actual species'!U1023)="X",1,0))</f>
        <v>0</v>
      </c>
      <c r="S1023" s="2">
        <f>IF(SUM('Actual species'!V1023)&gt;=1,1,IF(SUM('Actual species'!V1023)="X",1,0))</f>
        <v>0</v>
      </c>
      <c r="T1023" s="2">
        <f>IF(SUM('Actual species'!W1023)&gt;=1,1,IF(SUM('Actual species'!W1023)="X",1,0))</f>
        <v>0</v>
      </c>
    </row>
    <row r="1024" spans="1:20" x14ac:dyDescent="0.3">
      <c r="A1024" s="113" t="str">
        <f>'Actual species'!A1024</f>
        <v>Leptacinus batychrus</v>
      </c>
      <c r="B1024" s="66">
        <f>IF(SUM('Actual species'!B1024:E1024)&gt;=1,1,IF(SUM('Actual species'!B1024:E1024)="X",1,0))</f>
        <v>0</v>
      </c>
      <c r="C1024" s="2">
        <f>IF(SUM('Actual species'!F1024)&gt;=1,1,IF(SUM('Actual species'!F1024)="X",1,0))</f>
        <v>0</v>
      </c>
      <c r="D1024" s="2">
        <f>IF(SUM('Actual species'!G1024)&gt;=1,1,IF(SUM('Actual species'!G1024)="X",1,0))</f>
        <v>0</v>
      </c>
      <c r="E1024" s="2">
        <f>IF(SUM('Actual species'!H1024)&gt;=1,1,IF(SUM('Actual species'!H1024)="X",1,0))</f>
        <v>0</v>
      </c>
      <c r="F1024" s="2">
        <f>IF(SUM('Actual species'!I1024)&gt;=1,1,IF(SUM('Actual species'!I1024)="X",1,0))</f>
        <v>0</v>
      </c>
      <c r="G1024" s="2">
        <f>IF(SUM('Actual species'!J1024)&gt;=1,1,IF(SUM('Actual species'!J1024)="X",1,0))</f>
        <v>0</v>
      </c>
      <c r="H1024" s="2">
        <f>IF(SUM('Actual species'!K1024)&gt;=1,1,IF(SUM('Actual species'!K1024)="X",1,0))</f>
        <v>0</v>
      </c>
      <c r="I1024" s="2">
        <f>IF(SUM('Actual species'!L1024)&gt;=1,1,IF(SUM('Actual species'!L1024)="X",1,0))</f>
        <v>0</v>
      </c>
      <c r="J1024" s="2">
        <f>IF(SUM('Actual species'!M1024)&gt;=1,1,IF(SUM('Actual species'!M1024)="X",1,0))</f>
        <v>1</v>
      </c>
      <c r="K1024" s="2">
        <f>IF(SUM('Actual species'!N1024)&gt;=1,1,IF(SUM('Actual species'!N1024)="X",1,0))</f>
        <v>0</v>
      </c>
      <c r="L1024" s="2">
        <f>IF(SUM('Actual species'!O1024)&gt;=1,1,IF(SUM('Actual species'!O1024)="X",1,0))</f>
        <v>0</v>
      </c>
      <c r="M1024" s="2">
        <f>IF(SUM('Actual species'!P1024)&gt;=1,1,IF(SUM('Actual species'!P1024)="X",1,0))</f>
        <v>0</v>
      </c>
      <c r="N1024" s="2">
        <f>IF(SUM('Actual species'!Q1024)&gt;=1,1,IF(SUM('Actual species'!Q1024)="X",1,0))</f>
        <v>0</v>
      </c>
      <c r="O1024" s="2">
        <f>IF(SUM('Actual species'!R1024)&gt;=1,1,IF(SUM('Actual species'!R1024)="X",1,0))</f>
        <v>0</v>
      </c>
      <c r="P1024" s="2">
        <f>IF(SUM('Actual species'!S1024)&gt;=1,1,IF(SUM('Actual species'!S1024)="X",1,0))</f>
        <v>0</v>
      </c>
      <c r="Q1024" s="2">
        <f>IF(SUM('Actual species'!T1024)&gt;=1,1,IF(SUM('Actual species'!T1024)="X",1,0))</f>
        <v>0</v>
      </c>
      <c r="R1024" s="2">
        <f>IF(SUM('Actual species'!U1024)&gt;=1,1,IF(SUM('Actual species'!U1024)="X",1,0))</f>
        <v>0</v>
      </c>
      <c r="S1024" s="2">
        <f>IF(SUM('Actual species'!V1024)&gt;=1,1,IF(SUM('Actual species'!V1024)="X",1,0))</f>
        <v>0</v>
      </c>
      <c r="T1024" s="2">
        <f>IF(SUM('Actual species'!W1024)&gt;=1,1,IF(SUM('Actual species'!W1024)="X",1,0))</f>
        <v>0</v>
      </c>
    </row>
    <row r="1025" spans="1:20" x14ac:dyDescent="0.3">
      <c r="A1025" s="113" t="str">
        <f>'Actual species'!A1025</f>
        <v>Leptacinus intermedius</v>
      </c>
      <c r="B1025" s="66">
        <f>IF(SUM('Actual species'!B1025:E1025)&gt;=1,1,IF(SUM('Actual species'!B1025:E1025)="X",1,0))</f>
        <v>0</v>
      </c>
      <c r="C1025" s="2">
        <f>IF(SUM('Actual species'!F1025)&gt;=1,1,IF(SUM('Actual species'!F1025)="X",1,0))</f>
        <v>0</v>
      </c>
      <c r="D1025" s="2">
        <f>IF(SUM('Actual species'!G1025)&gt;=1,1,IF(SUM('Actual species'!G1025)="X",1,0))</f>
        <v>0</v>
      </c>
      <c r="E1025" s="2">
        <f>IF(SUM('Actual species'!H1025)&gt;=1,1,IF(SUM('Actual species'!H1025)="X",1,0))</f>
        <v>0</v>
      </c>
      <c r="F1025" s="2">
        <f>IF(SUM('Actual species'!I1025)&gt;=1,1,IF(SUM('Actual species'!I1025)="X",1,0))</f>
        <v>0</v>
      </c>
      <c r="G1025" s="2">
        <f>IF(SUM('Actual species'!J1025)&gt;=1,1,IF(SUM('Actual species'!J1025)="X",1,0))</f>
        <v>0</v>
      </c>
      <c r="H1025" s="2">
        <f>IF(SUM('Actual species'!K1025)&gt;=1,1,IF(SUM('Actual species'!K1025)="X",1,0))</f>
        <v>0</v>
      </c>
      <c r="I1025" s="2">
        <f>IF(SUM('Actual species'!L1025)&gt;=1,1,IF(SUM('Actual species'!L1025)="X",1,0))</f>
        <v>0</v>
      </c>
      <c r="J1025" s="2">
        <f>IF(SUM('Actual species'!M1025)&gt;=1,1,IF(SUM('Actual species'!M1025)="X",1,0))</f>
        <v>0</v>
      </c>
      <c r="K1025" s="2">
        <f>IF(SUM('Actual species'!N1025)&gt;=1,1,IF(SUM('Actual species'!N1025)="X",1,0))</f>
        <v>0</v>
      </c>
      <c r="L1025" s="2">
        <f>IF(SUM('Actual species'!O1025)&gt;=1,1,IF(SUM('Actual species'!O1025)="X",1,0))</f>
        <v>0</v>
      </c>
      <c r="M1025" s="2">
        <f>IF(SUM('Actual species'!P1025)&gt;=1,1,IF(SUM('Actual species'!P1025)="X",1,0))</f>
        <v>1</v>
      </c>
      <c r="N1025" s="2">
        <f>IF(SUM('Actual species'!Q1025)&gt;=1,1,IF(SUM('Actual species'!Q1025)="X",1,0))</f>
        <v>0</v>
      </c>
      <c r="O1025" s="2">
        <f>IF(SUM('Actual species'!R1025)&gt;=1,1,IF(SUM('Actual species'!R1025)="X",1,0))</f>
        <v>0</v>
      </c>
      <c r="P1025" s="2">
        <f>IF(SUM('Actual species'!S1025)&gt;=1,1,IF(SUM('Actual species'!S1025)="X",1,0))</f>
        <v>0</v>
      </c>
      <c r="Q1025" s="2">
        <f>IF(SUM('Actual species'!T1025)&gt;=1,1,IF(SUM('Actual species'!T1025)="X",1,0))</f>
        <v>0</v>
      </c>
      <c r="R1025" s="2">
        <f>IF(SUM('Actual species'!U1025)&gt;=1,1,IF(SUM('Actual species'!U1025)="X",1,0))</f>
        <v>0</v>
      </c>
      <c r="S1025" s="2">
        <f>IF(SUM('Actual species'!V1025)&gt;=1,1,IF(SUM('Actual species'!V1025)="X",1,0))</f>
        <v>0</v>
      </c>
      <c r="T1025" s="2">
        <f>IF(SUM('Actual species'!W1025)&gt;=1,1,IF(SUM('Actual species'!W1025)="X",1,0))</f>
        <v>0</v>
      </c>
    </row>
    <row r="1026" spans="1:20" x14ac:dyDescent="0.3">
      <c r="A1026" s="113" t="str">
        <f>'Actual species'!A1026</f>
        <v>Leptacinus othioides</v>
      </c>
      <c r="B1026" s="66">
        <f>IF(SUM('Actual species'!B1026:E1026)&gt;=1,1,IF(SUM('Actual species'!B1026:E1026)="X",1,0))</f>
        <v>0</v>
      </c>
      <c r="C1026" s="2">
        <f>IF(SUM('Actual species'!F1026)&gt;=1,1,IF(SUM('Actual species'!F1026)="X",1,0))</f>
        <v>0</v>
      </c>
      <c r="D1026" s="2">
        <f>IF(SUM('Actual species'!G1026)&gt;=1,1,IF(SUM('Actual species'!G1026)="X",1,0))</f>
        <v>0</v>
      </c>
      <c r="E1026" s="2">
        <f>IF(SUM('Actual species'!H1026)&gt;=1,1,IF(SUM('Actual species'!H1026)="X",1,0))</f>
        <v>0</v>
      </c>
      <c r="F1026" s="2">
        <f>IF(SUM('Actual species'!I1026)&gt;=1,1,IF(SUM('Actual species'!I1026)="X",1,0))</f>
        <v>0</v>
      </c>
      <c r="G1026" s="2">
        <f>IF(SUM('Actual species'!J1026)&gt;=1,1,IF(SUM('Actual species'!J1026)="X",1,0))</f>
        <v>0</v>
      </c>
      <c r="H1026" s="2">
        <f>IF(SUM('Actual species'!K1026)&gt;=1,1,IF(SUM('Actual species'!K1026)="X",1,0))</f>
        <v>0</v>
      </c>
      <c r="I1026" s="2">
        <f>IF(SUM('Actual species'!L1026)&gt;=1,1,IF(SUM('Actual species'!L1026)="X",1,0))</f>
        <v>0</v>
      </c>
      <c r="J1026" s="2">
        <f>IF(SUM('Actual species'!M1026)&gt;=1,1,IF(SUM('Actual species'!M1026)="X",1,0))</f>
        <v>1</v>
      </c>
      <c r="K1026" s="2">
        <f>IF(SUM('Actual species'!N1026)&gt;=1,1,IF(SUM('Actual species'!N1026)="X",1,0))</f>
        <v>0</v>
      </c>
      <c r="L1026" s="2">
        <f>IF(SUM('Actual species'!O1026)&gt;=1,1,IF(SUM('Actual species'!O1026)="X",1,0))</f>
        <v>0</v>
      </c>
      <c r="M1026" s="2">
        <f>IF(SUM('Actual species'!P1026)&gt;=1,1,IF(SUM('Actual species'!P1026)="X",1,0))</f>
        <v>0</v>
      </c>
      <c r="N1026" s="2">
        <f>IF(SUM('Actual species'!Q1026)&gt;=1,1,IF(SUM('Actual species'!Q1026)="X",1,0))</f>
        <v>0</v>
      </c>
      <c r="O1026" s="2">
        <f>IF(SUM('Actual species'!R1026)&gt;=1,1,IF(SUM('Actual species'!R1026)="X",1,0))</f>
        <v>0</v>
      </c>
      <c r="P1026" s="2">
        <f>IF(SUM('Actual species'!S1026)&gt;=1,1,IF(SUM('Actual species'!S1026)="X",1,0))</f>
        <v>0</v>
      </c>
      <c r="Q1026" s="2">
        <f>IF(SUM('Actual species'!T1026)&gt;=1,1,IF(SUM('Actual species'!T1026)="X",1,0))</f>
        <v>0</v>
      </c>
      <c r="R1026" s="2">
        <f>IF(SUM('Actual species'!U1026)&gt;=1,1,IF(SUM('Actual species'!U1026)="X",1,0))</f>
        <v>0</v>
      </c>
      <c r="S1026" s="2">
        <f>IF(SUM('Actual species'!V1026)&gt;=1,1,IF(SUM('Actual species'!V1026)="X",1,0))</f>
        <v>0</v>
      </c>
      <c r="T1026" s="2">
        <f>IF(SUM('Actual species'!W1026)&gt;=1,1,IF(SUM('Actual species'!W1026)="X",1,0))</f>
        <v>0</v>
      </c>
    </row>
    <row r="1027" spans="1:20" x14ac:dyDescent="0.3">
      <c r="A1027" s="113" t="str">
        <f>'Actual species'!A1027</f>
        <v>Leptacinus pusillus</v>
      </c>
      <c r="B1027" s="66">
        <f>IF(SUM('Actual species'!B1027:E1027)&gt;=1,1,IF(SUM('Actual species'!B1027:E1027)="X",1,0))</f>
        <v>0</v>
      </c>
      <c r="C1027" s="2">
        <f>IF(SUM('Actual species'!F1027)&gt;=1,1,IF(SUM('Actual species'!F1027)="X",1,0))</f>
        <v>0</v>
      </c>
      <c r="D1027" s="2">
        <f>IF(SUM('Actual species'!G1027)&gt;=1,1,IF(SUM('Actual species'!G1027)="X",1,0))</f>
        <v>0</v>
      </c>
      <c r="E1027" s="2">
        <f>IF(SUM('Actual species'!H1027)&gt;=1,1,IF(SUM('Actual species'!H1027)="X",1,0))</f>
        <v>0</v>
      </c>
      <c r="F1027" s="2">
        <f>IF(SUM('Actual species'!I1027)&gt;=1,1,IF(SUM('Actual species'!I1027)="X",1,0))</f>
        <v>0</v>
      </c>
      <c r="G1027" s="2">
        <f>IF(SUM('Actual species'!J1027)&gt;=1,1,IF(SUM('Actual species'!J1027)="X",1,0))</f>
        <v>0</v>
      </c>
      <c r="H1027" s="2">
        <f>IF(SUM('Actual species'!K1027)&gt;=1,1,IF(SUM('Actual species'!K1027)="X",1,0))</f>
        <v>0</v>
      </c>
      <c r="I1027" s="2">
        <f>IF(SUM('Actual species'!L1027)&gt;=1,1,IF(SUM('Actual species'!L1027)="X",1,0))</f>
        <v>0</v>
      </c>
      <c r="J1027" s="2">
        <f>IF(SUM('Actual species'!M1027)&gt;=1,1,IF(SUM('Actual species'!M1027)="X",1,0))</f>
        <v>0</v>
      </c>
      <c r="K1027" s="2">
        <f>IF(SUM('Actual species'!N1027)&gt;=1,1,IF(SUM('Actual species'!N1027)="X",1,0))</f>
        <v>0</v>
      </c>
      <c r="L1027" s="2">
        <f>IF(SUM('Actual species'!O1027)&gt;=1,1,IF(SUM('Actual species'!O1027)="X",1,0))</f>
        <v>0</v>
      </c>
      <c r="M1027" s="2">
        <f>IF(SUM('Actual species'!P1027)&gt;=1,1,IF(SUM('Actual species'!P1027)="X",1,0))</f>
        <v>0</v>
      </c>
      <c r="N1027" s="2">
        <f>IF(SUM('Actual species'!Q1027)&gt;=1,1,IF(SUM('Actual species'!Q1027)="X",1,0))</f>
        <v>0</v>
      </c>
      <c r="O1027" s="2">
        <f>IF(SUM('Actual species'!R1027)&gt;=1,1,IF(SUM('Actual species'!R1027)="X",1,0))</f>
        <v>0</v>
      </c>
      <c r="P1027" s="2">
        <f>IF(SUM('Actual species'!S1027)&gt;=1,1,IF(SUM('Actual species'!S1027)="X",1,0))</f>
        <v>1</v>
      </c>
      <c r="Q1027" s="2">
        <f>IF(SUM('Actual species'!T1027)&gt;=1,1,IF(SUM('Actual species'!T1027)="X",1,0))</f>
        <v>0</v>
      </c>
      <c r="R1027" s="2">
        <f>IF(SUM('Actual species'!U1027)&gt;=1,1,IF(SUM('Actual species'!U1027)="X",1,0))</f>
        <v>0</v>
      </c>
      <c r="S1027" s="2">
        <f>IF(SUM('Actual species'!V1027)&gt;=1,1,IF(SUM('Actual species'!V1027)="X",1,0))</f>
        <v>0</v>
      </c>
      <c r="T1027" s="2">
        <f>IF(SUM('Actual species'!W1027)&gt;=1,1,IF(SUM('Actual species'!W1027)="X",1,0))</f>
        <v>0</v>
      </c>
    </row>
    <row r="1028" spans="1:20" x14ac:dyDescent="0.3">
      <c r="A1028" s="113" t="str">
        <f>'Actual species'!A1028</f>
        <v>Megalinus flavocinctus</v>
      </c>
      <c r="B1028" s="66">
        <f>IF(SUM('Actual species'!B1028:E1028)&gt;=1,1,IF(SUM('Actual species'!B1028:E1028)="X",1,0))</f>
        <v>0</v>
      </c>
      <c r="C1028" s="2">
        <f>IF(SUM('Actual species'!F1028)&gt;=1,1,IF(SUM('Actual species'!F1028)="X",1,0))</f>
        <v>0</v>
      </c>
      <c r="D1028" s="2">
        <f>IF(SUM('Actual species'!G1028)&gt;=1,1,IF(SUM('Actual species'!G1028)="X",1,0))</f>
        <v>0</v>
      </c>
      <c r="E1028" s="2">
        <f>IF(SUM('Actual species'!H1028)&gt;=1,1,IF(SUM('Actual species'!H1028)="X",1,0))</f>
        <v>0</v>
      </c>
      <c r="F1028" s="2">
        <f>IF(SUM('Actual species'!I1028)&gt;=1,1,IF(SUM('Actual species'!I1028)="X",1,0))</f>
        <v>0</v>
      </c>
      <c r="G1028" s="2">
        <f>IF(SUM('Actual species'!J1028)&gt;=1,1,IF(SUM('Actual species'!J1028)="X",1,0))</f>
        <v>1</v>
      </c>
      <c r="H1028" s="2">
        <f>IF(SUM('Actual species'!K1028)&gt;=1,1,IF(SUM('Actual species'!K1028)="X",1,0))</f>
        <v>0</v>
      </c>
      <c r="I1028" s="2">
        <f>IF(SUM('Actual species'!L1028)&gt;=1,1,IF(SUM('Actual species'!L1028)="X",1,0))</f>
        <v>0</v>
      </c>
      <c r="J1028" s="2">
        <f>IF(SUM('Actual species'!M1028)&gt;=1,1,IF(SUM('Actual species'!M1028)="X",1,0))</f>
        <v>1</v>
      </c>
      <c r="K1028" s="2">
        <f>IF(SUM('Actual species'!N1028)&gt;=1,1,IF(SUM('Actual species'!N1028)="X",1,0))</f>
        <v>0</v>
      </c>
      <c r="L1028" s="2">
        <f>IF(SUM('Actual species'!O1028)&gt;=1,1,IF(SUM('Actual species'!O1028)="X",1,0))</f>
        <v>0</v>
      </c>
      <c r="M1028" s="2">
        <f>IF(SUM('Actual species'!P1028)&gt;=1,1,IF(SUM('Actual species'!P1028)="X",1,0))</f>
        <v>0</v>
      </c>
      <c r="N1028" s="2">
        <f>IF(SUM('Actual species'!Q1028)&gt;=1,1,IF(SUM('Actual species'!Q1028)="X",1,0))</f>
        <v>0</v>
      </c>
      <c r="O1028" s="2">
        <f>IF(SUM('Actual species'!R1028)&gt;=1,1,IF(SUM('Actual species'!R1028)="X",1,0))</f>
        <v>0</v>
      </c>
      <c r="P1028" s="2">
        <f>IF(SUM('Actual species'!S1028)&gt;=1,1,IF(SUM('Actual species'!S1028)="X",1,0))</f>
        <v>0</v>
      </c>
      <c r="Q1028" s="2">
        <f>IF(SUM('Actual species'!T1028)&gt;=1,1,IF(SUM('Actual species'!T1028)="X",1,0))</f>
        <v>0</v>
      </c>
      <c r="R1028" s="2">
        <f>IF(SUM('Actual species'!U1028)&gt;=1,1,IF(SUM('Actual species'!U1028)="X",1,0))</f>
        <v>0</v>
      </c>
      <c r="S1028" s="2">
        <f>IF(SUM('Actual species'!V1028)&gt;=1,1,IF(SUM('Actual species'!V1028)="X",1,0))</f>
        <v>0</v>
      </c>
      <c r="T1028" s="2">
        <f>IF(SUM('Actual species'!W1028)&gt;=1,1,IF(SUM('Actual species'!W1028)="X",1,0))</f>
        <v>0</v>
      </c>
    </row>
    <row r="1029" spans="1:20" x14ac:dyDescent="0.3">
      <c r="A1029" s="113" t="str">
        <f>'Actual species'!A1029</f>
        <v>Megalinus glabratus</v>
      </c>
      <c r="B1029" s="66">
        <f>IF(SUM('Actual species'!B1029:E1029)&gt;=1,1,IF(SUM('Actual species'!B1029:E1029)="X",1,0))</f>
        <v>0</v>
      </c>
      <c r="C1029" s="2">
        <f>IF(SUM('Actual species'!F1029)&gt;=1,1,IF(SUM('Actual species'!F1029)="X",1,0))</f>
        <v>0</v>
      </c>
      <c r="D1029" s="2">
        <f>IF(SUM('Actual species'!G1029)&gt;=1,1,IF(SUM('Actual species'!G1029)="X",1,0))</f>
        <v>0</v>
      </c>
      <c r="E1029" s="2">
        <f>IF(SUM('Actual species'!H1029)&gt;=1,1,IF(SUM('Actual species'!H1029)="X",1,0))</f>
        <v>0</v>
      </c>
      <c r="F1029" s="2">
        <f>IF(SUM('Actual species'!I1029)&gt;=1,1,IF(SUM('Actual species'!I1029)="X",1,0))</f>
        <v>0</v>
      </c>
      <c r="G1029" s="2">
        <f>IF(SUM('Actual species'!J1029)&gt;=1,1,IF(SUM('Actual species'!J1029)="X",1,0))</f>
        <v>0</v>
      </c>
      <c r="H1029" s="2">
        <f>IF(SUM('Actual species'!K1029)&gt;=1,1,IF(SUM('Actual species'!K1029)="X",1,0))</f>
        <v>1</v>
      </c>
      <c r="I1029" s="2">
        <f>IF(SUM('Actual species'!L1029)&gt;=1,1,IF(SUM('Actual species'!L1029)="X",1,0))</f>
        <v>0</v>
      </c>
      <c r="J1029" s="2">
        <f>IF(SUM('Actual species'!M1029)&gt;=1,1,IF(SUM('Actual species'!M1029)="X",1,0))</f>
        <v>0</v>
      </c>
      <c r="K1029" s="2">
        <f>IF(SUM('Actual species'!N1029)&gt;=1,1,IF(SUM('Actual species'!N1029)="X",1,0))</f>
        <v>0</v>
      </c>
      <c r="L1029" s="2">
        <f>IF(SUM('Actual species'!O1029)&gt;=1,1,IF(SUM('Actual species'!O1029)="X",1,0))</f>
        <v>0</v>
      </c>
      <c r="M1029" s="2">
        <f>IF(SUM('Actual species'!P1029)&gt;=1,1,IF(SUM('Actual species'!P1029)="X",1,0))</f>
        <v>0</v>
      </c>
      <c r="N1029" s="2">
        <f>IF(SUM('Actual species'!Q1029)&gt;=1,1,IF(SUM('Actual species'!Q1029)="X",1,0))</f>
        <v>0</v>
      </c>
      <c r="O1029" s="2">
        <f>IF(SUM('Actual species'!R1029)&gt;=1,1,IF(SUM('Actual species'!R1029)="X",1,0))</f>
        <v>0</v>
      </c>
      <c r="P1029" s="2">
        <f>IF(SUM('Actual species'!S1029)&gt;=1,1,IF(SUM('Actual species'!S1029)="X",1,0))</f>
        <v>0</v>
      </c>
      <c r="Q1029" s="2">
        <f>IF(SUM('Actual species'!T1029)&gt;=1,1,IF(SUM('Actual species'!T1029)="X",1,0))</f>
        <v>0</v>
      </c>
      <c r="R1029" s="2">
        <f>IF(SUM('Actual species'!U1029)&gt;=1,1,IF(SUM('Actual species'!U1029)="X",1,0))</f>
        <v>0</v>
      </c>
      <c r="S1029" s="2">
        <f>IF(SUM('Actual species'!V1029)&gt;=1,1,IF(SUM('Actual species'!V1029)="X",1,0))</f>
        <v>0</v>
      </c>
      <c r="T1029" s="2">
        <f>IF(SUM('Actual species'!W1029)&gt;=1,1,IF(SUM('Actual species'!W1029)="X",1,0))</f>
        <v>0</v>
      </c>
    </row>
    <row r="1030" spans="1:20" x14ac:dyDescent="0.3">
      <c r="A1030" s="113" t="str">
        <f>'Actual species'!A1030</f>
        <v>Megalinus scutellaris</v>
      </c>
      <c r="B1030" s="66">
        <f>IF(SUM('Actual species'!B1030:E1030)&gt;=1,1,IF(SUM('Actual species'!B1030:E1030)="X",1,0))</f>
        <v>0</v>
      </c>
      <c r="C1030" s="2">
        <f>IF(SUM('Actual species'!F1030)&gt;=1,1,IF(SUM('Actual species'!F1030)="X",1,0))</f>
        <v>0</v>
      </c>
      <c r="D1030" s="2">
        <f>IF(SUM('Actual species'!G1030)&gt;=1,1,IF(SUM('Actual species'!G1030)="X",1,0))</f>
        <v>0</v>
      </c>
      <c r="E1030" s="2">
        <f>IF(SUM('Actual species'!H1030)&gt;=1,1,IF(SUM('Actual species'!H1030)="X",1,0))</f>
        <v>0</v>
      </c>
      <c r="F1030" s="2">
        <f>IF(SUM('Actual species'!I1030)&gt;=1,1,IF(SUM('Actual species'!I1030)="X",1,0))</f>
        <v>0</v>
      </c>
      <c r="G1030" s="2">
        <f>IF(SUM('Actual species'!J1030)&gt;=1,1,IF(SUM('Actual species'!J1030)="X",1,0))</f>
        <v>0</v>
      </c>
      <c r="H1030" s="2">
        <f>IF(SUM('Actual species'!K1030)&gt;=1,1,IF(SUM('Actual species'!K1030)="X",1,0))</f>
        <v>1</v>
      </c>
      <c r="I1030" s="2">
        <f>IF(SUM('Actual species'!L1030)&gt;=1,1,IF(SUM('Actual species'!L1030)="X",1,0))</f>
        <v>0</v>
      </c>
      <c r="J1030" s="2">
        <f>IF(SUM('Actual species'!M1030)&gt;=1,1,IF(SUM('Actual species'!M1030)="X",1,0))</f>
        <v>0</v>
      </c>
      <c r="K1030" s="2">
        <f>IF(SUM('Actual species'!N1030)&gt;=1,1,IF(SUM('Actual species'!N1030)="X",1,0))</f>
        <v>0</v>
      </c>
      <c r="L1030" s="2">
        <f>IF(SUM('Actual species'!O1030)&gt;=1,1,IF(SUM('Actual species'!O1030)="X",1,0))</f>
        <v>0</v>
      </c>
      <c r="M1030" s="2">
        <f>IF(SUM('Actual species'!P1030)&gt;=1,1,IF(SUM('Actual species'!P1030)="X",1,0))</f>
        <v>0</v>
      </c>
      <c r="N1030" s="2">
        <f>IF(SUM('Actual species'!Q1030)&gt;=1,1,IF(SUM('Actual species'!Q1030)="X",1,0))</f>
        <v>0</v>
      </c>
      <c r="O1030" s="2">
        <f>IF(SUM('Actual species'!R1030)&gt;=1,1,IF(SUM('Actual species'!R1030)="X",1,0))</f>
        <v>0</v>
      </c>
      <c r="P1030" s="2">
        <f>IF(SUM('Actual species'!S1030)&gt;=1,1,IF(SUM('Actual species'!S1030)="X",1,0))</f>
        <v>0</v>
      </c>
      <c r="Q1030" s="2">
        <f>IF(SUM('Actual species'!T1030)&gt;=1,1,IF(SUM('Actual species'!T1030)="X",1,0))</f>
        <v>0</v>
      </c>
      <c r="R1030" s="2">
        <f>IF(SUM('Actual species'!U1030)&gt;=1,1,IF(SUM('Actual species'!U1030)="X",1,0))</f>
        <v>0</v>
      </c>
      <c r="S1030" s="2">
        <f>IF(SUM('Actual species'!V1030)&gt;=1,1,IF(SUM('Actual species'!V1030)="X",1,0))</f>
        <v>0</v>
      </c>
      <c r="T1030" s="2">
        <f>IF(SUM('Actual species'!W1030)&gt;=1,1,IF(SUM('Actual species'!W1030)="X",1,0))</f>
        <v>0</v>
      </c>
    </row>
    <row r="1031" spans="1:20" x14ac:dyDescent="0.3">
      <c r="A1031" s="113" t="str">
        <f>'Actual species'!A1031</f>
        <v>Milichilinus decorus</v>
      </c>
      <c r="B1031" s="66">
        <f>IF(SUM('Actual species'!B1031:E1031)&gt;=1,1,IF(SUM('Actual species'!B1031:E1031)="X",1,0))</f>
        <v>0</v>
      </c>
      <c r="C1031" s="2">
        <f>IF(SUM('Actual species'!F1031)&gt;=1,1,IF(SUM('Actual species'!F1031)="X",1,0))</f>
        <v>0</v>
      </c>
      <c r="D1031" s="2">
        <f>IF(SUM('Actual species'!G1031)&gt;=1,1,IF(SUM('Actual species'!G1031)="X",1,0))</f>
        <v>0</v>
      </c>
      <c r="E1031" s="2">
        <f>IF(SUM('Actual species'!H1031)&gt;=1,1,IF(SUM('Actual species'!H1031)="X",1,0))</f>
        <v>0</v>
      </c>
      <c r="F1031" s="2">
        <f>IF(SUM('Actual species'!I1031)&gt;=1,1,IF(SUM('Actual species'!I1031)="X",1,0))</f>
        <v>0</v>
      </c>
      <c r="G1031" s="2">
        <f>IF(SUM('Actual species'!J1031)&gt;=1,1,IF(SUM('Actual species'!J1031)="X",1,0))</f>
        <v>0</v>
      </c>
      <c r="H1031" s="2">
        <f>IF(SUM('Actual species'!K1031)&gt;=1,1,IF(SUM('Actual species'!K1031)="X",1,0))</f>
        <v>0</v>
      </c>
      <c r="I1031" s="2">
        <f>IF(SUM('Actual species'!L1031)&gt;=1,1,IF(SUM('Actual species'!L1031)="X",1,0))</f>
        <v>0</v>
      </c>
      <c r="J1031" s="2">
        <f>IF(SUM('Actual species'!M1031)&gt;=1,1,IF(SUM('Actual species'!M1031)="X",1,0))</f>
        <v>0</v>
      </c>
      <c r="K1031" s="2">
        <f>IF(SUM('Actual species'!N1031)&gt;=1,1,IF(SUM('Actual species'!N1031)="X",1,0))</f>
        <v>0</v>
      </c>
      <c r="L1031" s="2">
        <f>IF(SUM('Actual species'!O1031)&gt;=1,1,IF(SUM('Actual species'!O1031)="X",1,0))</f>
        <v>0</v>
      </c>
      <c r="M1031" s="2">
        <f>IF(SUM('Actual species'!P1031)&gt;=1,1,IF(SUM('Actual species'!P1031)="X",1,0))</f>
        <v>0</v>
      </c>
      <c r="N1031" s="2">
        <f>IF(SUM('Actual species'!Q1031)&gt;=1,1,IF(SUM('Actual species'!Q1031)="X",1,0))</f>
        <v>0</v>
      </c>
      <c r="O1031" s="2">
        <f>IF(SUM('Actual species'!R1031)&gt;=1,1,IF(SUM('Actual species'!R1031)="X",1,0))</f>
        <v>0</v>
      </c>
      <c r="P1031" s="2">
        <f>IF(SUM('Actual species'!S1031)&gt;=1,1,IF(SUM('Actual species'!S1031)="X",1,0))</f>
        <v>0</v>
      </c>
      <c r="Q1031" s="2">
        <f>IF(SUM('Actual species'!T1031)&gt;=1,1,IF(SUM('Actual species'!T1031)="X",1,0))</f>
        <v>0</v>
      </c>
      <c r="R1031" s="2">
        <f>IF(SUM('Actual species'!U1031)&gt;=1,1,IF(SUM('Actual species'!U1031)="X",1,0))</f>
        <v>0</v>
      </c>
      <c r="S1031" s="2">
        <f>IF(SUM('Actual species'!V1031)&gt;=1,1,IF(SUM('Actual species'!V1031)="X",1,0))</f>
        <v>0</v>
      </c>
      <c r="T1031" s="2">
        <f>IF(SUM('Actual species'!W1031)&gt;=1,1,IF(SUM('Actual species'!W1031)="X",1,0))</f>
        <v>0</v>
      </c>
    </row>
    <row r="1032" spans="1:20" x14ac:dyDescent="0.3">
      <c r="A1032" s="113" t="str">
        <f>'Actual species'!A1032</f>
        <v>Neobisnius lathrobioides</v>
      </c>
      <c r="B1032" s="66">
        <f>IF(SUM('Actual species'!B1032:E1032)&gt;=1,1,IF(SUM('Actual species'!B1032:E1032)="X",1,0))</f>
        <v>0</v>
      </c>
      <c r="C1032" s="2">
        <f>IF(SUM('Actual species'!F1032)&gt;=1,1,IF(SUM('Actual species'!F1032)="X",1,0))</f>
        <v>0</v>
      </c>
      <c r="D1032" s="2">
        <f>IF(SUM('Actual species'!G1032)&gt;=1,1,IF(SUM('Actual species'!G1032)="X",1,0))</f>
        <v>0</v>
      </c>
      <c r="E1032" s="2">
        <f>IF(SUM('Actual species'!H1032)&gt;=1,1,IF(SUM('Actual species'!H1032)="X",1,0))</f>
        <v>0</v>
      </c>
      <c r="F1032" s="2">
        <f>IF(SUM('Actual species'!I1032)&gt;=1,1,IF(SUM('Actual species'!I1032)="X",1,0))</f>
        <v>0</v>
      </c>
      <c r="G1032" s="2">
        <f>IF(SUM('Actual species'!J1032)&gt;=1,1,IF(SUM('Actual species'!J1032)="X",1,0))</f>
        <v>0</v>
      </c>
      <c r="H1032" s="2">
        <f>IF(SUM('Actual species'!K1032)&gt;=1,1,IF(SUM('Actual species'!K1032)="X",1,0))</f>
        <v>0</v>
      </c>
      <c r="I1032" s="2">
        <f>IF(SUM('Actual species'!L1032)&gt;=1,1,IF(SUM('Actual species'!L1032)="X",1,0))</f>
        <v>0</v>
      </c>
      <c r="J1032" s="2">
        <f>IF(SUM('Actual species'!M1032)&gt;=1,1,IF(SUM('Actual species'!M1032)="X",1,0))</f>
        <v>1</v>
      </c>
      <c r="K1032" s="2">
        <f>IF(SUM('Actual species'!N1032)&gt;=1,1,IF(SUM('Actual species'!N1032)="X",1,0))</f>
        <v>0</v>
      </c>
      <c r="L1032" s="2">
        <f>IF(SUM('Actual species'!O1032)&gt;=1,1,IF(SUM('Actual species'!O1032)="X",1,0))</f>
        <v>0</v>
      </c>
      <c r="M1032" s="2">
        <f>IF(SUM('Actual species'!P1032)&gt;=1,1,IF(SUM('Actual species'!P1032)="X",1,0))</f>
        <v>0</v>
      </c>
      <c r="N1032" s="2">
        <f>IF(SUM('Actual species'!Q1032)&gt;=1,1,IF(SUM('Actual species'!Q1032)="X",1,0))</f>
        <v>0</v>
      </c>
      <c r="O1032" s="2">
        <f>IF(SUM('Actual species'!R1032)&gt;=1,1,IF(SUM('Actual species'!R1032)="X",1,0))</f>
        <v>0</v>
      </c>
      <c r="P1032" s="2">
        <f>IF(SUM('Actual species'!S1032)&gt;=1,1,IF(SUM('Actual species'!S1032)="X",1,0))</f>
        <v>0</v>
      </c>
      <c r="Q1032" s="2">
        <f>IF(SUM('Actual species'!T1032)&gt;=1,1,IF(SUM('Actual species'!T1032)="X",1,0))</f>
        <v>0</v>
      </c>
      <c r="R1032" s="2">
        <f>IF(SUM('Actual species'!U1032)&gt;=1,1,IF(SUM('Actual species'!U1032)="X",1,0))</f>
        <v>0</v>
      </c>
      <c r="S1032" s="2">
        <f>IF(SUM('Actual species'!V1032)&gt;=1,1,IF(SUM('Actual species'!V1032)="X",1,0))</f>
        <v>0</v>
      </c>
      <c r="T1032" s="2">
        <f>IF(SUM('Actual species'!W1032)&gt;=1,1,IF(SUM('Actual species'!W1032)="X",1,0))</f>
        <v>0</v>
      </c>
    </row>
    <row r="1033" spans="1:20" x14ac:dyDescent="0.3">
      <c r="A1033" s="113" t="str">
        <f>'Actual species'!A1033</f>
        <v>Neobisnius orbus</v>
      </c>
      <c r="B1033" s="66">
        <f>IF(SUM('Actual species'!B1033:E1033)&gt;=1,1,IF(SUM('Actual species'!B1033:E1033)="X",1,0))</f>
        <v>1</v>
      </c>
      <c r="C1033" s="2">
        <f>IF(SUM('Actual species'!F1033)&gt;=1,1,IF(SUM('Actual species'!F1033)="X",1,0))</f>
        <v>0</v>
      </c>
      <c r="D1033" s="2">
        <f>IF(SUM('Actual species'!G1033)&gt;=1,1,IF(SUM('Actual species'!G1033)="X",1,0))</f>
        <v>0</v>
      </c>
      <c r="E1033" s="2">
        <f>IF(SUM('Actual species'!H1033)&gt;=1,1,IF(SUM('Actual species'!H1033)="X",1,0))</f>
        <v>0</v>
      </c>
      <c r="F1033" s="2">
        <f>IF(SUM('Actual species'!I1033)&gt;=1,1,IF(SUM('Actual species'!I1033)="X",1,0))</f>
        <v>0</v>
      </c>
      <c r="G1033" s="2">
        <f>IF(SUM('Actual species'!J1033)&gt;=1,1,IF(SUM('Actual species'!J1033)="X",1,0))</f>
        <v>0</v>
      </c>
      <c r="H1033" s="2">
        <f>IF(SUM('Actual species'!K1033)&gt;=1,1,IF(SUM('Actual species'!K1033)="X",1,0))</f>
        <v>0</v>
      </c>
      <c r="I1033" s="2">
        <f>IF(SUM('Actual species'!L1033)&gt;=1,1,IF(SUM('Actual species'!L1033)="X",1,0))</f>
        <v>0</v>
      </c>
      <c r="J1033" s="2">
        <f>IF(SUM('Actual species'!M1033)&gt;=1,1,IF(SUM('Actual species'!M1033)="X",1,0))</f>
        <v>0</v>
      </c>
      <c r="K1033" s="2">
        <f>IF(SUM('Actual species'!N1033)&gt;=1,1,IF(SUM('Actual species'!N1033)="X",1,0))</f>
        <v>0</v>
      </c>
      <c r="L1033" s="2">
        <f>IF(SUM('Actual species'!O1033)&gt;=1,1,IF(SUM('Actual species'!O1033)="X",1,0))</f>
        <v>0</v>
      </c>
      <c r="M1033" s="2">
        <f>IF(SUM('Actual species'!P1033)&gt;=1,1,IF(SUM('Actual species'!P1033)="X",1,0))</f>
        <v>0</v>
      </c>
      <c r="N1033" s="2">
        <f>IF(SUM('Actual species'!Q1033)&gt;=1,1,IF(SUM('Actual species'!Q1033)="X",1,0))</f>
        <v>0</v>
      </c>
      <c r="O1033" s="2">
        <f>IF(SUM('Actual species'!R1033)&gt;=1,1,IF(SUM('Actual species'!R1033)="X",1,0))</f>
        <v>0</v>
      </c>
      <c r="P1033" s="2">
        <f>IF(SUM('Actual species'!S1033)&gt;=1,1,IF(SUM('Actual species'!S1033)="X",1,0))</f>
        <v>0</v>
      </c>
      <c r="Q1033" s="2">
        <f>IF(SUM('Actual species'!T1033)&gt;=1,1,IF(SUM('Actual species'!T1033)="X",1,0))</f>
        <v>0</v>
      </c>
      <c r="R1033" s="2">
        <f>IF(SUM('Actual species'!U1033)&gt;=1,1,IF(SUM('Actual species'!U1033)="X",1,0))</f>
        <v>0</v>
      </c>
      <c r="S1033" s="2">
        <f>IF(SUM('Actual species'!V1033)&gt;=1,1,IF(SUM('Actual species'!V1033)="X",1,0))</f>
        <v>0</v>
      </c>
      <c r="T1033" s="2">
        <f>IF(SUM('Actual species'!W1033)&gt;=1,1,IF(SUM('Actual species'!W1033)="X",1,0))</f>
        <v>0</v>
      </c>
    </row>
    <row r="1034" spans="1:20" x14ac:dyDescent="0.3">
      <c r="A1034" s="113" t="str">
        <f>'Actual species'!A1034</f>
        <v>Neobisnius procerulus</v>
      </c>
      <c r="B1034" s="66">
        <f>IF(SUM('Actual species'!B1034:E1034)&gt;=1,1,IF(SUM('Actual species'!B1034:E1034)="X",1,0))</f>
        <v>0</v>
      </c>
      <c r="C1034" s="2">
        <f>IF(SUM('Actual species'!F1034)&gt;=1,1,IF(SUM('Actual species'!F1034)="X",1,0))</f>
        <v>0</v>
      </c>
      <c r="D1034" s="2">
        <f>IF(SUM('Actual species'!G1034)&gt;=1,1,IF(SUM('Actual species'!G1034)="X",1,0))</f>
        <v>0</v>
      </c>
      <c r="E1034" s="2">
        <f>IF(SUM('Actual species'!H1034)&gt;=1,1,IF(SUM('Actual species'!H1034)="X",1,0))</f>
        <v>0</v>
      </c>
      <c r="F1034" s="2">
        <f>IF(SUM('Actual species'!I1034)&gt;=1,1,IF(SUM('Actual species'!I1034)="X",1,0))</f>
        <v>0</v>
      </c>
      <c r="G1034" s="2">
        <f>IF(SUM('Actual species'!J1034)&gt;=1,1,IF(SUM('Actual species'!J1034)="X",1,0))</f>
        <v>0</v>
      </c>
      <c r="H1034" s="2">
        <f>IF(SUM('Actual species'!K1034)&gt;=1,1,IF(SUM('Actual species'!K1034)="X",1,0))</f>
        <v>0</v>
      </c>
      <c r="I1034" s="2">
        <f>IF(SUM('Actual species'!L1034)&gt;=1,1,IF(SUM('Actual species'!L1034)="X",1,0))</f>
        <v>0</v>
      </c>
      <c r="J1034" s="2">
        <f>IF(SUM('Actual species'!M1034)&gt;=1,1,IF(SUM('Actual species'!M1034)="X",1,0))</f>
        <v>0</v>
      </c>
      <c r="K1034" s="2">
        <f>IF(SUM('Actual species'!N1034)&gt;=1,1,IF(SUM('Actual species'!N1034)="X",1,0))</f>
        <v>0</v>
      </c>
      <c r="L1034" s="2">
        <f>IF(SUM('Actual species'!O1034)&gt;=1,1,IF(SUM('Actual species'!O1034)="X",1,0))</f>
        <v>0</v>
      </c>
      <c r="M1034" s="2">
        <f>IF(SUM('Actual species'!P1034)&gt;=1,1,IF(SUM('Actual species'!P1034)="X",1,0))</f>
        <v>1</v>
      </c>
      <c r="N1034" s="2">
        <f>IF(SUM('Actual species'!Q1034)&gt;=1,1,IF(SUM('Actual species'!Q1034)="X",1,0))</f>
        <v>0</v>
      </c>
      <c r="O1034" s="2">
        <f>IF(SUM('Actual species'!R1034)&gt;=1,1,IF(SUM('Actual species'!R1034)="X",1,0))</f>
        <v>0</v>
      </c>
      <c r="P1034" s="2">
        <f>IF(SUM('Actual species'!S1034)&gt;=1,1,IF(SUM('Actual species'!S1034)="X",1,0))</f>
        <v>0</v>
      </c>
      <c r="Q1034" s="2">
        <f>IF(SUM('Actual species'!T1034)&gt;=1,1,IF(SUM('Actual species'!T1034)="X",1,0))</f>
        <v>0</v>
      </c>
      <c r="R1034" s="2">
        <f>IF(SUM('Actual species'!U1034)&gt;=1,1,IF(SUM('Actual species'!U1034)="X",1,0))</f>
        <v>0</v>
      </c>
      <c r="S1034" s="2">
        <f>IF(SUM('Actual species'!V1034)&gt;=1,1,IF(SUM('Actual species'!V1034)="X",1,0))</f>
        <v>0</v>
      </c>
      <c r="T1034" s="2">
        <f>IF(SUM('Actual species'!W1034)&gt;=1,1,IF(SUM('Actual species'!W1034)="X",1,0))</f>
        <v>0</v>
      </c>
    </row>
    <row r="1035" spans="1:20" x14ac:dyDescent="0.3">
      <c r="A1035" s="113" t="str">
        <f>'Actual species'!A1035</f>
        <v>Neobisnius prolixus</v>
      </c>
      <c r="B1035" s="66">
        <f>IF(SUM('Actual species'!B1035:E1035)&gt;=1,1,IF(SUM('Actual species'!B1035:E1035)="X",1,0))</f>
        <v>0</v>
      </c>
      <c r="C1035" s="2">
        <f>IF(SUM('Actual species'!F1035)&gt;=1,1,IF(SUM('Actual species'!F1035)="X",1,0))</f>
        <v>0</v>
      </c>
      <c r="D1035" s="2">
        <f>IF(SUM('Actual species'!G1035)&gt;=1,1,IF(SUM('Actual species'!G1035)="X",1,0))</f>
        <v>0</v>
      </c>
      <c r="E1035" s="2">
        <f>IF(SUM('Actual species'!H1035)&gt;=1,1,IF(SUM('Actual species'!H1035)="X",1,0))</f>
        <v>0</v>
      </c>
      <c r="F1035" s="2">
        <f>IF(SUM('Actual species'!I1035)&gt;=1,1,IF(SUM('Actual species'!I1035)="X",1,0))</f>
        <v>0</v>
      </c>
      <c r="G1035" s="2">
        <f>IF(SUM('Actual species'!J1035)&gt;=1,1,IF(SUM('Actual species'!J1035)="X",1,0))</f>
        <v>0</v>
      </c>
      <c r="H1035" s="2">
        <f>IF(SUM('Actual species'!K1035)&gt;=1,1,IF(SUM('Actual species'!K1035)="X",1,0))</f>
        <v>0</v>
      </c>
      <c r="I1035" s="2">
        <f>IF(SUM('Actual species'!L1035)&gt;=1,1,IF(SUM('Actual species'!L1035)="X",1,0))</f>
        <v>0</v>
      </c>
      <c r="J1035" s="2">
        <f>IF(SUM('Actual species'!M1035)&gt;=1,1,IF(SUM('Actual species'!M1035)="X",1,0))</f>
        <v>0</v>
      </c>
      <c r="K1035" s="2">
        <f>IF(SUM('Actual species'!N1035)&gt;=1,1,IF(SUM('Actual species'!N1035)="X",1,0))</f>
        <v>0</v>
      </c>
      <c r="L1035" s="2">
        <f>IF(SUM('Actual species'!O1035)&gt;=1,1,IF(SUM('Actual species'!O1035)="X",1,0))</f>
        <v>0</v>
      </c>
      <c r="M1035" s="2">
        <f>IF(SUM('Actual species'!P1035)&gt;=1,1,IF(SUM('Actual species'!P1035)="X",1,0))</f>
        <v>0</v>
      </c>
      <c r="N1035" s="2">
        <f>IF(SUM('Actual species'!Q1035)&gt;=1,1,IF(SUM('Actual species'!Q1035)="X",1,0))</f>
        <v>0</v>
      </c>
      <c r="O1035" s="2">
        <f>IF(SUM('Actual species'!R1035)&gt;=1,1,IF(SUM('Actual species'!R1035)="X",1,0))</f>
        <v>0</v>
      </c>
      <c r="P1035" s="2">
        <f>IF(SUM('Actual species'!S1035)&gt;=1,1,IF(SUM('Actual species'!S1035)="X",1,0))</f>
        <v>1</v>
      </c>
      <c r="Q1035" s="2">
        <f>IF(SUM('Actual species'!T1035)&gt;=1,1,IF(SUM('Actual species'!T1035)="X",1,0))</f>
        <v>0</v>
      </c>
      <c r="R1035" s="2">
        <f>IF(SUM('Actual species'!U1035)&gt;=1,1,IF(SUM('Actual species'!U1035)="X",1,0))</f>
        <v>0</v>
      </c>
      <c r="S1035" s="2">
        <f>IF(SUM('Actual species'!V1035)&gt;=1,1,IF(SUM('Actual species'!V1035)="X",1,0))</f>
        <v>0</v>
      </c>
      <c r="T1035" s="2">
        <f>IF(SUM('Actual species'!W1035)&gt;=1,1,IF(SUM('Actual species'!W1035)="X",1,0))</f>
        <v>0</v>
      </c>
    </row>
    <row r="1036" spans="1:20" x14ac:dyDescent="0.3">
      <c r="A1036" s="113" t="str">
        <f>'Actual species'!A1036</f>
        <v>Nudobius cypriacus</v>
      </c>
      <c r="B1036" s="66">
        <f>IF(SUM('Actual species'!B1036:E1036)&gt;=1,1,IF(SUM('Actual species'!B1036:E1036)="X",1,0))</f>
        <v>0</v>
      </c>
      <c r="C1036" s="2">
        <f>IF(SUM('Actual species'!F1036)&gt;=1,1,IF(SUM('Actual species'!F1036)="X",1,0))</f>
        <v>0</v>
      </c>
      <c r="D1036" s="2">
        <f>IF(SUM('Actual species'!G1036)&gt;=1,1,IF(SUM('Actual species'!G1036)="X",1,0))</f>
        <v>0</v>
      </c>
      <c r="E1036" s="2">
        <f>IF(SUM('Actual species'!H1036)&gt;=1,1,IF(SUM('Actual species'!H1036)="X",1,0))</f>
        <v>0</v>
      </c>
      <c r="F1036" s="2">
        <f>IF(SUM('Actual species'!I1036)&gt;=1,1,IF(SUM('Actual species'!I1036)="X",1,0))</f>
        <v>0</v>
      </c>
      <c r="G1036" s="2">
        <f>IF(SUM('Actual species'!J1036)&gt;=1,1,IF(SUM('Actual species'!J1036)="X",1,0))</f>
        <v>0</v>
      </c>
      <c r="H1036" s="2">
        <f>IF(SUM('Actual species'!K1036)&gt;=1,1,IF(SUM('Actual species'!K1036)="X",1,0))</f>
        <v>0</v>
      </c>
      <c r="I1036" s="2">
        <f>IF(SUM('Actual species'!L1036)&gt;=1,1,IF(SUM('Actual species'!L1036)="X",1,0))</f>
        <v>0</v>
      </c>
      <c r="J1036" s="2">
        <f>IF(SUM('Actual species'!M1036)&gt;=1,1,IF(SUM('Actual species'!M1036)="X",1,0))</f>
        <v>0</v>
      </c>
      <c r="K1036" s="2">
        <f>IF(SUM('Actual species'!N1036)&gt;=1,1,IF(SUM('Actual species'!N1036)="X",1,0))</f>
        <v>0</v>
      </c>
      <c r="L1036" s="2">
        <f>IF(SUM('Actual species'!O1036)&gt;=1,1,IF(SUM('Actual species'!O1036)="X",1,0))</f>
        <v>0</v>
      </c>
      <c r="M1036" s="2">
        <f>IF(SUM('Actual species'!P1036)&gt;=1,1,IF(SUM('Actual species'!P1036)="X",1,0))</f>
        <v>0</v>
      </c>
      <c r="N1036" s="2">
        <f>IF(SUM('Actual species'!Q1036)&gt;=1,1,IF(SUM('Actual species'!Q1036)="X",1,0))</f>
        <v>0</v>
      </c>
      <c r="O1036" s="2">
        <f>IF(SUM('Actual species'!R1036)&gt;=1,1,IF(SUM('Actual species'!R1036)="X",1,0))</f>
        <v>0</v>
      </c>
      <c r="P1036" s="2">
        <f>IF(SUM('Actual species'!S1036)&gt;=1,1,IF(SUM('Actual species'!S1036)="X",1,0))</f>
        <v>0</v>
      </c>
      <c r="Q1036" s="2">
        <f>IF(SUM('Actual species'!T1036)&gt;=1,1,IF(SUM('Actual species'!T1036)="X",1,0))</f>
        <v>0</v>
      </c>
      <c r="R1036" s="2">
        <f>IF(SUM('Actual species'!U1036)&gt;=1,1,IF(SUM('Actual species'!U1036)="X",1,0))</f>
        <v>0</v>
      </c>
      <c r="S1036" s="2">
        <f>IF(SUM('Actual species'!V1036)&gt;=1,1,IF(SUM('Actual species'!V1036)="X",1,0))</f>
        <v>0</v>
      </c>
      <c r="T1036" s="2">
        <f>IF(SUM('Actual species'!W1036)&gt;=1,1,IF(SUM('Actual species'!W1036)="X",1,0))</f>
        <v>0</v>
      </c>
    </row>
    <row r="1037" spans="1:20" x14ac:dyDescent="0.3">
      <c r="A1037" s="113" t="str">
        <f>'Actual species'!A1037</f>
        <v xml:space="preserve">**Ocypus corcyranus (E) </v>
      </c>
      <c r="B1037" s="66">
        <f>IF(SUM('Actual species'!B1037:E1037)&gt;=1,1,IF(SUM('Actual species'!B1037:E1037)="X",1,0))</f>
        <v>0</v>
      </c>
      <c r="C1037" s="2">
        <f>IF(SUM('Actual species'!F1037)&gt;=1,1,IF(SUM('Actual species'!F1037)="X",1,0))</f>
        <v>0</v>
      </c>
      <c r="D1037" s="2">
        <f>IF(SUM('Actual species'!G1037)&gt;=1,1,IF(SUM('Actual species'!G1037)="X",1,0))</f>
        <v>0</v>
      </c>
      <c r="E1037" s="2">
        <f>IF(SUM('Actual species'!H1037)&gt;=1,1,IF(SUM('Actual species'!H1037)="X",1,0))</f>
        <v>0</v>
      </c>
      <c r="F1037" s="2">
        <f>IF(SUM('Actual species'!I1037)&gt;=1,1,IF(SUM('Actual species'!I1037)="X",1,0))</f>
        <v>0</v>
      </c>
      <c r="G1037" s="2">
        <f>IF(SUM('Actual species'!J1037)&gt;=1,1,IF(SUM('Actual species'!J1037)="X",1,0))</f>
        <v>0</v>
      </c>
      <c r="H1037" s="2">
        <f>IF(SUM('Actual species'!K1037)&gt;=1,1,IF(SUM('Actual species'!K1037)="X",1,0))</f>
        <v>0</v>
      </c>
      <c r="I1037" s="2">
        <f>IF(SUM('Actual species'!L1037)&gt;=1,1,IF(SUM('Actual species'!L1037)="X",1,0))</f>
        <v>0</v>
      </c>
      <c r="J1037" s="2">
        <f>IF(SUM('Actual species'!M1037)&gt;=1,1,IF(SUM('Actual species'!M1037)="X",1,0))</f>
        <v>1</v>
      </c>
      <c r="K1037" s="2">
        <f>IF(SUM('Actual species'!N1037)&gt;=1,1,IF(SUM('Actual species'!N1037)="X",1,0))</f>
        <v>0</v>
      </c>
      <c r="L1037" s="2">
        <f>IF(SUM('Actual species'!O1037)&gt;=1,1,IF(SUM('Actual species'!O1037)="X",1,0))</f>
        <v>0</v>
      </c>
      <c r="M1037" s="2">
        <f>IF(SUM('Actual species'!P1037)&gt;=1,1,IF(SUM('Actual species'!P1037)="X",1,0))</f>
        <v>0</v>
      </c>
      <c r="N1037" s="2">
        <f>IF(SUM('Actual species'!Q1037)&gt;=1,1,IF(SUM('Actual species'!Q1037)="X",1,0))</f>
        <v>0</v>
      </c>
      <c r="O1037" s="2">
        <f>IF(SUM('Actual species'!R1037)&gt;=1,1,IF(SUM('Actual species'!R1037)="X",1,0))</f>
        <v>0</v>
      </c>
      <c r="P1037" s="2">
        <f>IF(SUM('Actual species'!S1037)&gt;=1,1,IF(SUM('Actual species'!S1037)="X",1,0))</f>
        <v>0</v>
      </c>
      <c r="Q1037" s="2">
        <f>IF(SUM('Actual species'!T1037)&gt;=1,1,IF(SUM('Actual species'!T1037)="X",1,0))</f>
        <v>0</v>
      </c>
      <c r="R1037" s="2">
        <f>IF(SUM('Actual species'!U1037)&gt;=1,1,IF(SUM('Actual species'!U1037)="X",1,0))</f>
        <v>0</v>
      </c>
      <c r="S1037" s="2">
        <f>IF(SUM('Actual species'!V1037)&gt;=1,1,IF(SUM('Actual species'!V1037)="X",1,0))</f>
        <v>0</v>
      </c>
      <c r="T1037" s="2">
        <f>IF(SUM('Actual species'!W1037)&gt;=1,1,IF(SUM('Actual species'!W1037)="X",1,0))</f>
        <v>0</v>
      </c>
    </row>
    <row r="1038" spans="1:20" x14ac:dyDescent="0.3">
      <c r="A1038" s="113" t="str">
        <f>'Actual species'!A1038</f>
        <v>Ocypus curtipennis</v>
      </c>
      <c r="B1038" s="66">
        <f>IF(SUM('Actual species'!B1038:E1038)&gt;=1,1,IF(SUM('Actual species'!B1038:E1038)="X",1,0))</f>
        <v>0</v>
      </c>
      <c r="C1038" s="2">
        <f>IF(SUM('Actual species'!F1038)&gt;=1,1,IF(SUM('Actual species'!F1038)="X",1,0))</f>
        <v>0</v>
      </c>
      <c r="D1038" s="2">
        <f>IF(SUM('Actual species'!G1038)&gt;=1,1,IF(SUM('Actual species'!G1038)="X",1,0))</f>
        <v>0</v>
      </c>
      <c r="E1038" s="2">
        <f>IF(SUM('Actual species'!H1038)&gt;=1,1,IF(SUM('Actual species'!H1038)="X",1,0))</f>
        <v>0</v>
      </c>
      <c r="F1038" s="2">
        <f>IF(SUM('Actual species'!I1038)&gt;=1,1,IF(SUM('Actual species'!I1038)="X",1,0))</f>
        <v>1</v>
      </c>
      <c r="G1038" s="2">
        <f>IF(SUM('Actual species'!J1038)&gt;=1,1,IF(SUM('Actual species'!J1038)="X",1,0))</f>
        <v>0</v>
      </c>
      <c r="H1038" s="2">
        <f>IF(SUM('Actual species'!K1038)&gt;=1,1,IF(SUM('Actual species'!K1038)="X",1,0))</f>
        <v>1</v>
      </c>
      <c r="I1038" s="2">
        <f>IF(SUM('Actual species'!L1038)&gt;=1,1,IF(SUM('Actual species'!L1038)="X",1,0))</f>
        <v>0</v>
      </c>
      <c r="J1038" s="2">
        <f>IF(SUM('Actual species'!M1038)&gt;=1,1,IF(SUM('Actual species'!M1038)="X",1,0))</f>
        <v>0</v>
      </c>
      <c r="K1038" s="2">
        <f>IF(SUM('Actual species'!N1038)&gt;=1,1,IF(SUM('Actual species'!N1038)="X",1,0))</f>
        <v>1</v>
      </c>
      <c r="L1038" s="2">
        <f>IF(SUM('Actual species'!O1038)&gt;=1,1,IF(SUM('Actual species'!O1038)="X",1,0))</f>
        <v>0</v>
      </c>
      <c r="M1038" s="2">
        <f>IF(SUM('Actual species'!P1038)&gt;=1,1,IF(SUM('Actual species'!P1038)="X",1,0))</f>
        <v>0</v>
      </c>
      <c r="N1038" s="2">
        <f>IF(SUM('Actual species'!Q1038)&gt;=1,1,IF(SUM('Actual species'!Q1038)="X",1,0))</f>
        <v>0</v>
      </c>
      <c r="O1038" s="2">
        <f>IF(SUM('Actual species'!R1038)&gt;=1,1,IF(SUM('Actual species'!R1038)="X",1,0))</f>
        <v>0</v>
      </c>
      <c r="P1038" s="2">
        <f>IF(SUM('Actual species'!S1038)&gt;=1,1,IF(SUM('Actual species'!S1038)="X",1,0))</f>
        <v>0</v>
      </c>
      <c r="Q1038" s="2">
        <f>IF(SUM('Actual species'!T1038)&gt;=1,1,IF(SUM('Actual species'!T1038)="X",1,0))</f>
        <v>0</v>
      </c>
      <c r="R1038" s="2">
        <f>IF(SUM('Actual species'!U1038)&gt;=1,1,IF(SUM('Actual species'!U1038)="X",1,0))</f>
        <v>0</v>
      </c>
      <c r="S1038" s="2">
        <f>IF(SUM('Actual species'!V1038)&gt;=1,1,IF(SUM('Actual species'!V1038)="X",1,0))</f>
        <v>0</v>
      </c>
      <c r="T1038" s="2">
        <f>IF(SUM('Actual species'!W1038)&gt;=1,1,IF(SUM('Actual species'!W1038)="X",1,0))</f>
        <v>0</v>
      </c>
    </row>
    <row r="1039" spans="1:20" x14ac:dyDescent="0.3">
      <c r="A1039" s="113" t="str">
        <f>'Actual species'!A1039</f>
        <v>Ocypus fulvipennis</v>
      </c>
      <c r="B1039" s="66">
        <f>IF(SUM('Actual species'!B1039:E1039)&gt;=1,1,IF(SUM('Actual species'!B1039:E1039)="X",1,0))</f>
        <v>0</v>
      </c>
      <c r="C1039" s="2">
        <f>IF(SUM('Actual species'!F1039)&gt;=1,1,IF(SUM('Actual species'!F1039)="X",1,0))</f>
        <v>0</v>
      </c>
      <c r="D1039" s="2">
        <f>IF(SUM('Actual species'!G1039)&gt;=1,1,IF(SUM('Actual species'!G1039)="X",1,0))</f>
        <v>0</v>
      </c>
      <c r="E1039" s="2">
        <f>IF(SUM('Actual species'!H1039)&gt;=1,1,IF(SUM('Actual species'!H1039)="X",1,0))</f>
        <v>0</v>
      </c>
      <c r="F1039" s="2">
        <f>IF(SUM('Actual species'!I1039)&gt;=1,1,IF(SUM('Actual species'!I1039)="X",1,0))</f>
        <v>0</v>
      </c>
      <c r="G1039" s="2">
        <f>IF(SUM('Actual species'!J1039)&gt;=1,1,IF(SUM('Actual species'!J1039)="X",1,0))</f>
        <v>0</v>
      </c>
      <c r="H1039" s="2">
        <f>IF(SUM('Actual species'!K1039)&gt;=1,1,IF(SUM('Actual species'!K1039)="X",1,0))</f>
        <v>0</v>
      </c>
      <c r="I1039" s="2">
        <f>IF(SUM('Actual species'!L1039)&gt;=1,1,IF(SUM('Actual species'!L1039)="X",1,0))</f>
        <v>0</v>
      </c>
      <c r="J1039" s="2">
        <f>IF(SUM('Actual species'!M1039)&gt;=1,1,IF(SUM('Actual species'!M1039)="X",1,0))</f>
        <v>1</v>
      </c>
      <c r="K1039" s="2">
        <f>IF(SUM('Actual species'!N1039)&gt;=1,1,IF(SUM('Actual species'!N1039)="X",1,0))</f>
        <v>0</v>
      </c>
      <c r="L1039" s="2">
        <f>IF(SUM('Actual species'!O1039)&gt;=1,1,IF(SUM('Actual species'!O1039)="X",1,0))</f>
        <v>0</v>
      </c>
      <c r="M1039" s="2">
        <f>IF(SUM('Actual species'!P1039)&gt;=1,1,IF(SUM('Actual species'!P1039)="X",1,0))</f>
        <v>0</v>
      </c>
      <c r="N1039" s="2">
        <f>IF(SUM('Actual species'!Q1039)&gt;=1,1,IF(SUM('Actual species'!Q1039)="X",1,0))</f>
        <v>0</v>
      </c>
      <c r="O1039" s="2">
        <f>IF(SUM('Actual species'!R1039)&gt;=1,1,IF(SUM('Actual species'!R1039)="X",1,0))</f>
        <v>0</v>
      </c>
      <c r="P1039" s="2">
        <f>IF(SUM('Actual species'!S1039)&gt;=1,1,IF(SUM('Actual species'!S1039)="X",1,0))</f>
        <v>0</v>
      </c>
      <c r="Q1039" s="2">
        <f>IF(SUM('Actual species'!T1039)&gt;=1,1,IF(SUM('Actual species'!T1039)="X",1,0))</f>
        <v>0</v>
      </c>
      <c r="R1039" s="2">
        <f>IF(SUM('Actual species'!U1039)&gt;=1,1,IF(SUM('Actual species'!U1039)="X",1,0))</f>
        <v>0</v>
      </c>
      <c r="S1039" s="2">
        <f>IF(SUM('Actual species'!V1039)&gt;=1,1,IF(SUM('Actual species'!V1039)="X",1,0))</f>
        <v>0</v>
      </c>
      <c r="T1039" s="2">
        <f>IF(SUM('Actual species'!W1039)&gt;=1,1,IF(SUM('Actual species'!W1039)="X",1,0))</f>
        <v>0</v>
      </c>
    </row>
    <row r="1040" spans="1:20" x14ac:dyDescent="0.3">
      <c r="A1040" s="113" t="str">
        <f>'Actual species'!A1040</f>
        <v>Ocypus mus</v>
      </c>
      <c r="B1040" s="66">
        <f>IF(SUM('Actual species'!B1040:E1040)&gt;=1,1,IF(SUM('Actual species'!B1040:E1040)="X",1,0))</f>
        <v>0</v>
      </c>
      <c r="C1040" s="2">
        <f>IF(SUM('Actual species'!F1040)&gt;=1,1,IF(SUM('Actual species'!F1040)="X",1,0))</f>
        <v>1</v>
      </c>
      <c r="D1040" s="2">
        <f>IF(SUM('Actual species'!G1040)&gt;=1,1,IF(SUM('Actual species'!G1040)="X",1,0))</f>
        <v>1</v>
      </c>
      <c r="E1040" s="2">
        <f>IF(SUM('Actual species'!H1040)&gt;=1,1,IF(SUM('Actual species'!H1040)="X",1,0))</f>
        <v>1</v>
      </c>
      <c r="F1040" s="2">
        <f>IF(SUM('Actual species'!I1040)&gt;=1,1,IF(SUM('Actual species'!I1040)="X",1,0))</f>
        <v>1</v>
      </c>
      <c r="G1040" s="2">
        <f>IF(SUM('Actual species'!J1040)&gt;=1,1,IF(SUM('Actual species'!J1040)="X",1,0))</f>
        <v>1</v>
      </c>
      <c r="H1040" s="2">
        <f>IF(SUM('Actual species'!K1040)&gt;=1,1,IF(SUM('Actual species'!K1040)="X",1,0))</f>
        <v>1</v>
      </c>
      <c r="I1040" s="2">
        <f>IF(SUM('Actual species'!L1040)&gt;=1,1,IF(SUM('Actual species'!L1040)="X",1,0))</f>
        <v>1</v>
      </c>
      <c r="J1040" s="2">
        <f>IF(SUM('Actual species'!M1040)&gt;=1,1,IF(SUM('Actual species'!M1040)="X",1,0))</f>
        <v>1</v>
      </c>
      <c r="K1040" s="2">
        <f>IF(SUM('Actual species'!N1040)&gt;=1,1,IF(SUM('Actual species'!N1040)="X",1,0))</f>
        <v>1</v>
      </c>
      <c r="L1040" s="2">
        <f>IF(SUM('Actual species'!O1040)&gt;=1,1,IF(SUM('Actual species'!O1040)="X",1,0))</f>
        <v>0</v>
      </c>
      <c r="M1040" s="2">
        <f>IF(SUM('Actual species'!P1040)&gt;=1,1,IF(SUM('Actual species'!P1040)="X",1,0))</f>
        <v>0</v>
      </c>
      <c r="N1040" s="2">
        <f>IF(SUM('Actual species'!Q1040)&gt;=1,1,IF(SUM('Actual species'!Q1040)="X",1,0))</f>
        <v>0</v>
      </c>
      <c r="O1040" s="2">
        <f>IF(SUM('Actual species'!R1040)&gt;=1,1,IF(SUM('Actual species'!R1040)="X",1,0))</f>
        <v>0</v>
      </c>
      <c r="P1040" s="2">
        <f>IF(SUM('Actual species'!S1040)&gt;=1,1,IF(SUM('Actual species'!S1040)="X",1,0))</f>
        <v>0</v>
      </c>
      <c r="Q1040" s="2">
        <f>IF(SUM('Actual species'!T1040)&gt;=1,1,IF(SUM('Actual species'!T1040)="X",1,0))</f>
        <v>0</v>
      </c>
      <c r="R1040" s="2">
        <f>IF(SUM('Actual species'!U1040)&gt;=1,1,IF(SUM('Actual species'!U1040)="X",1,0))</f>
        <v>0</v>
      </c>
      <c r="S1040" s="2">
        <f>IF(SUM('Actual species'!V1040)&gt;=1,1,IF(SUM('Actual species'!V1040)="X",1,0))</f>
        <v>0</v>
      </c>
      <c r="T1040" s="2">
        <f>IF(SUM('Actual species'!W1040)&gt;=1,1,IF(SUM('Actual species'!W1040)="X",1,0))</f>
        <v>0</v>
      </c>
    </row>
    <row r="1041" spans="1:20" x14ac:dyDescent="0.3">
      <c r="A1041" s="113" t="str">
        <f>'Actual species'!A1041</f>
        <v>Ocypus nitens nitens</v>
      </c>
      <c r="B1041" s="66">
        <f>IF(SUM('Actual species'!B1041:E1041)&gt;=1,1,IF(SUM('Actual species'!B1041:E1041)="X",1,0))</f>
        <v>0</v>
      </c>
      <c r="C1041" s="2">
        <f>IF(SUM('Actual species'!F1041)&gt;=1,1,IF(SUM('Actual species'!F1041)="X",1,0))</f>
        <v>0</v>
      </c>
      <c r="D1041" s="2">
        <f>IF(SUM('Actual species'!G1041)&gt;=1,1,IF(SUM('Actual species'!G1041)="X",1,0))</f>
        <v>0</v>
      </c>
      <c r="E1041" s="2">
        <f>IF(SUM('Actual species'!H1041)&gt;=1,1,IF(SUM('Actual species'!H1041)="X",1,0))</f>
        <v>0</v>
      </c>
      <c r="F1041" s="2">
        <f>IF(SUM('Actual species'!I1041)&gt;=1,1,IF(SUM('Actual species'!I1041)="X",1,0))</f>
        <v>0</v>
      </c>
      <c r="G1041" s="2">
        <f>IF(SUM('Actual species'!J1041)&gt;=1,1,IF(SUM('Actual species'!J1041)="X",1,0))</f>
        <v>0</v>
      </c>
      <c r="H1041" s="2">
        <f>IF(SUM('Actual species'!K1041)&gt;=1,1,IF(SUM('Actual species'!K1041)="X",1,0))</f>
        <v>0</v>
      </c>
      <c r="I1041" s="2">
        <f>IF(SUM('Actual species'!L1041)&gt;=1,1,IF(SUM('Actual species'!L1041)="X",1,0))</f>
        <v>0</v>
      </c>
      <c r="J1041" s="2">
        <f>IF(SUM('Actual species'!M1041)&gt;=1,1,IF(SUM('Actual species'!M1041)="X",1,0))</f>
        <v>0</v>
      </c>
      <c r="K1041" s="2">
        <f>IF(SUM('Actual species'!N1041)&gt;=1,1,IF(SUM('Actual species'!N1041)="X",1,0))</f>
        <v>0</v>
      </c>
      <c r="L1041" s="2">
        <f>IF(SUM('Actual species'!O1041)&gt;=1,1,IF(SUM('Actual species'!O1041)="X",1,0))</f>
        <v>0</v>
      </c>
      <c r="M1041" s="2">
        <f>IF(SUM('Actual species'!P1041)&gt;=1,1,IF(SUM('Actual species'!P1041)="X",1,0))</f>
        <v>0</v>
      </c>
      <c r="N1041" s="2">
        <f>IF(SUM('Actual species'!Q1041)&gt;=1,1,IF(SUM('Actual species'!Q1041)="X",1,0))</f>
        <v>0</v>
      </c>
      <c r="O1041" s="2">
        <f>IF(SUM('Actual species'!R1041)&gt;=1,1,IF(SUM('Actual species'!R1041)="X",1,0))</f>
        <v>0</v>
      </c>
      <c r="P1041" s="2">
        <f>IF(SUM('Actual species'!S1041)&gt;=1,1,IF(SUM('Actual species'!S1041)="X",1,0))</f>
        <v>0</v>
      </c>
      <c r="Q1041" s="2">
        <f>IF(SUM('Actual species'!T1041)&gt;=1,1,IF(SUM('Actual species'!T1041)="X",1,0))</f>
        <v>0</v>
      </c>
      <c r="R1041" s="2">
        <f>IF(SUM('Actual species'!U1041)&gt;=1,1,IF(SUM('Actual species'!U1041)="X",1,0))</f>
        <v>0</v>
      </c>
      <c r="S1041" s="2">
        <f>IF(SUM('Actual species'!V1041)&gt;=1,1,IF(SUM('Actual species'!V1041)="X",1,0))</f>
        <v>0</v>
      </c>
      <c r="T1041" s="2">
        <f>IF(SUM('Actual species'!W1041)&gt;=1,1,IF(SUM('Actual species'!W1041)="X",1,0))</f>
        <v>0</v>
      </c>
    </row>
    <row r="1042" spans="1:20" x14ac:dyDescent="0.3">
      <c r="A1042" s="113" t="str">
        <f>'Actual species'!A1042</f>
        <v>Ocypus olens</v>
      </c>
      <c r="B1042" s="66">
        <f>IF(SUM('Actual species'!B1042:E1042)&gt;=1,1,IF(SUM('Actual species'!B1042:E1042)="X",1,0))</f>
        <v>0</v>
      </c>
      <c r="C1042" s="2">
        <f>IF(SUM('Actual species'!F1042)&gt;=1,1,IF(SUM('Actual species'!F1042)="X",1,0))</f>
        <v>0</v>
      </c>
      <c r="D1042" s="2">
        <f>IF(SUM('Actual species'!G1042)&gt;=1,1,IF(SUM('Actual species'!G1042)="X",1,0))</f>
        <v>0</v>
      </c>
      <c r="E1042" s="2">
        <f>IF(SUM('Actual species'!H1042)&gt;=1,1,IF(SUM('Actual species'!H1042)="X",1,0))</f>
        <v>0</v>
      </c>
      <c r="F1042" s="2">
        <f>IF(SUM('Actual species'!I1042)&gt;=1,1,IF(SUM('Actual species'!I1042)="X",1,0))</f>
        <v>0</v>
      </c>
      <c r="G1042" s="2">
        <f>IF(SUM('Actual species'!J1042)&gt;=1,1,IF(SUM('Actual species'!J1042)="X",1,0))</f>
        <v>1</v>
      </c>
      <c r="H1042" s="2">
        <f>IF(SUM('Actual species'!K1042)&gt;=1,1,IF(SUM('Actual species'!K1042)="X",1,0))</f>
        <v>0</v>
      </c>
      <c r="I1042" s="2">
        <f>IF(SUM('Actual species'!L1042)&gt;=1,1,IF(SUM('Actual species'!L1042)="X",1,0))</f>
        <v>0</v>
      </c>
      <c r="J1042" s="2">
        <f>IF(SUM('Actual species'!M1042)&gt;=1,1,IF(SUM('Actual species'!M1042)="X",1,0))</f>
        <v>0</v>
      </c>
      <c r="K1042" s="2">
        <f>IF(SUM('Actual species'!N1042)&gt;=1,1,IF(SUM('Actual species'!N1042)="X",1,0))</f>
        <v>0</v>
      </c>
      <c r="L1042" s="2">
        <f>IF(SUM('Actual species'!O1042)&gt;=1,1,IF(SUM('Actual species'!O1042)="X",1,0))</f>
        <v>0</v>
      </c>
      <c r="M1042" s="2">
        <f>IF(SUM('Actual species'!P1042)&gt;=1,1,IF(SUM('Actual species'!P1042)="X",1,0))</f>
        <v>0</v>
      </c>
      <c r="N1042" s="2">
        <f>IF(SUM('Actual species'!Q1042)&gt;=1,1,IF(SUM('Actual species'!Q1042)="X",1,0))</f>
        <v>0</v>
      </c>
      <c r="O1042" s="2">
        <f>IF(SUM('Actual species'!R1042)&gt;=1,1,IF(SUM('Actual species'!R1042)="X",1,0))</f>
        <v>0</v>
      </c>
      <c r="P1042" s="2">
        <f>IF(SUM('Actual species'!S1042)&gt;=1,1,IF(SUM('Actual species'!S1042)="X",1,0))</f>
        <v>0</v>
      </c>
      <c r="Q1042" s="2">
        <f>IF(SUM('Actual species'!T1042)&gt;=1,1,IF(SUM('Actual species'!T1042)="X",1,0))</f>
        <v>0</v>
      </c>
      <c r="R1042" s="2">
        <f>IF(SUM('Actual species'!U1042)&gt;=1,1,IF(SUM('Actual species'!U1042)="X",1,0))</f>
        <v>0</v>
      </c>
      <c r="S1042" s="2">
        <f>IF(SUM('Actual species'!V1042)&gt;=1,1,IF(SUM('Actual species'!V1042)="X",1,0))</f>
        <v>0</v>
      </c>
      <c r="T1042" s="2">
        <f>IF(SUM('Actual species'!W1042)&gt;=1,1,IF(SUM('Actual species'!W1042)="X",1,0))</f>
        <v>0</v>
      </c>
    </row>
    <row r="1043" spans="1:20" x14ac:dyDescent="0.3">
      <c r="A1043" s="113" t="str">
        <f>'Actual species'!A1043</f>
        <v>Ocypus ophthalmicus ophthalmicus</v>
      </c>
      <c r="B1043" s="66">
        <f>IF(SUM('Actual species'!B1043:E1043)&gt;=1,1,IF(SUM('Actual species'!B1043:E1043)="X",1,0))</f>
        <v>0</v>
      </c>
      <c r="C1043" s="2">
        <f>IF(SUM('Actual species'!F1043)&gt;=1,1,IF(SUM('Actual species'!F1043)="X",1,0))</f>
        <v>0</v>
      </c>
      <c r="D1043" s="2">
        <f>IF(SUM('Actual species'!G1043)&gt;=1,1,IF(SUM('Actual species'!G1043)="X",1,0))</f>
        <v>0</v>
      </c>
      <c r="E1043" s="2">
        <f>IF(SUM('Actual species'!H1043)&gt;=1,1,IF(SUM('Actual species'!H1043)="X",1,0))</f>
        <v>0</v>
      </c>
      <c r="F1043" s="2">
        <f>IF(SUM('Actual species'!I1043)&gt;=1,1,IF(SUM('Actual species'!I1043)="X",1,0))</f>
        <v>0</v>
      </c>
      <c r="G1043" s="2">
        <f>IF(SUM('Actual species'!J1043)&gt;=1,1,IF(SUM('Actual species'!J1043)="X",1,0))</f>
        <v>0</v>
      </c>
      <c r="H1043" s="2">
        <f>IF(SUM('Actual species'!K1043)&gt;=1,1,IF(SUM('Actual species'!K1043)="X",1,0))</f>
        <v>0</v>
      </c>
      <c r="I1043" s="2">
        <f>IF(SUM('Actual species'!L1043)&gt;=1,1,IF(SUM('Actual species'!L1043)="X",1,0))</f>
        <v>0</v>
      </c>
      <c r="J1043" s="2">
        <f>IF(SUM('Actual species'!M1043)&gt;=1,1,IF(SUM('Actual species'!M1043)="X",1,0))</f>
        <v>0</v>
      </c>
      <c r="K1043" s="2">
        <f>IF(SUM('Actual species'!N1043)&gt;=1,1,IF(SUM('Actual species'!N1043)="X",1,0))</f>
        <v>0</v>
      </c>
      <c r="L1043" s="2">
        <f>IF(SUM('Actual species'!O1043)&gt;=1,1,IF(SUM('Actual species'!O1043)="X",1,0))</f>
        <v>0</v>
      </c>
      <c r="M1043" s="2">
        <f>IF(SUM('Actual species'!P1043)&gt;=1,1,IF(SUM('Actual species'!P1043)="X",1,0))</f>
        <v>0</v>
      </c>
      <c r="N1043" s="2">
        <f>IF(SUM('Actual species'!Q1043)&gt;=1,1,IF(SUM('Actual species'!Q1043)="X",1,0))</f>
        <v>0</v>
      </c>
      <c r="O1043" s="2">
        <f>IF(SUM('Actual species'!R1043)&gt;=1,1,IF(SUM('Actual species'!R1043)="X",1,0))</f>
        <v>0</v>
      </c>
      <c r="P1043" s="2">
        <f>IF(SUM('Actual species'!S1043)&gt;=1,1,IF(SUM('Actual species'!S1043)="X",1,0))</f>
        <v>0</v>
      </c>
      <c r="Q1043" s="2">
        <f>IF(SUM('Actual species'!T1043)&gt;=1,1,IF(SUM('Actual species'!T1043)="X",1,0))</f>
        <v>0</v>
      </c>
      <c r="R1043" s="2">
        <f>IF(SUM('Actual species'!U1043)&gt;=1,1,IF(SUM('Actual species'!U1043)="X",1,0))</f>
        <v>0</v>
      </c>
      <c r="S1043" s="2">
        <f>IF(SUM('Actual species'!V1043)&gt;=1,1,IF(SUM('Actual species'!V1043)="X",1,0))</f>
        <v>0</v>
      </c>
      <c r="T1043" s="2">
        <f>IF(SUM('Actual species'!W1043)&gt;=1,1,IF(SUM('Actual species'!W1043)="X",1,0))</f>
        <v>0</v>
      </c>
    </row>
    <row r="1044" spans="1:20" x14ac:dyDescent="0.3">
      <c r="A1044" s="113" t="str">
        <f>'Actual species'!A1044</f>
        <v xml:space="preserve">Ocypus orientis </v>
      </c>
      <c r="B1044" s="66">
        <f>IF(SUM('Actual species'!B1044:E1044)&gt;=1,1,IF(SUM('Actual species'!B1044:E1044)="X",1,0))</f>
        <v>1</v>
      </c>
      <c r="C1044" s="2">
        <f>IF(SUM('Actual species'!F1044)&gt;=1,1,IF(SUM('Actual species'!F1044)="X",1,0))</f>
        <v>0</v>
      </c>
      <c r="D1044" s="2">
        <f>IF(SUM('Actual species'!G1044)&gt;=1,1,IF(SUM('Actual species'!G1044)="X",1,0))</f>
        <v>0</v>
      </c>
      <c r="E1044" s="2">
        <f>IF(SUM('Actual species'!H1044)&gt;=1,1,IF(SUM('Actual species'!H1044)="X",1,0))</f>
        <v>0</v>
      </c>
      <c r="F1044" s="2">
        <f>IF(SUM('Actual species'!I1044)&gt;=1,1,IF(SUM('Actual species'!I1044)="X",1,0))</f>
        <v>0</v>
      </c>
      <c r="G1044" s="2">
        <f>IF(SUM('Actual species'!J1044)&gt;=1,1,IF(SUM('Actual species'!J1044)="X",1,0))</f>
        <v>0</v>
      </c>
      <c r="H1044" s="2">
        <f>IF(SUM('Actual species'!K1044)&gt;=1,1,IF(SUM('Actual species'!K1044)="X",1,0))</f>
        <v>1</v>
      </c>
      <c r="I1044" s="2">
        <f>IF(SUM('Actual species'!L1044)&gt;=1,1,IF(SUM('Actual species'!L1044)="X",1,0))</f>
        <v>0</v>
      </c>
      <c r="J1044" s="2">
        <f>IF(SUM('Actual species'!M1044)&gt;=1,1,IF(SUM('Actual species'!M1044)="X",1,0))</f>
        <v>0</v>
      </c>
      <c r="K1044" s="2">
        <f>IF(SUM('Actual species'!N1044)&gt;=1,1,IF(SUM('Actual species'!N1044)="X",1,0))</f>
        <v>1</v>
      </c>
      <c r="L1044" s="2">
        <f>IF(SUM('Actual species'!O1044)&gt;=1,1,IF(SUM('Actual species'!O1044)="X",1,0))</f>
        <v>1</v>
      </c>
      <c r="M1044" s="2">
        <f>IF(SUM('Actual species'!P1044)&gt;=1,1,IF(SUM('Actual species'!P1044)="X",1,0))</f>
        <v>0</v>
      </c>
      <c r="N1044" s="2">
        <f>IF(SUM('Actual species'!Q1044)&gt;=1,1,IF(SUM('Actual species'!Q1044)="X",1,0))</f>
        <v>0</v>
      </c>
      <c r="O1044" s="2">
        <f>IF(SUM('Actual species'!R1044)&gt;=1,1,IF(SUM('Actual species'!R1044)="X",1,0))</f>
        <v>0</v>
      </c>
      <c r="P1044" s="2">
        <f>IF(SUM('Actual species'!S1044)&gt;=1,1,IF(SUM('Actual species'!S1044)="X",1,0))</f>
        <v>0</v>
      </c>
      <c r="Q1044" s="2">
        <f>IF(SUM('Actual species'!T1044)&gt;=1,1,IF(SUM('Actual species'!T1044)="X",1,0))</f>
        <v>0</v>
      </c>
      <c r="R1044" s="2">
        <f>IF(SUM('Actual species'!U1044)&gt;=1,1,IF(SUM('Actual species'!U1044)="X",1,0))</f>
        <v>0</v>
      </c>
      <c r="S1044" s="2">
        <f>IF(SUM('Actual species'!V1044)&gt;=1,1,IF(SUM('Actual species'!V1044)="X",1,0))</f>
        <v>0</v>
      </c>
      <c r="T1044" s="2">
        <f>IF(SUM('Actual species'!W1044)&gt;=1,1,IF(SUM('Actual species'!W1044)="X",1,0))</f>
        <v>0</v>
      </c>
    </row>
    <row r="1045" spans="1:20" x14ac:dyDescent="0.3">
      <c r="A1045" s="113" t="str">
        <f>'Actual species'!A1045</f>
        <v>Ocypus orientis (orientalis)</v>
      </c>
      <c r="B1045" s="66">
        <f>IF(SUM('Actual species'!B1045:E1045)&gt;=1,1,IF(SUM('Actual species'!B1045:E1045)="X",1,0))</f>
        <v>1</v>
      </c>
      <c r="C1045" s="2">
        <f>IF(SUM('Actual species'!F1045)&gt;=1,1,IF(SUM('Actual species'!F1045)="X",1,0))</f>
        <v>0</v>
      </c>
      <c r="D1045" s="2">
        <f>IF(SUM('Actual species'!G1045)&gt;=1,1,IF(SUM('Actual species'!G1045)="X",1,0))</f>
        <v>0</v>
      </c>
      <c r="E1045" s="2">
        <f>IF(SUM('Actual species'!H1045)&gt;=1,1,IF(SUM('Actual species'!H1045)="X",1,0))</f>
        <v>0</v>
      </c>
      <c r="F1045" s="2">
        <f>IF(SUM('Actual species'!I1045)&gt;=1,1,IF(SUM('Actual species'!I1045)="X",1,0))</f>
        <v>0</v>
      </c>
      <c r="G1045" s="2">
        <f>IF(SUM('Actual species'!J1045)&gt;=1,1,IF(SUM('Actual species'!J1045)="X",1,0))</f>
        <v>0</v>
      </c>
      <c r="H1045" s="2">
        <f>IF(SUM('Actual species'!K1045)&gt;=1,1,IF(SUM('Actual species'!K1045)="X",1,0))</f>
        <v>0</v>
      </c>
      <c r="I1045" s="2">
        <f>IF(SUM('Actual species'!L1045)&gt;=1,1,IF(SUM('Actual species'!L1045)="X",1,0))</f>
        <v>0</v>
      </c>
      <c r="J1045" s="2">
        <f>IF(SUM('Actual species'!M1045)&gt;=1,1,IF(SUM('Actual species'!M1045)="X",1,0))</f>
        <v>0</v>
      </c>
      <c r="K1045" s="2">
        <f>IF(SUM('Actual species'!N1045)&gt;=1,1,IF(SUM('Actual species'!N1045)="X",1,0))</f>
        <v>0</v>
      </c>
      <c r="L1045" s="2">
        <f>IF(SUM('Actual species'!O1045)&gt;=1,1,IF(SUM('Actual species'!O1045)="X",1,0))</f>
        <v>0</v>
      </c>
      <c r="M1045" s="2">
        <f>IF(SUM('Actual species'!P1045)&gt;=1,1,IF(SUM('Actual species'!P1045)="X",1,0))</f>
        <v>0</v>
      </c>
      <c r="N1045" s="2">
        <f>IF(SUM('Actual species'!Q1045)&gt;=1,1,IF(SUM('Actual species'!Q1045)="X",1,0))</f>
        <v>0</v>
      </c>
      <c r="O1045" s="2">
        <f>IF(SUM('Actual species'!R1045)&gt;=1,1,IF(SUM('Actual species'!R1045)="X",1,0))</f>
        <v>0</v>
      </c>
      <c r="P1045" s="2">
        <f>IF(SUM('Actual species'!S1045)&gt;=1,1,IF(SUM('Actual species'!S1045)="X",1,0))</f>
        <v>0</v>
      </c>
      <c r="Q1045" s="2">
        <f>IF(SUM('Actual species'!T1045)&gt;=1,1,IF(SUM('Actual species'!T1045)="X",1,0))</f>
        <v>0</v>
      </c>
      <c r="R1045" s="2">
        <f>IF(SUM('Actual species'!U1045)&gt;=1,1,IF(SUM('Actual species'!U1045)="X",1,0))</f>
        <v>0</v>
      </c>
      <c r="S1045" s="2">
        <f>IF(SUM('Actual species'!V1045)&gt;=1,1,IF(SUM('Actual species'!V1045)="X",1,0))</f>
        <v>0</v>
      </c>
      <c r="T1045" s="2">
        <f>IF(SUM('Actual species'!W1045)&gt;=1,1,IF(SUM('Actual species'!W1045)="X",1,0))</f>
        <v>0</v>
      </c>
    </row>
    <row r="1046" spans="1:20" x14ac:dyDescent="0.3">
      <c r="A1046" s="113" t="str">
        <f>'Actual species'!A1046</f>
        <v>Ocypus picipennis</v>
      </c>
      <c r="B1046" s="66">
        <f>IF(SUM('Actual species'!B1046:E1046)&gt;=1,1,IF(SUM('Actual species'!B1046:E1046)="X",1,0))</f>
        <v>0</v>
      </c>
      <c r="C1046" s="2">
        <f>IF(SUM('Actual species'!F1046)&gt;=1,1,IF(SUM('Actual species'!F1046)="X",1,0))</f>
        <v>1</v>
      </c>
      <c r="D1046" s="2">
        <f>IF(SUM('Actual species'!G1046)&gt;=1,1,IF(SUM('Actual species'!G1046)="X",1,0))</f>
        <v>0</v>
      </c>
      <c r="E1046" s="2">
        <f>IF(SUM('Actual species'!H1046)&gt;=1,1,IF(SUM('Actual species'!H1046)="X",1,0))</f>
        <v>0</v>
      </c>
      <c r="F1046" s="2">
        <f>IF(SUM('Actual species'!I1046)&gt;=1,1,IF(SUM('Actual species'!I1046)="X",1,0))</f>
        <v>0</v>
      </c>
      <c r="G1046" s="2">
        <f>IF(SUM('Actual species'!J1046)&gt;=1,1,IF(SUM('Actual species'!J1046)="X",1,0))</f>
        <v>1</v>
      </c>
      <c r="H1046" s="2">
        <f>IF(SUM('Actual species'!K1046)&gt;=1,1,IF(SUM('Actual species'!K1046)="X",1,0))</f>
        <v>0</v>
      </c>
      <c r="I1046" s="2">
        <f>IF(SUM('Actual species'!L1046)&gt;=1,1,IF(SUM('Actual species'!L1046)="X",1,0))</f>
        <v>0</v>
      </c>
      <c r="J1046" s="2">
        <f>IF(SUM('Actual species'!M1046)&gt;=1,1,IF(SUM('Actual species'!M1046)="X",1,0))</f>
        <v>0</v>
      </c>
      <c r="K1046" s="2">
        <f>IF(SUM('Actual species'!N1046)&gt;=1,1,IF(SUM('Actual species'!N1046)="X",1,0))</f>
        <v>0</v>
      </c>
      <c r="L1046" s="2">
        <f>IF(SUM('Actual species'!O1046)&gt;=1,1,IF(SUM('Actual species'!O1046)="X",1,0))</f>
        <v>0</v>
      </c>
      <c r="M1046" s="2">
        <f>IF(SUM('Actual species'!P1046)&gt;=1,1,IF(SUM('Actual species'!P1046)="X",1,0))</f>
        <v>0</v>
      </c>
      <c r="N1046" s="2">
        <f>IF(SUM('Actual species'!Q1046)&gt;=1,1,IF(SUM('Actual species'!Q1046)="X",1,0))</f>
        <v>0</v>
      </c>
      <c r="O1046" s="2">
        <f>IF(SUM('Actual species'!R1046)&gt;=1,1,IF(SUM('Actual species'!R1046)="X",1,0))</f>
        <v>0</v>
      </c>
      <c r="P1046" s="2">
        <f>IF(SUM('Actual species'!S1046)&gt;=1,1,IF(SUM('Actual species'!S1046)="X",1,0))</f>
        <v>1</v>
      </c>
      <c r="Q1046" s="2">
        <f>IF(SUM('Actual species'!T1046)&gt;=1,1,IF(SUM('Actual species'!T1046)="X",1,0))</f>
        <v>0</v>
      </c>
      <c r="R1046" s="2">
        <f>IF(SUM('Actual species'!U1046)&gt;=1,1,IF(SUM('Actual species'!U1046)="X",1,0))</f>
        <v>0</v>
      </c>
      <c r="S1046" s="2">
        <f>IF(SUM('Actual species'!V1046)&gt;=1,1,IF(SUM('Actual species'!V1046)="X",1,0))</f>
        <v>0</v>
      </c>
      <c r="T1046" s="2">
        <f>IF(SUM('Actual species'!W1046)&gt;=1,1,IF(SUM('Actual species'!W1046)="X",1,0))</f>
        <v>0</v>
      </c>
    </row>
    <row r="1047" spans="1:20" x14ac:dyDescent="0.3">
      <c r="A1047" s="113" t="str">
        <f>'Actual species'!A1047</f>
        <v>Ocypus sericeicolli</v>
      </c>
      <c r="B1047" s="66">
        <f>IF(SUM('Actual species'!B1047:E1047)&gt;=1,1,IF(SUM('Actual species'!B1047:E1047)="X",1,0))</f>
        <v>0</v>
      </c>
      <c r="C1047" s="2">
        <f>IF(SUM('Actual species'!F1047)&gt;=1,1,IF(SUM('Actual species'!F1047)="X",1,0))</f>
        <v>0</v>
      </c>
      <c r="D1047" s="2">
        <f>IF(SUM('Actual species'!G1047)&gt;=1,1,IF(SUM('Actual species'!G1047)="X",1,0))</f>
        <v>0</v>
      </c>
      <c r="E1047" s="2">
        <f>IF(SUM('Actual species'!H1047)&gt;=1,1,IF(SUM('Actual species'!H1047)="X",1,0))</f>
        <v>0</v>
      </c>
      <c r="F1047" s="2">
        <f>IF(SUM('Actual species'!I1047)&gt;=1,1,IF(SUM('Actual species'!I1047)="X",1,0))</f>
        <v>1</v>
      </c>
      <c r="G1047" s="2">
        <f>IF(SUM('Actual species'!J1047)&gt;=1,1,IF(SUM('Actual species'!J1047)="X",1,0))</f>
        <v>1</v>
      </c>
      <c r="H1047" s="2">
        <f>IF(SUM('Actual species'!K1047)&gt;=1,1,IF(SUM('Actual species'!K1047)="X",1,0))</f>
        <v>0</v>
      </c>
      <c r="I1047" s="2">
        <f>IF(SUM('Actual species'!L1047)&gt;=1,1,IF(SUM('Actual species'!L1047)="X",1,0))</f>
        <v>1</v>
      </c>
      <c r="J1047" s="2">
        <f>IF(SUM('Actual species'!M1047)&gt;=1,1,IF(SUM('Actual species'!M1047)="X",1,0))</f>
        <v>0</v>
      </c>
      <c r="K1047" s="2">
        <f>IF(SUM('Actual species'!N1047)&gt;=1,1,IF(SUM('Actual species'!N1047)="X",1,0))</f>
        <v>1</v>
      </c>
      <c r="L1047" s="2">
        <f>IF(SUM('Actual species'!O1047)&gt;=1,1,IF(SUM('Actual species'!O1047)="X",1,0))</f>
        <v>0</v>
      </c>
      <c r="M1047" s="2">
        <f>IF(SUM('Actual species'!P1047)&gt;=1,1,IF(SUM('Actual species'!P1047)="X",1,0))</f>
        <v>0</v>
      </c>
      <c r="N1047" s="2">
        <f>IF(SUM('Actual species'!Q1047)&gt;=1,1,IF(SUM('Actual species'!Q1047)="X",1,0))</f>
        <v>0</v>
      </c>
      <c r="O1047" s="2">
        <f>IF(SUM('Actual species'!R1047)&gt;=1,1,IF(SUM('Actual species'!R1047)="X",1,0))</f>
        <v>0</v>
      </c>
      <c r="P1047" s="2">
        <f>IF(SUM('Actual species'!S1047)&gt;=1,1,IF(SUM('Actual species'!S1047)="X",1,0))</f>
        <v>0</v>
      </c>
      <c r="Q1047" s="2">
        <f>IF(SUM('Actual species'!T1047)&gt;=1,1,IF(SUM('Actual species'!T1047)="X",1,0))</f>
        <v>0</v>
      </c>
      <c r="R1047" s="2">
        <f>IF(SUM('Actual species'!U1047)&gt;=1,1,IF(SUM('Actual species'!U1047)="X",1,0))</f>
        <v>0</v>
      </c>
      <c r="S1047" s="2">
        <f>IF(SUM('Actual species'!V1047)&gt;=1,1,IF(SUM('Actual species'!V1047)="X",1,0))</f>
        <v>0</v>
      </c>
      <c r="T1047" s="2">
        <f>IF(SUM('Actual species'!W1047)&gt;=1,1,IF(SUM('Actual species'!W1047)="X",1,0))</f>
        <v>0</v>
      </c>
    </row>
    <row r="1048" spans="1:20" x14ac:dyDescent="0.3">
      <c r="A1048" s="113" t="str">
        <f>'Actual species'!A1048</f>
        <v>Ocypus simulator</v>
      </c>
      <c r="B1048" s="66">
        <f>IF(SUM('Actual species'!B1048:E1048)&gt;=1,1,IF(SUM('Actual species'!B1048:E1048)="X",1,0))</f>
        <v>0</v>
      </c>
      <c r="C1048" s="2">
        <f>IF(SUM('Actual species'!F1048)&gt;=1,1,IF(SUM('Actual species'!F1048)="X",1,0))</f>
        <v>0</v>
      </c>
      <c r="D1048" s="2">
        <f>IF(SUM('Actual species'!G1048)&gt;=1,1,IF(SUM('Actual species'!G1048)="X",1,0))</f>
        <v>0</v>
      </c>
      <c r="E1048" s="2">
        <f>IF(SUM('Actual species'!H1048)&gt;=1,1,IF(SUM('Actual species'!H1048)="X",1,0))</f>
        <v>0</v>
      </c>
      <c r="F1048" s="2">
        <f>IF(SUM('Actual species'!I1048)&gt;=1,1,IF(SUM('Actual species'!I1048)="X",1,0))</f>
        <v>0</v>
      </c>
      <c r="G1048" s="2">
        <f>IF(SUM('Actual species'!J1048)&gt;=1,1,IF(SUM('Actual species'!J1048)="X",1,0))</f>
        <v>0</v>
      </c>
      <c r="H1048" s="2">
        <f>IF(SUM('Actual species'!K1048)&gt;=1,1,IF(SUM('Actual species'!K1048)="X",1,0))</f>
        <v>0</v>
      </c>
      <c r="I1048" s="2">
        <f>IF(SUM('Actual species'!L1048)&gt;=1,1,IF(SUM('Actual species'!L1048)="X",1,0))</f>
        <v>0</v>
      </c>
      <c r="J1048" s="2">
        <f>IF(SUM('Actual species'!M1048)&gt;=1,1,IF(SUM('Actual species'!M1048)="X",1,0))</f>
        <v>0</v>
      </c>
      <c r="K1048" s="2">
        <f>IF(SUM('Actual species'!N1048)&gt;=1,1,IF(SUM('Actual species'!N1048)="X",1,0))</f>
        <v>0</v>
      </c>
      <c r="L1048" s="2">
        <f>IF(SUM('Actual species'!O1048)&gt;=1,1,IF(SUM('Actual species'!O1048)="X",1,0))</f>
        <v>0</v>
      </c>
      <c r="M1048" s="2">
        <f>IF(SUM('Actual species'!P1048)&gt;=1,1,IF(SUM('Actual species'!P1048)="X",1,0))</f>
        <v>1</v>
      </c>
      <c r="N1048" s="2">
        <f>IF(SUM('Actual species'!Q1048)&gt;=1,1,IF(SUM('Actual species'!Q1048)="X",1,0))</f>
        <v>0</v>
      </c>
      <c r="O1048" s="2">
        <f>IF(SUM('Actual species'!R1048)&gt;=1,1,IF(SUM('Actual species'!R1048)="X",1,0))</f>
        <v>0</v>
      </c>
      <c r="P1048" s="2">
        <f>IF(SUM('Actual species'!S1048)&gt;=1,1,IF(SUM('Actual species'!S1048)="X",1,0))</f>
        <v>0</v>
      </c>
      <c r="Q1048" s="2">
        <f>IF(SUM('Actual species'!T1048)&gt;=1,1,IF(SUM('Actual species'!T1048)="X",1,0))</f>
        <v>0</v>
      </c>
      <c r="R1048" s="2">
        <f>IF(SUM('Actual species'!U1048)&gt;=1,1,IF(SUM('Actual species'!U1048)="X",1,0))</f>
        <v>0</v>
      </c>
      <c r="S1048" s="2">
        <f>IF(SUM('Actual species'!V1048)&gt;=1,1,IF(SUM('Actual species'!V1048)="X",1,0))</f>
        <v>0</v>
      </c>
      <c r="T1048" s="2">
        <f>IF(SUM('Actual species'!W1048)&gt;=1,1,IF(SUM('Actual species'!W1048)="X",1,0))</f>
        <v>0</v>
      </c>
    </row>
    <row r="1049" spans="1:20" x14ac:dyDescent="0.3">
      <c r="A1049" s="113" t="str">
        <f>'Actual species'!A1049</f>
        <v>Orthidus cribratus cribratus</v>
      </c>
      <c r="B1049" s="66">
        <f>IF(SUM('Actual species'!B1049:E1049)&gt;=1,1,IF(SUM('Actual species'!B1049:E1049)="X",1,0))</f>
        <v>0</v>
      </c>
      <c r="C1049" s="2">
        <f>IF(SUM('Actual species'!F1049)&gt;=1,1,IF(SUM('Actual species'!F1049)="X",1,0))</f>
        <v>0</v>
      </c>
      <c r="D1049" s="2">
        <f>IF(SUM('Actual species'!G1049)&gt;=1,1,IF(SUM('Actual species'!G1049)="X",1,0))</f>
        <v>0</v>
      </c>
      <c r="E1049" s="2">
        <f>IF(SUM('Actual species'!H1049)&gt;=1,1,IF(SUM('Actual species'!H1049)="X",1,0))</f>
        <v>1</v>
      </c>
      <c r="F1049" s="2">
        <f>IF(SUM('Actual species'!I1049)&gt;=1,1,IF(SUM('Actual species'!I1049)="X",1,0))</f>
        <v>0</v>
      </c>
      <c r="G1049" s="2">
        <f>IF(SUM('Actual species'!J1049)&gt;=1,1,IF(SUM('Actual species'!J1049)="X",1,0))</f>
        <v>0</v>
      </c>
      <c r="H1049" s="2">
        <f>IF(SUM('Actual species'!K1049)&gt;=1,1,IF(SUM('Actual species'!K1049)="X",1,0))</f>
        <v>0</v>
      </c>
      <c r="I1049" s="2">
        <f>IF(SUM('Actual species'!L1049)&gt;=1,1,IF(SUM('Actual species'!L1049)="X",1,0))</f>
        <v>0</v>
      </c>
      <c r="J1049" s="2">
        <f>IF(SUM('Actual species'!M1049)&gt;=1,1,IF(SUM('Actual species'!M1049)="X",1,0))</f>
        <v>0</v>
      </c>
      <c r="K1049" s="2">
        <f>IF(SUM('Actual species'!N1049)&gt;=1,1,IF(SUM('Actual species'!N1049)="X",1,0))</f>
        <v>0</v>
      </c>
      <c r="L1049" s="2">
        <f>IF(SUM('Actual species'!O1049)&gt;=1,1,IF(SUM('Actual species'!O1049)="X",1,0))</f>
        <v>0</v>
      </c>
      <c r="M1049" s="2">
        <f>IF(SUM('Actual species'!P1049)&gt;=1,1,IF(SUM('Actual species'!P1049)="X",1,0))</f>
        <v>0</v>
      </c>
      <c r="N1049" s="2">
        <f>IF(SUM('Actual species'!Q1049)&gt;=1,1,IF(SUM('Actual species'!Q1049)="X",1,0))</f>
        <v>0</v>
      </c>
      <c r="O1049" s="2">
        <f>IF(SUM('Actual species'!R1049)&gt;=1,1,IF(SUM('Actual species'!R1049)="X",1,0))</f>
        <v>0</v>
      </c>
      <c r="P1049" s="2">
        <f>IF(SUM('Actual species'!S1049)&gt;=1,1,IF(SUM('Actual species'!S1049)="X",1,0))</f>
        <v>0</v>
      </c>
      <c r="Q1049" s="2">
        <f>IF(SUM('Actual species'!T1049)&gt;=1,1,IF(SUM('Actual species'!T1049)="X",1,0))</f>
        <v>0</v>
      </c>
      <c r="R1049" s="2">
        <f>IF(SUM('Actual species'!U1049)&gt;=1,1,IF(SUM('Actual species'!U1049)="X",1,0))</f>
        <v>0</v>
      </c>
      <c r="S1049" s="2">
        <f>IF(SUM('Actual species'!V1049)&gt;=1,1,IF(SUM('Actual species'!V1049)="X",1,0))</f>
        <v>0</v>
      </c>
      <c r="T1049" s="2">
        <f>IF(SUM('Actual species'!W1049)&gt;=1,1,IF(SUM('Actual species'!W1049)="X",1,0))</f>
        <v>0</v>
      </c>
    </row>
    <row r="1050" spans="1:20" x14ac:dyDescent="0.3">
      <c r="A1050" s="113" t="str">
        <f>'Actual species'!A1050</f>
        <v>Othius laeviusculus</v>
      </c>
      <c r="B1050" s="66">
        <f>IF(SUM('Actual species'!B1050:E1050)&gt;=1,1,IF(SUM('Actual species'!B1050:E1050)="X",1,0))</f>
        <v>1</v>
      </c>
      <c r="C1050" s="2">
        <f>IF(SUM('Actual species'!F1050)&gt;=1,1,IF(SUM('Actual species'!F1050)="X",1,0))</f>
        <v>0</v>
      </c>
      <c r="D1050" s="2">
        <f>IF(SUM('Actual species'!G1050)&gt;=1,1,IF(SUM('Actual species'!G1050)="X",1,0))</f>
        <v>0</v>
      </c>
      <c r="E1050" s="2">
        <f>IF(SUM('Actual species'!H1050)&gt;=1,1,IF(SUM('Actual species'!H1050)="X",1,0))</f>
        <v>1</v>
      </c>
      <c r="F1050" s="2">
        <f>IF(SUM('Actual species'!I1050)&gt;=1,1,IF(SUM('Actual species'!I1050)="X",1,0))</f>
        <v>1</v>
      </c>
      <c r="G1050" s="2">
        <f>IF(SUM('Actual species'!J1050)&gt;=1,1,IF(SUM('Actual species'!J1050)="X",1,0))</f>
        <v>1</v>
      </c>
      <c r="H1050" s="2">
        <f>IF(SUM('Actual species'!K1050)&gt;=1,1,IF(SUM('Actual species'!K1050)="X",1,0))</f>
        <v>1</v>
      </c>
      <c r="I1050" s="2">
        <f>IF(SUM('Actual species'!L1050)&gt;=1,1,IF(SUM('Actual species'!L1050)="X",1,0))</f>
        <v>0</v>
      </c>
      <c r="J1050" s="2">
        <f>IF(SUM('Actual species'!M1050)&gt;=1,1,IF(SUM('Actual species'!M1050)="X",1,0))</f>
        <v>0</v>
      </c>
      <c r="K1050" s="2">
        <f>IF(SUM('Actual species'!N1050)&gt;=1,1,IF(SUM('Actual species'!N1050)="X",1,0))</f>
        <v>1</v>
      </c>
      <c r="L1050" s="2">
        <f>IF(SUM('Actual species'!O1050)&gt;=1,1,IF(SUM('Actual species'!O1050)="X",1,0))</f>
        <v>1</v>
      </c>
      <c r="M1050" s="2">
        <f>IF(SUM('Actual species'!P1050)&gt;=1,1,IF(SUM('Actual species'!P1050)="X",1,0))</f>
        <v>1</v>
      </c>
      <c r="N1050" s="2">
        <f>IF(SUM('Actual species'!Q1050)&gt;=1,1,IF(SUM('Actual species'!Q1050)="X",1,0))</f>
        <v>0</v>
      </c>
      <c r="O1050" s="2">
        <f>IF(SUM('Actual species'!R1050)&gt;=1,1,IF(SUM('Actual species'!R1050)="X",1,0))</f>
        <v>1</v>
      </c>
      <c r="P1050" s="2">
        <f>IF(SUM('Actual species'!S1050)&gt;=1,1,IF(SUM('Actual species'!S1050)="X",1,0))</f>
        <v>0</v>
      </c>
      <c r="Q1050" s="2">
        <f>IF(SUM('Actual species'!T1050)&gt;=1,1,IF(SUM('Actual species'!T1050)="X",1,0))</f>
        <v>0</v>
      </c>
      <c r="R1050" s="2">
        <f>IF(SUM('Actual species'!U1050)&gt;=1,1,IF(SUM('Actual species'!U1050)="X",1,0))</f>
        <v>0</v>
      </c>
      <c r="S1050" s="2">
        <f>IF(SUM('Actual species'!V1050)&gt;=1,1,IF(SUM('Actual species'!V1050)="X",1,0))</f>
        <v>0</v>
      </c>
      <c r="T1050" s="2">
        <f>IF(SUM('Actual species'!W1050)&gt;=1,1,IF(SUM('Actual species'!W1050)="X",1,0))</f>
        <v>0</v>
      </c>
    </row>
    <row r="1051" spans="1:20" x14ac:dyDescent="0.3">
      <c r="A1051" s="113" t="str">
        <f>'Actual species'!A1051</f>
        <v>Othius lapidicola</v>
      </c>
      <c r="B1051" s="66">
        <f>IF(SUM('Actual species'!B1051:E1051)&gt;=1,1,IF(SUM('Actual species'!B1051:E1051)="X",1,0))</f>
        <v>0</v>
      </c>
      <c r="C1051" s="2">
        <f>IF(SUM('Actual species'!F1051)&gt;=1,1,IF(SUM('Actual species'!F1051)="X",1,0))</f>
        <v>1</v>
      </c>
      <c r="D1051" s="2">
        <f>IF(SUM('Actual species'!G1051)&gt;=1,1,IF(SUM('Actual species'!G1051)="X",1,0))</f>
        <v>1</v>
      </c>
      <c r="E1051" s="2">
        <f>IF(SUM('Actual species'!H1051)&gt;=1,1,IF(SUM('Actual species'!H1051)="X",1,0))</f>
        <v>1</v>
      </c>
      <c r="F1051" s="2">
        <f>IF(SUM('Actual species'!I1051)&gt;=1,1,IF(SUM('Actual species'!I1051)="X",1,0))</f>
        <v>1</v>
      </c>
      <c r="G1051" s="2">
        <f>IF(SUM('Actual species'!J1051)&gt;=1,1,IF(SUM('Actual species'!J1051)="X",1,0))</f>
        <v>1</v>
      </c>
      <c r="H1051" s="2">
        <f>IF(SUM('Actual species'!K1051)&gt;=1,1,IF(SUM('Actual species'!K1051)="X",1,0))</f>
        <v>1</v>
      </c>
      <c r="I1051" s="2">
        <f>IF(SUM('Actual species'!L1051)&gt;=1,1,IF(SUM('Actual species'!L1051)="X",1,0))</f>
        <v>1</v>
      </c>
      <c r="J1051" s="2">
        <f>IF(SUM('Actual species'!M1051)&gt;=1,1,IF(SUM('Actual species'!M1051)="X",1,0))</f>
        <v>1</v>
      </c>
      <c r="K1051" s="2">
        <f>IF(SUM('Actual species'!N1051)&gt;=1,1,IF(SUM('Actual species'!N1051)="X",1,0))</f>
        <v>1</v>
      </c>
      <c r="L1051" s="2">
        <f>IF(SUM('Actual species'!O1051)&gt;=1,1,IF(SUM('Actual species'!O1051)="X",1,0))</f>
        <v>1</v>
      </c>
      <c r="M1051" s="2">
        <f>IF(SUM('Actual species'!P1051)&gt;=1,1,IF(SUM('Actual species'!P1051)="X",1,0))</f>
        <v>0</v>
      </c>
      <c r="N1051" s="2">
        <f>IF(SUM('Actual species'!Q1051)&gt;=1,1,IF(SUM('Actual species'!Q1051)="X",1,0))</f>
        <v>1</v>
      </c>
      <c r="O1051" s="2">
        <f>IF(SUM('Actual species'!R1051)&gt;=1,1,IF(SUM('Actual species'!R1051)="X",1,0))</f>
        <v>0</v>
      </c>
      <c r="P1051" s="2">
        <f>IF(SUM('Actual species'!S1051)&gt;=1,1,IF(SUM('Actual species'!S1051)="X",1,0))</f>
        <v>0</v>
      </c>
      <c r="Q1051" s="2">
        <f>IF(SUM('Actual species'!T1051)&gt;=1,1,IF(SUM('Actual species'!T1051)="X",1,0))</f>
        <v>1</v>
      </c>
      <c r="R1051" s="2">
        <f>IF(SUM('Actual species'!U1051)&gt;=1,1,IF(SUM('Actual species'!U1051)="X",1,0))</f>
        <v>1</v>
      </c>
      <c r="S1051" s="2">
        <f>IF(SUM('Actual species'!V1051)&gt;=1,1,IF(SUM('Actual species'!V1051)="X",1,0))</f>
        <v>0</v>
      </c>
      <c r="T1051" s="2">
        <f>IF(SUM('Actual species'!W1051)&gt;=1,1,IF(SUM('Actual species'!W1051)="X",1,0))</f>
        <v>0</v>
      </c>
    </row>
    <row r="1052" spans="1:20" x14ac:dyDescent="0.3">
      <c r="A1052" s="113" t="str">
        <f>'Actual species'!A1052</f>
        <v>Othius punctulatus</v>
      </c>
      <c r="B1052" s="66">
        <f>IF(SUM('Actual species'!B1052:E1052)&gt;=1,1,IF(SUM('Actual species'!B1052:E1052)="X",1,0))</f>
        <v>0</v>
      </c>
      <c r="C1052" s="2">
        <f>IF(SUM('Actual species'!F1052)&gt;=1,1,IF(SUM('Actual species'!F1052)="X",1,0))</f>
        <v>0</v>
      </c>
      <c r="D1052" s="2">
        <f>IF(SUM('Actual species'!G1052)&gt;=1,1,IF(SUM('Actual species'!G1052)="X",1,0))</f>
        <v>0</v>
      </c>
      <c r="E1052" s="2">
        <f>IF(SUM('Actual species'!H1052)&gt;=1,1,IF(SUM('Actual species'!H1052)="X",1,0))</f>
        <v>0</v>
      </c>
      <c r="F1052" s="2">
        <f>IF(SUM('Actual species'!I1052)&gt;=1,1,IF(SUM('Actual species'!I1052)="X",1,0))</f>
        <v>0</v>
      </c>
      <c r="G1052" s="2">
        <f>IF(SUM('Actual species'!J1052)&gt;=1,1,IF(SUM('Actual species'!J1052)="X",1,0))</f>
        <v>0</v>
      </c>
      <c r="H1052" s="2">
        <f>IF(SUM('Actual species'!K1052)&gt;=1,1,IF(SUM('Actual species'!K1052)="X",1,0))</f>
        <v>0</v>
      </c>
      <c r="I1052" s="2">
        <f>IF(SUM('Actual species'!L1052)&gt;=1,1,IF(SUM('Actual species'!L1052)="X",1,0))</f>
        <v>0</v>
      </c>
      <c r="J1052" s="2">
        <f>IF(SUM('Actual species'!M1052)&gt;=1,1,IF(SUM('Actual species'!M1052)="X",1,0))</f>
        <v>0</v>
      </c>
      <c r="K1052" s="2">
        <f>IF(SUM('Actual species'!N1052)&gt;=1,1,IF(SUM('Actual species'!N1052)="X",1,0))</f>
        <v>0</v>
      </c>
      <c r="L1052" s="2">
        <f>IF(SUM('Actual species'!O1052)&gt;=1,1,IF(SUM('Actual species'!O1052)="X",1,0))</f>
        <v>0</v>
      </c>
      <c r="M1052" s="2">
        <f>IF(SUM('Actual species'!P1052)&gt;=1,1,IF(SUM('Actual species'!P1052)="X",1,0))</f>
        <v>0</v>
      </c>
      <c r="N1052" s="2">
        <f>IF(SUM('Actual species'!Q1052)&gt;=1,1,IF(SUM('Actual species'!Q1052)="X",1,0))</f>
        <v>0</v>
      </c>
      <c r="O1052" s="2">
        <f>IF(SUM('Actual species'!R1052)&gt;=1,1,IF(SUM('Actual species'!R1052)="X",1,0))</f>
        <v>0</v>
      </c>
      <c r="P1052" s="2">
        <f>IF(SUM('Actual species'!S1052)&gt;=1,1,IF(SUM('Actual species'!S1052)="X",1,0))</f>
        <v>0</v>
      </c>
      <c r="Q1052" s="2">
        <f>IF(SUM('Actual species'!T1052)&gt;=1,1,IF(SUM('Actual species'!T1052)="X",1,0))</f>
        <v>1</v>
      </c>
      <c r="R1052" s="2">
        <f>IF(SUM('Actual species'!U1052)&gt;=1,1,IF(SUM('Actual species'!U1052)="X",1,0))</f>
        <v>0</v>
      </c>
      <c r="S1052" s="2">
        <f>IF(SUM('Actual species'!V1052)&gt;=1,1,IF(SUM('Actual species'!V1052)="X",1,0))</f>
        <v>1</v>
      </c>
      <c r="T1052" s="2">
        <f>IF(SUM('Actual species'!W1052)&gt;=1,1,IF(SUM('Actual species'!W1052)="X",1,0))</f>
        <v>0</v>
      </c>
    </row>
    <row r="1053" spans="1:20" x14ac:dyDescent="0.3">
      <c r="A1053" s="113" t="str">
        <f>'Actual species'!A1053</f>
        <v>Phacophallus parumpunctatus</v>
      </c>
      <c r="B1053" s="66">
        <f>IF(SUM('Actual species'!B1053:E1053)&gt;=1,1,IF(SUM('Actual species'!B1053:E1053)="X",1,0))</f>
        <v>0</v>
      </c>
      <c r="C1053" s="2">
        <f>IF(SUM('Actual species'!F1053)&gt;=1,1,IF(SUM('Actual species'!F1053)="X",1,0))</f>
        <v>0</v>
      </c>
      <c r="D1053" s="2">
        <f>IF(SUM('Actual species'!G1053)&gt;=1,1,IF(SUM('Actual species'!G1053)="X",1,0))</f>
        <v>0</v>
      </c>
      <c r="E1053" s="2">
        <f>IF(SUM('Actual species'!H1053)&gt;=1,1,IF(SUM('Actual species'!H1053)="X",1,0))</f>
        <v>0</v>
      </c>
      <c r="F1053" s="2">
        <f>IF(SUM('Actual species'!I1053)&gt;=1,1,IF(SUM('Actual species'!I1053)="X",1,0))</f>
        <v>0</v>
      </c>
      <c r="G1053" s="2">
        <f>IF(SUM('Actual species'!J1053)&gt;=1,1,IF(SUM('Actual species'!J1053)="X",1,0))</f>
        <v>0</v>
      </c>
      <c r="H1053" s="2">
        <f>IF(SUM('Actual species'!K1053)&gt;=1,1,IF(SUM('Actual species'!K1053)="X",1,0))</f>
        <v>1</v>
      </c>
      <c r="I1053" s="2">
        <f>IF(SUM('Actual species'!L1053)&gt;=1,1,IF(SUM('Actual species'!L1053)="X",1,0))</f>
        <v>0</v>
      </c>
      <c r="J1053" s="2">
        <f>IF(SUM('Actual species'!M1053)&gt;=1,1,IF(SUM('Actual species'!M1053)="X",1,0))</f>
        <v>0</v>
      </c>
      <c r="K1053" s="2">
        <f>IF(SUM('Actual species'!N1053)&gt;=1,1,IF(SUM('Actual species'!N1053)="X",1,0))</f>
        <v>0</v>
      </c>
      <c r="L1053" s="2">
        <f>IF(SUM('Actual species'!O1053)&gt;=1,1,IF(SUM('Actual species'!O1053)="X",1,0))</f>
        <v>0</v>
      </c>
      <c r="M1053" s="2">
        <f>IF(SUM('Actual species'!P1053)&gt;=1,1,IF(SUM('Actual species'!P1053)="X",1,0))</f>
        <v>0</v>
      </c>
      <c r="N1053" s="2">
        <f>IF(SUM('Actual species'!Q1053)&gt;=1,1,IF(SUM('Actual species'!Q1053)="X",1,0))</f>
        <v>0</v>
      </c>
      <c r="O1053" s="2">
        <f>IF(SUM('Actual species'!R1053)&gt;=1,1,IF(SUM('Actual species'!R1053)="X",1,0))</f>
        <v>0</v>
      </c>
      <c r="P1053" s="2">
        <f>IF(SUM('Actual species'!S1053)&gt;=1,1,IF(SUM('Actual species'!S1053)="X",1,0))</f>
        <v>0</v>
      </c>
      <c r="Q1053" s="2">
        <f>IF(SUM('Actual species'!T1053)&gt;=1,1,IF(SUM('Actual species'!T1053)="X",1,0))</f>
        <v>0</v>
      </c>
      <c r="R1053" s="2">
        <f>IF(SUM('Actual species'!U1053)&gt;=1,1,IF(SUM('Actual species'!U1053)="X",1,0))</f>
        <v>0</v>
      </c>
      <c r="S1053" s="2">
        <f>IF(SUM('Actual species'!V1053)&gt;=1,1,IF(SUM('Actual species'!V1053)="X",1,0))</f>
        <v>0</v>
      </c>
      <c r="T1053" s="2">
        <f>IF(SUM('Actual species'!W1053)&gt;=1,1,IF(SUM('Actual species'!W1053)="X",1,0))</f>
        <v>0</v>
      </c>
    </row>
    <row r="1054" spans="1:20" x14ac:dyDescent="0.3">
      <c r="A1054" s="113" t="str">
        <f>'Actual species'!A1054</f>
        <v>Philonthus carbonarius</v>
      </c>
      <c r="B1054" s="66">
        <f>IF(SUM('Actual species'!B1054:E1054)&gt;=1,1,IF(SUM('Actual species'!B1054:E1054)="X",1,0))</f>
        <v>0</v>
      </c>
      <c r="C1054" s="2">
        <f>IF(SUM('Actual species'!F1054)&gt;=1,1,IF(SUM('Actual species'!F1054)="X",1,0))</f>
        <v>0</v>
      </c>
      <c r="D1054" s="2">
        <f>IF(SUM('Actual species'!G1054)&gt;=1,1,IF(SUM('Actual species'!G1054)="X",1,0))</f>
        <v>0</v>
      </c>
      <c r="E1054" s="2">
        <f>IF(SUM('Actual species'!H1054)&gt;=1,1,IF(SUM('Actual species'!H1054)="X",1,0))</f>
        <v>0</v>
      </c>
      <c r="F1054" s="2">
        <f>IF(SUM('Actual species'!I1054)&gt;=1,1,IF(SUM('Actual species'!I1054)="X",1,0))</f>
        <v>0</v>
      </c>
      <c r="G1054" s="2">
        <f>IF(SUM('Actual species'!J1054)&gt;=1,1,IF(SUM('Actual species'!J1054)="X",1,0))</f>
        <v>0</v>
      </c>
      <c r="H1054" s="2">
        <f>IF(SUM('Actual species'!K1054)&gt;=1,1,IF(SUM('Actual species'!K1054)="X",1,0))</f>
        <v>0</v>
      </c>
      <c r="I1054" s="2">
        <f>IF(SUM('Actual species'!L1054)&gt;=1,1,IF(SUM('Actual species'!L1054)="X",1,0))</f>
        <v>0</v>
      </c>
      <c r="J1054" s="2">
        <f>IF(SUM('Actual species'!M1054)&gt;=1,1,IF(SUM('Actual species'!M1054)="X",1,0))</f>
        <v>0</v>
      </c>
      <c r="K1054" s="2">
        <f>IF(SUM('Actual species'!N1054)&gt;=1,1,IF(SUM('Actual species'!N1054)="X",1,0))</f>
        <v>0</v>
      </c>
      <c r="L1054" s="2">
        <f>IF(SUM('Actual species'!O1054)&gt;=1,1,IF(SUM('Actual species'!O1054)="X",1,0))</f>
        <v>0</v>
      </c>
      <c r="M1054" s="2">
        <f>IF(SUM('Actual species'!P1054)&gt;=1,1,IF(SUM('Actual species'!P1054)="X",1,0))</f>
        <v>0</v>
      </c>
      <c r="N1054" s="2">
        <f>IF(SUM('Actual species'!Q1054)&gt;=1,1,IF(SUM('Actual species'!Q1054)="X",1,0))</f>
        <v>0</v>
      </c>
      <c r="O1054" s="2">
        <f>IF(SUM('Actual species'!R1054)&gt;=1,1,IF(SUM('Actual species'!R1054)="X",1,0))</f>
        <v>0</v>
      </c>
      <c r="P1054" s="2">
        <f>IF(SUM('Actual species'!S1054)&gt;=1,1,IF(SUM('Actual species'!S1054)="X",1,0))</f>
        <v>0</v>
      </c>
      <c r="Q1054" s="2">
        <f>IF(SUM('Actual species'!T1054)&gt;=1,1,IF(SUM('Actual species'!T1054)="X",1,0))</f>
        <v>0</v>
      </c>
      <c r="R1054" s="2">
        <f>IF(SUM('Actual species'!U1054)&gt;=1,1,IF(SUM('Actual species'!U1054)="X",1,0))</f>
        <v>0</v>
      </c>
      <c r="S1054" s="2">
        <f>IF(SUM('Actual species'!V1054)&gt;=1,1,IF(SUM('Actual species'!V1054)="X",1,0))</f>
        <v>1</v>
      </c>
      <c r="T1054" s="2">
        <f>IF(SUM('Actual species'!W1054)&gt;=1,1,IF(SUM('Actual species'!W1054)="X",1,0))</f>
        <v>0</v>
      </c>
    </row>
    <row r="1055" spans="1:20" x14ac:dyDescent="0.3">
      <c r="A1055" s="113" t="str">
        <f>'Actual species'!A1055</f>
        <v>Philonthus concinnus</v>
      </c>
      <c r="B1055" s="66">
        <f>IF(SUM('Actual species'!B1055:E1055)&gt;=1,1,IF(SUM('Actual species'!B1055:E1055)="X",1,0))</f>
        <v>0</v>
      </c>
      <c r="C1055" s="2">
        <f>IF(SUM('Actual species'!F1055)&gt;=1,1,IF(SUM('Actual species'!F1055)="X",1,0))</f>
        <v>0</v>
      </c>
      <c r="D1055" s="2">
        <f>IF(SUM('Actual species'!G1055)&gt;=1,1,IF(SUM('Actual species'!G1055)="X",1,0))</f>
        <v>0</v>
      </c>
      <c r="E1055" s="2">
        <f>IF(SUM('Actual species'!H1055)&gt;=1,1,IF(SUM('Actual species'!H1055)="X",1,0))</f>
        <v>1</v>
      </c>
      <c r="F1055" s="2">
        <f>IF(SUM('Actual species'!I1055)&gt;=1,1,IF(SUM('Actual species'!I1055)="X",1,0))</f>
        <v>0</v>
      </c>
      <c r="G1055" s="2">
        <f>IF(SUM('Actual species'!J1055)&gt;=1,1,IF(SUM('Actual species'!J1055)="X",1,0))</f>
        <v>1</v>
      </c>
      <c r="H1055" s="2">
        <f>IF(SUM('Actual species'!K1055)&gt;=1,1,IF(SUM('Actual species'!K1055)="X",1,0))</f>
        <v>1</v>
      </c>
      <c r="I1055" s="2">
        <f>IF(SUM('Actual species'!L1055)&gt;=1,1,IF(SUM('Actual species'!L1055)="X",1,0))</f>
        <v>0</v>
      </c>
      <c r="J1055" s="2">
        <f>IF(SUM('Actual species'!M1055)&gt;=1,1,IF(SUM('Actual species'!M1055)="X",1,0))</f>
        <v>0</v>
      </c>
      <c r="K1055" s="2">
        <f>IF(SUM('Actual species'!N1055)&gt;=1,1,IF(SUM('Actual species'!N1055)="X",1,0))</f>
        <v>0</v>
      </c>
      <c r="L1055" s="2">
        <f>IF(SUM('Actual species'!O1055)&gt;=1,1,IF(SUM('Actual species'!O1055)="X",1,0))</f>
        <v>0</v>
      </c>
      <c r="M1055" s="2">
        <f>IF(SUM('Actual species'!P1055)&gt;=1,1,IF(SUM('Actual species'!P1055)="X",1,0))</f>
        <v>0</v>
      </c>
      <c r="N1055" s="2">
        <f>IF(SUM('Actual species'!Q1055)&gt;=1,1,IF(SUM('Actual species'!Q1055)="X",1,0))</f>
        <v>0</v>
      </c>
      <c r="O1055" s="2">
        <f>IF(SUM('Actual species'!R1055)&gt;=1,1,IF(SUM('Actual species'!R1055)="X",1,0))</f>
        <v>0</v>
      </c>
      <c r="P1055" s="2">
        <f>IF(SUM('Actual species'!S1055)&gt;=1,1,IF(SUM('Actual species'!S1055)="X",1,0))</f>
        <v>0</v>
      </c>
      <c r="Q1055" s="2">
        <f>IF(SUM('Actual species'!T1055)&gt;=1,1,IF(SUM('Actual species'!T1055)="X",1,0))</f>
        <v>0</v>
      </c>
      <c r="R1055" s="2">
        <f>IF(SUM('Actual species'!U1055)&gt;=1,1,IF(SUM('Actual species'!U1055)="X",1,0))</f>
        <v>0</v>
      </c>
      <c r="S1055" s="2">
        <f>IF(SUM('Actual species'!V1055)&gt;=1,1,IF(SUM('Actual species'!V1055)="X",1,0))</f>
        <v>0</v>
      </c>
      <c r="T1055" s="2">
        <f>IF(SUM('Actual species'!W1055)&gt;=1,1,IF(SUM('Actual species'!W1055)="X",1,0))</f>
        <v>0</v>
      </c>
    </row>
    <row r="1056" spans="1:20" x14ac:dyDescent="0.3">
      <c r="A1056" s="113" t="str">
        <f>'Actual species'!A1056</f>
        <v>Philonthus corruscus</v>
      </c>
      <c r="B1056" s="66">
        <f>IF(SUM('Actual species'!B1056:E1056)&gt;=1,1,IF(SUM('Actual species'!B1056:E1056)="X",1,0))</f>
        <v>0</v>
      </c>
      <c r="C1056" s="2">
        <f>IF(SUM('Actual species'!F1056)&gt;=1,1,IF(SUM('Actual species'!F1056)="X",1,0))</f>
        <v>0</v>
      </c>
      <c r="D1056" s="2">
        <f>IF(SUM('Actual species'!G1056)&gt;=1,1,IF(SUM('Actual species'!G1056)="X",1,0))</f>
        <v>0</v>
      </c>
      <c r="E1056" s="2">
        <f>IF(SUM('Actual species'!H1056)&gt;=1,1,IF(SUM('Actual species'!H1056)="X",1,0))</f>
        <v>0</v>
      </c>
      <c r="F1056" s="2">
        <f>IF(SUM('Actual species'!I1056)&gt;=1,1,IF(SUM('Actual species'!I1056)="X",1,0))</f>
        <v>0</v>
      </c>
      <c r="G1056" s="2">
        <f>IF(SUM('Actual species'!J1056)&gt;=1,1,IF(SUM('Actual species'!J1056)="X",1,0))</f>
        <v>0</v>
      </c>
      <c r="H1056" s="2">
        <f>IF(SUM('Actual species'!K1056)&gt;=1,1,IF(SUM('Actual species'!K1056)="X",1,0))</f>
        <v>0</v>
      </c>
      <c r="I1056" s="2">
        <f>IF(SUM('Actual species'!L1056)&gt;=1,1,IF(SUM('Actual species'!L1056)="X",1,0))</f>
        <v>0</v>
      </c>
      <c r="J1056" s="2">
        <f>IF(SUM('Actual species'!M1056)&gt;=1,1,IF(SUM('Actual species'!M1056)="X",1,0))</f>
        <v>0</v>
      </c>
      <c r="K1056" s="2">
        <f>IF(SUM('Actual species'!N1056)&gt;=1,1,IF(SUM('Actual species'!N1056)="X",1,0))</f>
        <v>0</v>
      </c>
      <c r="L1056" s="2">
        <f>IF(SUM('Actual species'!O1056)&gt;=1,1,IF(SUM('Actual species'!O1056)="X",1,0))</f>
        <v>0</v>
      </c>
      <c r="M1056" s="2">
        <f>IF(SUM('Actual species'!P1056)&gt;=1,1,IF(SUM('Actual species'!P1056)="X",1,0))</f>
        <v>0</v>
      </c>
      <c r="N1056" s="2">
        <f>IF(SUM('Actual species'!Q1056)&gt;=1,1,IF(SUM('Actual species'!Q1056)="X",1,0))</f>
        <v>0</v>
      </c>
      <c r="O1056" s="2">
        <f>IF(SUM('Actual species'!R1056)&gt;=1,1,IF(SUM('Actual species'!R1056)="X",1,0))</f>
        <v>0</v>
      </c>
      <c r="P1056" s="2">
        <f>IF(SUM('Actual species'!S1056)&gt;=1,1,IF(SUM('Actual species'!S1056)="X",1,0))</f>
        <v>0</v>
      </c>
      <c r="Q1056" s="2">
        <f>IF(SUM('Actual species'!T1056)&gt;=1,1,IF(SUM('Actual species'!T1056)="X",1,0))</f>
        <v>0</v>
      </c>
      <c r="R1056" s="2">
        <f>IF(SUM('Actual species'!U1056)&gt;=1,1,IF(SUM('Actual species'!U1056)="X",1,0))</f>
        <v>0</v>
      </c>
      <c r="S1056" s="2">
        <f>IF(SUM('Actual species'!V1056)&gt;=1,1,IF(SUM('Actual species'!V1056)="X",1,0))</f>
        <v>0</v>
      </c>
      <c r="T1056" s="2">
        <f>IF(SUM('Actual species'!W1056)&gt;=1,1,IF(SUM('Actual species'!W1056)="X",1,0))</f>
        <v>0</v>
      </c>
    </row>
    <row r="1057" spans="1:20" x14ac:dyDescent="0.3">
      <c r="A1057" s="113" t="str">
        <f>'Actual species'!A1057</f>
        <v>Philonthus cruentatus</v>
      </c>
      <c r="B1057" s="66">
        <f>IF(SUM('Actual species'!B1057:E1057)&gt;=1,1,IF(SUM('Actual species'!B1057:E1057)="X",1,0))</f>
        <v>0</v>
      </c>
      <c r="C1057" s="2">
        <f>IF(SUM('Actual species'!F1057)&gt;=1,1,IF(SUM('Actual species'!F1057)="X",1,0))</f>
        <v>0</v>
      </c>
      <c r="D1057" s="2">
        <f>IF(SUM('Actual species'!G1057)&gt;=1,1,IF(SUM('Actual species'!G1057)="X",1,0))</f>
        <v>0</v>
      </c>
      <c r="E1057" s="2">
        <f>IF(SUM('Actual species'!H1057)&gt;=1,1,IF(SUM('Actual species'!H1057)="X",1,0))</f>
        <v>0</v>
      </c>
      <c r="F1057" s="2">
        <f>IF(SUM('Actual species'!I1057)&gt;=1,1,IF(SUM('Actual species'!I1057)="X",1,0))</f>
        <v>0</v>
      </c>
      <c r="G1057" s="2">
        <f>IF(SUM('Actual species'!J1057)&gt;=1,1,IF(SUM('Actual species'!J1057)="X",1,0))</f>
        <v>0</v>
      </c>
      <c r="H1057" s="2">
        <f>IF(SUM('Actual species'!K1057)&gt;=1,1,IF(SUM('Actual species'!K1057)="X",1,0))</f>
        <v>1</v>
      </c>
      <c r="I1057" s="2">
        <f>IF(SUM('Actual species'!L1057)&gt;=1,1,IF(SUM('Actual species'!L1057)="X",1,0))</f>
        <v>0</v>
      </c>
      <c r="J1057" s="2">
        <f>IF(SUM('Actual species'!M1057)&gt;=1,1,IF(SUM('Actual species'!M1057)="X",1,0))</f>
        <v>0</v>
      </c>
      <c r="K1057" s="2">
        <f>IF(SUM('Actual species'!N1057)&gt;=1,1,IF(SUM('Actual species'!N1057)="X",1,0))</f>
        <v>0</v>
      </c>
      <c r="L1057" s="2">
        <f>IF(SUM('Actual species'!O1057)&gt;=1,1,IF(SUM('Actual species'!O1057)="X",1,0))</f>
        <v>0</v>
      </c>
      <c r="M1057" s="2">
        <f>IF(SUM('Actual species'!P1057)&gt;=1,1,IF(SUM('Actual species'!P1057)="X",1,0))</f>
        <v>0</v>
      </c>
      <c r="N1057" s="2">
        <f>IF(SUM('Actual species'!Q1057)&gt;=1,1,IF(SUM('Actual species'!Q1057)="X",1,0))</f>
        <v>0</v>
      </c>
      <c r="O1057" s="2">
        <f>IF(SUM('Actual species'!R1057)&gt;=1,1,IF(SUM('Actual species'!R1057)="X",1,0))</f>
        <v>0</v>
      </c>
      <c r="P1057" s="2">
        <f>IF(SUM('Actual species'!S1057)&gt;=1,1,IF(SUM('Actual species'!S1057)="X",1,0))</f>
        <v>0</v>
      </c>
      <c r="Q1057" s="2">
        <f>IF(SUM('Actual species'!T1057)&gt;=1,1,IF(SUM('Actual species'!T1057)="X",1,0))</f>
        <v>0</v>
      </c>
      <c r="R1057" s="2">
        <f>IF(SUM('Actual species'!U1057)&gt;=1,1,IF(SUM('Actual species'!U1057)="X",1,0))</f>
        <v>0</v>
      </c>
      <c r="S1057" s="2">
        <f>IF(SUM('Actual species'!V1057)&gt;=1,1,IF(SUM('Actual species'!V1057)="X",1,0))</f>
        <v>0</v>
      </c>
      <c r="T1057" s="2">
        <f>IF(SUM('Actual species'!W1057)&gt;=1,1,IF(SUM('Actual species'!W1057)="X",1,0))</f>
        <v>0</v>
      </c>
    </row>
    <row r="1058" spans="1:20" x14ac:dyDescent="0.3">
      <c r="A1058" s="113" t="str">
        <f>'Actual species'!A1058</f>
        <v>Philonthus debilis</v>
      </c>
      <c r="B1058" s="66">
        <f>IF(SUM('Actual species'!B1058:E1058)&gt;=1,1,IF(SUM('Actual species'!B1058:E1058)="X",1,0))</f>
        <v>0</v>
      </c>
      <c r="C1058" s="2">
        <f>IF(SUM('Actual species'!F1058)&gt;=1,1,IF(SUM('Actual species'!F1058)="X",1,0))</f>
        <v>1</v>
      </c>
      <c r="D1058" s="2">
        <f>IF(SUM('Actual species'!G1058)&gt;=1,1,IF(SUM('Actual species'!G1058)="X",1,0))</f>
        <v>0</v>
      </c>
      <c r="E1058" s="2">
        <f>IF(SUM('Actual species'!H1058)&gt;=1,1,IF(SUM('Actual species'!H1058)="X",1,0))</f>
        <v>0</v>
      </c>
      <c r="F1058" s="2">
        <f>IF(SUM('Actual species'!I1058)&gt;=1,1,IF(SUM('Actual species'!I1058)="X",1,0))</f>
        <v>0</v>
      </c>
      <c r="G1058" s="2">
        <f>IF(SUM('Actual species'!J1058)&gt;=1,1,IF(SUM('Actual species'!J1058)="X",1,0))</f>
        <v>0</v>
      </c>
      <c r="H1058" s="2">
        <f>IF(SUM('Actual species'!K1058)&gt;=1,1,IF(SUM('Actual species'!K1058)="X",1,0))</f>
        <v>0</v>
      </c>
      <c r="I1058" s="2">
        <f>IF(SUM('Actual species'!L1058)&gt;=1,1,IF(SUM('Actual species'!L1058)="X",1,0))</f>
        <v>0</v>
      </c>
      <c r="J1058" s="2">
        <f>IF(SUM('Actual species'!M1058)&gt;=1,1,IF(SUM('Actual species'!M1058)="X",1,0))</f>
        <v>1</v>
      </c>
      <c r="K1058" s="2">
        <f>IF(SUM('Actual species'!N1058)&gt;=1,1,IF(SUM('Actual species'!N1058)="X",1,0))</f>
        <v>0</v>
      </c>
      <c r="L1058" s="2">
        <f>IF(SUM('Actual species'!O1058)&gt;=1,1,IF(SUM('Actual species'!O1058)="X",1,0))</f>
        <v>0</v>
      </c>
      <c r="M1058" s="2">
        <f>IF(SUM('Actual species'!P1058)&gt;=1,1,IF(SUM('Actual species'!P1058)="X",1,0))</f>
        <v>1</v>
      </c>
      <c r="N1058" s="2">
        <f>IF(SUM('Actual species'!Q1058)&gt;=1,1,IF(SUM('Actual species'!Q1058)="X",1,0))</f>
        <v>0</v>
      </c>
      <c r="O1058" s="2">
        <f>IF(SUM('Actual species'!R1058)&gt;=1,1,IF(SUM('Actual species'!R1058)="X",1,0))</f>
        <v>0</v>
      </c>
      <c r="P1058" s="2">
        <f>IF(SUM('Actual species'!S1058)&gt;=1,1,IF(SUM('Actual species'!S1058)="X",1,0))</f>
        <v>0</v>
      </c>
      <c r="Q1058" s="2">
        <f>IF(SUM('Actual species'!T1058)&gt;=1,1,IF(SUM('Actual species'!T1058)="X",1,0))</f>
        <v>0</v>
      </c>
      <c r="R1058" s="2">
        <f>IF(SUM('Actual species'!U1058)&gt;=1,1,IF(SUM('Actual species'!U1058)="X",1,0))</f>
        <v>0</v>
      </c>
      <c r="S1058" s="2">
        <f>IF(SUM('Actual species'!V1058)&gt;=1,1,IF(SUM('Actual species'!V1058)="X",1,0))</f>
        <v>0</v>
      </c>
      <c r="T1058" s="2">
        <f>IF(SUM('Actual species'!W1058)&gt;=1,1,IF(SUM('Actual species'!W1058)="X",1,0))</f>
        <v>0</v>
      </c>
    </row>
    <row r="1059" spans="1:20" x14ac:dyDescent="0.3">
      <c r="A1059" s="113" t="str">
        <f>'Actual species'!A1059</f>
        <v>Philonthus decorus</v>
      </c>
      <c r="B1059" s="66">
        <f>IF(SUM('Actual species'!B1059:E1059)&gt;=1,1,IF(SUM('Actual species'!B1059:E1059)="X",1,0))</f>
        <v>0</v>
      </c>
      <c r="C1059" s="2">
        <f>IF(SUM('Actual species'!F1059)&gt;=1,1,IF(SUM('Actual species'!F1059)="X",1,0))</f>
        <v>0</v>
      </c>
      <c r="D1059" s="2">
        <f>IF(SUM('Actual species'!G1059)&gt;=1,1,IF(SUM('Actual species'!G1059)="X",1,0))</f>
        <v>0</v>
      </c>
      <c r="E1059" s="2">
        <f>IF(SUM('Actual species'!H1059)&gt;=1,1,IF(SUM('Actual species'!H1059)="X",1,0))</f>
        <v>0</v>
      </c>
      <c r="F1059" s="2">
        <f>IF(SUM('Actual species'!I1059)&gt;=1,1,IF(SUM('Actual species'!I1059)="X",1,0))</f>
        <v>0</v>
      </c>
      <c r="G1059" s="2">
        <f>IF(SUM('Actual species'!J1059)&gt;=1,1,IF(SUM('Actual species'!J1059)="X",1,0))</f>
        <v>0</v>
      </c>
      <c r="H1059" s="2">
        <f>IF(SUM('Actual species'!K1059)&gt;=1,1,IF(SUM('Actual species'!K1059)="X",1,0))</f>
        <v>0</v>
      </c>
      <c r="I1059" s="2">
        <f>IF(SUM('Actual species'!L1059)&gt;=1,1,IF(SUM('Actual species'!L1059)="X",1,0))</f>
        <v>0</v>
      </c>
      <c r="J1059" s="2">
        <f>IF(SUM('Actual species'!M1059)&gt;=1,1,IF(SUM('Actual species'!M1059)="X",1,0))</f>
        <v>0</v>
      </c>
      <c r="K1059" s="2">
        <f>IF(SUM('Actual species'!N1059)&gt;=1,1,IF(SUM('Actual species'!N1059)="X",1,0))</f>
        <v>0</v>
      </c>
      <c r="L1059" s="2">
        <f>IF(SUM('Actual species'!O1059)&gt;=1,1,IF(SUM('Actual species'!O1059)="X",1,0))</f>
        <v>0</v>
      </c>
      <c r="M1059" s="2">
        <f>IF(SUM('Actual species'!P1059)&gt;=1,1,IF(SUM('Actual species'!P1059)="X",1,0))</f>
        <v>0</v>
      </c>
      <c r="N1059" s="2">
        <f>IF(SUM('Actual species'!Q1059)&gt;=1,1,IF(SUM('Actual species'!Q1059)="X",1,0))</f>
        <v>0</v>
      </c>
      <c r="O1059" s="2">
        <f>IF(SUM('Actual species'!R1059)&gt;=1,1,IF(SUM('Actual species'!R1059)="X",1,0))</f>
        <v>0</v>
      </c>
      <c r="P1059" s="2">
        <f>IF(SUM('Actual species'!S1059)&gt;=1,1,IF(SUM('Actual species'!S1059)="X",1,0))</f>
        <v>0</v>
      </c>
      <c r="Q1059" s="2">
        <f>IF(SUM('Actual species'!T1059)&gt;=1,1,IF(SUM('Actual species'!T1059)="X",1,0))</f>
        <v>1</v>
      </c>
      <c r="R1059" s="2">
        <f>IF(SUM('Actual species'!U1059)&gt;=1,1,IF(SUM('Actual species'!U1059)="X",1,0))</f>
        <v>0</v>
      </c>
      <c r="S1059" s="2">
        <f>IF(SUM('Actual species'!V1059)&gt;=1,1,IF(SUM('Actual species'!V1059)="X",1,0))</f>
        <v>0</v>
      </c>
      <c r="T1059" s="2">
        <f>IF(SUM('Actual species'!W1059)&gt;=1,1,IF(SUM('Actual species'!W1059)="X",1,0))</f>
        <v>0</v>
      </c>
    </row>
    <row r="1060" spans="1:20" x14ac:dyDescent="0.3">
      <c r="A1060" s="113" t="str">
        <f>'Actual species'!A1060</f>
        <v>Philonthus discoideus</v>
      </c>
      <c r="B1060" s="66">
        <f>IF(SUM('Actual species'!B1060:E1060)&gt;=1,1,IF(SUM('Actual species'!B1060:E1060)="X",1,0))</f>
        <v>1</v>
      </c>
      <c r="C1060" s="2">
        <f>IF(SUM('Actual species'!F1060)&gt;=1,1,IF(SUM('Actual species'!F1060)="X",1,0))</f>
        <v>0</v>
      </c>
      <c r="D1060" s="2">
        <f>IF(SUM('Actual species'!G1060)&gt;=1,1,IF(SUM('Actual species'!G1060)="X",1,0))</f>
        <v>0</v>
      </c>
      <c r="E1060" s="2">
        <f>IF(SUM('Actual species'!H1060)&gt;=1,1,IF(SUM('Actual species'!H1060)="X",1,0))</f>
        <v>0</v>
      </c>
      <c r="F1060" s="2">
        <f>IF(SUM('Actual species'!I1060)&gt;=1,1,IF(SUM('Actual species'!I1060)="X",1,0))</f>
        <v>0</v>
      </c>
      <c r="G1060" s="2">
        <f>IF(SUM('Actual species'!J1060)&gt;=1,1,IF(SUM('Actual species'!J1060)="X",1,0))</f>
        <v>0</v>
      </c>
      <c r="H1060" s="2">
        <f>IF(SUM('Actual species'!K1060)&gt;=1,1,IF(SUM('Actual species'!K1060)="X",1,0))</f>
        <v>0</v>
      </c>
      <c r="I1060" s="2">
        <f>IF(SUM('Actual species'!L1060)&gt;=1,1,IF(SUM('Actual species'!L1060)="X",1,0))</f>
        <v>0</v>
      </c>
      <c r="J1060" s="2">
        <f>IF(SUM('Actual species'!M1060)&gt;=1,1,IF(SUM('Actual species'!M1060)="X",1,0))</f>
        <v>1</v>
      </c>
      <c r="K1060" s="2">
        <f>IF(SUM('Actual species'!N1060)&gt;=1,1,IF(SUM('Actual species'!N1060)="X",1,0))</f>
        <v>0</v>
      </c>
      <c r="L1060" s="2">
        <f>IF(SUM('Actual species'!O1060)&gt;=1,1,IF(SUM('Actual species'!O1060)="X",1,0))</f>
        <v>0</v>
      </c>
      <c r="M1060" s="2">
        <f>IF(SUM('Actual species'!P1060)&gt;=1,1,IF(SUM('Actual species'!P1060)="X",1,0))</f>
        <v>0</v>
      </c>
      <c r="N1060" s="2">
        <f>IF(SUM('Actual species'!Q1060)&gt;=1,1,IF(SUM('Actual species'!Q1060)="X",1,0))</f>
        <v>0</v>
      </c>
      <c r="O1060" s="2">
        <f>IF(SUM('Actual species'!R1060)&gt;=1,1,IF(SUM('Actual species'!R1060)="X",1,0))</f>
        <v>0</v>
      </c>
      <c r="P1060" s="2">
        <f>IF(SUM('Actual species'!S1060)&gt;=1,1,IF(SUM('Actual species'!S1060)="X",1,0))</f>
        <v>0</v>
      </c>
      <c r="Q1060" s="2">
        <f>IF(SUM('Actual species'!T1060)&gt;=1,1,IF(SUM('Actual species'!T1060)="X",1,0))</f>
        <v>0</v>
      </c>
      <c r="R1060" s="2">
        <f>IF(SUM('Actual species'!U1060)&gt;=1,1,IF(SUM('Actual species'!U1060)="X",1,0))</f>
        <v>0</v>
      </c>
      <c r="S1060" s="2">
        <f>IF(SUM('Actual species'!V1060)&gt;=1,1,IF(SUM('Actual species'!V1060)="X",1,0))</f>
        <v>0</v>
      </c>
      <c r="T1060" s="2">
        <f>IF(SUM('Actual species'!W1060)&gt;=1,1,IF(SUM('Actual species'!W1060)="X",1,0))</f>
        <v>0</v>
      </c>
    </row>
    <row r="1061" spans="1:20" x14ac:dyDescent="0.3">
      <c r="A1061" s="113" t="str">
        <f>'Actual species'!A1061</f>
        <v>Philonthus diversiceps</v>
      </c>
      <c r="B1061" s="66">
        <f>IF(SUM('Actual species'!B1061:E1061)&gt;=1,1,IF(SUM('Actual species'!B1061:E1061)="X",1,0))</f>
        <v>1</v>
      </c>
      <c r="C1061" s="2">
        <f>IF(SUM('Actual species'!F1061)&gt;=1,1,IF(SUM('Actual species'!F1061)="X",1,0))</f>
        <v>0</v>
      </c>
      <c r="D1061" s="2">
        <f>IF(SUM('Actual species'!G1061)&gt;=1,1,IF(SUM('Actual species'!G1061)="X",1,0))</f>
        <v>0</v>
      </c>
      <c r="E1061" s="2">
        <f>IF(SUM('Actual species'!H1061)&gt;=1,1,IF(SUM('Actual species'!H1061)="X",1,0))</f>
        <v>0</v>
      </c>
      <c r="F1061" s="2">
        <f>IF(SUM('Actual species'!I1061)&gt;=1,1,IF(SUM('Actual species'!I1061)="X",1,0))</f>
        <v>0</v>
      </c>
      <c r="G1061" s="2">
        <f>IF(SUM('Actual species'!J1061)&gt;=1,1,IF(SUM('Actual species'!J1061)="X",1,0))</f>
        <v>0</v>
      </c>
      <c r="H1061" s="2">
        <f>IF(SUM('Actual species'!K1061)&gt;=1,1,IF(SUM('Actual species'!K1061)="X",1,0))</f>
        <v>0</v>
      </c>
      <c r="I1061" s="2">
        <f>IF(SUM('Actual species'!L1061)&gt;=1,1,IF(SUM('Actual species'!L1061)="X",1,0))</f>
        <v>0</v>
      </c>
      <c r="J1061" s="2">
        <f>IF(SUM('Actual species'!M1061)&gt;=1,1,IF(SUM('Actual species'!M1061)="X",1,0))</f>
        <v>0</v>
      </c>
      <c r="K1061" s="2">
        <f>IF(SUM('Actual species'!N1061)&gt;=1,1,IF(SUM('Actual species'!N1061)="X",1,0))</f>
        <v>0</v>
      </c>
      <c r="L1061" s="2">
        <f>IF(SUM('Actual species'!O1061)&gt;=1,1,IF(SUM('Actual species'!O1061)="X",1,0))</f>
        <v>0</v>
      </c>
      <c r="M1061" s="2">
        <f>IF(SUM('Actual species'!P1061)&gt;=1,1,IF(SUM('Actual species'!P1061)="X",1,0))</f>
        <v>0</v>
      </c>
      <c r="N1061" s="2">
        <f>IF(SUM('Actual species'!Q1061)&gt;=1,1,IF(SUM('Actual species'!Q1061)="X",1,0))</f>
        <v>0</v>
      </c>
      <c r="O1061" s="2">
        <f>IF(SUM('Actual species'!R1061)&gt;=1,1,IF(SUM('Actual species'!R1061)="X",1,0))</f>
        <v>0</v>
      </c>
      <c r="P1061" s="2">
        <f>IF(SUM('Actual species'!S1061)&gt;=1,1,IF(SUM('Actual species'!S1061)="X",1,0))</f>
        <v>0</v>
      </c>
      <c r="Q1061" s="2">
        <f>IF(SUM('Actual species'!T1061)&gt;=1,1,IF(SUM('Actual species'!T1061)="X",1,0))</f>
        <v>0</v>
      </c>
      <c r="R1061" s="2">
        <f>IF(SUM('Actual species'!U1061)&gt;=1,1,IF(SUM('Actual species'!U1061)="X",1,0))</f>
        <v>0</v>
      </c>
      <c r="S1061" s="2">
        <f>IF(SUM('Actual species'!V1061)&gt;=1,1,IF(SUM('Actual species'!V1061)="X",1,0))</f>
        <v>0</v>
      </c>
      <c r="T1061" s="2">
        <f>IF(SUM('Actual species'!W1061)&gt;=1,1,IF(SUM('Actual species'!W1061)="X",1,0))</f>
        <v>0</v>
      </c>
    </row>
    <row r="1062" spans="1:20" x14ac:dyDescent="0.3">
      <c r="A1062" s="113" t="str">
        <f>'Actual species'!A1062</f>
        <v>Philonthus ebeninus</v>
      </c>
      <c r="B1062" s="66">
        <f>IF(SUM('Actual species'!B1062:E1062)&gt;=1,1,IF(SUM('Actual species'!B1062:E1062)="X",1,0))</f>
        <v>0</v>
      </c>
      <c r="C1062" s="2">
        <f>IF(SUM('Actual species'!F1062)&gt;=1,1,IF(SUM('Actual species'!F1062)="X",1,0))</f>
        <v>0</v>
      </c>
      <c r="D1062" s="2">
        <f>IF(SUM('Actual species'!G1062)&gt;=1,1,IF(SUM('Actual species'!G1062)="X",1,0))</f>
        <v>0</v>
      </c>
      <c r="E1062" s="2">
        <f>IF(SUM('Actual species'!H1062)&gt;=1,1,IF(SUM('Actual species'!H1062)="X",1,0))</f>
        <v>0</v>
      </c>
      <c r="F1062" s="2">
        <f>IF(SUM('Actual species'!I1062)&gt;=1,1,IF(SUM('Actual species'!I1062)="X",1,0))</f>
        <v>0</v>
      </c>
      <c r="G1062" s="2">
        <f>IF(SUM('Actual species'!J1062)&gt;=1,1,IF(SUM('Actual species'!J1062)="X",1,0))</f>
        <v>0</v>
      </c>
      <c r="H1062" s="2">
        <f>IF(SUM('Actual species'!K1062)&gt;=1,1,IF(SUM('Actual species'!K1062)="X",1,0))</f>
        <v>1</v>
      </c>
      <c r="I1062" s="2">
        <f>IF(SUM('Actual species'!L1062)&gt;=1,1,IF(SUM('Actual species'!L1062)="X",1,0))</f>
        <v>0</v>
      </c>
      <c r="J1062" s="2">
        <f>IF(SUM('Actual species'!M1062)&gt;=1,1,IF(SUM('Actual species'!M1062)="X",1,0))</f>
        <v>0</v>
      </c>
      <c r="K1062" s="2">
        <f>IF(SUM('Actual species'!N1062)&gt;=1,1,IF(SUM('Actual species'!N1062)="X",1,0))</f>
        <v>0</v>
      </c>
      <c r="L1062" s="2">
        <f>IF(SUM('Actual species'!O1062)&gt;=1,1,IF(SUM('Actual species'!O1062)="X",1,0))</f>
        <v>0</v>
      </c>
      <c r="M1062" s="2">
        <f>IF(SUM('Actual species'!P1062)&gt;=1,1,IF(SUM('Actual species'!P1062)="X",1,0))</f>
        <v>0</v>
      </c>
      <c r="N1062" s="2">
        <f>IF(SUM('Actual species'!Q1062)&gt;=1,1,IF(SUM('Actual species'!Q1062)="X",1,0))</f>
        <v>0</v>
      </c>
      <c r="O1062" s="2">
        <f>IF(SUM('Actual species'!R1062)&gt;=1,1,IF(SUM('Actual species'!R1062)="X",1,0))</f>
        <v>0</v>
      </c>
      <c r="P1062" s="2">
        <f>IF(SUM('Actual species'!S1062)&gt;=1,1,IF(SUM('Actual species'!S1062)="X",1,0))</f>
        <v>0</v>
      </c>
      <c r="Q1062" s="2">
        <f>IF(SUM('Actual species'!T1062)&gt;=1,1,IF(SUM('Actual species'!T1062)="X",1,0))</f>
        <v>0</v>
      </c>
      <c r="R1062" s="2">
        <f>IF(SUM('Actual species'!U1062)&gt;=1,1,IF(SUM('Actual species'!U1062)="X",1,0))</f>
        <v>0</v>
      </c>
      <c r="S1062" s="2">
        <f>IF(SUM('Actual species'!V1062)&gt;=1,1,IF(SUM('Actual species'!V1062)="X",1,0))</f>
        <v>0</v>
      </c>
      <c r="T1062" s="2">
        <f>IF(SUM('Actual species'!W1062)&gt;=1,1,IF(SUM('Actual species'!W1062)="X",1,0))</f>
        <v>0</v>
      </c>
    </row>
    <row r="1063" spans="1:20" x14ac:dyDescent="0.3">
      <c r="A1063" s="113" t="str">
        <f>'Actual species'!A1063</f>
        <v>Philonthus fumarius</v>
      </c>
      <c r="B1063" s="66">
        <f>IF(SUM('Actual species'!B1063:E1063)&gt;=1,1,IF(SUM('Actual species'!B1063:E1063)="X",1,0))</f>
        <v>0</v>
      </c>
      <c r="C1063" s="2">
        <f>IF(SUM('Actual species'!F1063)&gt;=1,1,IF(SUM('Actual species'!F1063)="X",1,0))</f>
        <v>0</v>
      </c>
      <c r="D1063" s="2">
        <f>IF(SUM('Actual species'!G1063)&gt;=1,1,IF(SUM('Actual species'!G1063)="X",1,0))</f>
        <v>0</v>
      </c>
      <c r="E1063" s="2">
        <f>IF(SUM('Actual species'!H1063)&gt;=1,1,IF(SUM('Actual species'!H1063)="X",1,0))</f>
        <v>0</v>
      </c>
      <c r="F1063" s="2">
        <f>IF(SUM('Actual species'!I1063)&gt;=1,1,IF(SUM('Actual species'!I1063)="X",1,0))</f>
        <v>0</v>
      </c>
      <c r="G1063" s="2">
        <f>IF(SUM('Actual species'!J1063)&gt;=1,1,IF(SUM('Actual species'!J1063)="X",1,0))</f>
        <v>0</v>
      </c>
      <c r="H1063" s="2">
        <f>IF(SUM('Actual species'!K1063)&gt;=1,1,IF(SUM('Actual species'!K1063)="X",1,0))</f>
        <v>0</v>
      </c>
      <c r="I1063" s="2">
        <f>IF(SUM('Actual species'!L1063)&gt;=1,1,IF(SUM('Actual species'!L1063)="X",1,0))</f>
        <v>0</v>
      </c>
      <c r="J1063" s="2">
        <f>IF(SUM('Actual species'!M1063)&gt;=1,1,IF(SUM('Actual species'!M1063)="X",1,0))</f>
        <v>0</v>
      </c>
      <c r="K1063" s="2">
        <f>IF(SUM('Actual species'!N1063)&gt;=1,1,IF(SUM('Actual species'!N1063)="X",1,0))</f>
        <v>0</v>
      </c>
      <c r="L1063" s="2">
        <f>IF(SUM('Actual species'!O1063)&gt;=1,1,IF(SUM('Actual species'!O1063)="X",1,0))</f>
        <v>0</v>
      </c>
      <c r="M1063" s="2">
        <f>IF(SUM('Actual species'!P1063)&gt;=1,1,IF(SUM('Actual species'!P1063)="X",1,0))</f>
        <v>0</v>
      </c>
      <c r="N1063" s="2">
        <f>IF(SUM('Actual species'!Q1063)&gt;=1,1,IF(SUM('Actual species'!Q1063)="X",1,0))</f>
        <v>0</v>
      </c>
      <c r="O1063" s="2">
        <f>IF(SUM('Actual species'!R1063)&gt;=1,1,IF(SUM('Actual species'!R1063)="X",1,0))</f>
        <v>1</v>
      </c>
      <c r="P1063" s="2">
        <f>IF(SUM('Actual species'!S1063)&gt;=1,1,IF(SUM('Actual species'!S1063)="X",1,0))</f>
        <v>0</v>
      </c>
      <c r="Q1063" s="2">
        <f>IF(SUM('Actual species'!T1063)&gt;=1,1,IF(SUM('Actual species'!T1063)="X",1,0))</f>
        <v>0</v>
      </c>
      <c r="R1063" s="2">
        <f>IF(SUM('Actual species'!U1063)&gt;=1,1,IF(SUM('Actual species'!U1063)="X",1,0))</f>
        <v>0</v>
      </c>
      <c r="S1063" s="2">
        <f>IF(SUM('Actual species'!V1063)&gt;=1,1,IF(SUM('Actual species'!V1063)="X",1,0))</f>
        <v>0</v>
      </c>
      <c r="T1063" s="2">
        <f>IF(SUM('Actual species'!W1063)&gt;=1,1,IF(SUM('Actual species'!W1063)="X",1,0))</f>
        <v>0</v>
      </c>
    </row>
    <row r="1064" spans="1:20" x14ac:dyDescent="0.3">
      <c r="A1064" s="113" t="str">
        <f>'Actual species'!A1064</f>
        <v>Philonthus heterodoxus</v>
      </c>
      <c r="B1064" s="66">
        <f>IF(SUM('Actual species'!B1064:E1064)&gt;=1,1,IF(SUM('Actual species'!B1064:E1064)="X",1,0))</f>
        <v>0</v>
      </c>
      <c r="C1064" s="2">
        <f>IF(SUM('Actual species'!F1064)&gt;=1,1,IF(SUM('Actual species'!F1064)="X",1,0))</f>
        <v>0</v>
      </c>
      <c r="D1064" s="2">
        <f>IF(SUM('Actual species'!G1064)&gt;=1,1,IF(SUM('Actual species'!G1064)="X",1,0))</f>
        <v>0</v>
      </c>
      <c r="E1064" s="2">
        <f>IF(SUM('Actual species'!H1064)&gt;=1,1,IF(SUM('Actual species'!H1064)="X",1,0))</f>
        <v>0</v>
      </c>
      <c r="F1064" s="2">
        <f>IF(SUM('Actual species'!I1064)&gt;=1,1,IF(SUM('Actual species'!I1064)="X",1,0))</f>
        <v>0</v>
      </c>
      <c r="G1064" s="2">
        <f>IF(SUM('Actual species'!J1064)&gt;=1,1,IF(SUM('Actual species'!J1064)="X",1,0))</f>
        <v>0</v>
      </c>
      <c r="H1064" s="2">
        <f>IF(SUM('Actual species'!K1064)&gt;=1,1,IF(SUM('Actual species'!K1064)="X",1,0))</f>
        <v>0</v>
      </c>
      <c r="I1064" s="2">
        <f>IF(SUM('Actual species'!L1064)&gt;=1,1,IF(SUM('Actual species'!L1064)="X",1,0))</f>
        <v>0</v>
      </c>
      <c r="J1064" s="2">
        <f>IF(SUM('Actual species'!M1064)&gt;=1,1,IF(SUM('Actual species'!M1064)="X",1,0))</f>
        <v>0</v>
      </c>
      <c r="K1064" s="2">
        <f>IF(SUM('Actual species'!N1064)&gt;=1,1,IF(SUM('Actual species'!N1064)="X",1,0))</f>
        <v>0</v>
      </c>
      <c r="L1064" s="2">
        <f>IF(SUM('Actual species'!O1064)&gt;=1,1,IF(SUM('Actual species'!O1064)="X",1,0))</f>
        <v>0</v>
      </c>
      <c r="M1064" s="2">
        <f>IF(SUM('Actual species'!P1064)&gt;=1,1,IF(SUM('Actual species'!P1064)="X",1,0))</f>
        <v>0</v>
      </c>
      <c r="N1064" s="2">
        <f>IF(SUM('Actual species'!Q1064)&gt;=1,1,IF(SUM('Actual species'!Q1064)="X",1,0))</f>
        <v>0</v>
      </c>
      <c r="O1064" s="2">
        <f>IF(SUM('Actual species'!R1064)&gt;=1,1,IF(SUM('Actual species'!R1064)="X",1,0))</f>
        <v>0</v>
      </c>
      <c r="P1064" s="2">
        <f>IF(SUM('Actual species'!S1064)&gt;=1,1,IF(SUM('Actual species'!S1064)="X",1,0))</f>
        <v>0</v>
      </c>
      <c r="Q1064" s="2">
        <f>IF(SUM('Actual species'!T1064)&gt;=1,1,IF(SUM('Actual species'!T1064)="X",1,0))</f>
        <v>0</v>
      </c>
      <c r="R1064" s="2">
        <f>IF(SUM('Actual species'!U1064)&gt;=1,1,IF(SUM('Actual species'!U1064)="X",1,0))</f>
        <v>0</v>
      </c>
      <c r="S1064" s="2">
        <f>IF(SUM('Actual species'!V1064)&gt;=1,1,IF(SUM('Actual species'!V1064)="X",1,0))</f>
        <v>0</v>
      </c>
      <c r="T1064" s="2">
        <f>IF(SUM('Actual species'!W1064)&gt;=1,1,IF(SUM('Actual species'!W1064)="X",1,0))</f>
        <v>0</v>
      </c>
    </row>
    <row r="1065" spans="1:20" x14ac:dyDescent="0.3">
      <c r="A1065" s="113" t="str">
        <f>'Actual species'!A1065</f>
        <v>Philonthus intermedius</v>
      </c>
      <c r="B1065" s="66">
        <f>IF(SUM('Actual species'!B1065:E1065)&gt;=1,1,IF(SUM('Actual species'!B1065:E1065)="X",1,0))</f>
        <v>1</v>
      </c>
      <c r="C1065" s="2">
        <f>IF(SUM('Actual species'!F1065)&gt;=1,1,IF(SUM('Actual species'!F1065)="X",1,0))</f>
        <v>0</v>
      </c>
      <c r="D1065" s="2">
        <f>IF(SUM('Actual species'!G1065)&gt;=1,1,IF(SUM('Actual species'!G1065)="X",1,0))</f>
        <v>0</v>
      </c>
      <c r="E1065" s="2">
        <f>IF(SUM('Actual species'!H1065)&gt;=1,1,IF(SUM('Actual species'!H1065)="X",1,0))</f>
        <v>0</v>
      </c>
      <c r="F1065" s="2">
        <f>IF(SUM('Actual species'!I1065)&gt;=1,1,IF(SUM('Actual species'!I1065)="X",1,0))</f>
        <v>0</v>
      </c>
      <c r="G1065" s="2">
        <f>IF(SUM('Actual species'!J1065)&gt;=1,1,IF(SUM('Actual species'!J1065)="X",1,0))</f>
        <v>1</v>
      </c>
      <c r="H1065" s="2">
        <f>IF(SUM('Actual species'!K1065)&gt;=1,1,IF(SUM('Actual species'!K1065)="X",1,0))</f>
        <v>0</v>
      </c>
      <c r="I1065" s="2">
        <f>IF(SUM('Actual species'!L1065)&gt;=1,1,IF(SUM('Actual species'!L1065)="X",1,0))</f>
        <v>0</v>
      </c>
      <c r="J1065" s="2">
        <f>IF(SUM('Actual species'!M1065)&gt;=1,1,IF(SUM('Actual species'!M1065)="X",1,0))</f>
        <v>1</v>
      </c>
      <c r="K1065" s="2">
        <f>IF(SUM('Actual species'!N1065)&gt;=1,1,IF(SUM('Actual species'!N1065)="X",1,0))</f>
        <v>0</v>
      </c>
      <c r="L1065" s="2">
        <f>IF(SUM('Actual species'!O1065)&gt;=1,1,IF(SUM('Actual species'!O1065)="X",1,0))</f>
        <v>0</v>
      </c>
      <c r="M1065" s="2">
        <f>IF(SUM('Actual species'!P1065)&gt;=1,1,IF(SUM('Actual species'!P1065)="X",1,0))</f>
        <v>0</v>
      </c>
      <c r="N1065" s="2">
        <f>IF(SUM('Actual species'!Q1065)&gt;=1,1,IF(SUM('Actual species'!Q1065)="X",1,0))</f>
        <v>0</v>
      </c>
      <c r="O1065" s="2">
        <f>IF(SUM('Actual species'!R1065)&gt;=1,1,IF(SUM('Actual species'!R1065)="X",1,0))</f>
        <v>0</v>
      </c>
      <c r="P1065" s="2">
        <f>IF(SUM('Actual species'!S1065)&gt;=1,1,IF(SUM('Actual species'!S1065)="X",1,0))</f>
        <v>0</v>
      </c>
      <c r="Q1065" s="2">
        <f>IF(SUM('Actual species'!T1065)&gt;=1,1,IF(SUM('Actual species'!T1065)="X",1,0))</f>
        <v>0</v>
      </c>
      <c r="R1065" s="2">
        <f>IF(SUM('Actual species'!U1065)&gt;=1,1,IF(SUM('Actual species'!U1065)="X",1,0))</f>
        <v>0</v>
      </c>
      <c r="S1065" s="2">
        <f>IF(SUM('Actual species'!V1065)&gt;=1,1,IF(SUM('Actual species'!V1065)="X",1,0))</f>
        <v>0</v>
      </c>
      <c r="T1065" s="2">
        <f>IF(SUM('Actual species'!W1065)&gt;=1,1,IF(SUM('Actual species'!W1065)="X",1,0))</f>
        <v>0</v>
      </c>
    </row>
    <row r="1066" spans="1:20" x14ac:dyDescent="0.3">
      <c r="A1066" s="113" t="str">
        <f>'Actual species'!A1066</f>
        <v>Philonthus juvenilis</v>
      </c>
      <c r="B1066" s="66">
        <f>IF(SUM('Actual species'!B1066:E1066)&gt;=1,1,IF(SUM('Actual species'!B1066:E1066)="X",1,0))</f>
        <v>0</v>
      </c>
      <c r="C1066" s="2">
        <f>IF(SUM('Actual species'!F1066)&gt;=1,1,IF(SUM('Actual species'!F1066)="X",1,0))</f>
        <v>0</v>
      </c>
      <c r="D1066" s="2">
        <f>IF(SUM('Actual species'!G1066)&gt;=1,1,IF(SUM('Actual species'!G1066)="X",1,0))</f>
        <v>1</v>
      </c>
      <c r="E1066" s="2">
        <f>IF(SUM('Actual species'!H1066)&gt;=1,1,IF(SUM('Actual species'!H1066)="X",1,0))</f>
        <v>0</v>
      </c>
      <c r="F1066" s="2">
        <f>IF(SUM('Actual species'!I1066)&gt;=1,1,IF(SUM('Actual species'!I1066)="X",1,0))</f>
        <v>0</v>
      </c>
      <c r="G1066" s="2">
        <f>IF(SUM('Actual species'!J1066)&gt;=1,1,IF(SUM('Actual species'!J1066)="X",1,0))</f>
        <v>0</v>
      </c>
      <c r="H1066" s="2">
        <f>IF(SUM('Actual species'!K1066)&gt;=1,1,IF(SUM('Actual species'!K1066)="X",1,0))</f>
        <v>0</v>
      </c>
      <c r="I1066" s="2">
        <f>IF(SUM('Actual species'!L1066)&gt;=1,1,IF(SUM('Actual species'!L1066)="X",1,0))</f>
        <v>0</v>
      </c>
      <c r="J1066" s="2">
        <f>IF(SUM('Actual species'!M1066)&gt;=1,1,IF(SUM('Actual species'!M1066)="X",1,0))</f>
        <v>0</v>
      </c>
      <c r="K1066" s="2">
        <f>IF(SUM('Actual species'!N1066)&gt;=1,1,IF(SUM('Actual species'!N1066)="X",1,0))</f>
        <v>0</v>
      </c>
      <c r="L1066" s="2">
        <f>IF(SUM('Actual species'!O1066)&gt;=1,1,IF(SUM('Actual species'!O1066)="X",1,0))</f>
        <v>0</v>
      </c>
      <c r="M1066" s="2">
        <f>IF(SUM('Actual species'!P1066)&gt;=1,1,IF(SUM('Actual species'!P1066)="X",1,0))</f>
        <v>1</v>
      </c>
      <c r="N1066" s="2">
        <f>IF(SUM('Actual species'!Q1066)&gt;=1,1,IF(SUM('Actual species'!Q1066)="X",1,0))</f>
        <v>0</v>
      </c>
      <c r="O1066" s="2">
        <f>IF(SUM('Actual species'!R1066)&gt;=1,1,IF(SUM('Actual species'!R1066)="X",1,0))</f>
        <v>0</v>
      </c>
      <c r="P1066" s="2">
        <f>IF(SUM('Actual species'!S1066)&gt;=1,1,IF(SUM('Actual species'!S1066)="X",1,0))</f>
        <v>0</v>
      </c>
      <c r="Q1066" s="2">
        <f>IF(SUM('Actual species'!T1066)&gt;=1,1,IF(SUM('Actual species'!T1066)="X",1,0))</f>
        <v>0</v>
      </c>
      <c r="R1066" s="2">
        <f>IF(SUM('Actual species'!U1066)&gt;=1,1,IF(SUM('Actual species'!U1066)="X",1,0))</f>
        <v>0</v>
      </c>
      <c r="S1066" s="2">
        <f>IF(SUM('Actual species'!V1066)&gt;=1,1,IF(SUM('Actual species'!V1066)="X",1,0))</f>
        <v>0</v>
      </c>
      <c r="T1066" s="2">
        <f>IF(SUM('Actual species'!W1066)&gt;=1,1,IF(SUM('Actual species'!W1066)="X",1,0))</f>
        <v>0</v>
      </c>
    </row>
    <row r="1067" spans="1:20" x14ac:dyDescent="0.3">
      <c r="A1067" s="113" t="str">
        <f>'Actual species'!A1067</f>
        <v>Philonthus mannerheimi</v>
      </c>
      <c r="B1067" s="66">
        <f>IF(SUM('Actual species'!B1067:E1067)&gt;=1,1,IF(SUM('Actual species'!B1067:E1067)="X",1,0))</f>
        <v>0</v>
      </c>
      <c r="C1067" s="2">
        <f>IF(SUM('Actual species'!F1067)&gt;=1,1,IF(SUM('Actual species'!F1067)="X",1,0))</f>
        <v>0</v>
      </c>
      <c r="D1067" s="2">
        <f>IF(SUM('Actual species'!G1067)&gt;=1,1,IF(SUM('Actual species'!G1067)="X",1,0))</f>
        <v>0</v>
      </c>
      <c r="E1067" s="2">
        <f>IF(SUM('Actual species'!H1067)&gt;=1,1,IF(SUM('Actual species'!H1067)="X",1,0))</f>
        <v>0</v>
      </c>
      <c r="F1067" s="2">
        <f>IF(SUM('Actual species'!I1067)&gt;=1,1,IF(SUM('Actual species'!I1067)="X",1,0))</f>
        <v>0</v>
      </c>
      <c r="G1067" s="2">
        <f>IF(SUM('Actual species'!J1067)&gt;=1,1,IF(SUM('Actual species'!J1067)="X",1,0))</f>
        <v>0</v>
      </c>
      <c r="H1067" s="2">
        <f>IF(SUM('Actual species'!K1067)&gt;=1,1,IF(SUM('Actual species'!K1067)="X",1,0))</f>
        <v>0</v>
      </c>
      <c r="I1067" s="2">
        <f>IF(SUM('Actual species'!L1067)&gt;=1,1,IF(SUM('Actual species'!L1067)="X",1,0))</f>
        <v>0</v>
      </c>
      <c r="J1067" s="2">
        <f>IF(SUM('Actual species'!M1067)&gt;=1,1,IF(SUM('Actual species'!M1067)="X",1,0))</f>
        <v>0</v>
      </c>
      <c r="K1067" s="2">
        <f>IF(SUM('Actual species'!N1067)&gt;=1,1,IF(SUM('Actual species'!N1067)="X",1,0))</f>
        <v>0</v>
      </c>
      <c r="L1067" s="2">
        <f>IF(SUM('Actual species'!O1067)&gt;=1,1,IF(SUM('Actual species'!O1067)="X",1,0))</f>
        <v>0</v>
      </c>
      <c r="M1067" s="2">
        <f>IF(SUM('Actual species'!P1067)&gt;=1,1,IF(SUM('Actual species'!P1067)="X",1,0))</f>
        <v>0</v>
      </c>
      <c r="N1067" s="2">
        <f>IF(SUM('Actual species'!Q1067)&gt;=1,1,IF(SUM('Actual species'!Q1067)="X",1,0))</f>
        <v>0</v>
      </c>
      <c r="O1067" s="2">
        <f>IF(SUM('Actual species'!R1067)&gt;=1,1,IF(SUM('Actual species'!R1067)="X",1,0))</f>
        <v>0</v>
      </c>
      <c r="P1067" s="2">
        <f>IF(SUM('Actual species'!S1067)&gt;=1,1,IF(SUM('Actual species'!S1067)="X",1,0))</f>
        <v>0</v>
      </c>
      <c r="Q1067" s="2">
        <f>IF(SUM('Actual species'!T1067)&gt;=1,1,IF(SUM('Actual species'!T1067)="X",1,0))</f>
        <v>1</v>
      </c>
      <c r="R1067" s="2">
        <f>IF(SUM('Actual species'!U1067)&gt;=1,1,IF(SUM('Actual species'!U1067)="X",1,0))</f>
        <v>0</v>
      </c>
      <c r="S1067" s="2">
        <f>IF(SUM('Actual species'!V1067)&gt;=1,1,IF(SUM('Actual species'!V1067)="X",1,0))</f>
        <v>0</v>
      </c>
      <c r="T1067" s="2">
        <f>IF(SUM('Actual species'!W1067)&gt;=1,1,IF(SUM('Actual species'!W1067)="X",1,0))</f>
        <v>0</v>
      </c>
    </row>
    <row r="1068" spans="1:20" x14ac:dyDescent="0.3">
      <c r="A1068" s="113" t="str">
        <f>'Actual species'!A1068</f>
        <v>Philonthus micans</v>
      </c>
      <c r="B1068" s="66">
        <f>IF(SUM('Actual species'!B1068:E1068)&gt;=1,1,IF(SUM('Actual species'!B1068:E1068)="X",1,0))</f>
        <v>0</v>
      </c>
      <c r="C1068" s="2">
        <f>IF(SUM('Actual species'!F1068)&gt;=1,1,IF(SUM('Actual species'!F1068)="X",1,0))</f>
        <v>0</v>
      </c>
      <c r="D1068" s="2">
        <f>IF(SUM('Actual species'!G1068)&gt;=1,1,IF(SUM('Actual species'!G1068)="X",1,0))</f>
        <v>0</v>
      </c>
      <c r="E1068" s="2">
        <f>IF(SUM('Actual species'!H1068)&gt;=1,1,IF(SUM('Actual species'!H1068)="X",1,0))</f>
        <v>0</v>
      </c>
      <c r="F1068" s="2">
        <f>IF(SUM('Actual species'!I1068)&gt;=1,1,IF(SUM('Actual species'!I1068)="X",1,0))</f>
        <v>1</v>
      </c>
      <c r="G1068" s="2">
        <f>IF(SUM('Actual species'!J1068)&gt;=1,1,IF(SUM('Actual species'!J1068)="X",1,0))</f>
        <v>0</v>
      </c>
      <c r="H1068" s="2">
        <f>IF(SUM('Actual species'!K1068)&gt;=1,1,IF(SUM('Actual species'!K1068)="X",1,0))</f>
        <v>0</v>
      </c>
      <c r="I1068" s="2">
        <f>IF(SUM('Actual species'!L1068)&gt;=1,1,IF(SUM('Actual species'!L1068)="X",1,0))</f>
        <v>0</v>
      </c>
      <c r="J1068" s="2">
        <f>IF(SUM('Actual species'!M1068)&gt;=1,1,IF(SUM('Actual species'!M1068)="X",1,0))</f>
        <v>1</v>
      </c>
      <c r="K1068" s="2">
        <f>IF(SUM('Actual species'!N1068)&gt;=1,1,IF(SUM('Actual species'!N1068)="X",1,0))</f>
        <v>0</v>
      </c>
      <c r="L1068" s="2">
        <f>IF(SUM('Actual species'!O1068)&gt;=1,1,IF(SUM('Actual species'!O1068)="X",1,0))</f>
        <v>0</v>
      </c>
      <c r="M1068" s="2">
        <f>IF(SUM('Actual species'!P1068)&gt;=1,1,IF(SUM('Actual species'!P1068)="X",1,0))</f>
        <v>0</v>
      </c>
      <c r="N1068" s="2">
        <f>IF(SUM('Actual species'!Q1068)&gt;=1,1,IF(SUM('Actual species'!Q1068)="X",1,0))</f>
        <v>0</v>
      </c>
      <c r="O1068" s="2">
        <f>IF(SUM('Actual species'!R1068)&gt;=1,1,IF(SUM('Actual species'!R1068)="X",1,0))</f>
        <v>0</v>
      </c>
      <c r="P1068" s="2">
        <f>IF(SUM('Actual species'!S1068)&gt;=1,1,IF(SUM('Actual species'!S1068)="X",1,0))</f>
        <v>0</v>
      </c>
      <c r="Q1068" s="2">
        <f>IF(SUM('Actual species'!T1068)&gt;=1,1,IF(SUM('Actual species'!T1068)="X",1,0))</f>
        <v>0</v>
      </c>
      <c r="R1068" s="2">
        <f>IF(SUM('Actual species'!U1068)&gt;=1,1,IF(SUM('Actual species'!U1068)="X",1,0))</f>
        <v>0</v>
      </c>
      <c r="S1068" s="2">
        <f>IF(SUM('Actual species'!V1068)&gt;=1,1,IF(SUM('Actual species'!V1068)="X",1,0))</f>
        <v>0</v>
      </c>
      <c r="T1068" s="2">
        <f>IF(SUM('Actual species'!W1068)&gt;=1,1,IF(SUM('Actual species'!W1068)="X",1,0))</f>
        <v>0</v>
      </c>
    </row>
    <row r="1069" spans="1:20" x14ac:dyDescent="0.3">
      <c r="A1069" s="113" t="str">
        <f>'Actual species'!A1069</f>
        <v>Philonthus mimus</v>
      </c>
      <c r="B1069" s="66">
        <f>IF(SUM('Actual species'!B1069:E1069)&gt;=1,1,IF(SUM('Actual species'!B1069:E1069)="X",1,0))</f>
        <v>0</v>
      </c>
      <c r="C1069" s="2">
        <f>IF(SUM('Actual species'!F1069)&gt;=1,1,IF(SUM('Actual species'!F1069)="X",1,0))</f>
        <v>0</v>
      </c>
      <c r="D1069" s="2">
        <f>IF(SUM('Actual species'!G1069)&gt;=1,1,IF(SUM('Actual species'!G1069)="X",1,0))</f>
        <v>0</v>
      </c>
      <c r="E1069" s="2">
        <f>IF(SUM('Actual species'!H1069)&gt;=1,1,IF(SUM('Actual species'!H1069)="X",1,0))</f>
        <v>0</v>
      </c>
      <c r="F1069" s="2">
        <f>IF(SUM('Actual species'!I1069)&gt;=1,1,IF(SUM('Actual species'!I1069)="X",1,0))</f>
        <v>0</v>
      </c>
      <c r="G1069" s="2">
        <f>IF(SUM('Actual species'!J1069)&gt;=1,1,IF(SUM('Actual species'!J1069)="X",1,0))</f>
        <v>0</v>
      </c>
      <c r="H1069" s="2">
        <f>IF(SUM('Actual species'!K1069)&gt;=1,1,IF(SUM('Actual species'!K1069)="X",1,0))</f>
        <v>0</v>
      </c>
      <c r="I1069" s="2">
        <f>IF(SUM('Actual species'!L1069)&gt;=1,1,IF(SUM('Actual species'!L1069)="X",1,0))</f>
        <v>0</v>
      </c>
      <c r="J1069" s="2">
        <f>IF(SUM('Actual species'!M1069)&gt;=1,1,IF(SUM('Actual species'!M1069)="X",1,0))</f>
        <v>0</v>
      </c>
      <c r="K1069" s="2">
        <f>IF(SUM('Actual species'!N1069)&gt;=1,1,IF(SUM('Actual species'!N1069)="X",1,0))</f>
        <v>0</v>
      </c>
      <c r="L1069" s="2">
        <f>IF(SUM('Actual species'!O1069)&gt;=1,1,IF(SUM('Actual species'!O1069)="X",1,0))</f>
        <v>0</v>
      </c>
      <c r="M1069" s="2">
        <f>IF(SUM('Actual species'!P1069)&gt;=1,1,IF(SUM('Actual species'!P1069)="X",1,0))</f>
        <v>0</v>
      </c>
      <c r="N1069" s="2">
        <f>IF(SUM('Actual species'!Q1069)&gt;=1,1,IF(SUM('Actual species'!Q1069)="X",1,0))</f>
        <v>0</v>
      </c>
      <c r="O1069" s="2">
        <f>IF(SUM('Actual species'!R1069)&gt;=1,1,IF(SUM('Actual species'!R1069)="X",1,0))</f>
        <v>0</v>
      </c>
      <c r="P1069" s="2">
        <f>IF(SUM('Actual species'!S1069)&gt;=1,1,IF(SUM('Actual species'!S1069)="X",1,0))</f>
        <v>0</v>
      </c>
      <c r="Q1069" s="2">
        <f>IF(SUM('Actual species'!T1069)&gt;=1,1,IF(SUM('Actual species'!T1069)="X",1,0))</f>
        <v>0</v>
      </c>
      <c r="R1069" s="2">
        <f>IF(SUM('Actual species'!U1069)&gt;=1,1,IF(SUM('Actual species'!U1069)="X",1,0))</f>
        <v>0</v>
      </c>
      <c r="S1069" s="2">
        <f>IF(SUM('Actual species'!V1069)&gt;=1,1,IF(SUM('Actual species'!V1069)="X",1,0))</f>
        <v>0</v>
      </c>
      <c r="T1069" s="2">
        <f>IF(SUM('Actual species'!W1069)&gt;=1,1,IF(SUM('Actual species'!W1069)="X",1,0))</f>
        <v>0</v>
      </c>
    </row>
    <row r="1070" spans="1:20" x14ac:dyDescent="0.3">
      <c r="A1070" s="113" t="str">
        <f>'Actual species'!A1070</f>
        <v>Philonthus nitidicollis</v>
      </c>
      <c r="B1070" s="66">
        <f>IF(SUM('Actual species'!B1070:E1070)&gt;=1,1,IF(SUM('Actual species'!B1070:E1070)="X",1,0))</f>
        <v>1</v>
      </c>
      <c r="C1070" s="2">
        <f>IF(SUM('Actual species'!F1070)&gt;=1,1,IF(SUM('Actual species'!F1070)="X",1,0))</f>
        <v>0</v>
      </c>
      <c r="D1070" s="2">
        <f>IF(SUM('Actual species'!G1070)&gt;=1,1,IF(SUM('Actual species'!G1070)="X",1,0))</f>
        <v>0</v>
      </c>
      <c r="E1070" s="2">
        <f>IF(SUM('Actual species'!H1070)&gt;=1,1,IF(SUM('Actual species'!H1070)="X",1,0))</f>
        <v>0</v>
      </c>
      <c r="F1070" s="2">
        <f>IF(SUM('Actual species'!I1070)&gt;=1,1,IF(SUM('Actual species'!I1070)="X",1,0))</f>
        <v>1</v>
      </c>
      <c r="G1070" s="2">
        <f>IF(SUM('Actual species'!J1070)&gt;=1,1,IF(SUM('Actual species'!J1070)="X",1,0))</f>
        <v>1</v>
      </c>
      <c r="H1070" s="2">
        <f>IF(SUM('Actual species'!K1070)&gt;=1,1,IF(SUM('Actual species'!K1070)="X",1,0))</f>
        <v>0</v>
      </c>
      <c r="I1070" s="2">
        <f>IF(SUM('Actual species'!L1070)&gt;=1,1,IF(SUM('Actual species'!L1070)="X",1,0))</f>
        <v>0</v>
      </c>
      <c r="J1070" s="2">
        <f>IF(SUM('Actual species'!M1070)&gt;=1,1,IF(SUM('Actual species'!M1070)="X",1,0))</f>
        <v>0</v>
      </c>
      <c r="K1070" s="2">
        <f>IF(SUM('Actual species'!N1070)&gt;=1,1,IF(SUM('Actual species'!N1070)="X",1,0))</f>
        <v>0</v>
      </c>
      <c r="L1070" s="2">
        <f>IF(SUM('Actual species'!O1070)&gt;=1,1,IF(SUM('Actual species'!O1070)="X",1,0))</f>
        <v>0</v>
      </c>
      <c r="M1070" s="2">
        <f>IF(SUM('Actual species'!P1070)&gt;=1,1,IF(SUM('Actual species'!P1070)="X",1,0))</f>
        <v>0</v>
      </c>
      <c r="N1070" s="2">
        <f>IF(SUM('Actual species'!Q1070)&gt;=1,1,IF(SUM('Actual species'!Q1070)="X",1,0))</f>
        <v>0</v>
      </c>
      <c r="O1070" s="2">
        <f>IF(SUM('Actual species'!R1070)&gt;=1,1,IF(SUM('Actual species'!R1070)="X",1,0))</f>
        <v>0</v>
      </c>
      <c r="P1070" s="2">
        <f>IF(SUM('Actual species'!S1070)&gt;=1,1,IF(SUM('Actual species'!S1070)="X",1,0))</f>
        <v>0</v>
      </c>
      <c r="Q1070" s="2">
        <f>IF(SUM('Actual species'!T1070)&gt;=1,1,IF(SUM('Actual species'!T1070)="X",1,0))</f>
        <v>0</v>
      </c>
      <c r="R1070" s="2">
        <f>IF(SUM('Actual species'!U1070)&gt;=1,1,IF(SUM('Actual species'!U1070)="X",1,0))</f>
        <v>0</v>
      </c>
      <c r="S1070" s="2">
        <f>IF(SUM('Actual species'!V1070)&gt;=1,1,IF(SUM('Actual species'!V1070)="X",1,0))</f>
        <v>0</v>
      </c>
      <c r="T1070" s="2">
        <f>IF(SUM('Actual species'!W1070)&gt;=1,1,IF(SUM('Actual species'!W1070)="X",1,0))</f>
        <v>0</v>
      </c>
    </row>
    <row r="1071" spans="1:20" x14ac:dyDescent="0.3">
      <c r="A1071" s="113" t="str">
        <f>'Actual species'!A1071</f>
        <v>Philonthus oblitus</v>
      </c>
      <c r="B1071" s="66">
        <f>IF(SUM('Actual species'!B1071:E1071)&gt;=1,1,IF(SUM('Actual species'!B1071:E1071)="X",1,0))</f>
        <v>0</v>
      </c>
      <c r="C1071" s="2">
        <f>IF(SUM('Actual species'!F1071)&gt;=1,1,IF(SUM('Actual species'!F1071)="X",1,0))</f>
        <v>0</v>
      </c>
      <c r="D1071" s="2">
        <f>IF(SUM('Actual species'!G1071)&gt;=1,1,IF(SUM('Actual species'!G1071)="X",1,0))</f>
        <v>0</v>
      </c>
      <c r="E1071" s="2">
        <f>IF(SUM('Actual species'!H1071)&gt;=1,1,IF(SUM('Actual species'!H1071)="X",1,0))</f>
        <v>0</v>
      </c>
      <c r="F1071" s="2">
        <f>IF(SUM('Actual species'!I1071)&gt;=1,1,IF(SUM('Actual species'!I1071)="X",1,0))</f>
        <v>0</v>
      </c>
      <c r="G1071" s="2">
        <f>IF(SUM('Actual species'!J1071)&gt;=1,1,IF(SUM('Actual species'!J1071)="X",1,0))</f>
        <v>0</v>
      </c>
      <c r="H1071" s="2">
        <f>IF(SUM('Actual species'!K1071)&gt;=1,1,IF(SUM('Actual species'!K1071)="X",1,0))</f>
        <v>0</v>
      </c>
      <c r="I1071" s="2">
        <f>IF(SUM('Actual species'!L1071)&gt;=1,1,IF(SUM('Actual species'!L1071)="X",1,0))</f>
        <v>0</v>
      </c>
      <c r="J1071" s="2">
        <f>IF(SUM('Actual species'!M1071)&gt;=1,1,IF(SUM('Actual species'!M1071)="X",1,0))</f>
        <v>0</v>
      </c>
      <c r="K1071" s="2">
        <f>IF(SUM('Actual species'!N1071)&gt;=1,1,IF(SUM('Actual species'!N1071)="X",1,0))</f>
        <v>0</v>
      </c>
      <c r="L1071" s="2">
        <f>IF(SUM('Actual species'!O1071)&gt;=1,1,IF(SUM('Actual species'!O1071)="X",1,0))</f>
        <v>0</v>
      </c>
      <c r="M1071" s="2">
        <f>IF(SUM('Actual species'!P1071)&gt;=1,1,IF(SUM('Actual species'!P1071)="X",1,0))</f>
        <v>0</v>
      </c>
      <c r="N1071" s="2">
        <f>IF(SUM('Actual species'!Q1071)&gt;=1,1,IF(SUM('Actual species'!Q1071)="X",1,0))</f>
        <v>0</v>
      </c>
      <c r="O1071" s="2">
        <f>IF(SUM('Actual species'!R1071)&gt;=1,1,IF(SUM('Actual species'!R1071)="X",1,0))</f>
        <v>0</v>
      </c>
      <c r="P1071" s="2">
        <f>IF(SUM('Actual species'!S1071)&gt;=1,1,IF(SUM('Actual species'!S1071)="X",1,0))</f>
        <v>0</v>
      </c>
      <c r="Q1071" s="2">
        <f>IF(SUM('Actual species'!T1071)&gt;=1,1,IF(SUM('Actual species'!T1071)="X",1,0))</f>
        <v>0</v>
      </c>
      <c r="R1071" s="2">
        <f>IF(SUM('Actual species'!U1071)&gt;=1,1,IF(SUM('Actual species'!U1071)="X",1,0))</f>
        <v>0</v>
      </c>
      <c r="S1071" s="2">
        <f>IF(SUM('Actual species'!V1071)&gt;=1,1,IF(SUM('Actual species'!V1071)="X",1,0))</f>
        <v>0</v>
      </c>
      <c r="T1071" s="2">
        <f>IF(SUM('Actual species'!W1071)&gt;=1,1,IF(SUM('Actual species'!W1071)="X",1,0))</f>
        <v>0</v>
      </c>
    </row>
    <row r="1072" spans="1:20" x14ac:dyDescent="0.3">
      <c r="A1072" s="113" t="str">
        <f>'Actual species'!A1072</f>
        <v>Philonthus parvicornis</v>
      </c>
      <c r="B1072" s="66">
        <f>IF(SUM('Actual species'!B1072:E1072)&gt;=1,1,IF(SUM('Actual species'!B1072:E1072)="X",1,0))</f>
        <v>0</v>
      </c>
      <c r="C1072" s="2">
        <f>IF(SUM('Actual species'!F1072)&gt;=1,1,IF(SUM('Actual species'!F1072)="X",1,0))</f>
        <v>0</v>
      </c>
      <c r="D1072" s="2">
        <f>IF(SUM('Actual species'!G1072)&gt;=1,1,IF(SUM('Actual species'!G1072)="X",1,0))</f>
        <v>0</v>
      </c>
      <c r="E1072" s="2">
        <f>IF(SUM('Actual species'!H1072)&gt;=1,1,IF(SUM('Actual species'!H1072)="X",1,0))</f>
        <v>0</v>
      </c>
      <c r="F1072" s="2">
        <f>IF(SUM('Actual species'!I1072)&gt;=1,1,IF(SUM('Actual species'!I1072)="X",1,0))</f>
        <v>0</v>
      </c>
      <c r="G1072" s="2">
        <f>IF(SUM('Actual species'!J1072)&gt;=1,1,IF(SUM('Actual species'!J1072)="X",1,0))</f>
        <v>0</v>
      </c>
      <c r="H1072" s="2">
        <f>IF(SUM('Actual species'!K1072)&gt;=1,1,IF(SUM('Actual species'!K1072)="X",1,0))</f>
        <v>0</v>
      </c>
      <c r="I1072" s="2">
        <f>IF(SUM('Actual species'!L1072)&gt;=1,1,IF(SUM('Actual species'!L1072)="X",1,0))</f>
        <v>0</v>
      </c>
      <c r="J1072" s="2">
        <f>IF(SUM('Actual species'!M1072)&gt;=1,1,IF(SUM('Actual species'!M1072)="X",1,0))</f>
        <v>0</v>
      </c>
      <c r="K1072" s="2">
        <f>IF(SUM('Actual species'!N1072)&gt;=1,1,IF(SUM('Actual species'!N1072)="X",1,0))</f>
        <v>0</v>
      </c>
      <c r="L1072" s="2">
        <f>IF(SUM('Actual species'!O1072)&gt;=1,1,IF(SUM('Actual species'!O1072)="X",1,0))</f>
        <v>0</v>
      </c>
      <c r="M1072" s="2">
        <f>IF(SUM('Actual species'!P1072)&gt;=1,1,IF(SUM('Actual species'!P1072)="X",1,0))</f>
        <v>0</v>
      </c>
      <c r="N1072" s="2">
        <f>IF(SUM('Actual species'!Q1072)&gt;=1,1,IF(SUM('Actual species'!Q1072)="X",1,0))</f>
        <v>0</v>
      </c>
      <c r="O1072" s="2">
        <f>IF(SUM('Actual species'!R1072)&gt;=1,1,IF(SUM('Actual species'!R1072)="X",1,0))</f>
        <v>0</v>
      </c>
      <c r="P1072" s="2">
        <f>IF(SUM('Actual species'!S1072)&gt;=1,1,IF(SUM('Actual species'!S1072)="X",1,0))</f>
        <v>0</v>
      </c>
      <c r="Q1072" s="2">
        <f>IF(SUM('Actual species'!T1072)&gt;=1,1,IF(SUM('Actual species'!T1072)="X",1,0))</f>
        <v>0</v>
      </c>
      <c r="R1072" s="2">
        <f>IF(SUM('Actual species'!U1072)&gt;=1,1,IF(SUM('Actual species'!U1072)="X",1,0))</f>
        <v>0</v>
      </c>
      <c r="S1072" s="2">
        <f>IF(SUM('Actual species'!V1072)&gt;=1,1,IF(SUM('Actual species'!V1072)="X",1,0))</f>
        <v>0</v>
      </c>
      <c r="T1072" s="2">
        <f>IF(SUM('Actual species'!W1072)&gt;=1,1,IF(SUM('Actual species'!W1072)="X",1,0))</f>
        <v>0</v>
      </c>
    </row>
    <row r="1073" spans="1:20" x14ac:dyDescent="0.3">
      <c r="A1073" s="113" t="str">
        <f>'Actual species'!A1073</f>
        <v>Philonthus pseudovarians</v>
      </c>
      <c r="B1073" s="66">
        <f>IF(SUM('Actual species'!B1073:E1073)&gt;=1,1,IF(SUM('Actual species'!B1073:E1073)="X",1,0))</f>
        <v>0</v>
      </c>
      <c r="C1073" s="2">
        <f>IF(SUM('Actual species'!F1073)&gt;=1,1,IF(SUM('Actual species'!F1073)="X",1,0))</f>
        <v>0</v>
      </c>
      <c r="D1073" s="2">
        <f>IF(SUM('Actual species'!G1073)&gt;=1,1,IF(SUM('Actual species'!G1073)="X",1,0))</f>
        <v>0</v>
      </c>
      <c r="E1073" s="2">
        <f>IF(SUM('Actual species'!H1073)&gt;=1,1,IF(SUM('Actual species'!H1073)="X",1,0))</f>
        <v>0</v>
      </c>
      <c r="F1073" s="2">
        <f>IF(SUM('Actual species'!I1073)&gt;=1,1,IF(SUM('Actual species'!I1073)="X",1,0))</f>
        <v>0</v>
      </c>
      <c r="G1073" s="2">
        <f>IF(SUM('Actual species'!J1073)&gt;=1,1,IF(SUM('Actual species'!J1073)="X",1,0))</f>
        <v>0</v>
      </c>
      <c r="H1073" s="2">
        <f>IF(SUM('Actual species'!K1073)&gt;=1,1,IF(SUM('Actual species'!K1073)="X",1,0))</f>
        <v>0</v>
      </c>
      <c r="I1073" s="2">
        <f>IF(SUM('Actual species'!L1073)&gt;=1,1,IF(SUM('Actual species'!L1073)="X",1,0))</f>
        <v>0</v>
      </c>
      <c r="J1073" s="2">
        <f>IF(SUM('Actual species'!M1073)&gt;=1,1,IF(SUM('Actual species'!M1073)="X",1,0))</f>
        <v>0</v>
      </c>
      <c r="K1073" s="2">
        <f>IF(SUM('Actual species'!N1073)&gt;=1,1,IF(SUM('Actual species'!N1073)="X",1,0))</f>
        <v>0</v>
      </c>
      <c r="L1073" s="2">
        <f>IF(SUM('Actual species'!O1073)&gt;=1,1,IF(SUM('Actual species'!O1073)="X",1,0))</f>
        <v>0</v>
      </c>
      <c r="M1073" s="2">
        <f>IF(SUM('Actual species'!P1073)&gt;=1,1,IF(SUM('Actual species'!P1073)="X",1,0))</f>
        <v>0</v>
      </c>
      <c r="N1073" s="2">
        <f>IF(SUM('Actual species'!Q1073)&gt;=1,1,IF(SUM('Actual species'!Q1073)="X",1,0))</f>
        <v>0</v>
      </c>
      <c r="O1073" s="2">
        <f>IF(SUM('Actual species'!R1073)&gt;=1,1,IF(SUM('Actual species'!R1073)="X",1,0))</f>
        <v>0</v>
      </c>
      <c r="P1073" s="2">
        <f>IF(SUM('Actual species'!S1073)&gt;=1,1,IF(SUM('Actual species'!S1073)="X",1,0))</f>
        <v>0</v>
      </c>
      <c r="Q1073" s="2">
        <f>IF(SUM('Actual species'!T1073)&gt;=1,1,IF(SUM('Actual species'!T1073)="X",1,0))</f>
        <v>0</v>
      </c>
      <c r="R1073" s="2">
        <f>IF(SUM('Actual species'!U1073)&gt;=1,1,IF(SUM('Actual species'!U1073)="X",1,0))</f>
        <v>0</v>
      </c>
      <c r="S1073" s="2">
        <f>IF(SUM('Actual species'!V1073)&gt;=1,1,IF(SUM('Actual species'!V1073)="X",1,0))</f>
        <v>0</v>
      </c>
      <c r="T1073" s="2">
        <f>IF(SUM('Actual species'!W1073)&gt;=1,1,IF(SUM('Actual species'!W1073)="X",1,0))</f>
        <v>0</v>
      </c>
    </row>
    <row r="1074" spans="1:20" x14ac:dyDescent="0.3">
      <c r="A1074" s="113" t="str">
        <f>'Actual species'!A1074</f>
        <v>Philonthus quisquilarius</v>
      </c>
      <c r="B1074" s="66">
        <f>IF(SUM('Actual species'!B1074:E1074)&gt;=1,1,IF(SUM('Actual species'!B1074:E1074)="X",1,0))</f>
        <v>0</v>
      </c>
      <c r="C1074" s="2">
        <f>IF(SUM('Actual species'!F1074)&gt;=1,1,IF(SUM('Actual species'!F1074)="X",1,0))</f>
        <v>0</v>
      </c>
      <c r="D1074" s="2">
        <f>IF(SUM('Actual species'!G1074)&gt;=1,1,IF(SUM('Actual species'!G1074)="X",1,0))</f>
        <v>0</v>
      </c>
      <c r="E1074" s="2">
        <f>IF(SUM('Actual species'!H1074)&gt;=1,1,IF(SUM('Actual species'!H1074)="X",1,0))</f>
        <v>1</v>
      </c>
      <c r="F1074" s="2">
        <f>IF(SUM('Actual species'!I1074)&gt;=1,1,IF(SUM('Actual species'!I1074)="X",1,0))</f>
        <v>0</v>
      </c>
      <c r="G1074" s="2">
        <f>IF(SUM('Actual species'!J1074)&gt;=1,1,IF(SUM('Actual species'!J1074)="X",1,0))</f>
        <v>1</v>
      </c>
      <c r="H1074" s="2">
        <f>IF(SUM('Actual species'!K1074)&gt;=1,1,IF(SUM('Actual species'!K1074)="X",1,0))</f>
        <v>0</v>
      </c>
      <c r="I1074" s="2">
        <f>IF(SUM('Actual species'!L1074)&gt;=1,1,IF(SUM('Actual species'!L1074)="X",1,0))</f>
        <v>0</v>
      </c>
      <c r="J1074" s="2">
        <f>IF(SUM('Actual species'!M1074)&gt;=1,1,IF(SUM('Actual species'!M1074)="X",1,0))</f>
        <v>0</v>
      </c>
      <c r="K1074" s="2">
        <f>IF(SUM('Actual species'!N1074)&gt;=1,1,IF(SUM('Actual species'!N1074)="X",1,0))</f>
        <v>0</v>
      </c>
      <c r="L1074" s="2">
        <f>IF(SUM('Actual species'!O1074)&gt;=1,1,IF(SUM('Actual species'!O1074)="X",1,0))</f>
        <v>0</v>
      </c>
      <c r="M1074" s="2">
        <f>IF(SUM('Actual species'!P1074)&gt;=1,1,IF(SUM('Actual species'!P1074)="X",1,0))</f>
        <v>0</v>
      </c>
      <c r="N1074" s="2">
        <f>IF(SUM('Actual species'!Q1074)&gt;=1,1,IF(SUM('Actual species'!Q1074)="X",1,0))</f>
        <v>0</v>
      </c>
      <c r="O1074" s="2">
        <f>IF(SUM('Actual species'!R1074)&gt;=1,1,IF(SUM('Actual species'!R1074)="X",1,0))</f>
        <v>1</v>
      </c>
      <c r="P1074" s="2">
        <f>IF(SUM('Actual species'!S1074)&gt;=1,1,IF(SUM('Actual species'!S1074)="X",1,0))</f>
        <v>0</v>
      </c>
      <c r="Q1074" s="2">
        <f>IF(SUM('Actual species'!T1074)&gt;=1,1,IF(SUM('Actual species'!T1074)="X",1,0))</f>
        <v>0</v>
      </c>
      <c r="R1074" s="2">
        <f>IF(SUM('Actual species'!U1074)&gt;=1,1,IF(SUM('Actual species'!U1074)="X",1,0))</f>
        <v>0</v>
      </c>
      <c r="S1074" s="2">
        <f>IF(SUM('Actual species'!V1074)&gt;=1,1,IF(SUM('Actual species'!V1074)="X",1,0))</f>
        <v>0</v>
      </c>
      <c r="T1074" s="2">
        <f>IF(SUM('Actual species'!W1074)&gt;=1,1,IF(SUM('Actual species'!W1074)="X",1,0))</f>
        <v>0</v>
      </c>
    </row>
    <row r="1075" spans="1:20" x14ac:dyDescent="0.3">
      <c r="A1075" s="113" t="str">
        <f>'Actual species'!A1075</f>
        <v>Philonthus rubripennis</v>
      </c>
      <c r="B1075" s="66">
        <f>IF(SUM('Actual species'!B1075:E1075)&gt;=1,1,IF(SUM('Actual species'!B1075:E1075)="X",1,0))</f>
        <v>0</v>
      </c>
      <c r="C1075" s="2">
        <f>IF(SUM('Actual species'!F1075)&gt;=1,1,IF(SUM('Actual species'!F1075)="X",1,0))</f>
        <v>0</v>
      </c>
      <c r="D1075" s="2">
        <f>IF(SUM('Actual species'!G1075)&gt;=1,1,IF(SUM('Actual species'!G1075)="X",1,0))</f>
        <v>0</v>
      </c>
      <c r="E1075" s="2">
        <f>IF(SUM('Actual species'!H1075)&gt;=1,1,IF(SUM('Actual species'!H1075)="X",1,0))</f>
        <v>0</v>
      </c>
      <c r="F1075" s="2">
        <f>IF(SUM('Actual species'!I1075)&gt;=1,1,IF(SUM('Actual species'!I1075)="X",1,0))</f>
        <v>0</v>
      </c>
      <c r="G1075" s="2">
        <f>IF(SUM('Actual species'!J1075)&gt;=1,1,IF(SUM('Actual species'!J1075)="X",1,0))</f>
        <v>0</v>
      </c>
      <c r="H1075" s="2">
        <f>IF(SUM('Actual species'!K1075)&gt;=1,1,IF(SUM('Actual species'!K1075)="X",1,0))</f>
        <v>0</v>
      </c>
      <c r="I1075" s="2">
        <f>IF(SUM('Actual species'!L1075)&gt;=1,1,IF(SUM('Actual species'!L1075)="X",1,0))</f>
        <v>0</v>
      </c>
      <c r="J1075" s="2">
        <f>IF(SUM('Actual species'!M1075)&gt;=1,1,IF(SUM('Actual species'!M1075)="X",1,0))</f>
        <v>0</v>
      </c>
      <c r="K1075" s="2">
        <f>IF(SUM('Actual species'!N1075)&gt;=1,1,IF(SUM('Actual species'!N1075)="X",1,0))</f>
        <v>0</v>
      </c>
      <c r="L1075" s="2">
        <f>IF(SUM('Actual species'!O1075)&gt;=1,1,IF(SUM('Actual species'!O1075)="X",1,0))</f>
        <v>0</v>
      </c>
      <c r="M1075" s="2">
        <f>IF(SUM('Actual species'!P1075)&gt;=1,1,IF(SUM('Actual species'!P1075)="X",1,0))</f>
        <v>0</v>
      </c>
      <c r="N1075" s="2">
        <f>IF(SUM('Actual species'!Q1075)&gt;=1,1,IF(SUM('Actual species'!Q1075)="X",1,0))</f>
        <v>0</v>
      </c>
      <c r="O1075" s="2">
        <f>IF(SUM('Actual species'!R1075)&gt;=1,1,IF(SUM('Actual species'!R1075)="X",1,0))</f>
        <v>1</v>
      </c>
      <c r="P1075" s="2">
        <f>IF(SUM('Actual species'!S1075)&gt;=1,1,IF(SUM('Actual species'!S1075)="X",1,0))</f>
        <v>0</v>
      </c>
      <c r="Q1075" s="2">
        <f>IF(SUM('Actual species'!T1075)&gt;=1,1,IF(SUM('Actual species'!T1075)="X",1,0))</f>
        <v>0</v>
      </c>
      <c r="R1075" s="2">
        <f>IF(SUM('Actual species'!U1075)&gt;=1,1,IF(SUM('Actual species'!U1075)="X",1,0))</f>
        <v>0</v>
      </c>
      <c r="S1075" s="2">
        <f>IF(SUM('Actual species'!V1075)&gt;=1,1,IF(SUM('Actual species'!V1075)="X",1,0))</f>
        <v>0</v>
      </c>
      <c r="T1075" s="2">
        <f>IF(SUM('Actual species'!W1075)&gt;=1,1,IF(SUM('Actual species'!W1075)="X",1,0))</f>
        <v>0</v>
      </c>
    </row>
    <row r="1076" spans="1:20" x14ac:dyDescent="0.3">
      <c r="A1076" s="113" t="str">
        <f>'Actual species'!A1076</f>
        <v>Philonthus rufimanus</v>
      </c>
      <c r="B1076" s="66">
        <f>IF(SUM('Actual species'!B1076:E1076)&gt;=1,1,IF(SUM('Actual species'!B1076:E1076)="X",1,0))</f>
        <v>0</v>
      </c>
      <c r="C1076" s="2">
        <f>IF(SUM('Actual species'!F1076)&gt;=1,1,IF(SUM('Actual species'!F1076)="X",1,0))</f>
        <v>0</v>
      </c>
      <c r="D1076" s="2">
        <f>IF(SUM('Actual species'!G1076)&gt;=1,1,IF(SUM('Actual species'!G1076)="X",1,0))</f>
        <v>0</v>
      </c>
      <c r="E1076" s="2">
        <f>IF(SUM('Actual species'!H1076)&gt;=1,1,IF(SUM('Actual species'!H1076)="X",1,0))</f>
        <v>0</v>
      </c>
      <c r="F1076" s="2">
        <f>IF(SUM('Actual species'!I1076)&gt;=1,1,IF(SUM('Actual species'!I1076)="X",1,0))</f>
        <v>1</v>
      </c>
      <c r="G1076" s="2">
        <f>IF(SUM('Actual species'!J1076)&gt;=1,1,IF(SUM('Actual species'!J1076)="X",1,0))</f>
        <v>1</v>
      </c>
      <c r="H1076" s="2">
        <f>IF(SUM('Actual species'!K1076)&gt;=1,1,IF(SUM('Actual species'!K1076)="X",1,0))</f>
        <v>0</v>
      </c>
      <c r="I1076" s="2">
        <f>IF(SUM('Actual species'!L1076)&gt;=1,1,IF(SUM('Actual species'!L1076)="X",1,0))</f>
        <v>0</v>
      </c>
      <c r="J1076" s="2">
        <f>IF(SUM('Actual species'!M1076)&gt;=1,1,IF(SUM('Actual species'!M1076)="X",1,0))</f>
        <v>0</v>
      </c>
      <c r="K1076" s="2">
        <f>IF(SUM('Actual species'!N1076)&gt;=1,1,IF(SUM('Actual species'!N1076)="X",1,0))</f>
        <v>0</v>
      </c>
      <c r="L1076" s="2">
        <f>IF(SUM('Actual species'!O1076)&gt;=1,1,IF(SUM('Actual species'!O1076)="X",1,0))</f>
        <v>0</v>
      </c>
      <c r="M1076" s="2">
        <f>IF(SUM('Actual species'!P1076)&gt;=1,1,IF(SUM('Actual species'!P1076)="X",1,0))</f>
        <v>0</v>
      </c>
      <c r="N1076" s="2">
        <f>IF(SUM('Actual species'!Q1076)&gt;=1,1,IF(SUM('Actual species'!Q1076)="X",1,0))</f>
        <v>0</v>
      </c>
      <c r="O1076" s="2">
        <f>IF(SUM('Actual species'!R1076)&gt;=1,1,IF(SUM('Actual species'!R1076)="X",1,0))</f>
        <v>1</v>
      </c>
      <c r="P1076" s="2">
        <f>IF(SUM('Actual species'!S1076)&gt;=1,1,IF(SUM('Actual species'!S1076)="X",1,0))</f>
        <v>0</v>
      </c>
      <c r="Q1076" s="2">
        <f>IF(SUM('Actual species'!T1076)&gt;=1,1,IF(SUM('Actual species'!T1076)="X",1,0))</f>
        <v>0</v>
      </c>
      <c r="R1076" s="2">
        <f>IF(SUM('Actual species'!U1076)&gt;=1,1,IF(SUM('Actual species'!U1076)="X",1,0))</f>
        <v>0</v>
      </c>
      <c r="S1076" s="2">
        <f>IF(SUM('Actual species'!V1076)&gt;=1,1,IF(SUM('Actual species'!V1076)="X",1,0))</f>
        <v>0</v>
      </c>
      <c r="T1076" s="2">
        <f>IF(SUM('Actual species'!W1076)&gt;=1,1,IF(SUM('Actual species'!W1076)="X",1,0))</f>
        <v>0</v>
      </c>
    </row>
    <row r="1077" spans="1:20" x14ac:dyDescent="0.3">
      <c r="A1077" s="113" t="str">
        <f>'Actual species'!A1077</f>
        <v>Philonthus salinus</v>
      </c>
      <c r="B1077" s="66">
        <f>IF(SUM('Actual species'!B1077:E1077)&gt;=1,1,IF(SUM('Actual species'!B1077:E1077)="X",1,0))</f>
        <v>0</v>
      </c>
      <c r="C1077" s="2">
        <f>IF(SUM('Actual species'!F1077)&gt;=1,1,IF(SUM('Actual species'!F1077)="X",1,0))</f>
        <v>0</v>
      </c>
      <c r="D1077" s="2">
        <f>IF(SUM('Actual species'!G1077)&gt;=1,1,IF(SUM('Actual species'!G1077)="X",1,0))</f>
        <v>0</v>
      </c>
      <c r="E1077" s="2">
        <f>IF(SUM('Actual species'!H1077)&gt;=1,1,IF(SUM('Actual species'!H1077)="X",1,0))</f>
        <v>0</v>
      </c>
      <c r="F1077" s="2">
        <f>IF(SUM('Actual species'!I1077)&gt;=1,1,IF(SUM('Actual species'!I1077)="X",1,0))</f>
        <v>1</v>
      </c>
      <c r="G1077" s="2">
        <f>IF(SUM('Actual species'!J1077)&gt;=1,1,IF(SUM('Actual species'!J1077)="X",1,0))</f>
        <v>0</v>
      </c>
      <c r="H1077" s="2">
        <f>IF(SUM('Actual species'!K1077)&gt;=1,1,IF(SUM('Actual species'!K1077)="X",1,0))</f>
        <v>0</v>
      </c>
      <c r="I1077" s="2">
        <f>IF(SUM('Actual species'!L1077)&gt;=1,1,IF(SUM('Actual species'!L1077)="X",1,0))</f>
        <v>0</v>
      </c>
      <c r="J1077" s="2">
        <f>IF(SUM('Actual species'!M1077)&gt;=1,1,IF(SUM('Actual species'!M1077)="X",1,0))</f>
        <v>0</v>
      </c>
      <c r="K1077" s="2">
        <f>IF(SUM('Actual species'!N1077)&gt;=1,1,IF(SUM('Actual species'!N1077)="X",1,0))</f>
        <v>0</v>
      </c>
      <c r="L1077" s="2">
        <f>IF(SUM('Actual species'!O1077)&gt;=1,1,IF(SUM('Actual species'!O1077)="X",1,0))</f>
        <v>0</v>
      </c>
      <c r="M1077" s="2">
        <f>IF(SUM('Actual species'!P1077)&gt;=1,1,IF(SUM('Actual species'!P1077)="X",1,0))</f>
        <v>0</v>
      </c>
      <c r="N1077" s="2">
        <f>IF(SUM('Actual species'!Q1077)&gt;=1,1,IF(SUM('Actual species'!Q1077)="X",1,0))</f>
        <v>0</v>
      </c>
      <c r="O1077" s="2">
        <f>IF(SUM('Actual species'!R1077)&gt;=1,1,IF(SUM('Actual species'!R1077)="X",1,0))</f>
        <v>0</v>
      </c>
      <c r="P1077" s="2">
        <f>IF(SUM('Actual species'!S1077)&gt;=1,1,IF(SUM('Actual species'!S1077)="X",1,0))</f>
        <v>0</v>
      </c>
      <c r="Q1077" s="2">
        <f>IF(SUM('Actual species'!T1077)&gt;=1,1,IF(SUM('Actual species'!T1077)="X",1,0))</f>
        <v>0</v>
      </c>
      <c r="R1077" s="2">
        <f>IF(SUM('Actual species'!U1077)&gt;=1,1,IF(SUM('Actual species'!U1077)="X",1,0))</f>
        <v>0</v>
      </c>
      <c r="S1077" s="2">
        <f>IF(SUM('Actual species'!V1077)&gt;=1,1,IF(SUM('Actual species'!V1077)="X",1,0))</f>
        <v>0</v>
      </c>
      <c r="T1077" s="2">
        <f>IF(SUM('Actual species'!W1077)&gt;=1,1,IF(SUM('Actual species'!W1077)="X",1,0))</f>
        <v>0</v>
      </c>
    </row>
    <row r="1078" spans="1:20" x14ac:dyDescent="0.3">
      <c r="A1078" s="113" t="str">
        <f>'Actual species'!A1078</f>
        <v>Philonthus umbratilis</v>
      </c>
      <c r="B1078" s="66">
        <f>IF(SUM('Actual species'!B1078:E1078)&gt;=1,1,IF(SUM('Actual species'!B1078:E1078)="X",1,0))</f>
        <v>0</v>
      </c>
      <c r="C1078" s="2">
        <f>IF(SUM('Actual species'!F1078)&gt;=1,1,IF(SUM('Actual species'!F1078)="X",1,0))</f>
        <v>0</v>
      </c>
      <c r="D1078" s="2">
        <f>IF(SUM('Actual species'!G1078)&gt;=1,1,IF(SUM('Actual species'!G1078)="X",1,0))</f>
        <v>0</v>
      </c>
      <c r="E1078" s="2">
        <f>IF(SUM('Actual species'!H1078)&gt;=1,1,IF(SUM('Actual species'!H1078)="X",1,0))</f>
        <v>0</v>
      </c>
      <c r="F1078" s="2">
        <f>IF(SUM('Actual species'!I1078)&gt;=1,1,IF(SUM('Actual species'!I1078)="X",1,0))</f>
        <v>0</v>
      </c>
      <c r="G1078" s="2">
        <f>IF(SUM('Actual species'!J1078)&gt;=1,1,IF(SUM('Actual species'!J1078)="X",1,0))</f>
        <v>0</v>
      </c>
      <c r="H1078" s="2">
        <f>IF(SUM('Actual species'!K1078)&gt;=1,1,IF(SUM('Actual species'!K1078)="X",1,0))</f>
        <v>0</v>
      </c>
      <c r="I1078" s="2">
        <f>IF(SUM('Actual species'!L1078)&gt;=1,1,IF(SUM('Actual species'!L1078)="X",1,0))</f>
        <v>0</v>
      </c>
      <c r="J1078" s="2">
        <f>IF(SUM('Actual species'!M1078)&gt;=1,1,IF(SUM('Actual species'!M1078)="X",1,0))</f>
        <v>0</v>
      </c>
      <c r="K1078" s="2">
        <f>IF(SUM('Actual species'!N1078)&gt;=1,1,IF(SUM('Actual species'!N1078)="X",1,0))</f>
        <v>0</v>
      </c>
      <c r="L1078" s="2">
        <f>IF(SUM('Actual species'!O1078)&gt;=1,1,IF(SUM('Actual species'!O1078)="X",1,0))</f>
        <v>0</v>
      </c>
      <c r="M1078" s="2">
        <f>IF(SUM('Actual species'!P1078)&gt;=1,1,IF(SUM('Actual species'!P1078)="X",1,0))</f>
        <v>0</v>
      </c>
      <c r="N1078" s="2">
        <f>IF(SUM('Actual species'!Q1078)&gt;=1,1,IF(SUM('Actual species'!Q1078)="X",1,0))</f>
        <v>0</v>
      </c>
      <c r="O1078" s="2">
        <f>IF(SUM('Actual species'!R1078)&gt;=1,1,IF(SUM('Actual species'!R1078)="X",1,0))</f>
        <v>0</v>
      </c>
      <c r="P1078" s="2">
        <f>IF(SUM('Actual species'!S1078)&gt;=1,1,IF(SUM('Actual species'!S1078)="X",1,0))</f>
        <v>0</v>
      </c>
      <c r="Q1078" s="2">
        <f>IF(SUM('Actual species'!T1078)&gt;=1,1,IF(SUM('Actual species'!T1078)="X",1,0))</f>
        <v>0</v>
      </c>
      <c r="R1078" s="2">
        <f>IF(SUM('Actual species'!U1078)&gt;=1,1,IF(SUM('Actual species'!U1078)="X",1,0))</f>
        <v>0</v>
      </c>
      <c r="S1078" s="2">
        <f>IF(SUM('Actual species'!V1078)&gt;=1,1,IF(SUM('Actual species'!V1078)="X",1,0))</f>
        <v>0</v>
      </c>
      <c r="T1078" s="2">
        <f>IF(SUM('Actual species'!W1078)&gt;=1,1,IF(SUM('Actual species'!W1078)="X",1,0))</f>
        <v>0</v>
      </c>
    </row>
    <row r="1079" spans="1:20" x14ac:dyDescent="0.3">
      <c r="A1079" s="113" t="str">
        <f>'Actual species'!A1079</f>
        <v>Platyprosopus hierochonticus</v>
      </c>
      <c r="B1079" s="66">
        <f>IF(SUM('Actual species'!B1079:E1079)&gt;=1,1,IF(SUM('Actual species'!B1079:E1079)="X",1,0))</f>
        <v>1</v>
      </c>
      <c r="C1079" s="2">
        <f>IF(SUM('Actual species'!F1079)&gt;=1,1,IF(SUM('Actual species'!F1079)="X",1,0))</f>
        <v>0</v>
      </c>
      <c r="D1079" s="2">
        <f>IF(SUM('Actual species'!G1079)&gt;=1,1,IF(SUM('Actual species'!G1079)="X",1,0))</f>
        <v>0</v>
      </c>
      <c r="E1079" s="2">
        <f>IF(SUM('Actual species'!H1079)&gt;=1,1,IF(SUM('Actual species'!H1079)="X",1,0))</f>
        <v>0</v>
      </c>
      <c r="F1079" s="2">
        <f>IF(SUM('Actual species'!I1079)&gt;=1,1,IF(SUM('Actual species'!I1079)="X",1,0))</f>
        <v>0</v>
      </c>
      <c r="G1079" s="2">
        <f>IF(SUM('Actual species'!J1079)&gt;=1,1,IF(SUM('Actual species'!J1079)="X",1,0))</f>
        <v>0</v>
      </c>
      <c r="H1079" s="2">
        <f>IF(SUM('Actual species'!K1079)&gt;=1,1,IF(SUM('Actual species'!K1079)="X",1,0))</f>
        <v>0</v>
      </c>
      <c r="I1079" s="2">
        <f>IF(SUM('Actual species'!L1079)&gt;=1,1,IF(SUM('Actual species'!L1079)="X",1,0))</f>
        <v>0</v>
      </c>
      <c r="J1079" s="2">
        <f>IF(SUM('Actual species'!M1079)&gt;=1,1,IF(SUM('Actual species'!M1079)="X",1,0))</f>
        <v>0</v>
      </c>
      <c r="K1079" s="2">
        <f>IF(SUM('Actual species'!N1079)&gt;=1,1,IF(SUM('Actual species'!N1079)="X",1,0))</f>
        <v>0</v>
      </c>
      <c r="L1079" s="2">
        <f>IF(SUM('Actual species'!O1079)&gt;=1,1,IF(SUM('Actual species'!O1079)="X",1,0))</f>
        <v>0</v>
      </c>
      <c r="M1079" s="2">
        <f>IF(SUM('Actual species'!P1079)&gt;=1,1,IF(SUM('Actual species'!P1079)="X",1,0))</f>
        <v>0</v>
      </c>
      <c r="N1079" s="2">
        <f>IF(SUM('Actual species'!Q1079)&gt;=1,1,IF(SUM('Actual species'!Q1079)="X",1,0))</f>
        <v>0</v>
      </c>
      <c r="O1079" s="2">
        <f>IF(SUM('Actual species'!R1079)&gt;=1,1,IF(SUM('Actual species'!R1079)="X",1,0))</f>
        <v>0</v>
      </c>
      <c r="P1079" s="2">
        <f>IF(SUM('Actual species'!S1079)&gt;=1,1,IF(SUM('Actual species'!S1079)="X",1,0))</f>
        <v>0</v>
      </c>
      <c r="Q1079" s="2">
        <f>IF(SUM('Actual species'!T1079)&gt;=1,1,IF(SUM('Actual species'!T1079)="X",1,0))</f>
        <v>0</v>
      </c>
      <c r="R1079" s="2">
        <f>IF(SUM('Actual species'!U1079)&gt;=1,1,IF(SUM('Actual species'!U1079)="X",1,0))</f>
        <v>0</v>
      </c>
      <c r="S1079" s="2">
        <f>IF(SUM('Actual species'!V1079)&gt;=1,1,IF(SUM('Actual species'!V1079)="X",1,0))</f>
        <v>0</v>
      </c>
      <c r="T1079" s="2">
        <f>IF(SUM('Actual species'!W1079)&gt;=1,1,IF(SUM('Actual species'!W1079)="X",1,0))</f>
        <v>0</v>
      </c>
    </row>
    <row r="1080" spans="1:20" x14ac:dyDescent="0.3">
      <c r="A1080" s="113" t="str">
        <f>'Actual species'!A1080</f>
        <v>Quedius acuminatus phenicus</v>
      </c>
      <c r="B1080" s="66">
        <f>IF(SUM('Actual species'!B1080:E1080)&gt;=1,1,IF(SUM('Actual species'!B1080:E1080)="X",1,0))</f>
        <v>0</v>
      </c>
      <c r="C1080" s="2">
        <f>IF(SUM('Actual species'!F1080)&gt;=1,1,IF(SUM('Actual species'!F1080)="X",1,0))</f>
        <v>0</v>
      </c>
      <c r="D1080" s="2">
        <f>IF(SUM('Actual species'!G1080)&gt;=1,1,IF(SUM('Actual species'!G1080)="X",1,0))</f>
        <v>0</v>
      </c>
      <c r="E1080" s="2">
        <f>IF(SUM('Actual species'!H1080)&gt;=1,1,IF(SUM('Actual species'!H1080)="X",1,0))</f>
        <v>0</v>
      </c>
      <c r="F1080" s="2">
        <f>IF(SUM('Actual species'!I1080)&gt;=1,1,IF(SUM('Actual species'!I1080)="X",1,0))</f>
        <v>0</v>
      </c>
      <c r="G1080" s="2">
        <f>IF(SUM('Actual species'!J1080)&gt;=1,1,IF(SUM('Actual species'!J1080)="X",1,0))</f>
        <v>0</v>
      </c>
      <c r="H1080" s="2">
        <f>IF(SUM('Actual species'!K1080)&gt;=1,1,IF(SUM('Actual species'!K1080)="X",1,0))</f>
        <v>0</v>
      </c>
      <c r="I1080" s="2">
        <f>IF(SUM('Actual species'!L1080)&gt;=1,1,IF(SUM('Actual species'!L1080)="X",1,0))</f>
        <v>0</v>
      </c>
      <c r="J1080" s="2">
        <f>IF(SUM('Actual species'!M1080)&gt;=1,1,IF(SUM('Actual species'!M1080)="X",1,0))</f>
        <v>0</v>
      </c>
      <c r="K1080" s="2">
        <f>IF(SUM('Actual species'!N1080)&gt;=1,1,IF(SUM('Actual species'!N1080)="X",1,0))</f>
        <v>0</v>
      </c>
      <c r="L1080" s="2">
        <f>IF(SUM('Actual species'!O1080)&gt;=1,1,IF(SUM('Actual species'!O1080)="X",1,0))</f>
        <v>0</v>
      </c>
      <c r="M1080" s="2">
        <f>IF(SUM('Actual species'!P1080)&gt;=1,1,IF(SUM('Actual species'!P1080)="X",1,0))</f>
        <v>0</v>
      </c>
      <c r="N1080" s="2">
        <f>IF(SUM('Actual species'!Q1080)&gt;=1,1,IF(SUM('Actual species'!Q1080)="X",1,0))</f>
        <v>0</v>
      </c>
      <c r="O1080" s="2">
        <f>IF(SUM('Actual species'!R1080)&gt;=1,1,IF(SUM('Actual species'!R1080)="X",1,0))</f>
        <v>0</v>
      </c>
      <c r="P1080" s="2">
        <f>IF(SUM('Actual species'!S1080)&gt;=1,1,IF(SUM('Actual species'!S1080)="X",1,0))</f>
        <v>0</v>
      </c>
      <c r="Q1080" s="2">
        <f>IF(SUM('Actual species'!T1080)&gt;=1,1,IF(SUM('Actual species'!T1080)="X",1,0))</f>
        <v>0</v>
      </c>
      <c r="R1080" s="2">
        <f>IF(SUM('Actual species'!U1080)&gt;=1,1,IF(SUM('Actual species'!U1080)="X",1,0))</f>
        <v>0</v>
      </c>
      <c r="S1080" s="2">
        <f>IF(SUM('Actual species'!V1080)&gt;=1,1,IF(SUM('Actual species'!V1080)="X",1,0))</f>
        <v>0</v>
      </c>
      <c r="T1080" s="2">
        <f>IF(SUM('Actual species'!W1080)&gt;=1,1,IF(SUM('Actual species'!W1080)="X",1,0))</f>
        <v>0</v>
      </c>
    </row>
    <row r="1081" spans="1:20" x14ac:dyDescent="0.3">
      <c r="A1081" s="113" t="str">
        <f>'Actual species'!A1081</f>
        <v>Quedius abietum</v>
      </c>
      <c r="B1081" s="66">
        <f>IF(SUM('Actual species'!B1081:E1081)&gt;=1,1,IF(SUM('Actual species'!B1081:E1081)="X",1,0))</f>
        <v>0</v>
      </c>
      <c r="C1081" s="2">
        <f>IF(SUM('Actual species'!F1081)&gt;=1,1,IF(SUM('Actual species'!F1081)="X",1,0))</f>
        <v>0</v>
      </c>
      <c r="D1081" s="2">
        <f>IF(SUM('Actual species'!G1081)&gt;=1,1,IF(SUM('Actual species'!G1081)="X",1,0))</f>
        <v>0</v>
      </c>
      <c r="E1081" s="2">
        <f>IF(SUM('Actual species'!H1081)&gt;=1,1,IF(SUM('Actual species'!H1081)="X",1,0))</f>
        <v>0</v>
      </c>
      <c r="F1081" s="2">
        <f>IF(SUM('Actual species'!I1081)&gt;=1,1,IF(SUM('Actual species'!I1081)="X",1,0))</f>
        <v>0</v>
      </c>
      <c r="G1081" s="2">
        <f>IF(SUM('Actual species'!J1081)&gt;=1,1,IF(SUM('Actual species'!J1081)="X",1,0))</f>
        <v>0</v>
      </c>
      <c r="H1081" s="2">
        <f>IF(SUM('Actual species'!K1081)&gt;=1,1,IF(SUM('Actual species'!K1081)="X",1,0))</f>
        <v>0</v>
      </c>
      <c r="I1081" s="2">
        <f>IF(SUM('Actual species'!L1081)&gt;=1,1,IF(SUM('Actual species'!L1081)="X",1,0))</f>
        <v>0</v>
      </c>
      <c r="J1081" s="2">
        <f>IF(SUM('Actual species'!M1081)&gt;=1,1,IF(SUM('Actual species'!M1081)="X",1,0))</f>
        <v>0</v>
      </c>
      <c r="K1081" s="2">
        <f>IF(SUM('Actual species'!N1081)&gt;=1,1,IF(SUM('Actual species'!N1081)="X",1,0))</f>
        <v>0</v>
      </c>
      <c r="L1081" s="2">
        <f>IF(SUM('Actual species'!O1081)&gt;=1,1,IF(SUM('Actual species'!O1081)="X",1,0))</f>
        <v>0</v>
      </c>
      <c r="M1081" s="2">
        <f>IF(SUM('Actual species'!P1081)&gt;=1,1,IF(SUM('Actual species'!P1081)="X",1,0))</f>
        <v>0</v>
      </c>
      <c r="N1081" s="2">
        <f>IF(SUM('Actual species'!Q1081)&gt;=1,1,IF(SUM('Actual species'!Q1081)="X",1,0))</f>
        <v>0</v>
      </c>
      <c r="O1081" s="2">
        <f>IF(SUM('Actual species'!R1081)&gt;=1,1,IF(SUM('Actual species'!R1081)="X",1,0))</f>
        <v>0</v>
      </c>
      <c r="P1081" s="2">
        <f>IF(SUM('Actual species'!S1081)&gt;=1,1,IF(SUM('Actual species'!S1081)="X",1,0))</f>
        <v>0</v>
      </c>
      <c r="Q1081" s="2">
        <f>IF(SUM('Actual species'!T1081)&gt;=1,1,IF(SUM('Actual species'!T1081)="X",1,0))</f>
        <v>0</v>
      </c>
      <c r="R1081" s="2">
        <f>IF(SUM('Actual species'!U1081)&gt;=1,1,IF(SUM('Actual species'!U1081)="X",1,0))</f>
        <v>0</v>
      </c>
      <c r="S1081" s="2">
        <f>IF(SUM('Actual species'!V1081)&gt;=1,1,IF(SUM('Actual species'!V1081)="X",1,0))</f>
        <v>0</v>
      </c>
      <c r="T1081" s="2">
        <f>IF(SUM('Actual species'!W1081)&gt;=1,1,IF(SUM('Actual species'!W1081)="X",1,0))</f>
        <v>0</v>
      </c>
    </row>
    <row r="1082" spans="1:20" x14ac:dyDescent="0.3">
      <c r="A1082" s="113" t="str">
        <f>'Actual species'!A1082</f>
        <v>Quedius bernhaueri</v>
      </c>
      <c r="B1082" s="66">
        <f>IF(SUM('Actual species'!B1082:E1082)&gt;=1,1,IF(SUM('Actual species'!B1082:E1082)="X",1,0))</f>
        <v>0</v>
      </c>
      <c r="C1082" s="2">
        <f>IF(SUM('Actual species'!F1082)&gt;=1,1,IF(SUM('Actual species'!F1082)="X",1,0))</f>
        <v>0</v>
      </c>
      <c r="D1082" s="2">
        <f>IF(SUM('Actual species'!G1082)&gt;=1,1,IF(SUM('Actual species'!G1082)="X",1,0))</f>
        <v>0</v>
      </c>
      <c r="E1082" s="2">
        <f>IF(SUM('Actual species'!H1082)&gt;=1,1,IF(SUM('Actual species'!H1082)="X",1,0))</f>
        <v>0</v>
      </c>
      <c r="F1082" s="2">
        <f>IF(SUM('Actual species'!I1082)&gt;=1,1,IF(SUM('Actual species'!I1082)="X",1,0))</f>
        <v>0</v>
      </c>
      <c r="G1082" s="2">
        <f>IF(SUM('Actual species'!J1082)&gt;=1,1,IF(SUM('Actual species'!J1082)="X",1,0))</f>
        <v>0</v>
      </c>
      <c r="H1082" s="2">
        <f>IF(SUM('Actual species'!K1082)&gt;=1,1,IF(SUM('Actual species'!K1082)="X",1,0))</f>
        <v>0</v>
      </c>
      <c r="I1082" s="2">
        <f>IF(SUM('Actual species'!L1082)&gt;=1,1,IF(SUM('Actual species'!L1082)="X",1,0))</f>
        <v>0</v>
      </c>
      <c r="J1082" s="2">
        <f>IF(SUM('Actual species'!M1082)&gt;=1,1,IF(SUM('Actual species'!M1082)="X",1,0))</f>
        <v>0</v>
      </c>
      <c r="K1082" s="2">
        <f>IF(SUM('Actual species'!N1082)&gt;=1,1,IF(SUM('Actual species'!N1082)="X",1,0))</f>
        <v>0</v>
      </c>
      <c r="L1082" s="2">
        <f>IF(SUM('Actual species'!O1082)&gt;=1,1,IF(SUM('Actual species'!O1082)="X",1,0))</f>
        <v>0</v>
      </c>
      <c r="M1082" s="2">
        <f>IF(SUM('Actual species'!P1082)&gt;=1,1,IF(SUM('Actual species'!P1082)="X",1,0))</f>
        <v>0</v>
      </c>
      <c r="N1082" s="2">
        <f>IF(SUM('Actual species'!Q1082)&gt;=1,1,IF(SUM('Actual species'!Q1082)="X",1,0))</f>
        <v>0</v>
      </c>
      <c r="O1082" s="2">
        <f>IF(SUM('Actual species'!R1082)&gt;=1,1,IF(SUM('Actual species'!R1082)="X",1,0))</f>
        <v>0</v>
      </c>
      <c r="P1082" s="2">
        <f>IF(SUM('Actual species'!S1082)&gt;=1,1,IF(SUM('Actual species'!S1082)="X",1,0))</f>
        <v>0</v>
      </c>
      <c r="Q1082" s="2">
        <f>IF(SUM('Actual species'!T1082)&gt;=1,1,IF(SUM('Actual species'!T1082)="X",1,0))</f>
        <v>1</v>
      </c>
      <c r="R1082" s="2">
        <f>IF(SUM('Actual species'!U1082)&gt;=1,1,IF(SUM('Actual species'!U1082)="X",1,0))</f>
        <v>0</v>
      </c>
      <c r="S1082" s="2">
        <f>IF(SUM('Actual species'!V1082)&gt;=1,1,IF(SUM('Actual species'!V1082)="X",1,0))</f>
        <v>0</v>
      </c>
      <c r="T1082" s="2">
        <f>IF(SUM('Actual species'!W1082)&gt;=1,1,IF(SUM('Actual species'!W1082)="X",1,0))</f>
        <v>0</v>
      </c>
    </row>
    <row r="1083" spans="1:20" x14ac:dyDescent="0.3">
      <c r="A1083" s="113" t="str">
        <f>'Actual species'!A1083</f>
        <v>Quedius boops</v>
      </c>
      <c r="B1083" s="66">
        <f>IF(SUM('Actual species'!B1083:E1083)&gt;=1,1,IF(SUM('Actual species'!B1083:E1083)="X",1,0))</f>
        <v>0</v>
      </c>
      <c r="C1083" s="2">
        <f>IF(SUM('Actual species'!F1083)&gt;=1,1,IF(SUM('Actual species'!F1083)="X",1,0))</f>
        <v>0</v>
      </c>
      <c r="D1083" s="2">
        <f>IF(SUM('Actual species'!G1083)&gt;=1,1,IF(SUM('Actual species'!G1083)="X",1,0))</f>
        <v>0</v>
      </c>
      <c r="E1083" s="2">
        <f>IF(SUM('Actual species'!H1083)&gt;=1,1,IF(SUM('Actual species'!H1083)="X",1,0))</f>
        <v>0</v>
      </c>
      <c r="F1083" s="2">
        <f>IF(SUM('Actual species'!I1083)&gt;=1,1,IF(SUM('Actual species'!I1083)="X",1,0))</f>
        <v>0</v>
      </c>
      <c r="G1083" s="2">
        <f>IF(SUM('Actual species'!J1083)&gt;=1,1,IF(SUM('Actual species'!J1083)="X",1,0))</f>
        <v>0</v>
      </c>
      <c r="H1083" s="2">
        <f>IF(SUM('Actual species'!K1083)&gt;=1,1,IF(SUM('Actual species'!K1083)="X",1,0))</f>
        <v>0</v>
      </c>
      <c r="I1083" s="2">
        <f>IF(SUM('Actual species'!L1083)&gt;=1,1,IF(SUM('Actual species'!L1083)="X",1,0))</f>
        <v>0</v>
      </c>
      <c r="J1083" s="2">
        <f>IF(SUM('Actual species'!M1083)&gt;=1,1,IF(SUM('Actual species'!M1083)="X",1,0))</f>
        <v>1</v>
      </c>
      <c r="K1083" s="2">
        <f>IF(SUM('Actual species'!N1083)&gt;=1,1,IF(SUM('Actual species'!N1083)="X",1,0))</f>
        <v>0</v>
      </c>
      <c r="L1083" s="2">
        <f>IF(SUM('Actual species'!O1083)&gt;=1,1,IF(SUM('Actual species'!O1083)="X",1,0))</f>
        <v>0</v>
      </c>
      <c r="M1083" s="2">
        <f>IF(SUM('Actual species'!P1083)&gt;=1,1,IF(SUM('Actual species'!P1083)="X",1,0))</f>
        <v>0</v>
      </c>
      <c r="N1083" s="2">
        <f>IF(SUM('Actual species'!Q1083)&gt;=1,1,IF(SUM('Actual species'!Q1083)="X",1,0))</f>
        <v>0</v>
      </c>
      <c r="O1083" s="2">
        <f>IF(SUM('Actual species'!R1083)&gt;=1,1,IF(SUM('Actual species'!R1083)="X",1,0))</f>
        <v>0</v>
      </c>
      <c r="P1083" s="2">
        <f>IF(SUM('Actual species'!S1083)&gt;=1,1,IF(SUM('Actual species'!S1083)="X",1,0))</f>
        <v>0</v>
      </c>
      <c r="Q1083" s="2">
        <f>IF(SUM('Actual species'!T1083)&gt;=1,1,IF(SUM('Actual species'!T1083)="X",1,0))</f>
        <v>1</v>
      </c>
      <c r="R1083" s="2">
        <f>IF(SUM('Actual species'!U1083)&gt;=1,1,IF(SUM('Actual species'!U1083)="X",1,0))</f>
        <v>0</v>
      </c>
      <c r="S1083" s="2">
        <f>IF(SUM('Actual species'!V1083)&gt;=1,1,IF(SUM('Actual species'!V1083)="X",1,0))</f>
        <v>0</v>
      </c>
      <c r="T1083" s="2">
        <f>IF(SUM('Actual species'!W1083)&gt;=1,1,IF(SUM('Actual species'!W1083)="X",1,0))</f>
        <v>0</v>
      </c>
    </row>
    <row r="1084" spans="1:20" x14ac:dyDescent="0.3">
      <c r="A1084" s="113" t="str">
        <f>'Actual species'!A1084</f>
        <v>Quedius cf. hellenicus</v>
      </c>
      <c r="B1084" s="66">
        <f>IF(SUM('Actual species'!B1084:E1084)&gt;=1,1,IF(SUM('Actual species'!B1084:E1084)="X",1,0))</f>
        <v>0</v>
      </c>
      <c r="C1084" s="2">
        <f>IF(SUM('Actual species'!F1084)&gt;=1,1,IF(SUM('Actual species'!F1084)="X",1,0))</f>
        <v>0</v>
      </c>
      <c r="D1084" s="2">
        <f>IF(SUM('Actual species'!G1084)&gt;=1,1,IF(SUM('Actual species'!G1084)="X",1,0))</f>
        <v>0</v>
      </c>
      <c r="E1084" s="2">
        <f>IF(SUM('Actual species'!H1084)&gt;=1,1,IF(SUM('Actual species'!H1084)="X",1,0))</f>
        <v>1</v>
      </c>
      <c r="F1084" s="2">
        <f>IF(SUM('Actual species'!I1084)&gt;=1,1,IF(SUM('Actual species'!I1084)="X",1,0))</f>
        <v>0</v>
      </c>
      <c r="G1084" s="2">
        <f>IF(SUM('Actual species'!J1084)&gt;=1,1,IF(SUM('Actual species'!J1084)="X",1,0))</f>
        <v>0</v>
      </c>
      <c r="H1084" s="2">
        <f>IF(SUM('Actual species'!K1084)&gt;=1,1,IF(SUM('Actual species'!K1084)="X",1,0))</f>
        <v>0</v>
      </c>
      <c r="I1084" s="2">
        <f>IF(SUM('Actual species'!L1084)&gt;=1,1,IF(SUM('Actual species'!L1084)="X",1,0))</f>
        <v>0</v>
      </c>
      <c r="J1084" s="2">
        <f>IF(SUM('Actual species'!M1084)&gt;=1,1,IF(SUM('Actual species'!M1084)="X",1,0))</f>
        <v>0</v>
      </c>
      <c r="K1084" s="2">
        <f>IF(SUM('Actual species'!N1084)&gt;=1,1,IF(SUM('Actual species'!N1084)="X",1,0))</f>
        <v>0</v>
      </c>
      <c r="L1084" s="2">
        <f>IF(SUM('Actual species'!O1084)&gt;=1,1,IF(SUM('Actual species'!O1084)="X",1,0))</f>
        <v>0</v>
      </c>
      <c r="M1084" s="2">
        <f>IF(SUM('Actual species'!P1084)&gt;=1,1,IF(SUM('Actual species'!P1084)="X",1,0))</f>
        <v>0</v>
      </c>
      <c r="N1084" s="2">
        <f>IF(SUM('Actual species'!Q1084)&gt;=1,1,IF(SUM('Actual species'!Q1084)="X",1,0))</f>
        <v>0</v>
      </c>
      <c r="O1084" s="2">
        <f>IF(SUM('Actual species'!R1084)&gt;=1,1,IF(SUM('Actual species'!R1084)="X",1,0))</f>
        <v>0</v>
      </c>
      <c r="P1084" s="2">
        <f>IF(SUM('Actual species'!S1084)&gt;=1,1,IF(SUM('Actual species'!S1084)="X",1,0))</f>
        <v>0</v>
      </c>
      <c r="Q1084" s="2">
        <f>IF(SUM('Actual species'!T1084)&gt;=1,1,IF(SUM('Actual species'!T1084)="X",1,0))</f>
        <v>0</v>
      </c>
      <c r="R1084" s="2">
        <f>IF(SUM('Actual species'!U1084)&gt;=1,1,IF(SUM('Actual species'!U1084)="X",1,0))</f>
        <v>0</v>
      </c>
      <c r="S1084" s="2">
        <f>IF(SUM('Actual species'!V1084)&gt;=1,1,IF(SUM('Actual species'!V1084)="X",1,0))</f>
        <v>0</v>
      </c>
      <c r="T1084" s="2">
        <f>IF(SUM('Actual species'!W1084)&gt;=1,1,IF(SUM('Actual species'!W1084)="X",1,0))</f>
        <v>0</v>
      </c>
    </row>
    <row r="1085" spans="1:20" x14ac:dyDescent="0.3">
      <c r="A1085" s="113" t="str">
        <f>'Actual species'!A1085</f>
        <v>Quedius cf. Paganettii</v>
      </c>
      <c r="B1085" s="66">
        <f>IF(SUM('Actual species'!B1085:E1085)&gt;=1,1,IF(SUM('Actual species'!B1085:E1085)="X",1,0))</f>
        <v>0</v>
      </c>
      <c r="C1085" s="2">
        <f>IF(SUM('Actual species'!F1085)&gt;=1,1,IF(SUM('Actual species'!F1085)="X",1,0))</f>
        <v>0</v>
      </c>
      <c r="D1085" s="2">
        <f>IF(SUM('Actual species'!G1085)&gt;=1,1,IF(SUM('Actual species'!G1085)="X",1,0))</f>
        <v>0</v>
      </c>
      <c r="E1085" s="2">
        <f>IF(SUM('Actual species'!H1085)&gt;=1,1,IF(SUM('Actual species'!H1085)="X",1,0))</f>
        <v>0</v>
      </c>
      <c r="F1085" s="2">
        <f>IF(SUM('Actual species'!I1085)&gt;=1,1,IF(SUM('Actual species'!I1085)="X",1,0))</f>
        <v>0</v>
      </c>
      <c r="G1085" s="2">
        <f>IF(SUM('Actual species'!J1085)&gt;=1,1,IF(SUM('Actual species'!J1085)="X",1,0))</f>
        <v>0</v>
      </c>
      <c r="H1085" s="2">
        <f>IF(SUM('Actual species'!K1085)&gt;=1,1,IF(SUM('Actual species'!K1085)="X",1,0))</f>
        <v>0</v>
      </c>
      <c r="I1085" s="2">
        <f>IF(SUM('Actual species'!L1085)&gt;=1,1,IF(SUM('Actual species'!L1085)="X",1,0))</f>
        <v>0</v>
      </c>
      <c r="J1085" s="2">
        <f>IF(SUM('Actual species'!M1085)&gt;=1,1,IF(SUM('Actual species'!M1085)="X",1,0))</f>
        <v>0</v>
      </c>
      <c r="K1085" s="2">
        <f>IF(SUM('Actual species'!N1085)&gt;=1,1,IF(SUM('Actual species'!N1085)="X",1,0))</f>
        <v>0</v>
      </c>
      <c r="L1085" s="2">
        <f>IF(SUM('Actual species'!O1085)&gt;=1,1,IF(SUM('Actual species'!O1085)="X",1,0))</f>
        <v>0</v>
      </c>
      <c r="M1085" s="2">
        <f>IF(SUM('Actual species'!P1085)&gt;=1,1,IF(SUM('Actual species'!P1085)="X",1,0))</f>
        <v>0</v>
      </c>
      <c r="N1085" s="2">
        <f>IF(SUM('Actual species'!Q1085)&gt;=1,1,IF(SUM('Actual species'!Q1085)="X",1,0))</f>
        <v>1</v>
      </c>
      <c r="O1085" s="2">
        <f>IF(SUM('Actual species'!R1085)&gt;=1,1,IF(SUM('Actual species'!R1085)="X",1,0))</f>
        <v>0</v>
      </c>
      <c r="P1085" s="2">
        <f>IF(SUM('Actual species'!S1085)&gt;=1,1,IF(SUM('Actual species'!S1085)="X",1,0))</f>
        <v>0</v>
      </c>
      <c r="Q1085" s="2">
        <f>IF(SUM('Actual species'!T1085)&gt;=1,1,IF(SUM('Actual species'!T1085)="X",1,0))</f>
        <v>0</v>
      </c>
      <c r="R1085" s="2">
        <f>IF(SUM('Actual species'!U1085)&gt;=1,1,IF(SUM('Actual species'!U1085)="X",1,0))</f>
        <v>0</v>
      </c>
      <c r="S1085" s="2">
        <f>IF(SUM('Actual species'!V1085)&gt;=1,1,IF(SUM('Actual species'!V1085)="X",1,0))</f>
        <v>0</v>
      </c>
      <c r="T1085" s="2">
        <f>IF(SUM('Actual species'!W1085)&gt;=1,1,IF(SUM('Actual species'!W1085)="X",1,0))</f>
        <v>0</v>
      </c>
    </row>
    <row r="1086" spans="1:20" x14ac:dyDescent="0.3">
      <c r="A1086" s="113" t="str">
        <f>'Actual species'!A1086</f>
        <v>Quedius cinctus</v>
      </c>
      <c r="B1086" s="66">
        <f>IF(SUM('Actual species'!B1086:E1086)&gt;=1,1,IF(SUM('Actual species'!B1086:E1086)="X",1,0))</f>
        <v>1</v>
      </c>
      <c r="C1086" s="2">
        <f>IF(SUM('Actual species'!F1086)&gt;=1,1,IF(SUM('Actual species'!F1086)="X",1,0))</f>
        <v>0</v>
      </c>
      <c r="D1086" s="2">
        <f>IF(SUM('Actual species'!G1086)&gt;=1,1,IF(SUM('Actual species'!G1086)="X",1,0))</f>
        <v>0</v>
      </c>
      <c r="E1086" s="2">
        <f>IF(SUM('Actual species'!H1086)&gt;=1,1,IF(SUM('Actual species'!H1086)="X",1,0))</f>
        <v>0</v>
      </c>
      <c r="F1086" s="2">
        <f>IF(SUM('Actual species'!I1086)&gt;=1,1,IF(SUM('Actual species'!I1086)="X",1,0))</f>
        <v>0</v>
      </c>
      <c r="G1086" s="2">
        <f>IF(SUM('Actual species'!J1086)&gt;=1,1,IF(SUM('Actual species'!J1086)="X",1,0))</f>
        <v>1</v>
      </c>
      <c r="H1086" s="2">
        <f>IF(SUM('Actual species'!K1086)&gt;=1,1,IF(SUM('Actual species'!K1086)="X",1,0))</f>
        <v>1</v>
      </c>
      <c r="I1086" s="2">
        <f>IF(SUM('Actual species'!L1086)&gt;=1,1,IF(SUM('Actual species'!L1086)="X",1,0))</f>
        <v>0</v>
      </c>
      <c r="J1086" s="2">
        <f>IF(SUM('Actual species'!M1086)&gt;=1,1,IF(SUM('Actual species'!M1086)="X",1,0))</f>
        <v>0</v>
      </c>
      <c r="K1086" s="2">
        <f>IF(SUM('Actual species'!N1086)&gt;=1,1,IF(SUM('Actual species'!N1086)="X",1,0))</f>
        <v>0</v>
      </c>
      <c r="L1086" s="2">
        <f>IF(SUM('Actual species'!O1086)&gt;=1,1,IF(SUM('Actual species'!O1086)="X",1,0))</f>
        <v>0</v>
      </c>
      <c r="M1086" s="2">
        <f>IF(SUM('Actual species'!P1086)&gt;=1,1,IF(SUM('Actual species'!P1086)="X",1,0))</f>
        <v>0</v>
      </c>
      <c r="N1086" s="2">
        <f>IF(SUM('Actual species'!Q1086)&gt;=1,1,IF(SUM('Actual species'!Q1086)="X",1,0))</f>
        <v>0</v>
      </c>
      <c r="O1086" s="2">
        <f>IF(SUM('Actual species'!R1086)&gt;=1,1,IF(SUM('Actual species'!R1086)="X",1,0))</f>
        <v>0</v>
      </c>
      <c r="P1086" s="2">
        <f>IF(SUM('Actual species'!S1086)&gt;=1,1,IF(SUM('Actual species'!S1086)="X",1,0))</f>
        <v>0</v>
      </c>
      <c r="Q1086" s="2">
        <f>IF(SUM('Actual species'!T1086)&gt;=1,1,IF(SUM('Actual species'!T1086)="X",1,0))</f>
        <v>1</v>
      </c>
      <c r="R1086" s="2">
        <f>IF(SUM('Actual species'!U1086)&gt;=1,1,IF(SUM('Actual species'!U1086)="X",1,0))</f>
        <v>0</v>
      </c>
      <c r="S1086" s="2">
        <f>IF(SUM('Actual species'!V1086)&gt;=1,1,IF(SUM('Actual species'!V1086)="X",1,0))</f>
        <v>0</v>
      </c>
      <c r="T1086" s="2">
        <f>IF(SUM('Actual species'!W1086)&gt;=1,1,IF(SUM('Actual species'!W1086)="X",1,0))</f>
        <v>0</v>
      </c>
    </row>
    <row r="1087" spans="1:20" x14ac:dyDescent="0.3">
      <c r="A1087" s="113" t="str">
        <f>'Actual species'!A1087</f>
        <v>Quedius coloratus</v>
      </c>
      <c r="B1087" s="66">
        <f>IF(SUM('Actual species'!B1087:E1087)&gt;=1,1,IF(SUM('Actual species'!B1087:E1087)="X",1,0))</f>
        <v>0</v>
      </c>
      <c r="C1087" s="2">
        <f>IF(SUM('Actual species'!F1087)&gt;=1,1,IF(SUM('Actual species'!F1087)="X",1,0))</f>
        <v>0</v>
      </c>
      <c r="D1087" s="2">
        <f>IF(SUM('Actual species'!G1087)&gt;=1,1,IF(SUM('Actual species'!G1087)="X",1,0))</f>
        <v>0</v>
      </c>
      <c r="E1087" s="2">
        <f>IF(SUM('Actual species'!H1087)&gt;=1,1,IF(SUM('Actual species'!H1087)="X",1,0))</f>
        <v>0</v>
      </c>
      <c r="F1087" s="2">
        <f>IF(SUM('Actual species'!I1087)&gt;=1,1,IF(SUM('Actual species'!I1087)="X",1,0))</f>
        <v>1</v>
      </c>
      <c r="G1087" s="2">
        <f>IF(SUM('Actual species'!J1087)&gt;=1,1,IF(SUM('Actual species'!J1087)="X",1,0))</f>
        <v>0</v>
      </c>
      <c r="H1087" s="2">
        <f>IF(SUM('Actual species'!K1087)&gt;=1,1,IF(SUM('Actual species'!K1087)="X",1,0))</f>
        <v>0</v>
      </c>
      <c r="I1087" s="2">
        <f>IF(SUM('Actual species'!L1087)&gt;=1,1,IF(SUM('Actual species'!L1087)="X",1,0))</f>
        <v>0</v>
      </c>
      <c r="J1087" s="2">
        <f>IF(SUM('Actual species'!M1087)&gt;=1,1,IF(SUM('Actual species'!M1087)="X",1,0))</f>
        <v>0</v>
      </c>
      <c r="K1087" s="2">
        <f>IF(SUM('Actual species'!N1087)&gt;=1,1,IF(SUM('Actual species'!N1087)="X",1,0))</f>
        <v>0</v>
      </c>
      <c r="L1087" s="2">
        <f>IF(SUM('Actual species'!O1087)&gt;=1,1,IF(SUM('Actual species'!O1087)="X",1,0))</f>
        <v>1</v>
      </c>
      <c r="M1087" s="2">
        <f>IF(SUM('Actual species'!P1087)&gt;=1,1,IF(SUM('Actual species'!P1087)="X",1,0))</f>
        <v>0</v>
      </c>
      <c r="N1087" s="2">
        <f>IF(SUM('Actual species'!Q1087)&gt;=1,1,IF(SUM('Actual species'!Q1087)="X",1,0))</f>
        <v>0</v>
      </c>
      <c r="O1087" s="2">
        <f>IF(SUM('Actual species'!R1087)&gt;=1,1,IF(SUM('Actual species'!R1087)="X",1,0))</f>
        <v>0</v>
      </c>
      <c r="P1087" s="2">
        <f>IF(SUM('Actual species'!S1087)&gt;=1,1,IF(SUM('Actual species'!S1087)="X",1,0))</f>
        <v>0</v>
      </c>
      <c r="Q1087" s="2">
        <f>IF(SUM('Actual species'!T1087)&gt;=1,1,IF(SUM('Actual species'!T1087)="X",1,0))</f>
        <v>0</v>
      </c>
      <c r="R1087" s="2">
        <f>IF(SUM('Actual species'!U1087)&gt;=1,1,IF(SUM('Actual species'!U1087)="X",1,0))</f>
        <v>0</v>
      </c>
      <c r="S1087" s="2">
        <f>IF(SUM('Actual species'!V1087)&gt;=1,1,IF(SUM('Actual species'!V1087)="X",1,0))</f>
        <v>0</v>
      </c>
      <c r="T1087" s="2">
        <f>IF(SUM('Actual species'!W1087)&gt;=1,1,IF(SUM('Actual species'!W1087)="X",1,0))</f>
        <v>0</v>
      </c>
    </row>
    <row r="1088" spans="1:20" x14ac:dyDescent="0.3">
      <c r="A1088" s="113" t="str">
        <f>'Actual species'!A1088</f>
        <v>Quedius coxalis</v>
      </c>
      <c r="B1088" s="66">
        <f>IF(SUM('Actual species'!B1088:E1088)&gt;=1,1,IF(SUM('Actual species'!B1088:E1088)="X",1,0))</f>
        <v>1</v>
      </c>
      <c r="C1088" s="2">
        <f>IF(SUM('Actual species'!F1088)&gt;=1,1,IF(SUM('Actual species'!F1088)="X",1,0))</f>
        <v>0</v>
      </c>
      <c r="D1088" s="2">
        <f>IF(SUM('Actual species'!G1088)&gt;=1,1,IF(SUM('Actual species'!G1088)="X",1,0))</f>
        <v>0</v>
      </c>
      <c r="E1088" s="2">
        <f>IF(SUM('Actual species'!H1088)&gt;=1,1,IF(SUM('Actual species'!H1088)="X",1,0))</f>
        <v>0</v>
      </c>
      <c r="F1088" s="2">
        <f>IF(SUM('Actual species'!I1088)&gt;=1,1,IF(SUM('Actual species'!I1088)="X",1,0))</f>
        <v>0</v>
      </c>
      <c r="G1088" s="2">
        <f>IF(SUM('Actual species'!J1088)&gt;=1,1,IF(SUM('Actual species'!J1088)="X",1,0))</f>
        <v>0</v>
      </c>
      <c r="H1088" s="2">
        <f>IF(SUM('Actual species'!K1088)&gt;=1,1,IF(SUM('Actual species'!K1088)="X",1,0))</f>
        <v>0</v>
      </c>
      <c r="I1088" s="2">
        <f>IF(SUM('Actual species'!L1088)&gt;=1,1,IF(SUM('Actual species'!L1088)="X",1,0))</f>
        <v>0</v>
      </c>
      <c r="J1088" s="2">
        <f>IF(SUM('Actual species'!M1088)&gt;=1,1,IF(SUM('Actual species'!M1088)="X",1,0))</f>
        <v>0</v>
      </c>
      <c r="K1088" s="2">
        <f>IF(SUM('Actual species'!N1088)&gt;=1,1,IF(SUM('Actual species'!N1088)="X",1,0))</f>
        <v>0</v>
      </c>
      <c r="L1088" s="2">
        <f>IF(SUM('Actual species'!O1088)&gt;=1,1,IF(SUM('Actual species'!O1088)="X",1,0))</f>
        <v>0</v>
      </c>
      <c r="M1088" s="2">
        <f>IF(SUM('Actual species'!P1088)&gt;=1,1,IF(SUM('Actual species'!P1088)="X",1,0))</f>
        <v>0</v>
      </c>
      <c r="N1088" s="2">
        <f>IF(SUM('Actual species'!Q1088)&gt;=1,1,IF(SUM('Actual species'!Q1088)="X",1,0))</f>
        <v>0</v>
      </c>
      <c r="O1088" s="2">
        <f>IF(SUM('Actual species'!R1088)&gt;=1,1,IF(SUM('Actual species'!R1088)="X",1,0))</f>
        <v>0</v>
      </c>
      <c r="P1088" s="2">
        <f>IF(SUM('Actual species'!S1088)&gt;=1,1,IF(SUM('Actual species'!S1088)="X",1,0))</f>
        <v>0</v>
      </c>
      <c r="Q1088" s="2">
        <f>IF(SUM('Actual species'!T1088)&gt;=1,1,IF(SUM('Actual species'!T1088)="X",1,0))</f>
        <v>0</v>
      </c>
      <c r="R1088" s="2">
        <f>IF(SUM('Actual species'!U1088)&gt;=1,1,IF(SUM('Actual species'!U1088)="X",1,0))</f>
        <v>0</v>
      </c>
      <c r="S1088" s="2">
        <f>IF(SUM('Actual species'!V1088)&gt;=1,1,IF(SUM('Actual species'!V1088)="X",1,0))</f>
        <v>0</v>
      </c>
      <c r="T1088" s="2">
        <f>IF(SUM('Actual species'!W1088)&gt;=1,1,IF(SUM('Actual species'!W1088)="X",1,0))</f>
        <v>0</v>
      </c>
    </row>
    <row r="1089" spans="1:20" x14ac:dyDescent="0.3">
      <c r="A1089" s="113" t="str">
        <f>'Actual species'!A1089</f>
        <v>Quedius curtidens</v>
      </c>
      <c r="B1089" s="66">
        <f>IF(SUM('Actual species'!B1089:E1089)&gt;=1,1,IF(SUM('Actual species'!B1089:E1089)="X",1,0))</f>
        <v>0</v>
      </c>
      <c r="C1089" s="2">
        <f>IF(SUM('Actual species'!F1089)&gt;=1,1,IF(SUM('Actual species'!F1089)="X",1,0))</f>
        <v>0</v>
      </c>
      <c r="D1089" s="2">
        <f>IF(SUM('Actual species'!G1089)&gt;=1,1,IF(SUM('Actual species'!G1089)="X",1,0))</f>
        <v>0</v>
      </c>
      <c r="E1089" s="2">
        <f>IF(SUM('Actual species'!H1089)&gt;=1,1,IF(SUM('Actual species'!H1089)="X",1,0))</f>
        <v>1</v>
      </c>
      <c r="F1089" s="2">
        <f>IF(SUM('Actual species'!I1089)&gt;=1,1,IF(SUM('Actual species'!I1089)="X",1,0))</f>
        <v>0</v>
      </c>
      <c r="G1089" s="2">
        <f>IF(SUM('Actual species'!J1089)&gt;=1,1,IF(SUM('Actual species'!J1089)="X",1,0))</f>
        <v>0</v>
      </c>
      <c r="H1089" s="2">
        <f>IF(SUM('Actual species'!K1089)&gt;=1,1,IF(SUM('Actual species'!K1089)="X",1,0))</f>
        <v>0</v>
      </c>
      <c r="I1089" s="2">
        <f>IF(SUM('Actual species'!L1089)&gt;=1,1,IF(SUM('Actual species'!L1089)="X",1,0))</f>
        <v>0</v>
      </c>
      <c r="J1089" s="2">
        <f>IF(SUM('Actual species'!M1089)&gt;=1,1,IF(SUM('Actual species'!M1089)="X",1,0))</f>
        <v>0</v>
      </c>
      <c r="K1089" s="2">
        <f>IF(SUM('Actual species'!N1089)&gt;=1,1,IF(SUM('Actual species'!N1089)="X",1,0))</f>
        <v>1</v>
      </c>
      <c r="L1089" s="2">
        <f>IF(SUM('Actual species'!O1089)&gt;=1,1,IF(SUM('Actual species'!O1089)="X",1,0))</f>
        <v>0</v>
      </c>
      <c r="M1089" s="2">
        <f>IF(SUM('Actual species'!P1089)&gt;=1,1,IF(SUM('Actual species'!P1089)="X",1,0))</f>
        <v>0</v>
      </c>
      <c r="N1089" s="2">
        <f>IF(SUM('Actual species'!Q1089)&gt;=1,1,IF(SUM('Actual species'!Q1089)="X",1,0))</f>
        <v>0</v>
      </c>
      <c r="O1089" s="2">
        <f>IF(SUM('Actual species'!R1089)&gt;=1,1,IF(SUM('Actual species'!R1089)="X",1,0))</f>
        <v>0</v>
      </c>
      <c r="P1089" s="2">
        <f>IF(SUM('Actual species'!S1089)&gt;=1,1,IF(SUM('Actual species'!S1089)="X",1,0))</f>
        <v>0</v>
      </c>
      <c r="Q1089" s="2">
        <f>IF(SUM('Actual species'!T1089)&gt;=1,1,IF(SUM('Actual species'!T1089)="X",1,0))</f>
        <v>0</v>
      </c>
      <c r="R1089" s="2">
        <f>IF(SUM('Actual species'!U1089)&gt;=1,1,IF(SUM('Actual species'!U1089)="X",1,0))</f>
        <v>0</v>
      </c>
      <c r="S1089" s="2">
        <f>IF(SUM('Actual species'!V1089)&gt;=1,1,IF(SUM('Actual species'!V1089)="X",1,0))</f>
        <v>0</v>
      </c>
      <c r="T1089" s="2">
        <f>IF(SUM('Actual species'!W1089)&gt;=1,1,IF(SUM('Actual species'!W1089)="X",1,0))</f>
        <v>0</v>
      </c>
    </row>
    <row r="1090" spans="1:20" x14ac:dyDescent="0.3">
      <c r="A1090" s="113" t="str">
        <f>'Actual species'!A1090</f>
        <v>Quedius cyprusensis</v>
      </c>
      <c r="B1090" s="66">
        <f>IF(SUM('Actual species'!B1090:E1090)&gt;=1,1,IF(SUM('Actual species'!B1090:E1090)="X",1,0))</f>
        <v>1</v>
      </c>
      <c r="C1090" s="2">
        <f>IF(SUM('Actual species'!F1090)&gt;=1,1,IF(SUM('Actual species'!F1090)="X",1,0))</f>
        <v>0</v>
      </c>
      <c r="D1090" s="2">
        <f>IF(SUM('Actual species'!G1090)&gt;=1,1,IF(SUM('Actual species'!G1090)="X",1,0))</f>
        <v>0</v>
      </c>
      <c r="E1090" s="2">
        <f>IF(SUM('Actual species'!H1090)&gt;=1,1,IF(SUM('Actual species'!H1090)="X",1,0))</f>
        <v>0</v>
      </c>
      <c r="F1090" s="2">
        <f>IF(SUM('Actual species'!I1090)&gt;=1,1,IF(SUM('Actual species'!I1090)="X",1,0))</f>
        <v>0</v>
      </c>
      <c r="G1090" s="2">
        <f>IF(SUM('Actual species'!J1090)&gt;=1,1,IF(SUM('Actual species'!J1090)="X",1,0))</f>
        <v>0</v>
      </c>
      <c r="H1090" s="2">
        <f>IF(SUM('Actual species'!K1090)&gt;=1,1,IF(SUM('Actual species'!K1090)="X",1,0))</f>
        <v>0</v>
      </c>
      <c r="I1090" s="2">
        <f>IF(SUM('Actual species'!L1090)&gt;=1,1,IF(SUM('Actual species'!L1090)="X",1,0))</f>
        <v>0</v>
      </c>
      <c r="J1090" s="2">
        <f>IF(SUM('Actual species'!M1090)&gt;=1,1,IF(SUM('Actual species'!M1090)="X",1,0))</f>
        <v>0</v>
      </c>
      <c r="K1090" s="2">
        <f>IF(SUM('Actual species'!N1090)&gt;=1,1,IF(SUM('Actual species'!N1090)="X",1,0))</f>
        <v>0</v>
      </c>
      <c r="L1090" s="2">
        <f>IF(SUM('Actual species'!O1090)&gt;=1,1,IF(SUM('Actual species'!O1090)="X",1,0))</f>
        <v>0</v>
      </c>
      <c r="M1090" s="2">
        <f>IF(SUM('Actual species'!P1090)&gt;=1,1,IF(SUM('Actual species'!P1090)="X",1,0))</f>
        <v>0</v>
      </c>
      <c r="N1090" s="2">
        <f>IF(SUM('Actual species'!Q1090)&gt;=1,1,IF(SUM('Actual species'!Q1090)="X",1,0))</f>
        <v>0</v>
      </c>
      <c r="O1090" s="2">
        <f>IF(SUM('Actual species'!R1090)&gt;=1,1,IF(SUM('Actual species'!R1090)="X",1,0))</f>
        <v>0</v>
      </c>
      <c r="P1090" s="2">
        <f>IF(SUM('Actual species'!S1090)&gt;=1,1,IF(SUM('Actual species'!S1090)="X",1,0))</f>
        <v>0</v>
      </c>
      <c r="Q1090" s="2">
        <f>IF(SUM('Actual species'!T1090)&gt;=1,1,IF(SUM('Actual species'!T1090)="X",1,0))</f>
        <v>0</v>
      </c>
      <c r="R1090" s="2">
        <f>IF(SUM('Actual species'!U1090)&gt;=1,1,IF(SUM('Actual species'!U1090)="X",1,0))</f>
        <v>0</v>
      </c>
      <c r="S1090" s="2">
        <f>IF(SUM('Actual species'!V1090)&gt;=1,1,IF(SUM('Actual species'!V1090)="X",1,0))</f>
        <v>0</v>
      </c>
      <c r="T1090" s="2">
        <f>IF(SUM('Actual species'!W1090)&gt;=1,1,IF(SUM('Actual species'!W1090)="X",1,0))</f>
        <v>0</v>
      </c>
    </row>
    <row r="1091" spans="1:20" x14ac:dyDescent="0.3">
      <c r="A1091" s="113" t="str">
        <f>'Actual species'!A1091</f>
        <v>Quedius erinci</v>
      </c>
      <c r="B1091" s="66">
        <f>IF(SUM('Actual species'!B1091:E1091)&gt;=1,1,IF(SUM('Actual species'!B1091:E1091)="X",1,0))</f>
        <v>0</v>
      </c>
      <c r="C1091" s="2">
        <f>IF(SUM('Actual species'!F1091)&gt;=1,1,IF(SUM('Actual species'!F1091)="X",1,0))</f>
        <v>0</v>
      </c>
      <c r="D1091" s="2">
        <f>IF(SUM('Actual species'!G1091)&gt;=1,1,IF(SUM('Actual species'!G1091)="X",1,0))</f>
        <v>0</v>
      </c>
      <c r="E1091" s="2">
        <f>IF(SUM('Actual species'!H1091)&gt;=1,1,IF(SUM('Actual species'!H1091)="X",1,0))</f>
        <v>0</v>
      </c>
      <c r="F1091" s="2">
        <f>IF(SUM('Actual species'!I1091)&gt;=1,1,IF(SUM('Actual species'!I1091)="X",1,0))</f>
        <v>0</v>
      </c>
      <c r="G1091" s="2">
        <f>IF(SUM('Actual species'!J1091)&gt;=1,1,IF(SUM('Actual species'!J1091)="X",1,0))</f>
        <v>0</v>
      </c>
      <c r="H1091" s="2">
        <f>IF(SUM('Actual species'!K1091)&gt;=1,1,IF(SUM('Actual species'!K1091)="X",1,0))</f>
        <v>0</v>
      </c>
      <c r="I1091" s="2">
        <f>IF(SUM('Actual species'!L1091)&gt;=1,1,IF(SUM('Actual species'!L1091)="X",1,0))</f>
        <v>0</v>
      </c>
      <c r="J1091" s="2">
        <f>IF(SUM('Actual species'!M1091)&gt;=1,1,IF(SUM('Actual species'!M1091)="X",1,0))</f>
        <v>0</v>
      </c>
      <c r="K1091" s="2">
        <f>IF(SUM('Actual species'!N1091)&gt;=1,1,IF(SUM('Actual species'!N1091)="X",1,0))</f>
        <v>0</v>
      </c>
      <c r="L1091" s="2">
        <f>IF(SUM('Actual species'!O1091)&gt;=1,1,IF(SUM('Actual species'!O1091)="X",1,0))</f>
        <v>0</v>
      </c>
      <c r="M1091" s="2">
        <f>IF(SUM('Actual species'!P1091)&gt;=1,1,IF(SUM('Actual species'!P1091)="X",1,0))</f>
        <v>0</v>
      </c>
      <c r="N1091" s="2">
        <f>IF(SUM('Actual species'!Q1091)&gt;=1,1,IF(SUM('Actual species'!Q1091)="X",1,0))</f>
        <v>0</v>
      </c>
      <c r="O1091" s="2">
        <f>IF(SUM('Actual species'!R1091)&gt;=1,1,IF(SUM('Actual species'!R1091)="X",1,0))</f>
        <v>0</v>
      </c>
      <c r="P1091" s="2">
        <f>IF(SUM('Actual species'!S1091)&gt;=1,1,IF(SUM('Actual species'!S1091)="X",1,0))</f>
        <v>1</v>
      </c>
      <c r="Q1091" s="2">
        <f>IF(SUM('Actual species'!T1091)&gt;=1,1,IF(SUM('Actual species'!T1091)="X",1,0))</f>
        <v>1</v>
      </c>
      <c r="R1091" s="2">
        <f>IF(SUM('Actual species'!U1091)&gt;=1,1,IF(SUM('Actual species'!U1091)="X",1,0))</f>
        <v>0</v>
      </c>
      <c r="S1091" s="2">
        <f>IF(SUM('Actual species'!V1091)&gt;=1,1,IF(SUM('Actual species'!V1091)="X",1,0))</f>
        <v>0</v>
      </c>
      <c r="T1091" s="2">
        <f>IF(SUM('Actual species'!W1091)&gt;=1,1,IF(SUM('Actual species'!W1091)="X",1,0))</f>
        <v>0</v>
      </c>
    </row>
    <row r="1092" spans="1:20" x14ac:dyDescent="0.3">
      <c r="A1092" s="113" t="str">
        <f>'Actual species'!A1092</f>
        <v>Quedius fissus</v>
      </c>
      <c r="B1092" s="66">
        <f>IF(SUM('Actual species'!B1092:E1092)&gt;=1,1,IF(SUM('Actual species'!B1092:E1092)="X",1,0))</f>
        <v>0</v>
      </c>
      <c r="C1092" s="2">
        <f>IF(SUM('Actual species'!F1092)&gt;=1,1,IF(SUM('Actual species'!F1092)="X",1,0))</f>
        <v>0</v>
      </c>
      <c r="D1092" s="2">
        <f>IF(SUM('Actual species'!G1092)&gt;=1,1,IF(SUM('Actual species'!G1092)="X",1,0))</f>
        <v>1</v>
      </c>
      <c r="E1092" s="2">
        <f>IF(SUM('Actual species'!H1092)&gt;=1,1,IF(SUM('Actual species'!H1092)="X",1,0))</f>
        <v>0</v>
      </c>
      <c r="F1092" s="2">
        <f>IF(SUM('Actual species'!I1092)&gt;=1,1,IF(SUM('Actual species'!I1092)="X",1,0))</f>
        <v>1</v>
      </c>
      <c r="G1092" s="2">
        <f>IF(SUM('Actual species'!J1092)&gt;=1,1,IF(SUM('Actual species'!J1092)="X",1,0))</f>
        <v>0</v>
      </c>
      <c r="H1092" s="2">
        <f>IF(SUM('Actual species'!K1092)&gt;=1,1,IF(SUM('Actual species'!K1092)="X",1,0))</f>
        <v>1</v>
      </c>
      <c r="I1092" s="2">
        <f>IF(SUM('Actual species'!L1092)&gt;=1,1,IF(SUM('Actual species'!L1092)="X",1,0))</f>
        <v>0</v>
      </c>
      <c r="J1092" s="2">
        <f>IF(SUM('Actual species'!M1092)&gt;=1,1,IF(SUM('Actual species'!M1092)="X",1,0))</f>
        <v>0</v>
      </c>
      <c r="K1092" s="2">
        <f>IF(SUM('Actual species'!N1092)&gt;=1,1,IF(SUM('Actual species'!N1092)="X",1,0))</f>
        <v>0</v>
      </c>
      <c r="L1092" s="2">
        <f>IF(SUM('Actual species'!O1092)&gt;=1,1,IF(SUM('Actual species'!O1092)="X",1,0))</f>
        <v>0</v>
      </c>
      <c r="M1092" s="2">
        <f>IF(SUM('Actual species'!P1092)&gt;=1,1,IF(SUM('Actual species'!P1092)="X",1,0))</f>
        <v>0</v>
      </c>
      <c r="N1092" s="2">
        <f>IF(SUM('Actual species'!Q1092)&gt;=1,1,IF(SUM('Actual species'!Q1092)="X",1,0))</f>
        <v>0</v>
      </c>
      <c r="O1092" s="2">
        <f>IF(SUM('Actual species'!R1092)&gt;=1,1,IF(SUM('Actual species'!R1092)="X",1,0))</f>
        <v>0</v>
      </c>
      <c r="P1092" s="2">
        <f>IF(SUM('Actual species'!S1092)&gt;=1,1,IF(SUM('Actual species'!S1092)="X",1,0))</f>
        <v>0</v>
      </c>
      <c r="Q1092" s="2">
        <f>IF(SUM('Actual species'!T1092)&gt;=1,1,IF(SUM('Actual species'!T1092)="X",1,0))</f>
        <v>0</v>
      </c>
      <c r="R1092" s="2">
        <f>IF(SUM('Actual species'!U1092)&gt;=1,1,IF(SUM('Actual species'!U1092)="X",1,0))</f>
        <v>0</v>
      </c>
      <c r="S1092" s="2">
        <f>IF(SUM('Actual species'!V1092)&gt;=1,1,IF(SUM('Actual species'!V1092)="X",1,0))</f>
        <v>0</v>
      </c>
      <c r="T1092" s="2">
        <f>IF(SUM('Actual species'!W1092)&gt;=1,1,IF(SUM('Actual species'!W1092)="X",1,0))</f>
        <v>0</v>
      </c>
    </row>
    <row r="1093" spans="1:20" x14ac:dyDescent="0.3">
      <c r="A1093" s="113" t="str">
        <f>'Actual species'!A1093</f>
        <v xml:space="preserve">Quedius fulgidus creticus (E) </v>
      </c>
      <c r="B1093" s="66">
        <f>IF(SUM('Actual species'!B1093:E1093)&gt;=1,1,IF(SUM('Actual species'!B1093:E1093)="X",1,0))</f>
        <v>0</v>
      </c>
      <c r="C1093" s="2">
        <f>IF(SUM('Actual species'!F1093)&gt;=1,1,IF(SUM('Actual species'!F1093)="X",1,0))</f>
        <v>0</v>
      </c>
      <c r="D1093" s="2">
        <f>IF(SUM('Actual species'!G1093)&gt;=1,1,IF(SUM('Actual species'!G1093)="X",1,0))</f>
        <v>0</v>
      </c>
      <c r="E1093" s="2">
        <f>IF(SUM('Actual species'!H1093)&gt;=1,1,IF(SUM('Actual species'!H1093)="X",1,0))</f>
        <v>0</v>
      </c>
      <c r="F1093" s="2">
        <f>IF(SUM('Actual species'!I1093)&gt;=1,1,IF(SUM('Actual species'!I1093)="X",1,0))</f>
        <v>0</v>
      </c>
      <c r="G1093" s="2">
        <f>IF(SUM('Actual species'!J1093)&gt;=1,1,IF(SUM('Actual species'!J1093)="X",1,0))</f>
        <v>0</v>
      </c>
      <c r="H1093" s="2">
        <f>IF(SUM('Actual species'!K1093)&gt;=1,1,IF(SUM('Actual species'!K1093)="X",1,0))</f>
        <v>0</v>
      </c>
      <c r="I1093" s="2">
        <f>IF(SUM('Actual species'!L1093)&gt;=1,1,IF(SUM('Actual species'!L1093)="X",1,0))</f>
        <v>0</v>
      </c>
      <c r="J1093" s="2">
        <f>IF(SUM('Actual species'!M1093)&gt;=1,1,IF(SUM('Actual species'!M1093)="X",1,0))</f>
        <v>0</v>
      </c>
      <c r="K1093" s="2">
        <f>IF(SUM('Actual species'!N1093)&gt;=1,1,IF(SUM('Actual species'!N1093)="X",1,0))</f>
        <v>0</v>
      </c>
      <c r="L1093" s="2">
        <f>IF(SUM('Actual species'!O1093)&gt;=1,1,IF(SUM('Actual species'!O1093)="X",1,0))</f>
        <v>0</v>
      </c>
      <c r="M1093" s="2">
        <f>IF(SUM('Actual species'!P1093)&gt;=1,1,IF(SUM('Actual species'!P1093)="X",1,0))</f>
        <v>0</v>
      </c>
      <c r="N1093" s="2">
        <f>IF(SUM('Actual species'!Q1093)&gt;=1,1,IF(SUM('Actual species'!Q1093)="X",1,0))</f>
        <v>0</v>
      </c>
      <c r="O1093" s="2">
        <f>IF(SUM('Actual species'!R1093)&gt;=1,1,IF(SUM('Actual species'!R1093)="X",1,0))</f>
        <v>0</v>
      </c>
      <c r="P1093" s="2">
        <f>IF(SUM('Actual species'!S1093)&gt;=1,1,IF(SUM('Actual species'!S1093)="X",1,0))</f>
        <v>0</v>
      </c>
      <c r="Q1093" s="2">
        <f>IF(SUM('Actual species'!T1093)&gt;=1,1,IF(SUM('Actual species'!T1093)="X",1,0))</f>
        <v>0</v>
      </c>
      <c r="R1093" s="2">
        <f>IF(SUM('Actual species'!U1093)&gt;=1,1,IF(SUM('Actual species'!U1093)="X",1,0))</f>
        <v>0</v>
      </c>
      <c r="S1093" s="2">
        <f>IF(SUM('Actual species'!V1093)&gt;=1,1,IF(SUM('Actual species'!V1093)="X",1,0))</f>
        <v>0</v>
      </c>
      <c r="T1093" s="2">
        <f>IF(SUM('Actual species'!W1093)&gt;=1,1,IF(SUM('Actual species'!W1093)="X",1,0))</f>
        <v>0</v>
      </c>
    </row>
    <row r="1094" spans="1:20" x14ac:dyDescent="0.3">
      <c r="A1094" s="113" t="str">
        <f>'Actual species'!A1094</f>
        <v>Quedius hellenicus (More at location)</v>
      </c>
      <c r="B1094" s="66">
        <f>IF(SUM('Actual species'!B1094:E1094)&gt;=1,1,IF(SUM('Actual species'!B1094:E1094)="X",1,0))</f>
        <v>0</v>
      </c>
      <c r="C1094" s="2">
        <f>IF(SUM('Actual species'!F1094)&gt;=1,1,IF(SUM('Actual species'!F1094)="X",1,0))</f>
        <v>0</v>
      </c>
      <c r="D1094" s="2">
        <f>IF(SUM('Actual species'!G1094)&gt;=1,1,IF(SUM('Actual species'!G1094)="X",1,0))</f>
        <v>0</v>
      </c>
      <c r="E1094" s="2">
        <f>IF(SUM('Actual species'!H1094)&gt;=1,1,IF(SUM('Actual species'!H1094)="X",1,0))</f>
        <v>0</v>
      </c>
      <c r="F1094" s="2">
        <f>IF(SUM('Actual species'!I1094)&gt;=1,1,IF(SUM('Actual species'!I1094)="X",1,0))</f>
        <v>0</v>
      </c>
      <c r="G1094" s="2">
        <f>IF(SUM('Actual species'!J1094)&gt;=1,1,IF(SUM('Actual species'!J1094)="X",1,0))</f>
        <v>0</v>
      </c>
      <c r="H1094" s="2">
        <f>IF(SUM('Actual species'!K1094)&gt;=1,1,IF(SUM('Actual species'!K1094)="X",1,0))</f>
        <v>0</v>
      </c>
      <c r="I1094" s="2">
        <f>IF(SUM('Actual species'!L1094)&gt;=1,1,IF(SUM('Actual species'!L1094)="X",1,0))</f>
        <v>0</v>
      </c>
      <c r="J1094" s="2">
        <f>IF(SUM('Actual species'!M1094)&gt;=1,1,IF(SUM('Actual species'!M1094)="X",1,0))</f>
        <v>1</v>
      </c>
      <c r="K1094" s="2">
        <f>IF(SUM('Actual species'!N1094)&gt;=1,1,IF(SUM('Actual species'!N1094)="X",1,0))</f>
        <v>0</v>
      </c>
      <c r="L1094" s="2">
        <f>IF(SUM('Actual species'!O1094)&gt;=1,1,IF(SUM('Actual species'!O1094)="X",1,0))</f>
        <v>0</v>
      </c>
      <c r="M1094" s="2">
        <f>IF(SUM('Actual species'!P1094)&gt;=1,1,IF(SUM('Actual species'!P1094)="X",1,0))</f>
        <v>0</v>
      </c>
      <c r="N1094" s="2">
        <f>IF(SUM('Actual species'!Q1094)&gt;=1,1,IF(SUM('Actual species'!Q1094)="X",1,0))</f>
        <v>0</v>
      </c>
      <c r="O1094" s="2">
        <f>IF(SUM('Actual species'!R1094)&gt;=1,1,IF(SUM('Actual species'!R1094)="X",1,0))</f>
        <v>0</v>
      </c>
      <c r="P1094" s="2">
        <f>IF(SUM('Actual species'!S1094)&gt;=1,1,IF(SUM('Actual species'!S1094)="X",1,0))</f>
        <v>0</v>
      </c>
      <c r="Q1094" s="2">
        <f>IF(SUM('Actual species'!T1094)&gt;=1,1,IF(SUM('Actual species'!T1094)="X",1,0))</f>
        <v>0</v>
      </c>
      <c r="R1094" s="2">
        <f>IF(SUM('Actual species'!U1094)&gt;=1,1,IF(SUM('Actual species'!U1094)="X",1,0))</f>
        <v>0</v>
      </c>
      <c r="S1094" s="2">
        <f>IF(SUM('Actual species'!V1094)&gt;=1,1,IF(SUM('Actual species'!V1094)="X",1,0))</f>
        <v>0</v>
      </c>
      <c r="T1094" s="2">
        <f>IF(SUM('Actual species'!W1094)&gt;=1,1,IF(SUM('Actual species'!W1094)="X",1,0))</f>
        <v>0</v>
      </c>
    </row>
    <row r="1095" spans="1:20" x14ac:dyDescent="0.3">
      <c r="A1095" s="113" t="str">
        <f>'Actual species'!A1095</f>
        <v>Quedius humeralis</v>
      </c>
      <c r="B1095" s="66">
        <f>IF(SUM('Actual species'!B1095:E1095)&gt;=1,1,IF(SUM('Actual species'!B1095:E1095)="X",1,0))</f>
        <v>0</v>
      </c>
      <c r="C1095" s="2">
        <f>IF(SUM('Actual species'!F1095)&gt;=1,1,IF(SUM('Actual species'!F1095)="X",1,0))</f>
        <v>1</v>
      </c>
      <c r="D1095" s="2">
        <f>IF(SUM('Actual species'!G1095)&gt;=1,1,IF(SUM('Actual species'!G1095)="X",1,0))</f>
        <v>0</v>
      </c>
      <c r="E1095" s="2">
        <f>IF(SUM('Actual species'!H1095)&gt;=1,1,IF(SUM('Actual species'!H1095)="X",1,0))</f>
        <v>0</v>
      </c>
      <c r="F1095" s="2">
        <f>IF(SUM('Actual species'!I1095)&gt;=1,1,IF(SUM('Actual species'!I1095)="X",1,0))</f>
        <v>1</v>
      </c>
      <c r="G1095" s="2">
        <f>IF(SUM('Actual species'!J1095)&gt;=1,1,IF(SUM('Actual species'!J1095)="X",1,0))</f>
        <v>1</v>
      </c>
      <c r="H1095" s="2">
        <f>IF(SUM('Actual species'!K1095)&gt;=1,1,IF(SUM('Actual species'!K1095)="X",1,0))</f>
        <v>1</v>
      </c>
      <c r="I1095" s="2">
        <f>IF(SUM('Actual species'!L1095)&gt;=1,1,IF(SUM('Actual species'!L1095)="X",1,0))</f>
        <v>0</v>
      </c>
      <c r="J1095" s="2">
        <f>IF(SUM('Actual species'!M1095)&gt;=1,1,IF(SUM('Actual species'!M1095)="X",1,0))</f>
        <v>0</v>
      </c>
      <c r="K1095" s="2">
        <f>IF(SUM('Actual species'!N1095)&gt;=1,1,IF(SUM('Actual species'!N1095)="X",1,0))</f>
        <v>1</v>
      </c>
      <c r="L1095" s="2">
        <f>IF(SUM('Actual species'!O1095)&gt;=1,1,IF(SUM('Actual species'!O1095)="X",1,0))</f>
        <v>1</v>
      </c>
      <c r="M1095" s="2">
        <f>IF(SUM('Actual species'!P1095)&gt;=1,1,IF(SUM('Actual species'!P1095)="X",1,0))</f>
        <v>0</v>
      </c>
      <c r="N1095" s="2">
        <f>IF(SUM('Actual species'!Q1095)&gt;=1,1,IF(SUM('Actual species'!Q1095)="X",1,0))</f>
        <v>0</v>
      </c>
      <c r="O1095" s="2">
        <f>IF(SUM('Actual species'!R1095)&gt;=1,1,IF(SUM('Actual species'!R1095)="X",1,0))</f>
        <v>0</v>
      </c>
      <c r="P1095" s="2">
        <f>IF(SUM('Actual species'!S1095)&gt;=1,1,IF(SUM('Actual species'!S1095)="X",1,0))</f>
        <v>0</v>
      </c>
      <c r="Q1095" s="2">
        <f>IF(SUM('Actual species'!T1095)&gt;=1,1,IF(SUM('Actual species'!T1095)="X",1,0))</f>
        <v>0</v>
      </c>
      <c r="R1095" s="2">
        <f>IF(SUM('Actual species'!U1095)&gt;=1,1,IF(SUM('Actual species'!U1095)="X",1,0))</f>
        <v>0</v>
      </c>
      <c r="S1095" s="2">
        <f>IF(SUM('Actual species'!V1095)&gt;=1,1,IF(SUM('Actual species'!V1095)="X",1,0))</f>
        <v>0</v>
      </c>
      <c r="T1095" s="2">
        <f>IF(SUM('Actual species'!W1095)&gt;=1,1,IF(SUM('Actual species'!W1095)="X",1,0))</f>
        <v>0</v>
      </c>
    </row>
    <row r="1096" spans="1:20" x14ac:dyDescent="0.3">
      <c r="A1096" s="113" t="str">
        <f>'Actual species'!A1096</f>
        <v>Quedius incensus</v>
      </c>
      <c r="B1096" s="66">
        <f>IF(SUM('Actual species'!B1096:E1096)&gt;=1,1,IF(SUM('Actual species'!B1096:E1096)="X",1,0))</f>
        <v>0</v>
      </c>
      <c r="C1096" s="2">
        <f>IF(SUM('Actual species'!F1096)&gt;=1,1,IF(SUM('Actual species'!F1096)="X",1,0))</f>
        <v>0</v>
      </c>
      <c r="D1096" s="2">
        <f>IF(SUM('Actual species'!G1096)&gt;=1,1,IF(SUM('Actual species'!G1096)="X",1,0))</f>
        <v>0</v>
      </c>
      <c r="E1096" s="2">
        <f>IF(SUM('Actual species'!H1096)&gt;=1,1,IF(SUM('Actual species'!H1096)="X",1,0))</f>
        <v>0</v>
      </c>
      <c r="F1096" s="2">
        <f>IF(SUM('Actual species'!I1096)&gt;=1,1,IF(SUM('Actual species'!I1096)="X",1,0))</f>
        <v>0</v>
      </c>
      <c r="G1096" s="2">
        <f>IF(SUM('Actual species'!J1096)&gt;=1,1,IF(SUM('Actual species'!J1096)="X",1,0))</f>
        <v>0</v>
      </c>
      <c r="H1096" s="2">
        <f>IF(SUM('Actual species'!K1096)&gt;=1,1,IF(SUM('Actual species'!K1096)="X",1,0))</f>
        <v>0</v>
      </c>
      <c r="I1096" s="2">
        <f>IF(SUM('Actual species'!L1096)&gt;=1,1,IF(SUM('Actual species'!L1096)="X",1,0))</f>
        <v>0</v>
      </c>
      <c r="J1096" s="2">
        <f>IF(SUM('Actual species'!M1096)&gt;=1,1,IF(SUM('Actual species'!M1096)="X",1,0))</f>
        <v>1</v>
      </c>
      <c r="K1096" s="2">
        <f>IF(SUM('Actual species'!N1096)&gt;=1,1,IF(SUM('Actual species'!N1096)="X",1,0))</f>
        <v>0</v>
      </c>
      <c r="L1096" s="2">
        <f>IF(SUM('Actual species'!O1096)&gt;=1,1,IF(SUM('Actual species'!O1096)="X",1,0))</f>
        <v>0</v>
      </c>
      <c r="M1096" s="2">
        <f>IF(SUM('Actual species'!P1096)&gt;=1,1,IF(SUM('Actual species'!P1096)="X",1,0))</f>
        <v>0</v>
      </c>
      <c r="N1096" s="2">
        <f>IF(SUM('Actual species'!Q1096)&gt;=1,1,IF(SUM('Actual species'!Q1096)="X",1,0))</f>
        <v>0</v>
      </c>
      <c r="O1096" s="2">
        <f>IF(SUM('Actual species'!R1096)&gt;=1,1,IF(SUM('Actual species'!R1096)="X",1,0))</f>
        <v>0</v>
      </c>
      <c r="P1096" s="2">
        <f>IF(SUM('Actual species'!S1096)&gt;=1,1,IF(SUM('Actual species'!S1096)="X",1,0))</f>
        <v>0</v>
      </c>
      <c r="Q1096" s="2">
        <f>IF(SUM('Actual species'!T1096)&gt;=1,1,IF(SUM('Actual species'!T1096)="X",1,0))</f>
        <v>0</v>
      </c>
      <c r="R1096" s="2">
        <f>IF(SUM('Actual species'!U1096)&gt;=1,1,IF(SUM('Actual species'!U1096)="X",1,0))</f>
        <v>0</v>
      </c>
      <c r="S1096" s="2">
        <f>IF(SUM('Actual species'!V1096)&gt;=1,1,IF(SUM('Actual species'!V1096)="X",1,0))</f>
        <v>0</v>
      </c>
      <c r="T1096" s="2">
        <f>IF(SUM('Actual species'!W1096)&gt;=1,1,IF(SUM('Actual species'!W1096)="X",1,0))</f>
        <v>0</v>
      </c>
    </row>
    <row r="1097" spans="1:20" x14ac:dyDescent="0.3">
      <c r="A1097" s="113" t="str">
        <f>'Actual species'!A1097</f>
        <v>Quedius job</v>
      </c>
      <c r="B1097" s="66">
        <f>IF(SUM('Actual species'!B1097:E1097)&gt;=1,1,IF(SUM('Actual species'!B1097:E1097)="X",1,0))</f>
        <v>0</v>
      </c>
      <c r="C1097" s="2">
        <f>IF(SUM('Actual species'!F1097)&gt;=1,1,IF(SUM('Actual species'!F1097)="X",1,0))</f>
        <v>0</v>
      </c>
      <c r="D1097" s="2">
        <f>IF(SUM('Actual species'!G1097)&gt;=1,1,IF(SUM('Actual species'!G1097)="X",1,0))</f>
        <v>0</v>
      </c>
      <c r="E1097" s="2">
        <f>IF(SUM('Actual species'!H1097)&gt;=1,1,IF(SUM('Actual species'!H1097)="X",1,0))</f>
        <v>1</v>
      </c>
      <c r="F1097" s="2">
        <f>IF(SUM('Actual species'!I1097)&gt;=1,1,IF(SUM('Actual species'!I1097)="X",1,0))</f>
        <v>1</v>
      </c>
      <c r="G1097" s="2">
        <f>IF(SUM('Actual species'!J1097)&gt;=1,1,IF(SUM('Actual species'!J1097)="X",1,0))</f>
        <v>0</v>
      </c>
      <c r="H1097" s="2">
        <f>IF(SUM('Actual species'!K1097)&gt;=1,1,IF(SUM('Actual species'!K1097)="X",1,0))</f>
        <v>0</v>
      </c>
      <c r="I1097" s="2">
        <f>IF(SUM('Actual species'!L1097)&gt;=1,1,IF(SUM('Actual species'!L1097)="X",1,0))</f>
        <v>0</v>
      </c>
      <c r="J1097" s="2">
        <f>IF(SUM('Actual species'!M1097)&gt;=1,1,IF(SUM('Actual species'!M1097)="X",1,0))</f>
        <v>0</v>
      </c>
      <c r="K1097" s="2">
        <f>IF(SUM('Actual species'!N1097)&gt;=1,1,IF(SUM('Actual species'!N1097)="X",1,0))</f>
        <v>0</v>
      </c>
      <c r="L1097" s="2">
        <f>IF(SUM('Actual species'!O1097)&gt;=1,1,IF(SUM('Actual species'!O1097)="X",1,0))</f>
        <v>1</v>
      </c>
      <c r="M1097" s="2">
        <f>IF(SUM('Actual species'!P1097)&gt;=1,1,IF(SUM('Actual species'!P1097)="X",1,0))</f>
        <v>0</v>
      </c>
      <c r="N1097" s="2">
        <f>IF(SUM('Actual species'!Q1097)&gt;=1,1,IF(SUM('Actual species'!Q1097)="X",1,0))</f>
        <v>0</v>
      </c>
      <c r="O1097" s="2">
        <f>IF(SUM('Actual species'!R1097)&gt;=1,1,IF(SUM('Actual species'!R1097)="X",1,0))</f>
        <v>0</v>
      </c>
      <c r="P1097" s="2">
        <f>IF(SUM('Actual species'!S1097)&gt;=1,1,IF(SUM('Actual species'!S1097)="X",1,0))</f>
        <v>0</v>
      </c>
      <c r="Q1097" s="2">
        <f>IF(SUM('Actual species'!T1097)&gt;=1,1,IF(SUM('Actual species'!T1097)="X",1,0))</f>
        <v>0</v>
      </c>
      <c r="R1097" s="2">
        <f>IF(SUM('Actual species'!U1097)&gt;=1,1,IF(SUM('Actual species'!U1097)="X",1,0))</f>
        <v>0</v>
      </c>
      <c r="S1097" s="2">
        <f>IF(SUM('Actual species'!V1097)&gt;=1,1,IF(SUM('Actual species'!V1097)="X",1,0))</f>
        <v>0</v>
      </c>
      <c r="T1097" s="2">
        <f>IF(SUM('Actual species'!W1097)&gt;=1,1,IF(SUM('Actual species'!W1097)="X",1,0))</f>
        <v>0</v>
      </c>
    </row>
    <row r="1098" spans="1:20" x14ac:dyDescent="0.3">
      <c r="A1098" s="113" t="str">
        <f>'Actual species'!A1098</f>
        <v>Quedius lateralis</v>
      </c>
      <c r="B1098" s="66">
        <f>IF(SUM('Actual species'!B1098:E1098)&gt;=1,1,IF(SUM('Actual species'!B1098:E1098)="X",1,0))</f>
        <v>0</v>
      </c>
      <c r="C1098" s="2">
        <f>IF(SUM('Actual species'!F1098)&gt;=1,1,IF(SUM('Actual species'!F1098)="X",1,0))</f>
        <v>0</v>
      </c>
      <c r="D1098" s="2">
        <f>IF(SUM('Actual species'!G1098)&gt;=1,1,IF(SUM('Actual species'!G1098)="X",1,0))</f>
        <v>0</v>
      </c>
      <c r="E1098" s="2">
        <f>IF(SUM('Actual species'!H1098)&gt;=1,1,IF(SUM('Actual species'!H1098)="X",1,0))</f>
        <v>0</v>
      </c>
      <c r="F1098" s="2">
        <f>IF(SUM('Actual species'!I1098)&gt;=1,1,IF(SUM('Actual species'!I1098)="X",1,0))</f>
        <v>0</v>
      </c>
      <c r="G1098" s="2">
        <f>IF(SUM('Actual species'!J1098)&gt;=1,1,IF(SUM('Actual species'!J1098)="X",1,0))</f>
        <v>0</v>
      </c>
      <c r="H1098" s="2">
        <f>IF(SUM('Actual species'!K1098)&gt;=1,1,IF(SUM('Actual species'!K1098)="X",1,0))</f>
        <v>1</v>
      </c>
      <c r="I1098" s="2">
        <f>IF(SUM('Actual species'!L1098)&gt;=1,1,IF(SUM('Actual species'!L1098)="X",1,0))</f>
        <v>0</v>
      </c>
      <c r="J1098" s="2">
        <f>IF(SUM('Actual species'!M1098)&gt;=1,1,IF(SUM('Actual species'!M1098)="X",1,0))</f>
        <v>1</v>
      </c>
      <c r="K1098" s="2">
        <f>IF(SUM('Actual species'!N1098)&gt;=1,1,IF(SUM('Actual species'!N1098)="X",1,0))</f>
        <v>0</v>
      </c>
      <c r="L1098" s="2">
        <f>IF(SUM('Actual species'!O1098)&gt;=1,1,IF(SUM('Actual species'!O1098)="X",1,0))</f>
        <v>0</v>
      </c>
      <c r="M1098" s="2">
        <f>IF(SUM('Actual species'!P1098)&gt;=1,1,IF(SUM('Actual species'!P1098)="X",1,0))</f>
        <v>0</v>
      </c>
      <c r="N1098" s="2">
        <f>IF(SUM('Actual species'!Q1098)&gt;=1,1,IF(SUM('Actual species'!Q1098)="X",1,0))</f>
        <v>0</v>
      </c>
      <c r="O1098" s="2">
        <f>IF(SUM('Actual species'!R1098)&gt;=1,1,IF(SUM('Actual species'!R1098)="X",1,0))</f>
        <v>1</v>
      </c>
      <c r="P1098" s="2">
        <f>IF(SUM('Actual species'!S1098)&gt;=1,1,IF(SUM('Actual species'!S1098)="X",1,0))</f>
        <v>0</v>
      </c>
      <c r="Q1098" s="2">
        <f>IF(SUM('Actual species'!T1098)&gt;=1,1,IF(SUM('Actual species'!T1098)="X",1,0))</f>
        <v>0</v>
      </c>
      <c r="R1098" s="2">
        <f>IF(SUM('Actual species'!U1098)&gt;=1,1,IF(SUM('Actual species'!U1098)="X",1,0))</f>
        <v>0</v>
      </c>
      <c r="S1098" s="2">
        <f>IF(SUM('Actual species'!V1098)&gt;=1,1,IF(SUM('Actual species'!V1098)="X",1,0))</f>
        <v>0</v>
      </c>
      <c r="T1098" s="2">
        <f>IF(SUM('Actual species'!W1098)&gt;=1,1,IF(SUM('Actual species'!W1098)="X",1,0))</f>
        <v>0</v>
      </c>
    </row>
    <row r="1099" spans="1:20" x14ac:dyDescent="0.3">
      <c r="A1099" s="113" t="str">
        <f>'Actual species'!A1099</f>
        <v>Quedius levicollis</v>
      </c>
      <c r="B1099" s="66">
        <f>IF(SUM('Actual species'!B1099:E1099)&gt;=1,1,IF(SUM('Actual species'!B1099:E1099)="X",1,0))</f>
        <v>0</v>
      </c>
      <c r="C1099" s="2">
        <f>IF(SUM('Actual species'!F1099)&gt;=1,1,IF(SUM('Actual species'!F1099)="X",1,0))</f>
        <v>0</v>
      </c>
      <c r="D1099" s="2">
        <f>IF(SUM('Actual species'!G1099)&gt;=1,1,IF(SUM('Actual species'!G1099)="X",1,0))</f>
        <v>0</v>
      </c>
      <c r="E1099" s="2">
        <f>IF(SUM('Actual species'!H1099)&gt;=1,1,IF(SUM('Actual species'!H1099)="X",1,0))</f>
        <v>0</v>
      </c>
      <c r="F1099" s="2">
        <f>IF(SUM('Actual species'!I1099)&gt;=1,1,IF(SUM('Actual species'!I1099)="X",1,0))</f>
        <v>1</v>
      </c>
      <c r="G1099" s="2">
        <f>IF(SUM('Actual species'!J1099)&gt;=1,1,IF(SUM('Actual species'!J1099)="X",1,0))</f>
        <v>1</v>
      </c>
      <c r="H1099" s="2">
        <f>IF(SUM('Actual species'!K1099)&gt;=1,1,IF(SUM('Actual species'!K1099)="X",1,0))</f>
        <v>1</v>
      </c>
      <c r="I1099" s="2">
        <f>IF(SUM('Actual species'!L1099)&gt;=1,1,IF(SUM('Actual species'!L1099)="X",1,0))</f>
        <v>0</v>
      </c>
      <c r="J1099" s="2">
        <f>IF(SUM('Actual species'!M1099)&gt;=1,1,IF(SUM('Actual species'!M1099)="X",1,0))</f>
        <v>1</v>
      </c>
      <c r="K1099" s="2">
        <f>IF(SUM('Actual species'!N1099)&gt;=1,1,IF(SUM('Actual species'!N1099)="X",1,0))</f>
        <v>0</v>
      </c>
      <c r="L1099" s="2">
        <f>IF(SUM('Actual species'!O1099)&gt;=1,1,IF(SUM('Actual species'!O1099)="X",1,0))</f>
        <v>1</v>
      </c>
      <c r="M1099" s="2">
        <f>IF(SUM('Actual species'!P1099)&gt;=1,1,IF(SUM('Actual species'!P1099)="X",1,0))</f>
        <v>0</v>
      </c>
      <c r="N1099" s="2">
        <f>IF(SUM('Actual species'!Q1099)&gt;=1,1,IF(SUM('Actual species'!Q1099)="X",1,0))</f>
        <v>0</v>
      </c>
      <c r="O1099" s="2">
        <f>IF(SUM('Actual species'!R1099)&gt;=1,1,IF(SUM('Actual species'!R1099)="X",1,0))</f>
        <v>0</v>
      </c>
      <c r="P1099" s="2">
        <f>IF(SUM('Actual species'!S1099)&gt;=1,1,IF(SUM('Actual species'!S1099)="X",1,0))</f>
        <v>0</v>
      </c>
      <c r="Q1099" s="2">
        <f>IF(SUM('Actual species'!T1099)&gt;=1,1,IF(SUM('Actual species'!T1099)="X",1,0))</f>
        <v>0</v>
      </c>
      <c r="R1099" s="2">
        <f>IF(SUM('Actual species'!U1099)&gt;=1,1,IF(SUM('Actual species'!U1099)="X",1,0))</f>
        <v>0</v>
      </c>
      <c r="S1099" s="2">
        <f>IF(SUM('Actual species'!V1099)&gt;=1,1,IF(SUM('Actual species'!V1099)="X",1,0))</f>
        <v>0</v>
      </c>
      <c r="T1099" s="2">
        <f>IF(SUM('Actual species'!W1099)&gt;=1,1,IF(SUM('Actual species'!W1099)="X",1,0))</f>
        <v>0</v>
      </c>
    </row>
    <row r="1100" spans="1:20" x14ac:dyDescent="0.3">
      <c r="A1100" s="113" t="str">
        <f>'Actual species'!A1100</f>
        <v>Quedius limbatus</v>
      </c>
      <c r="B1100" s="66">
        <f>IF(SUM('Actual species'!B1100:E1100)&gt;=1,1,IF(SUM('Actual species'!B1100:E1100)="X",1,0))</f>
        <v>0</v>
      </c>
      <c r="C1100" s="2">
        <f>IF(SUM('Actual species'!F1100)&gt;=1,1,IF(SUM('Actual species'!F1100)="X",1,0))</f>
        <v>0</v>
      </c>
      <c r="D1100" s="2">
        <f>IF(SUM('Actual species'!G1100)&gt;=1,1,IF(SUM('Actual species'!G1100)="X",1,0))</f>
        <v>0</v>
      </c>
      <c r="E1100" s="2">
        <f>IF(SUM('Actual species'!H1100)&gt;=1,1,IF(SUM('Actual species'!H1100)="X",1,0))</f>
        <v>0</v>
      </c>
      <c r="F1100" s="2">
        <f>IF(SUM('Actual species'!I1100)&gt;=1,1,IF(SUM('Actual species'!I1100)="X",1,0))</f>
        <v>0</v>
      </c>
      <c r="G1100" s="2">
        <f>IF(SUM('Actual species'!J1100)&gt;=1,1,IF(SUM('Actual species'!J1100)="X",1,0))</f>
        <v>0</v>
      </c>
      <c r="H1100" s="2">
        <f>IF(SUM('Actual species'!K1100)&gt;=1,1,IF(SUM('Actual species'!K1100)="X",1,0))</f>
        <v>0</v>
      </c>
      <c r="I1100" s="2">
        <f>IF(SUM('Actual species'!L1100)&gt;=1,1,IF(SUM('Actual species'!L1100)="X",1,0))</f>
        <v>0</v>
      </c>
      <c r="J1100" s="2">
        <f>IF(SUM('Actual species'!M1100)&gt;=1,1,IF(SUM('Actual species'!M1100)="X",1,0))</f>
        <v>0</v>
      </c>
      <c r="K1100" s="2">
        <f>IF(SUM('Actual species'!N1100)&gt;=1,1,IF(SUM('Actual species'!N1100)="X",1,0))</f>
        <v>0</v>
      </c>
      <c r="L1100" s="2">
        <f>IF(SUM('Actual species'!O1100)&gt;=1,1,IF(SUM('Actual species'!O1100)="X",1,0))</f>
        <v>0</v>
      </c>
      <c r="M1100" s="2">
        <f>IF(SUM('Actual species'!P1100)&gt;=1,1,IF(SUM('Actual species'!P1100)="X",1,0))</f>
        <v>0</v>
      </c>
      <c r="N1100" s="2">
        <f>IF(SUM('Actual species'!Q1100)&gt;=1,1,IF(SUM('Actual species'!Q1100)="X",1,0))</f>
        <v>0</v>
      </c>
      <c r="O1100" s="2">
        <f>IF(SUM('Actual species'!R1100)&gt;=1,1,IF(SUM('Actual species'!R1100)="X",1,0))</f>
        <v>0</v>
      </c>
      <c r="P1100" s="2">
        <f>IF(SUM('Actual species'!S1100)&gt;=1,1,IF(SUM('Actual species'!S1100)="X",1,0))</f>
        <v>0</v>
      </c>
      <c r="Q1100" s="2">
        <f>IF(SUM('Actual species'!T1100)&gt;=1,1,IF(SUM('Actual species'!T1100)="X",1,0))</f>
        <v>1</v>
      </c>
      <c r="R1100" s="2">
        <f>IF(SUM('Actual species'!U1100)&gt;=1,1,IF(SUM('Actual species'!U1100)="X",1,0))</f>
        <v>0</v>
      </c>
      <c r="S1100" s="2">
        <f>IF(SUM('Actual species'!V1100)&gt;=1,1,IF(SUM('Actual species'!V1100)="X",1,0))</f>
        <v>0</v>
      </c>
      <c r="T1100" s="2">
        <f>IF(SUM('Actual species'!W1100)&gt;=1,1,IF(SUM('Actual species'!W1100)="X",1,0))</f>
        <v>0</v>
      </c>
    </row>
    <row r="1101" spans="1:20" x14ac:dyDescent="0.3">
      <c r="A1101" s="113" t="str">
        <f>'Actual species'!A1101</f>
        <v>Quedius meridiocarpathicus</v>
      </c>
      <c r="B1101" s="66">
        <f>IF(SUM('Actual species'!B1101:E1101)&gt;=1,1,IF(SUM('Actual species'!B1101:E1101)="X",1,0))</f>
        <v>0</v>
      </c>
      <c r="C1101" s="2">
        <f>IF(SUM('Actual species'!F1101)&gt;=1,1,IF(SUM('Actual species'!F1101)="X",1,0))</f>
        <v>0</v>
      </c>
      <c r="D1101" s="2">
        <f>IF(SUM('Actual species'!G1101)&gt;=1,1,IF(SUM('Actual species'!G1101)="X",1,0))</f>
        <v>0</v>
      </c>
      <c r="E1101" s="2">
        <f>IF(SUM('Actual species'!H1101)&gt;=1,1,IF(SUM('Actual species'!H1101)="X",1,0))</f>
        <v>0</v>
      </c>
      <c r="F1101" s="2">
        <f>IF(SUM('Actual species'!I1101)&gt;=1,1,IF(SUM('Actual species'!I1101)="X",1,0))</f>
        <v>0</v>
      </c>
      <c r="G1101" s="2">
        <f>IF(SUM('Actual species'!J1101)&gt;=1,1,IF(SUM('Actual species'!J1101)="X",1,0))</f>
        <v>0</v>
      </c>
      <c r="H1101" s="2">
        <f>IF(SUM('Actual species'!K1101)&gt;=1,1,IF(SUM('Actual species'!K1101)="X",1,0))</f>
        <v>0</v>
      </c>
      <c r="I1101" s="2">
        <f>IF(SUM('Actual species'!L1101)&gt;=1,1,IF(SUM('Actual species'!L1101)="X",1,0))</f>
        <v>0</v>
      </c>
      <c r="J1101" s="2">
        <f>IF(SUM('Actual species'!M1101)&gt;=1,1,IF(SUM('Actual species'!M1101)="X",1,0))</f>
        <v>0</v>
      </c>
      <c r="K1101" s="2">
        <f>IF(SUM('Actual species'!N1101)&gt;=1,1,IF(SUM('Actual species'!N1101)="X",1,0))</f>
        <v>0</v>
      </c>
      <c r="L1101" s="2">
        <f>IF(SUM('Actual species'!O1101)&gt;=1,1,IF(SUM('Actual species'!O1101)="X",1,0))</f>
        <v>0</v>
      </c>
      <c r="M1101" s="2">
        <f>IF(SUM('Actual species'!P1101)&gt;=1,1,IF(SUM('Actual species'!P1101)="X",1,0))</f>
        <v>1</v>
      </c>
      <c r="N1101" s="2">
        <f>IF(SUM('Actual species'!Q1101)&gt;=1,1,IF(SUM('Actual species'!Q1101)="X",1,0))</f>
        <v>0</v>
      </c>
      <c r="O1101" s="2">
        <f>IF(SUM('Actual species'!R1101)&gt;=1,1,IF(SUM('Actual species'!R1101)="X",1,0))</f>
        <v>0</v>
      </c>
      <c r="P1101" s="2">
        <f>IF(SUM('Actual species'!S1101)&gt;=1,1,IF(SUM('Actual species'!S1101)="X",1,0))</f>
        <v>0</v>
      </c>
      <c r="Q1101" s="2">
        <f>IF(SUM('Actual species'!T1101)&gt;=1,1,IF(SUM('Actual species'!T1101)="X",1,0))</f>
        <v>0</v>
      </c>
      <c r="R1101" s="2">
        <f>IF(SUM('Actual species'!U1101)&gt;=1,1,IF(SUM('Actual species'!U1101)="X",1,0))</f>
        <v>0</v>
      </c>
      <c r="S1101" s="2">
        <f>IF(SUM('Actual species'!V1101)&gt;=1,1,IF(SUM('Actual species'!V1101)="X",1,0))</f>
        <v>0</v>
      </c>
      <c r="T1101" s="2">
        <f>IF(SUM('Actual species'!W1101)&gt;=1,1,IF(SUM('Actual species'!W1101)="X",1,0))</f>
        <v>0</v>
      </c>
    </row>
    <row r="1102" spans="1:20" x14ac:dyDescent="0.3">
      <c r="A1102" s="113" t="str">
        <f>'Actual species'!A1102</f>
        <v>Quedius mesomelinus</v>
      </c>
      <c r="B1102" s="66">
        <f>IF(SUM('Actual species'!B1102:E1102)&gt;=1,1,IF(SUM('Actual species'!B1102:E1102)="X",1,0))</f>
        <v>0</v>
      </c>
      <c r="C1102" s="2">
        <f>IF(SUM('Actual species'!F1102)&gt;=1,1,IF(SUM('Actual species'!F1102)="X",1,0))</f>
        <v>0</v>
      </c>
      <c r="D1102" s="2">
        <f>IF(SUM('Actual species'!G1102)&gt;=1,1,IF(SUM('Actual species'!G1102)="X",1,0))</f>
        <v>0</v>
      </c>
      <c r="E1102" s="2">
        <f>IF(SUM('Actual species'!H1102)&gt;=1,1,IF(SUM('Actual species'!H1102)="X",1,0))</f>
        <v>0</v>
      </c>
      <c r="F1102" s="2">
        <f>IF(SUM('Actual species'!I1102)&gt;=1,1,IF(SUM('Actual species'!I1102)="X",1,0))</f>
        <v>0</v>
      </c>
      <c r="G1102" s="2">
        <f>IF(SUM('Actual species'!J1102)&gt;=1,1,IF(SUM('Actual species'!J1102)="X",1,0))</f>
        <v>0</v>
      </c>
      <c r="H1102" s="2">
        <f>IF(SUM('Actual species'!K1102)&gt;=1,1,IF(SUM('Actual species'!K1102)="X",1,0))</f>
        <v>0</v>
      </c>
      <c r="I1102" s="2">
        <f>IF(SUM('Actual species'!L1102)&gt;=1,1,IF(SUM('Actual species'!L1102)="X",1,0))</f>
        <v>0</v>
      </c>
      <c r="J1102" s="2">
        <f>IF(SUM('Actual species'!M1102)&gt;=1,1,IF(SUM('Actual species'!M1102)="X",1,0))</f>
        <v>0</v>
      </c>
      <c r="K1102" s="2">
        <f>IF(SUM('Actual species'!N1102)&gt;=1,1,IF(SUM('Actual species'!N1102)="X",1,0))</f>
        <v>0</v>
      </c>
      <c r="L1102" s="2">
        <f>IF(SUM('Actual species'!O1102)&gt;=1,1,IF(SUM('Actual species'!O1102)="X",1,0))</f>
        <v>0</v>
      </c>
      <c r="M1102" s="2">
        <f>IF(SUM('Actual species'!P1102)&gt;=1,1,IF(SUM('Actual species'!P1102)="X",1,0))</f>
        <v>0</v>
      </c>
      <c r="N1102" s="2">
        <f>IF(SUM('Actual species'!Q1102)&gt;=1,1,IF(SUM('Actual species'!Q1102)="X",1,0))</f>
        <v>0</v>
      </c>
      <c r="O1102" s="2">
        <f>IF(SUM('Actual species'!R1102)&gt;=1,1,IF(SUM('Actual species'!R1102)="X",1,0))</f>
        <v>0</v>
      </c>
      <c r="P1102" s="2">
        <f>IF(SUM('Actual species'!S1102)&gt;=1,1,IF(SUM('Actual species'!S1102)="X",1,0))</f>
        <v>0</v>
      </c>
      <c r="Q1102" s="2">
        <f>IF(SUM('Actual species'!T1102)&gt;=1,1,IF(SUM('Actual species'!T1102)="X",1,0))</f>
        <v>1</v>
      </c>
      <c r="R1102" s="2">
        <f>IF(SUM('Actual species'!U1102)&gt;=1,1,IF(SUM('Actual species'!U1102)="X",1,0))</f>
        <v>1</v>
      </c>
      <c r="S1102" s="2">
        <f>IF(SUM('Actual species'!V1102)&gt;=1,1,IF(SUM('Actual species'!V1102)="X",1,0))</f>
        <v>0</v>
      </c>
      <c r="T1102" s="2">
        <f>IF(SUM('Actual species'!W1102)&gt;=1,1,IF(SUM('Actual species'!W1102)="X",1,0))</f>
        <v>0</v>
      </c>
    </row>
    <row r="1103" spans="1:20" x14ac:dyDescent="0.3">
      <c r="A1103" s="113" t="str">
        <f>'Actual species'!A1103</f>
        <v>Quedius microps</v>
      </c>
      <c r="B1103" s="66">
        <f>IF(SUM('Actual species'!B1103:E1103)&gt;=1,1,IF(SUM('Actual species'!B1103:E1103)="X",1,0))</f>
        <v>0</v>
      </c>
      <c r="C1103" s="2">
        <f>IF(SUM('Actual species'!F1103)&gt;=1,1,IF(SUM('Actual species'!F1103)="X",1,0))</f>
        <v>0</v>
      </c>
      <c r="D1103" s="2">
        <f>IF(SUM('Actual species'!G1103)&gt;=1,1,IF(SUM('Actual species'!G1103)="X",1,0))</f>
        <v>0</v>
      </c>
      <c r="E1103" s="2">
        <f>IF(SUM('Actual species'!H1103)&gt;=1,1,IF(SUM('Actual species'!H1103)="X",1,0))</f>
        <v>0</v>
      </c>
      <c r="F1103" s="2">
        <f>IF(SUM('Actual species'!I1103)&gt;=1,1,IF(SUM('Actual species'!I1103)="X",1,0))</f>
        <v>0</v>
      </c>
      <c r="G1103" s="2">
        <f>IF(SUM('Actual species'!J1103)&gt;=1,1,IF(SUM('Actual species'!J1103)="X",1,0))</f>
        <v>0</v>
      </c>
      <c r="H1103" s="2">
        <f>IF(SUM('Actual species'!K1103)&gt;=1,1,IF(SUM('Actual species'!K1103)="X",1,0))</f>
        <v>0</v>
      </c>
      <c r="I1103" s="2">
        <f>IF(SUM('Actual species'!L1103)&gt;=1,1,IF(SUM('Actual species'!L1103)="X",1,0))</f>
        <v>0</v>
      </c>
      <c r="J1103" s="2">
        <f>IF(SUM('Actual species'!M1103)&gt;=1,1,IF(SUM('Actual species'!M1103)="X",1,0))</f>
        <v>0</v>
      </c>
      <c r="K1103" s="2">
        <f>IF(SUM('Actual species'!N1103)&gt;=1,1,IF(SUM('Actual species'!N1103)="X",1,0))</f>
        <v>0</v>
      </c>
      <c r="L1103" s="2">
        <f>IF(SUM('Actual species'!O1103)&gt;=1,1,IF(SUM('Actual species'!O1103)="X",1,0))</f>
        <v>0</v>
      </c>
      <c r="M1103" s="2">
        <f>IF(SUM('Actual species'!P1103)&gt;=1,1,IF(SUM('Actual species'!P1103)="X",1,0))</f>
        <v>0</v>
      </c>
      <c r="N1103" s="2">
        <f>IF(SUM('Actual species'!Q1103)&gt;=1,1,IF(SUM('Actual species'!Q1103)="X",1,0))</f>
        <v>1</v>
      </c>
      <c r="O1103" s="2">
        <f>IF(SUM('Actual species'!R1103)&gt;=1,1,IF(SUM('Actual species'!R1103)="X",1,0))</f>
        <v>0</v>
      </c>
      <c r="P1103" s="2">
        <f>IF(SUM('Actual species'!S1103)&gt;=1,1,IF(SUM('Actual species'!S1103)="X",1,0))</f>
        <v>0</v>
      </c>
      <c r="Q1103" s="2">
        <f>IF(SUM('Actual species'!T1103)&gt;=1,1,IF(SUM('Actual species'!T1103)="X",1,0))</f>
        <v>0</v>
      </c>
      <c r="R1103" s="2">
        <f>IF(SUM('Actual species'!U1103)&gt;=1,1,IF(SUM('Actual species'!U1103)="X",1,0))</f>
        <v>0</v>
      </c>
      <c r="S1103" s="2">
        <f>IF(SUM('Actual species'!V1103)&gt;=1,1,IF(SUM('Actual species'!V1103)="X",1,0))</f>
        <v>0</v>
      </c>
      <c r="T1103" s="2">
        <f>IF(SUM('Actual species'!W1103)&gt;=1,1,IF(SUM('Actual species'!W1103)="X",1,0))</f>
        <v>0</v>
      </c>
    </row>
    <row r="1104" spans="1:20" x14ac:dyDescent="0.3">
      <c r="A1104" s="113" t="str">
        <f>'Actual species'!A1104</f>
        <v>Quedius nemoralis</v>
      </c>
      <c r="B1104" s="66">
        <f>IF(SUM('Actual species'!B1104:E1104)&gt;=1,1,IF(SUM('Actual species'!B1104:E1104)="X",1,0))</f>
        <v>0</v>
      </c>
      <c r="C1104" s="2">
        <f>IF(SUM('Actual species'!F1104)&gt;=1,1,IF(SUM('Actual species'!F1104)="X",1,0))</f>
        <v>0</v>
      </c>
      <c r="D1104" s="2">
        <f>IF(SUM('Actual species'!G1104)&gt;=1,1,IF(SUM('Actual species'!G1104)="X",1,0))</f>
        <v>1</v>
      </c>
      <c r="E1104" s="2">
        <f>IF(SUM('Actual species'!H1104)&gt;=1,1,IF(SUM('Actual species'!H1104)="X",1,0))</f>
        <v>1</v>
      </c>
      <c r="F1104" s="2">
        <f>IF(SUM('Actual species'!I1104)&gt;=1,1,IF(SUM('Actual species'!I1104)="X",1,0))</f>
        <v>1</v>
      </c>
      <c r="G1104" s="2">
        <f>IF(SUM('Actual species'!J1104)&gt;=1,1,IF(SUM('Actual species'!J1104)="X",1,0))</f>
        <v>1</v>
      </c>
      <c r="H1104" s="2">
        <f>IF(SUM('Actual species'!K1104)&gt;=1,1,IF(SUM('Actual species'!K1104)="X",1,0))</f>
        <v>1</v>
      </c>
      <c r="I1104" s="2">
        <f>IF(SUM('Actual species'!L1104)&gt;=1,1,IF(SUM('Actual species'!L1104)="X",1,0))</f>
        <v>1</v>
      </c>
      <c r="J1104" s="2">
        <f>IF(SUM('Actual species'!M1104)&gt;=1,1,IF(SUM('Actual species'!M1104)="X",1,0))</f>
        <v>1</v>
      </c>
      <c r="K1104" s="2">
        <f>IF(SUM('Actual species'!N1104)&gt;=1,1,IF(SUM('Actual species'!N1104)="X",1,0))</f>
        <v>1</v>
      </c>
      <c r="L1104" s="2">
        <f>IF(SUM('Actual species'!O1104)&gt;=1,1,IF(SUM('Actual species'!O1104)="X",1,0))</f>
        <v>1</v>
      </c>
      <c r="M1104" s="2">
        <f>IF(SUM('Actual species'!P1104)&gt;=1,1,IF(SUM('Actual species'!P1104)="X",1,0))</f>
        <v>1</v>
      </c>
      <c r="N1104" s="2">
        <f>IF(SUM('Actual species'!Q1104)&gt;=1,1,IF(SUM('Actual species'!Q1104)="X",1,0))</f>
        <v>0</v>
      </c>
      <c r="O1104" s="2">
        <f>IF(SUM('Actual species'!R1104)&gt;=1,1,IF(SUM('Actual species'!R1104)="X",1,0))</f>
        <v>0</v>
      </c>
      <c r="P1104" s="2">
        <f>IF(SUM('Actual species'!S1104)&gt;=1,1,IF(SUM('Actual species'!S1104)="X",1,0))</f>
        <v>0</v>
      </c>
      <c r="Q1104" s="2">
        <f>IF(SUM('Actual species'!T1104)&gt;=1,1,IF(SUM('Actual species'!T1104)="X",1,0))</f>
        <v>0</v>
      </c>
      <c r="R1104" s="2">
        <f>IF(SUM('Actual species'!U1104)&gt;=1,1,IF(SUM('Actual species'!U1104)="X",1,0))</f>
        <v>1</v>
      </c>
      <c r="S1104" s="2">
        <f>IF(SUM('Actual species'!V1104)&gt;=1,1,IF(SUM('Actual species'!V1104)="X",1,0))</f>
        <v>1</v>
      </c>
      <c r="T1104" s="2">
        <f>IF(SUM('Actual species'!W1104)&gt;=1,1,IF(SUM('Actual species'!W1104)="X",1,0))</f>
        <v>0</v>
      </c>
    </row>
    <row r="1105" spans="1:20" x14ac:dyDescent="0.3">
      <c r="A1105" s="113" t="str">
        <f>'Actual species'!A1105</f>
        <v>Quedius nivicola</v>
      </c>
      <c r="B1105" s="66">
        <f>IF(SUM('Actual species'!B1105:E1105)&gt;=1,1,IF(SUM('Actual species'!B1105:E1105)="X",1,0))</f>
        <v>0</v>
      </c>
      <c r="C1105" s="2">
        <f>IF(SUM('Actual species'!F1105)&gt;=1,1,IF(SUM('Actual species'!F1105)="X",1,0))</f>
        <v>1</v>
      </c>
      <c r="D1105" s="2">
        <f>IF(SUM('Actual species'!G1105)&gt;=1,1,IF(SUM('Actual species'!G1105)="X",1,0))</f>
        <v>1</v>
      </c>
      <c r="E1105" s="2">
        <f>IF(SUM('Actual species'!H1105)&gt;=1,1,IF(SUM('Actual species'!H1105)="X",1,0))</f>
        <v>1</v>
      </c>
      <c r="F1105" s="2">
        <f>IF(SUM('Actual species'!I1105)&gt;=1,1,IF(SUM('Actual species'!I1105)="X",1,0))</f>
        <v>0</v>
      </c>
      <c r="G1105" s="2">
        <f>IF(SUM('Actual species'!J1105)&gt;=1,1,IF(SUM('Actual species'!J1105)="X",1,0))</f>
        <v>0</v>
      </c>
      <c r="H1105" s="2">
        <f>IF(SUM('Actual species'!K1105)&gt;=1,1,IF(SUM('Actual species'!K1105)="X",1,0))</f>
        <v>0</v>
      </c>
      <c r="I1105" s="2">
        <f>IF(SUM('Actual species'!L1105)&gt;=1,1,IF(SUM('Actual species'!L1105)="X",1,0))</f>
        <v>0</v>
      </c>
      <c r="J1105" s="2">
        <f>IF(SUM('Actual species'!M1105)&gt;=1,1,IF(SUM('Actual species'!M1105)="X",1,0))</f>
        <v>1</v>
      </c>
      <c r="K1105" s="2">
        <f>IF(SUM('Actual species'!N1105)&gt;=1,1,IF(SUM('Actual species'!N1105)="X",1,0))</f>
        <v>1</v>
      </c>
      <c r="L1105" s="2">
        <f>IF(SUM('Actual species'!O1105)&gt;=1,1,IF(SUM('Actual species'!O1105)="X",1,0))</f>
        <v>0</v>
      </c>
      <c r="M1105" s="2">
        <f>IF(SUM('Actual species'!P1105)&gt;=1,1,IF(SUM('Actual species'!P1105)="X",1,0))</f>
        <v>0</v>
      </c>
      <c r="N1105" s="2">
        <f>IF(SUM('Actual species'!Q1105)&gt;=1,1,IF(SUM('Actual species'!Q1105)="X",1,0))</f>
        <v>0</v>
      </c>
      <c r="O1105" s="2">
        <f>IF(SUM('Actual species'!R1105)&gt;=1,1,IF(SUM('Actual species'!R1105)="X",1,0))</f>
        <v>0</v>
      </c>
      <c r="P1105" s="2">
        <f>IF(SUM('Actual species'!S1105)&gt;=1,1,IF(SUM('Actual species'!S1105)="X",1,0))</f>
        <v>0</v>
      </c>
      <c r="Q1105" s="2">
        <f>IF(SUM('Actual species'!T1105)&gt;=1,1,IF(SUM('Actual species'!T1105)="X",1,0))</f>
        <v>0</v>
      </c>
      <c r="R1105" s="2">
        <f>IF(SUM('Actual species'!U1105)&gt;=1,1,IF(SUM('Actual species'!U1105)="X",1,0))</f>
        <v>0</v>
      </c>
      <c r="S1105" s="2">
        <f>IF(SUM('Actual species'!V1105)&gt;=1,1,IF(SUM('Actual species'!V1105)="X",1,0))</f>
        <v>0</v>
      </c>
      <c r="T1105" s="2">
        <f>IF(SUM('Actual species'!W1105)&gt;=1,1,IF(SUM('Actual species'!W1105)="X",1,0))</f>
        <v>0</v>
      </c>
    </row>
    <row r="1106" spans="1:20" x14ac:dyDescent="0.3">
      <c r="A1106" s="113" t="str">
        <f>'Actual species'!A1106</f>
        <v>Quedius paradisianus</v>
      </c>
      <c r="B1106" s="66">
        <f>IF(SUM('Actual species'!B1106:E1106)&gt;=1,1,IF(SUM('Actual species'!B1106:E1106)="X",1,0))</f>
        <v>0</v>
      </c>
      <c r="C1106" s="2">
        <f>IF(SUM('Actual species'!F1106)&gt;=1,1,IF(SUM('Actual species'!F1106)="X",1,0))</f>
        <v>0</v>
      </c>
      <c r="D1106" s="2">
        <f>IF(SUM('Actual species'!G1106)&gt;=1,1,IF(SUM('Actual species'!G1106)="X",1,0))</f>
        <v>0</v>
      </c>
      <c r="E1106" s="2">
        <f>IF(SUM('Actual species'!H1106)&gt;=1,1,IF(SUM('Actual species'!H1106)="X",1,0))</f>
        <v>0</v>
      </c>
      <c r="F1106" s="2">
        <f>IF(SUM('Actual species'!I1106)&gt;=1,1,IF(SUM('Actual species'!I1106)="X",1,0))</f>
        <v>0</v>
      </c>
      <c r="G1106" s="2">
        <f>IF(SUM('Actual species'!J1106)&gt;=1,1,IF(SUM('Actual species'!J1106)="X",1,0))</f>
        <v>0</v>
      </c>
      <c r="H1106" s="2">
        <f>IF(SUM('Actual species'!K1106)&gt;=1,1,IF(SUM('Actual species'!K1106)="X",1,0))</f>
        <v>0</v>
      </c>
      <c r="I1106" s="2">
        <f>IF(SUM('Actual species'!L1106)&gt;=1,1,IF(SUM('Actual species'!L1106)="X",1,0))</f>
        <v>0</v>
      </c>
      <c r="J1106" s="2">
        <f>IF(SUM('Actual species'!M1106)&gt;=1,1,IF(SUM('Actual species'!M1106)="X",1,0))</f>
        <v>0</v>
      </c>
      <c r="K1106" s="2">
        <f>IF(SUM('Actual species'!N1106)&gt;=1,1,IF(SUM('Actual species'!N1106)="X",1,0))</f>
        <v>0</v>
      </c>
      <c r="L1106" s="2">
        <f>IF(SUM('Actual species'!O1106)&gt;=1,1,IF(SUM('Actual species'!O1106)="X",1,0))</f>
        <v>0</v>
      </c>
      <c r="M1106" s="2">
        <f>IF(SUM('Actual species'!P1106)&gt;=1,1,IF(SUM('Actual species'!P1106)="X",1,0))</f>
        <v>0</v>
      </c>
      <c r="N1106" s="2">
        <f>IF(SUM('Actual species'!Q1106)&gt;=1,1,IF(SUM('Actual species'!Q1106)="X",1,0))</f>
        <v>0</v>
      </c>
      <c r="O1106" s="2">
        <f>IF(SUM('Actual species'!R1106)&gt;=1,1,IF(SUM('Actual species'!R1106)="X",1,0))</f>
        <v>0</v>
      </c>
      <c r="P1106" s="2">
        <f>IF(SUM('Actual species'!S1106)&gt;=1,1,IF(SUM('Actual species'!S1106)="X",1,0))</f>
        <v>0</v>
      </c>
      <c r="Q1106" s="2">
        <f>IF(SUM('Actual species'!T1106)&gt;=1,1,IF(SUM('Actual species'!T1106)="X",1,0))</f>
        <v>0</v>
      </c>
      <c r="R1106" s="2">
        <f>IF(SUM('Actual species'!U1106)&gt;=1,1,IF(SUM('Actual species'!U1106)="X",1,0))</f>
        <v>0</v>
      </c>
      <c r="S1106" s="2">
        <f>IF(SUM('Actual species'!V1106)&gt;=1,1,IF(SUM('Actual species'!V1106)="X",1,0))</f>
        <v>1</v>
      </c>
      <c r="T1106" s="2">
        <f>IF(SUM('Actual species'!W1106)&gt;=1,1,IF(SUM('Actual species'!W1106)="X",1,0))</f>
        <v>0</v>
      </c>
    </row>
    <row r="1107" spans="1:20" x14ac:dyDescent="0.3">
      <c r="A1107" s="113" t="str">
        <f>'Actual species'!A1107</f>
        <v>Quedius persimilis</v>
      </c>
      <c r="B1107" s="66">
        <f>IF(SUM('Actual species'!B1107:E1107)&gt;=1,1,IF(SUM('Actual species'!B1107:E1107)="X",1,0))</f>
        <v>0</v>
      </c>
      <c r="C1107" s="2">
        <f>IF(SUM('Actual species'!F1107)&gt;=1,1,IF(SUM('Actual species'!F1107)="X",1,0))</f>
        <v>0</v>
      </c>
      <c r="D1107" s="2">
        <f>IF(SUM('Actual species'!G1107)&gt;=1,1,IF(SUM('Actual species'!G1107)="X",1,0))</f>
        <v>0</v>
      </c>
      <c r="E1107" s="2">
        <f>IF(SUM('Actual species'!H1107)&gt;=1,1,IF(SUM('Actual species'!H1107)="X",1,0))</f>
        <v>0</v>
      </c>
      <c r="F1107" s="2">
        <f>IF(SUM('Actual species'!I1107)&gt;=1,1,IF(SUM('Actual species'!I1107)="X",1,0))</f>
        <v>0</v>
      </c>
      <c r="G1107" s="2">
        <f>IF(SUM('Actual species'!J1107)&gt;=1,1,IF(SUM('Actual species'!J1107)="X",1,0))</f>
        <v>0</v>
      </c>
      <c r="H1107" s="2">
        <f>IF(SUM('Actual species'!K1107)&gt;=1,1,IF(SUM('Actual species'!K1107)="X",1,0))</f>
        <v>0</v>
      </c>
      <c r="I1107" s="2">
        <f>IF(SUM('Actual species'!L1107)&gt;=1,1,IF(SUM('Actual species'!L1107)="X",1,0))</f>
        <v>0</v>
      </c>
      <c r="J1107" s="2">
        <f>IF(SUM('Actual species'!M1107)&gt;=1,1,IF(SUM('Actual species'!M1107)="X",1,0))</f>
        <v>0</v>
      </c>
      <c r="K1107" s="2">
        <f>IF(SUM('Actual species'!N1107)&gt;=1,1,IF(SUM('Actual species'!N1107)="X",1,0))</f>
        <v>0</v>
      </c>
      <c r="L1107" s="2">
        <f>IF(SUM('Actual species'!O1107)&gt;=1,1,IF(SUM('Actual species'!O1107)="X",1,0))</f>
        <v>0</v>
      </c>
      <c r="M1107" s="2">
        <f>IF(SUM('Actual species'!P1107)&gt;=1,1,IF(SUM('Actual species'!P1107)="X",1,0))</f>
        <v>0</v>
      </c>
      <c r="N1107" s="2">
        <f>IF(SUM('Actual species'!Q1107)&gt;=1,1,IF(SUM('Actual species'!Q1107)="X",1,0))</f>
        <v>0</v>
      </c>
      <c r="O1107" s="2">
        <f>IF(SUM('Actual species'!R1107)&gt;=1,1,IF(SUM('Actual species'!R1107)="X",1,0))</f>
        <v>0</v>
      </c>
      <c r="P1107" s="2">
        <f>IF(SUM('Actual species'!S1107)&gt;=1,1,IF(SUM('Actual species'!S1107)="X",1,0))</f>
        <v>0</v>
      </c>
      <c r="Q1107" s="2">
        <f>IF(SUM('Actual species'!T1107)&gt;=1,1,IF(SUM('Actual species'!T1107)="X",1,0))</f>
        <v>1</v>
      </c>
      <c r="R1107" s="2">
        <f>IF(SUM('Actual species'!U1107)&gt;=1,1,IF(SUM('Actual species'!U1107)="X",1,0))</f>
        <v>1</v>
      </c>
      <c r="S1107" s="2">
        <f>IF(SUM('Actual species'!V1107)&gt;=1,1,IF(SUM('Actual species'!V1107)="X",1,0))</f>
        <v>1</v>
      </c>
      <c r="T1107" s="2">
        <f>IF(SUM('Actual species'!W1107)&gt;=1,1,IF(SUM('Actual species'!W1107)="X",1,0))</f>
        <v>0</v>
      </c>
    </row>
    <row r="1108" spans="1:20" x14ac:dyDescent="0.3">
      <c r="A1108" s="113" t="str">
        <f>'Actual species'!A1108</f>
        <v>Quedius picipes</v>
      </c>
      <c r="B1108" s="66">
        <f>IF(SUM('Actual species'!B1108:E1108)&gt;=1,1,IF(SUM('Actual species'!B1108:E1108)="X",1,0))</f>
        <v>0</v>
      </c>
      <c r="C1108" s="2">
        <f>IF(SUM('Actual species'!F1108)&gt;=1,1,IF(SUM('Actual species'!F1108)="X",1,0))</f>
        <v>0</v>
      </c>
      <c r="D1108" s="2">
        <f>IF(SUM('Actual species'!G1108)&gt;=1,1,IF(SUM('Actual species'!G1108)="X",1,0))</f>
        <v>0</v>
      </c>
      <c r="E1108" s="2">
        <f>IF(SUM('Actual species'!H1108)&gt;=1,1,IF(SUM('Actual species'!H1108)="X",1,0))</f>
        <v>0</v>
      </c>
      <c r="F1108" s="2">
        <f>IF(SUM('Actual species'!I1108)&gt;=1,1,IF(SUM('Actual species'!I1108)="X",1,0))</f>
        <v>0</v>
      </c>
      <c r="G1108" s="2">
        <f>IF(SUM('Actual species'!J1108)&gt;=1,1,IF(SUM('Actual species'!J1108)="X",1,0))</f>
        <v>0</v>
      </c>
      <c r="H1108" s="2">
        <f>IF(SUM('Actual species'!K1108)&gt;=1,1,IF(SUM('Actual species'!K1108)="X",1,0))</f>
        <v>0</v>
      </c>
      <c r="I1108" s="2">
        <f>IF(SUM('Actual species'!L1108)&gt;=1,1,IF(SUM('Actual species'!L1108)="X",1,0))</f>
        <v>0</v>
      </c>
      <c r="J1108" s="2">
        <f>IF(SUM('Actual species'!M1108)&gt;=1,1,IF(SUM('Actual species'!M1108)="X",1,0))</f>
        <v>0</v>
      </c>
      <c r="K1108" s="2">
        <f>IF(SUM('Actual species'!N1108)&gt;=1,1,IF(SUM('Actual species'!N1108)="X",1,0))</f>
        <v>0</v>
      </c>
      <c r="L1108" s="2">
        <f>IF(SUM('Actual species'!O1108)&gt;=1,1,IF(SUM('Actual species'!O1108)="X",1,0))</f>
        <v>0</v>
      </c>
      <c r="M1108" s="2">
        <f>IF(SUM('Actual species'!P1108)&gt;=1,1,IF(SUM('Actual species'!P1108)="X",1,0))</f>
        <v>0</v>
      </c>
      <c r="N1108" s="2">
        <f>IF(SUM('Actual species'!Q1108)&gt;=1,1,IF(SUM('Actual species'!Q1108)="X",1,0))</f>
        <v>0</v>
      </c>
      <c r="O1108" s="2">
        <f>IF(SUM('Actual species'!R1108)&gt;=1,1,IF(SUM('Actual species'!R1108)="X",1,0))</f>
        <v>0</v>
      </c>
      <c r="P1108" s="2">
        <f>IF(SUM('Actual species'!S1108)&gt;=1,1,IF(SUM('Actual species'!S1108)="X",1,0))</f>
        <v>0</v>
      </c>
      <c r="Q1108" s="2">
        <f>IF(SUM('Actual species'!T1108)&gt;=1,1,IF(SUM('Actual species'!T1108)="X",1,0))</f>
        <v>0</v>
      </c>
      <c r="R1108" s="2">
        <f>IF(SUM('Actual species'!U1108)&gt;=1,1,IF(SUM('Actual species'!U1108)="X",1,0))</f>
        <v>0</v>
      </c>
      <c r="S1108" s="2">
        <f>IF(SUM('Actual species'!V1108)&gt;=1,1,IF(SUM('Actual species'!V1108)="X",1,0))</f>
        <v>0</v>
      </c>
      <c r="T1108" s="2">
        <f>IF(SUM('Actual species'!W1108)&gt;=1,1,IF(SUM('Actual species'!W1108)="X",1,0))</f>
        <v>0</v>
      </c>
    </row>
    <row r="1109" spans="1:20" x14ac:dyDescent="0.3">
      <c r="A1109" s="113" t="str">
        <f>'Actual species'!A1109</f>
        <v xml:space="preserve">Quedius praecisus (E) </v>
      </c>
      <c r="B1109" s="66">
        <f>IF(SUM('Actual species'!B1109:E1109)&gt;=1,1,IF(SUM('Actual species'!B1109:E1109)="X",1,0))</f>
        <v>0</v>
      </c>
      <c r="C1109" s="2">
        <f>IF(SUM('Actual species'!F1109)&gt;=1,1,IF(SUM('Actual species'!F1109)="X",1,0))</f>
        <v>0</v>
      </c>
      <c r="D1109" s="2">
        <f>IF(SUM('Actual species'!G1109)&gt;=1,1,IF(SUM('Actual species'!G1109)="X",1,0))</f>
        <v>0</v>
      </c>
      <c r="E1109" s="2">
        <f>IF(SUM('Actual species'!H1109)&gt;=1,1,IF(SUM('Actual species'!H1109)="X",1,0))</f>
        <v>0</v>
      </c>
      <c r="F1109" s="2">
        <f>IF(SUM('Actual species'!I1109)&gt;=1,1,IF(SUM('Actual species'!I1109)="X",1,0))</f>
        <v>0</v>
      </c>
      <c r="G1109" s="2">
        <f>IF(SUM('Actual species'!J1109)&gt;=1,1,IF(SUM('Actual species'!J1109)="X",1,0))</f>
        <v>1</v>
      </c>
      <c r="H1109" s="2">
        <f>IF(SUM('Actual species'!K1109)&gt;=1,1,IF(SUM('Actual species'!K1109)="X",1,0))</f>
        <v>0</v>
      </c>
      <c r="I1109" s="2">
        <f>IF(SUM('Actual species'!L1109)&gt;=1,1,IF(SUM('Actual species'!L1109)="X",1,0))</f>
        <v>0</v>
      </c>
      <c r="J1109" s="2">
        <f>IF(SUM('Actual species'!M1109)&gt;=1,1,IF(SUM('Actual species'!M1109)="X",1,0))</f>
        <v>0</v>
      </c>
      <c r="K1109" s="2">
        <f>IF(SUM('Actual species'!N1109)&gt;=1,1,IF(SUM('Actual species'!N1109)="X",1,0))</f>
        <v>0</v>
      </c>
      <c r="L1109" s="2">
        <f>IF(SUM('Actual species'!O1109)&gt;=1,1,IF(SUM('Actual species'!O1109)="X",1,0))</f>
        <v>0</v>
      </c>
      <c r="M1109" s="2">
        <f>IF(SUM('Actual species'!P1109)&gt;=1,1,IF(SUM('Actual species'!P1109)="X",1,0))</f>
        <v>0</v>
      </c>
      <c r="N1109" s="2">
        <f>IF(SUM('Actual species'!Q1109)&gt;=1,1,IF(SUM('Actual species'!Q1109)="X",1,0))</f>
        <v>0</v>
      </c>
      <c r="O1109" s="2">
        <f>IF(SUM('Actual species'!R1109)&gt;=1,1,IF(SUM('Actual species'!R1109)="X",1,0))</f>
        <v>0</v>
      </c>
      <c r="P1109" s="2">
        <f>IF(SUM('Actual species'!S1109)&gt;=1,1,IF(SUM('Actual species'!S1109)="X",1,0))</f>
        <v>0</v>
      </c>
      <c r="Q1109" s="2">
        <f>IF(SUM('Actual species'!T1109)&gt;=1,1,IF(SUM('Actual species'!T1109)="X",1,0))</f>
        <v>0</v>
      </c>
      <c r="R1109" s="2">
        <f>IF(SUM('Actual species'!U1109)&gt;=1,1,IF(SUM('Actual species'!U1109)="X",1,0))</f>
        <v>0</v>
      </c>
      <c r="S1109" s="2">
        <f>IF(SUM('Actual species'!V1109)&gt;=1,1,IF(SUM('Actual species'!V1109)="X",1,0))</f>
        <v>0</v>
      </c>
      <c r="T1109" s="2">
        <f>IF(SUM('Actual species'!W1109)&gt;=1,1,IF(SUM('Actual species'!W1109)="X",1,0))</f>
        <v>0</v>
      </c>
    </row>
    <row r="1110" spans="1:20" x14ac:dyDescent="0.3">
      <c r="A1110" s="113" t="str">
        <f>'Actual species'!A1110</f>
        <v>Quedius pseudonigriceps</v>
      </c>
      <c r="B1110" s="66">
        <f>IF(SUM('Actual species'!B1110:E1110)&gt;=1,1,IF(SUM('Actual species'!B1110:E1110)="X",1,0))</f>
        <v>0</v>
      </c>
      <c r="C1110" s="2">
        <f>IF(SUM('Actual species'!F1110)&gt;=1,1,IF(SUM('Actual species'!F1110)="X",1,0))</f>
        <v>0</v>
      </c>
      <c r="D1110" s="2">
        <f>IF(SUM('Actual species'!G1110)&gt;=1,1,IF(SUM('Actual species'!G1110)="X",1,0))</f>
        <v>0</v>
      </c>
      <c r="E1110" s="2">
        <f>IF(SUM('Actual species'!H1110)&gt;=1,1,IF(SUM('Actual species'!H1110)="X",1,0))</f>
        <v>1</v>
      </c>
      <c r="F1110" s="2">
        <f>IF(SUM('Actual species'!I1110)&gt;=1,1,IF(SUM('Actual species'!I1110)="X",1,0))</f>
        <v>0</v>
      </c>
      <c r="G1110" s="2">
        <f>IF(SUM('Actual species'!J1110)&gt;=1,1,IF(SUM('Actual species'!J1110)="X",1,0))</f>
        <v>0</v>
      </c>
      <c r="H1110" s="2">
        <f>IF(SUM('Actual species'!K1110)&gt;=1,1,IF(SUM('Actual species'!K1110)="X",1,0))</f>
        <v>0</v>
      </c>
      <c r="I1110" s="2">
        <f>IF(SUM('Actual species'!L1110)&gt;=1,1,IF(SUM('Actual species'!L1110)="X",1,0))</f>
        <v>0</v>
      </c>
      <c r="J1110" s="2">
        <f>IF(SUM('Actual species'!M1110)&gt;=1,1,IF(SUM('Actual species'!M1110)="X",1,0))</f>
        <v>0</v>
      </c>
      <c r="K1110" s="2">
        <f>IF(SUM('Actual species'!N1110)&gt;=1,1,IF(SUM('Actual species'!N1110)="X",1,0))</f>
        <v>0</v>
      </c>
      <c r="L1110" s="2">
        <f>IF(SUM('Actual species'!O1110)&gt;=1,1,IF(SUM('Actual species'!O1110)="X",1,0))</f>
        <v>0</v>
      </c>
      <c r="M1110" s="2">
        <f>IF(SUM('Actual species'!P1110)&gt;=1,1,IF(SUM('Actual species'!P1110)="X",1,0))</f>
        <v>0</v>
      </c>
      <c r="N1110" s="2">
        <f>IF(SUM('Actual species'!Q1110)&gt;=1,1,IF(SUM('Actual species'!Q1110)="X",1,0))</f>
        <v>1</v>
      </c>
      <c r="O1110" s="2">
        <f>IF(SUM('Actual species'!R1110)&gt;=1,1,IF(SUM('Actual species'!R1110)="X",1,0))</f>
        <v>1</v>
      </c>
      <c r="P1110" s="2">
        <f>IF(SUM('Actual species'!S1110)&gt;=1,1,IF(SUM('Actual species'!S1110)="X",1,0))</f>
        <v>0</v>
      </c>
      <c r="Q1110" s="2">
        <f>IF(SUM('Actual species'!T1110)&gt;=1,1,IF(SUM('Actual species'!T1110)="X",1,0))</f>
        <v>1</v>
      </c>
      <c r="R1110" s="2">
        <f>IF(SUM('Actual species'!U1110)&gt;=1,1,IF(SUM('Actual species'!U1110)="X",1,0))</f>
        <v>1</v>
      </c>
      <c r="S1110" s="2">
        <f>IF(SUM('Actual species'!V1110)&gt;=1,1,IF(SUM('Actual species'!V1110)="X",1,0))</f>
        <v>0</v>
      </c>
      <c r="T1110" s="2">
        <f>IF(SUM('Actual species'!W1110)&gt;=1,1,IF(SUM('Actual species'!W1110)="X",1,0))</f>
        <v>0</v>
      </c>
    </row>
    <row r="1111" spans="1:20" x14ac:dyDescent="0.3">
      <c r="A1111" s="113" t="str">
        <f>'Actual species'!A1111</f>
        <v>Quedius pseudopyrenaeus</v>
      </c>
      <c r="B1111" s="66">
        <f>IF(SUM('Actual species'!B1111:E1111)&gt;=1,1,IF(SUM('Actual species'!B1111:E1111)="X",1,0))</f>
        <v>0</v>
      </c>
      <c r="C1111" s="2">
        <f>IF(SUM('Actual species'!F1111)&gt;=1,1,IF(SUM('Actual species'!F1111)="X",1,0))</f>
        <v>0</v>
      </c>
      <c r="D1111" s="2">
        <f>IF(SUM('Actual species'!G1111)&gt;=1,1,IF(SUM('Actual species'!G1111)="X",1,0))</f>
        <v>0</v>
      </c>
      <c r="E1111" s="2">
        <f>IF(SUM('Actual species'!H1111)&gt;=1,1,IF(SUM('Actual species'!H1111)="X",1,0))</f>
        <v>0</v>
      </c>
      <c r="F1111" s="2">
        <f>IF(SUM('Actual species'!I1111)&gt;=1,1,IF(SUM('Actual species'!I1111)="X",1,0))</f>
        <v>0</v>
      </c>
      <c r="G1111" s="2">
        <f>IF(SUM('Actual species'!J1111)&gt;=1,1,IF(SUM('Actual species'!J1111)="X",1,0))</f>
        <v>0</v>
      </c>
      <c r="H1111" s="2">
        <f>IF(SUM('Actual species'!K1111)&gt;=1,1,IF(SUM('Actual species'!K1111)="X",1,0))</f>
        <v>0</v>
      </c>
      <c r="I1111" s="2">
        <f>IF(SUM('Actual species'!L1111)&gt;=1,1,IF(SUM('Actual species'!L1111)="X",1,0))</f>
        <v>0</v>
      </c>
      <c r="J1111" s="2">
        <f>IF(SUM('Actual species'!M1111)&gt;=1,1,IF(SUM('Actual species'!M1111)="X",1,0))</f>
        <v>0</v>
      </c>
      <c r="K1111" s="2">
        <f>IF(SUM('Actual species'!N1111)&gt;=1,1,IF(SUM('Actual species'!N1111)="X",1,0))</f>
        <v>0</v>
      </c>
      <c r="L1111" s="2">
        <f>IF(SUM('Actual species'!O1111)&gt;=1,1,IF(SUM('Actual species'!O1111)="X",1,0))</f>
        <v>0</v>
      </c>
      <c r="M1111" s="2">
        <f>IF(SUM('Actual species'!P1111)&gt;=1,1,IF(SUM('Actual species'!P1111)="X",1,0))</f>
        <v>0</v>
      </c>
      <c r="N1111" s="2">
        <f>IF(SUM('Actual species'!Q1111)&gt;=1,1,IF(SUM('Actual species'!Q1111)="X",1,0))</f>
        <v>0</v>
      </c>
      <c r="O1111" s="2">
        <f>IF(SUM('Actual species'!R1111)&gt;=1,1,IF(SUM('Actual species'!R1111)="X",1,0))</f>
        <v>0</v>
      </c>
      <c r="P1111" s="2">
        <f>IF(SUM('Actual species'!S1111)&gt;=1,1,IF(SUM('Actual species'!S1111)="X",1,0))</f>
        <v>0</v>
      </c>
      <c r="Q1111" s="2">
        <f>IF(SUM('Actual species'!T1111)&gt;=1,1,IF(SUM('Actual species'!T1111)="X",1,0))</f>
        <v>1</v>
      </c>
      <c r="R1111" s="2">
        <f>IF(SUM('Actual species'!U1111)&gt;=1,1,IF(SUM('Actual species'!U1111)="X",1,0))</f>
        <v>0</v>
      </c>
      <c r="S1111" s="2">
        <f>IF(SUM('Actual species'!V1111)&gt;=1,1,IF(SUM('Actual species'!V1111)="X",1,0))</f>
        <v>1</v>
      </c>
      <c r="T1111" s="2">
        <f>IF(SUM('Actual species'!W1111)&gt;=1,1,IF(SUM('Actual species'!W1111)="X",1,0))</f>
        <v>0</v>
      </c>
    </row>
    <row r="1112" spans="1:20" x14ac:dyDescent="0.3">
      <c r="A1112" s="113" t="str">
        <f>'Actual species'!A1112</f>
        <v>Quedius rugosipennis</v>
      </c>
      <c r="B1112" s="66">
        <f>IF(SUM('Actual species'!B1112:E1112)&gt;=1,1,IF(SUM('Actual species'!B1112:E1112)="X",1,0))</f>
        <v>1</v>
      </c>
      <c r="C1112" s="2">
        <f>IF(SUM('Actual species'!F1112)&gt;=1,1,IF(SUM('Actual species'!F1112)="X",1,0))</f>
        <v>0</v>
      </c>
      <c r="D1112" s="2">
        <f>IF(SUM('Actual species'!G1112)&gt;=1,1,IF(SUM('Actual species'!G1112)="X",1,0))</f>
        <v>0</v>
      </c>
      <c r="E1112" s="2">
        <f>IF(SUM('Actual species'!H1112)&gt;=1,1,IF(SUM('Actual species'!H1112)="X",1,0))</f>
        <v>1</v>
      </c>
      <c r="F1112" s="2">
        <f>IF(SUM('Actual species'!I1112)&gt;=1,1,IF(SUM('Actual species'!I1112)="X",1,0))</f>
        <v>0</v>
      </c>
      <c r="G1112" s="2">
        <f>IF(SUM('Actual species'!J1112)&gt;=1,1,IF(SUM('Actual species'!J1112)="X",1,0))</f>
        <v>0</v>
      </c>
      <c r="H1112" s="2">
        <f>IF(SUM('Actual species'!K1112)&gt;=1,1,IF(SUM('Actual species'!K1112)="X",1,0))</f>
        <v>0</v>
      </c>
      <c r="I1112" s="2">
        <f>IF(SUM('Actual species'!L1112)&gt;=1,1,IF(SUM('Actual species'!L1112)="X",1,0))</f>
        <v>0</v>
      </c>
      <c r="J1112" s="2">
        <f>IF(SUM('Actual species'!M1112)&gt;=1,1,IF(SUM('Actual species'!M1112)="X",1,0))</f>
        <v>0</v>
      </c>
      <c r="K1112" s="2">
        <f>IF(SUM('Actual species'!N1112)&gt;=1,1,IF(SUM('Actual species'!N1112)="X",1,0))</f>
        <v>0</v>
      </c>
      <c r="L1112" s="2">
        <f>IF(SUM('Actual species'!O1112)&gt;=1,1,IF(SUM('Actual species'!O1112)="X",1,0))</f>
        <v>0</v>
      </c>
      <c r="M1112" s="2">
        <f>IF(SUM('Actual species'!P1112)&gt;=1,1,IF(SUM('Actual species'!P1112)="X",1,0))</f>
        <v>0</v>
      </c>
      <c r="N1112" s="2">
        <f>IF(SUM('Actual species'!Q1112)&gt;=1,1,IF(SUM('Actual species'!Q1112)="X",1,0))</f>
        <v>0</v>
      </c>
      <c r="O1112" s="2">
        <f>IF(SUM('Actual species'!R1112)&gt;=1,1,IF(SUM('Actual species'!R1112)="X",1,0))</f>
        <v>0</v>
      </c>
      <c r="P1112" s="2">
        <f>IF(SUM('Actual species'!S1112)&gt;=1,1,IF(SUM('Actual species'!S1112)="X",1,0))</f>
        <v>0</v>
      </c>
      <c r="Q1112" s="2">
        <f>IF(SUM('Actual species'!T1112)&gt;=1,1,IF(SUM('Actual species'!T1112)="X",1,0))</f>
        <v>0</v>
      </c>
      <c r="R1112" s="2">
        <f>IF(SUM('Actual species'!U1112)&gt;=1,1,IF(SUM('Actual species'!U1112)="X",1,0))</f>
        <v>0</v>
      </c>
      <c r="S1112" s="2">
        <f>IF(SUM('Actual species'!V1112)&gt;=1,1,IF(SUM('Actual species'!V1112)="X",1,0))</f>
        <v>0</v>
      </c>
      <c r="T1112" s="2">
        <f>IF(SUM('Actual species'!W1112)&gt;=1,1,IF(SUM('Actual species'!W1112)="X",1,0))</f>
        <v>0</v>
      </c>
    </row>
    <row r="1113" spans="1:20" x14ac:dyDescent="0.3">
      <c r="A1113" s="113" t="str">
        <f>'Actual species'!A1113</f>
        <v>Quedius scintillans</v>
      </c>
      <c r="B1113" s="66">
        <f>IF(SUM('Actual species'!B1113:E1113)&gt;=1,1,IF(SUM('Actual species'!B1113:E1113)="X",1,0))</f>
        <v>1</v>
      </c>
      <c r="C1113" s="2">
        <f>IF(SUM('Actual species'!F1113)&gt;=1,1,IF(SUM('Actual species'!F1113)="X",1,0))</f>
        <v>1</v>
      </c>
      <c r="D1113" s="2">
        <f>IF(SUM('Actual species'!G1113)&gt;=1,1,IF(SUM('Actual species'!G1113)="X",1,0))</f>
        <v>0</v>
      </c>
      <c r="E1113" s="2">
        <f>IF(SUM('Actual species'!H1113)&gt;=1,1,IF(SUM('Actual species'!H1113)="X",1,0))</f>
        <v>1</v>
      </c>
      <c r="F1113" s="2">
        <f>IF(SUM('Actual species'!I1113)&gt;=1,1,IF(SUM('Actual species'!I1113)="X",1,0))</f>
        <v>0</v>
      </c>
      <c r="G1113" s="2">
        <f>IF(SUM('Actual species'!J1113)&gt;=1,1,IF(SUM('Actual species'!J1113)="X",1,0))</f>
        <v>1</v>
      </c>
      <c r="H1113" s="2">
        <f>IF(SUM('Actual species'!K1113)&gt;=1,1,IF(SUM('Actual species'!K1113)="X",1,0))</f>
        <v>1</v>
      </c>
      <c r="I1113" s="2">
        <f>IF(SUM('Actual species'!L1113)&gt;=1,1,IF(SUM('Actual species'!L1113)="X",1,0))</f>
        <v>0</v>
      </c>
      <c r="J1113" s="2">
        <f>IF(SUM('Actual species'!M1113)&gt;=1,1,IF(SUM('Actual species'!M1113)="X",1,0))</f>
        <v>1</v>
      </c>
      <c r="K1113" s="2">
        <f>IF(SUM('Actual species'!N1113)&gt;=1,1,IF(SUM('Actual species'!N1113)="X",1,0))</f>
        <v>1</v>
      </c>
      <c r="L1113" s="2">
        <f>IF(SUM('Actual species'!O1113)&gt;=1,1,IF(SUM('Actual species'!O1113)="X",1,0))</f>
        <v>0</v>
      </c>
      <c r="M1113" s="2">
        <f>IF(SUM('Actual species'!P1113)&gt;=1,1,IF(SUM('Actual species'!P1113)="X",1,0))</f>
        <v>0</v>
      </c>
      <c r="N1113" s="2">
        <f>IF(SUM('Actual species'!Q1113)&gt;=1,1,IF(SUM('Actual species'!Q1113)="X",1,0))</f>
        <v>0</v>
      </c>
      <c r="O1113" s="2">
        <f>IF(SUM('Actual species'!R1113)&gt;=1,1,IF(SUM('Actual species'!R1113)="X",1,0))</f>
        <v>0</v>
      </c>
      <c r="P1113" s="2">
        <f>IF(SUM('Actual species'!S1113)&gt;=1,1,IF(SUM('Actual species'!S1113)="X",1,0))</f>
        <v>0</v>
      </c>
      <c r="Q1113" s="2">
        <f>IF(SUM('Actual species'!T1113)&gt;=1,1,IF(SUM('Actual species'!T1113)="X",1,0))</f>
        <v>0</v>
      </c>
      <c r="R1113" s="2">
        <f>IF(SUM('Actual species'!U1113)&gt;=1,1,IF(SUM('Actual species'!U1113)="X",1,0))</f>
        <v>0</v>
      </c>
      <c r="S1113" s="2">
        <f>IF(SUM('Actual species'!V1113)&gt;=1,1,IF(SUM('Actual species'!V1113)="X",1,0))</f>
        <v>0</v>
      </c>
      <c r="T1113" s="2">
        <f>IF(SUM('Actual species'!W1113)&gt;=1,1,IF(SUM('Actual species'!W1113)="X",1,0))</f>
        <v>0</v>
      </c>
    </row>
    <row r="1114" spans="1:20" x14ac:dyDescent="0.3">
      <c r="A1114" s="113" t="str">
        <f>'Actual species'!A1114</f>
        <v xml:space="preserve">*Quedius scheerpeltzi (E) </v>
      </c>
      <c r="B1114" s="66">
        <f>IF(SUM('Actual species'!B1114:E1114)&gt;=1,1,IF(SUM('Actual species'!B1114:E1114)="X",1,0))</f>
        <v>1</v>
      </c>
      <c r="C1114" s="2">
        <f>IF(SUM('Actual species'!F1114)&gt;=1,1,IF(SUM('Actual species'!F1114)="X",1,0))</f>
        <v>0</v>
      </c>
      <c r="D1114" s="2">
        <f>IF(SUM('Actual species'!G1114)&gt;=1,1,IF(SUM('Actual species'!G1114)="X",1,0))</f>
        <v>0</v>
      </c>
      <c r="E1114" s="2">
        <f>IF(SUM('Actual species'!H1114)&gt;=1,1,IF(SUM('Actual species'!H1114)="X",1,0))</f>
        <v>0</v>
      </c>
      <c r="F1114" s="2">
        <f>IF(SUM('Actual species'!I1114)&gt;=1,1,IF(SUM('Actual species'!I1114)="X",1,0))</f>
        <v>0</v>
      </c>
      <c r="G1114" s="2">
        <f>IF(SUM('Actual species'!J1114)&gt;=1,1,IF(SUM('Actual species'!J1114)="X",1,0))</f>
        <v>0</v>
      </c>
      <c r="H1114" s="2">
        <f>IF(SUM('Actual species'!K1114)&gt;=1,1,IF(SUM('Actual species'!K1114)="X",1,0))</f>
        <v>0</v>
      </c>
      <c r="I1114" s="2">
        <f>IF(SUM('Actual species'!L1114)&gt;=1,1,IF(SUM('Actual species'!L1114)="X",1,0))</f>
        <v>0</v>
      </c>
      <c r="J1114" s="2">
        <f>IF(SUM('Actual species'!M1114)&gt;=1,1,IF(SUM('Actual species'!M1114)="X",1,0))</f>
        <v>0</v>
      </c>
      <c r="K1114" s="2">
        <f>IF(SUM('Actual species'!N1114)&gt;=1,1,IF(SUM('Actual species'!N1114)="X",1,0))</f>
        <v>0</v>
      </c>
      <c r="L1114" s="2">
        <f>IF(SUM('Actual species'!O1114)&gt;=1,1,IF(SUM('Actual species'!O1114)="X",1,0))</f>
        <v>0</v>
      </c>
      <c r="M1114" s="2">
        <f>IF(SUM('Actual species'!P1114)&gt;=1,1,IF(SUM('Actual species'!P1114)="X",1,0))</f>
        <v>0</v>
      </c>
      <c r="N1114" s="2">
        <f>IF(SUM('Actual species'!Q1114)&gt;=1,1,IF(SUM('Actual species'!Q1114)="X",1,0))</f>
        <v>0</v>
      </c>
      <c r="O1114" s="2">
        <f>IF(SUM('Actual species'!R1114)&gt;=1,1,IF(SUM('Actual species'!R1114)="X",1,0))</f>
        <v>0</v>
      </c>
      <c r="P1114" s="2">
        <f>IF(SUM('Actual species'!S1114)&gt;=1,1,IF(SUM('Actual species'!S1114)="X",1,0))</f>
        <v>0</v>
      </c>
      <c r="Q1114" s="2">
        <f>IF(SUM('Actual species'!T1114)&gt;=1,1,IF(SUM('Actual species'!T1114)="X",1,0))</f>
        <v>0</v>
      </c>
      <c r="R1114" s="2">
        <f>IF(SUM('Actual species'!U1114)&gt;=1,1,IF(SUM('Actual species'!U1114)="X",1,0))</f>
        <v>0</v>
      </c>
      <c r="S1114" s="2">
        <f>IF(SUM('Actual species'!V1114)&gt;=1,1,IF(SUM('Actual species'!V1114)="X",1,0))</f>
        <v>0</v>
      </c>
      <c r="T1114" s="2">
        <f>IF(SUM('Actual species'!W1114)&gt;=1,1,IF(SUM('Actual species'!W1114)="X",1,0))</f>
        <v>0</v>
      </c>
    </row>
    <row r="1115" spans="1:20" x14ac:dyDescent="0.3">
      <c r="A1115" s="113" t="str">
        <f>'Actual species'!A1115</f>
        <v>Quedius semiaeneus</v>
      </c>
      <c r="B1115" s="66">
        <f>IF(SUM('Actual species'!B1115:E1115)&gt;=1,1,IF(SUM('Actual species'!B1115:E1115)="X",1,0))</f>
        <v>1</v>
      </c>
      <c r="C1115" s="2">
        <f>IF(SUM('Actual species'!F1115)&gt;=1,1,IF(SUM('Actual species'!F1115)="X",1,0))</f>
        <v>0</v>
      </c>
      <c r="D1115" s="2">
        <f>IF(SUM('Actual species'!G1115)&gt;=1,1,IF(SUM('Actual species'!G1115)="X",1,0))</f>
        <v>1</v>
      </c>
      <c r="E1115" s="2">
        <f>IF(SUM('Actual species'!H1115)&gt;=1,1,IF(SUM('Actual species'!H1115)="X",1,0))</f>
        <v>1</v>
      </c>
      <c r="F1115" s="2">
        <f>IF(SUM('Actual species'!I1115)&gt;=1,1,IF(SUM('Actual species'!I1115)="X",1,0))</f>
        <v>1</v>
      </c>
      <c r="G1115" s="2">
        <f>IF(SUM('Actual species'!J1115)&gt;=1,1,IF(SUM('Actual species'!J1115)="X",1,0))</f>
        <v>0</v>
      </c>
      <c r="H1115" s="2">
        <f>IF(SUM('Actual species'!K1115)&gt;=1,1,IF(SUM('Actual species'!K1115)="X",1,0))</f>
        <v>0</v>
      </c>
      <c r="I1115" s="2">
        <f>IF(SUM('Actual species'!L1115)&gt;=1,1,IF(SUM('Actual species'!L1115)="X",1,0))</f>
        <v>0</v>
      </c>
      <c r="J1115" s="2">
        <f>IF(SUM('Actual species'!M1115)&gt;=1,1,IF(SUM('Actual species'!M1115)="X",1,0))</f>
        <v>0</v>
      </c>
      <c r="K1115" s="2">
        <f>IF(SUM('Actual species'!N1115)&gt;=1,1,IF(SUM('Actual species'!N1115)="X",1,0))</f>
        <v>0</v>
      </c>
      <c r="L1115" s="2">
        <f>IF(SUM('Actual species'!O1115)&gt;=1,1,IF(SUM('Actual species'!O1115)="X",1,0))</f>
        <v>0</v>
      </c>
      <c r="M1115" s="2">
        <f>IF(SUM('Actual species'!P1115)&gt;=1,1,IF(SUM('Actual species'!P1115)="X",1,0))</f>
        <v>0</v>
      </c>
      <c r="N1115" s="2">
        <f>IF(SUM('Actual species'!Q1115)&gt;=1,1,IF(SUM('Actual species'!Q1115)="X",1,0))</f>
        <v>0</v>
      </c>
      <c r="O1115" s="2">
        <f>IF(SUM('Actual species'!R1115)&gt;=1,1,IF(SUM('Actual species'!R1115)="X",1,0))</f>
        <v>0</v>
      </c>
      <c r="P1115" s="2">
        <f>IF(SUM('Actual species'!S1115)&gt;=1,1,IF(SUM('Actual species'!S1115)="X",1,0))</f>
        <v>0</v>
      </c>
      <c r="Q1115" s="2">
        <f>IF(SUM('Actual species'!T1115)&gt;=1,1,IF(SUM('Actual species'!T1115)="X",1,0))</f>
        <v>0</v>
      </c>
      <c r="R1115" s="2">
        <f>IF(SUM('Actual species'!U1115)&gt;=1,1,IF(SUM('Actual species'!U1115)="X",1,0))</f>
        <v>0</v>
      </c>
      <c r="S1115" s="2">
        <f>IF(SUM('Actual species'!V1115)&gt;=1,1,IF(SUM('Actual species'!V1115)="X",1,0))</f>
        <v>0</v>
      </c>
      <c r="T1115" s="2">
        <f>IF(SUM('Actual species'!W1115)&gt;=1,1,IF(SUM('Actual species'!W1115)="X",1,0))</f>
        <v>0</v>
      </c>
    </row>
    <row r="1116" spans="1:20" x14ac:dyDescent="0.3">
      <c r="A1116" s="113" t="str">
        <f>'Actual species'!A1116</f>
        <v>Quedius semiobscurus</v>
      </c>
      <c r="B1116" s="66">
        <f>IF(SUM('Actual species'!B1116:E1116)&gt;=1,1,IF(SUM('Actual species'!B1116:E1116)="X",1,0))</f>
        <v>1</v>
      </c>
      <c r="C1116" s="2">
        <f>IF(SUM('Actual species'!F1116)&gt;=1,1,IF(SUM('Actual species'!F1116)="X",1,0))</f>
        <v>0</v>
      </c>
      <c r="D1116" s="2">
        <f>IF(SUM('Actual species'!G1116)&gt;=1,1,IF(SUM('Actual species'!G1116)="X",1,0))</f>
        <v>0</v>
      </c>
      <c r="E1116" s="2">
        <f>IF(SUM('Actual species'!H1116)&gt;=1,1,IF(SUM('Actual species'!H1116)="X",1,0))</f>
        <v>0</v>
      </c>
      <c r="F1116" s="2">
        <f>IF(SUM('Actual species'!I1116)&gt;=1,1,IF(SUM('Actual species'!I1116)="X",1,0))</f>
        <v>0</v>
      </c>
      <c r="G1116" s="2">
        <f>IF(SUM('Actual species'!J1116)&gt;=1,1,IF(SUM('Actual species'!J1116)="X",1,0))</f>
        <v>1</v>
      </c>
      <c r="H1116" s="2">
        <f>IF(SUM('Actual species'!K1116)&gt;=1,1,IF(SUM('Actual species'!K1116)="X",1,0))</f>
        <v>1</v>
      </c>
      <c r="I1116" s="2">
        <f>IF(SUM('Actual species'!L1116)&gt;=1,1,IF(SUM('Actual species'!L1116)="X",1,0))</f>
        <v>0</v>
      </c>
      <c r="J1116" s="2">
        <f>IF(SUM('Actual species'!M1116)&gt;=1,1,IF(SUM('Actual species'!M1116)="X",1,0))</f>
        <v>1</v>
      </c>
      <c r="K1116" s="2">
        <f>IF(SUM('Actual species'!N1116)&gt;=1,1,IF(SUM('Actual species'!N1116)="X",1,0))</f>
        <v>0</v>
      </c>
      <c r="L1116" s="2">
        <f>IF(SUM('Actual species'!O1116)&gt;=1,1,IF(SUM('Actual species'!O1116)="X",1,0))</f>
        <v>0</v>
      </c>
      <c r="M1116" s="2">
        <f>IF(SUM('Actual species'!P1116)&gt;=1,1,IF(SUM('Actual species'!P1116)="X",1,0))</f>
        <v>0</v>
      </c>
      <c r="N1116" s="2">
        <f>IF(SUM('Actual species'!Q1116)&gt;=1,1,IF(SUM('Actual species'!Q1116)="X",1,0))</f>
        <v>0</v>
      </c>
      <c r="O1116" s="2">
        <f>IF(SUM('Actual species'!R1116)&gt;=1,1,IF(SUM('Actual species'!R1116)="X",1,0))</f>
        <v>0</v>
      </c>
      <c r="P1116" s="2">
        <f>IF(SUM('Actual species'!S1116)&gt;=1,1,IF(SUM('Actual species'!S1116)="X",1,0))</f>
        <v>0</v>
      </c>
      <c r="Q1116" s="2">
        <f>IF(SUM('Actual species'!T1116)&gt;=1,1,IF(SUM('Actual species'!T1116)="X",1,0))</f>
        <v>0</v>
      </c>
      <c r="R1116" s="2">
        <f>IF(SUM('Actual species'!U1116)&gt;=1,1,IF(SUM('Actual species'!U1116)="X",1,0))</f>
        <v>0</v>
      </c>
      <c r="S1116" s="2">
        <f>IF(SUM('Actual species'!V1116)&gt;=1,1,IF(SUM('Actual species'!V1116)="X",1,0))</f>
        <v>0</v>
      </c>
      <c r="T1116" s="2">
        <f>IF(SUM('Actual species'!W1116)&gt;=1,1,IF(SUM('Actual species'!W1116)="X",1,0))</f>
        <v>0</v>
      </c>
    </row>
    <row r="1117" spans="1:20" x14ac:dyDescent="0.3">
      <c r="A1117" s="113" t="str">
        <f>'Actual species'!A1117</f>
        <v xml:space="preserve">Quedius sigwalti (E) </v>
      </c>
      <c r="B1117" s="66">
        <f>IF(SUM('Actual species'!B1117:E1117)&gt;=1,1,IF(SUM('Actual species'!B1117:E1117)="X",1,0))</f>
        <v>0</v>
      </c>
      <c r="C1117" s="2">
        <f>IF(SUM('Actual species'!F1117)&gt;=1,1,IF(SUM('Actual species'!F1117)="X",1,0))</f>
        <v>0</v>
      </c>
      <c r="D1117" s="2">
        <f>IF(SUM('Actual species'!G1117)&gt;=1,1,IF(SUM('Actual species'!G1117)="X",1,0))</f>
        <v>0</v>
      </c>
      <c r="E1117" s="2">
        <f>IF(SUM('Actual species'!H1117)&gt;=1,1,IF(SUM('Actual species'!H1117)="X",1,0))</f>
        <v>0</v>
      </c>
      <c r="F1117" s="2">
        <f>IF(SUM('Actual species'!I1117)&gt;=1,1,IF(SUM('Actual species'!I1117)="X",1,0))</f>
        <v>0</v>
      </c>
      <c r="G1117" s="2">
        <f>IF(SUM('Actual species'!J1117)&gt;=1,1,IF(SUM('Actual species'!J1117)="X",1,0))</f>
        <v>1</v>
      </c>
      <c r="H1117" s="2">
        <f>IF(SUM('Actual species'!K1117)&gt;=1,1,IF(SUM('Actual species'!K1117)="X",1,0))</f>
        <v>0</v>
      </c>
      <c r="I1117" s="2">
        <f>IF(SUM('Actual species'!L1117)&gt;=1,1,IF(SUM('Actual species'!L1117)="X",1,0))</f>
        <v>0</v>
      </c>
      <c r="J1117" s="2">
        <f>IF(SUM('Actual species'!M1117)&gt;=1,1,IF(SUM('Actual species'!M1117)="X",1,0))</f>
        <v>0</v>
      </c>
      <c r="K1117" s="2">
        <f>IF(SUM('Actual species'!N1117)&gt;=1,1,IF(SUM('Actual species'!N1117)="X",1,0))</f>
        <v>0</v>
      </c>
      <c r="L1117" s="2">
        <f>IF(SUM('Actual species'!O1117)&gt;=1,1,IF(SUM('Actual species'!O1117)="X",1,0))</f>
        <v>0</v>
      </c>
      <c r="M1117" s="2">
        <f>IF(SUM('Actual species'!P1117)&gt;=1,1,IF(SUM('Actual species'!P1117)="X",1,0))</f>
        <v>0</v>
      </c>
      <c r="N1117" s="2">
        <f>IF(SUM('Actual species'!Q1117)&gt;=1,1,IF(SUM('Actual species'!Q1117)="X",1,0))</f>
        <v>0</v>
      </c>
      <c r="O1117" s="2">
        <f>IF(SUM('Actual species'!R1117)&gt;=1,1,IF(SUM('Actual species'!R1117)="X",1,0))</f>
        <v>0</v>
      </c>
      <c r="P1117" s="2">
        <f>IF(SUM('Actual species'!S1117)&gt;=1,1,IF(SUM('Actual species'!S1117)="X",1,0))</f>
        <v>0</v>
      </c>
      <c r="Q1117" s="2">
        <f>IF(SUM('Actual species'!T1117)&gt;=1,1,IF(SUM('Actual species'!T1117)="X",1,0))</f>
        <v>0</v>
      </c>
      <c r="R1117" s="2">
        <f>IF(SUM('Actual species'!U1117)&gt;=1,1,IF(SUM('Actual species'!U1117)="X",1,0))</f>
        <v>0</v>
      </c>
      <c r="S1117" s="2">
        <f>IF(SUM('Actual species'!V1117)&gt;=1,1,IF(SUM('Actual species'!V1117)="X",1,0))</f>
        <v>0</v>
      </c>
      <c r="T1117" s="2">
        <f>IF(SUM('Actual species'!W1117)&gt;=1,1,IF(SUM('Actual species'!W1117)="X",1,0))</f>
        <v>0</v>
      </c>
    </row>
    <row r="1118" spans="1:20" x14ac:dyDescent="0.3">
      <c r="A1118" s="113" t="str">
        <f>'Actual species'!A1118</f>
        <v>Quedius sp. aff. Boops</v>
      </c>
      <c r="B1118" s="66">
        <f>IF(SUM('Actual species'!B1118:E1118)&gt;=1,1,IF(SUM('Actual species'!B1118:E1118)="X",1,0))</f>
        <v>1</v>
      </c>
      <c r="C1118" s="2">
        <f>IF(SUM('Actual species'!F1118)&gt;=1,1,IF(SUM('Actual species'!F1118)="X",1,0))</f>
        <v>0</v>
      </c>
      <c r="D1118" s="2">
        <f>IF(SUM('Actual species'!G1118)&gt;=1,1,IF(SUM('Actual species'!G1118)="X",1,0))</f>
        <v>0</v>
      </c>
      <c r="E1118" s="2">
        <f>IF(SUM('Actual species'!H1118)&gt;=1,1,IF(SUM('Actual species'!H1118)="X",1,0))</f>
        <v>0</v>
      </c>
      <c r="F1118" s="2">
        <f>IF(SUM('Actual species'!I1118)&gt;=1,1,IF(SUM('Actual species'!I1118)="X",1,0))</f>
        <v>0</v>
      </c>
      <c r="G1118" s="2">
        <f>IF(SUM('Actual species'!J1118)&gt;=1,1,IF(SUM('Actual species'!J1118)="X",1,0))</f>
        <v>0</v>
      </c>
      <c r="H1118" s="2">
        <f>IF(SUM('Actual species'!K1118)&gt;=1,1,IF(SUM('Actual species'!K1118)="X",1,0))</f>
        <v>0</v>
      </c>
      <c r="I1118" s="2">
        <f>IF(SUM('Actual species'!L1118)&gt;=1,1,IF(SUM('Actual species'!L1118)="X",1,0))</f>
        <v>0</v>
      </c>
      <c r="J1118" s="2">
        <f>IF(SUM('Actual species'!M1118)&gt;=1,1,IF(SUM('Actual species'!M1118)="X",1,0))</f>
        <v>0</v>
      </c>
      <c r="K1118" s="2">
        <f>IF(SUM('Actual species'!N1118)&gt;=1,1,IF(SUM('Actual species'!N1118)="X",1,0))</f>
        <v>0</v>
      </c>
      <c r="L1118" s="2">
        <f>IF(SUM('Actual species'!O1118)&gt;=1,1,IF(SUM('Actual species'!O1118)="X",1,0))</f>
        <v>0</v>
      </c>
      <c r="M1118" s="2">
        <f>IF(SUM('Actual species'!P1118)&gt;=1,1,IF(SUM('Actual species'!P1118)="X",1,0))</f>
        <v>0</v>
      </c>
      <c r="N1118" s="2">
        <f>IF(SUM('Actual species'!Q1118)&gt;=1,1,IF(SUM('Actual species'!Q1118)="X",1,0))</f>
        <v>0</v>
      </c>
      <c r="O1118" s="2">
        <f>IF(SUM('Actual species'!R1118)&gt;=1,1,IF(SUM('Actual species'!R1118)="X",1,0))</f>
        <v>0</v>
      </c>
      <c r="P1118" s="2">
        <f>IF(SUM('Actual species'!S1118)&gt;=1,1,IF(SUM('Actual species'!S1118)="X",1,0))</f>
        <v>0</v>
      </c>
      <c r="Q1118" s="2">
        <f>IF(SUM('Actual species'!T1118)&gt;=1,1,IF(SUM('Actual species'!T1118)="X",1,0))</f>
        <v>0</v>
      </c>
      <c r="R1118" s="2">
        <f>IF(SUM('Actual species'!U1118)&gt;=1,1,IF(SUM('Actual species'!U1118)="X",1,0))</f>
        <v>0</v>
      </c>
      <c r="S1118" s="2">
        <f>IF(SUM('Actual species'!V1118)&gt;=1,1,IF(SUM('Actual species'!V1118)="X",1,0))</f>
        <v>0</v>
      </c>
      <c r="T1118" s="2">
        <f>IF(SUM('Actual species'!W1118)&gt;=1,1,IF(SUM('Actual species'!W1118)="X",1,0))</f>
        <v>0</v>
      </c>
    </row>
    <row r="1119" spans="1:20" x14ac:dyDescent="0.3">
      <c r="A1119" s="113" t="str">
        <f>'Actual species'!A1119</f>
        <v>Quedius spp. (female)</v>
      </c>
      <c r="B1119" s="66">
        <f>IF(SUM('Actual species'!B1119:E1119)&gt;=1,1,IF(SUM('Actual species'!B1119:E1119)="X",1,0))</f>
        <v>0</v>
      </c>
      <c r="C1119" s="2">
        <f>IF(SUM('Actual species'!F1119)&gt;=1,1,IF(SUM('Actual species'!F1119)="X",1,0))</f>
        <v>0</v>
      </c>
      <c r="D1119" s="2">
        <f>IF(SUM('Actual species'!G1119)&gt;=1,1,IF(SUM('Actual species'!G1119)="X",1,0))</f>
        <v>0</v>
      </c>
      <c r="E1119" s="2">
        <f>IF(SUM('Actual species'!H1119)&gt;=1,1,IF(SUM('Actual species'!H1119)="X",1,0))</f>
        <v>0</v>
      </c>
      <c r="F1119" s="2">
        <f>IF(SUM('Actual species'!I1119)&gt;=1,1,IF(SUM('Actual species'!I1119)="X",1,0))</f>
        <v>0</v>
      </c>
      <c r="G1119" s="2">
        <f>IF(SUM('Actual species'!J1119)&gt;=1,1,IF(SUM('Actual species'!J1119)="X",1,0))</f>
        <v>0</v>
      </c>
      <c r="H1119" s="2">
        <f>IF(SUM('Actual species'!K1119)&gt;=1,1,IF(SUM('Actual species'!K1119)="X",1,0))</f>
        <v>0</v>
      </c>
      <c r="I1119" s="2">
        <f>IF(SUM('Actual species'!L1119)&gt;=1,1,IF(SUM('Actual species'!L1119)="X",1,0))</f>
        <v>0</v>
      </c>
      <c r="J1119" s="2">
        <f>IF(SUM('Actual species'!M1119)&gt;=1,1,IF(SUM('Actual species'!M1119)="X",1,0))</f>
        <v>0</v>
      </c>
      <c r="K1119" s="2">
        <f>IF(SUM('Actual species'!N1119)&gt;=1,1,IF(SUM('Actual species'!N1119)="X",1,0))</f>
        <v>0</v>
      </c>
      <c r="L1119" s="2">
        <f>IF(SUM('Actual species'!O1119)&gt;=1,1,IF(SUM('Actual species'!O1119)="X",1,0))</f>
        <v>0</v>
      </c>
      <c r="M1119" s="2">
        <f>IF(SUM('Actual species'!P1119)&gt;=1,1,IF(SUM('Actual species'!P1119)="X",1,0))</f>
        <v>0</v>
      </c>
      <c r="N1119" s="2">
        <f>IF(SUM('Actual species'!Q1119)&gt;=1,1,IF(SUM('Actual species'!Q1119)="X",1,0))</f>
        <v>1</v>
      </c>
      <c r="O1119" s="2">
        <f>IF(SUM('Actual species'!R1119)&gt;=1,1,IF(SUM('Actual species'!R1119)="X",1,0))</f>
        <v>1</v>
      </c>
      <c r="P1119" s="2">
        <f>IF(SUM('Actual species'!S1119)&gt;=1,1,IF(SUM('Actual species'!S1119)="X",1,0))</f>
        <v>1</v>
      </c>
      <c r="Q1119" s="2">
        <f>IF(SUM('Actual species'!T1119)&gt;=1,1,IF(SUM('Actual species'!T1119)="X",1,0))</f>
        <v>1</v>
      </c>
      <c r="R1119" s="2">
        <f>IF(SUM('Actual species'!U1119)&gt;=1,1,IF(SUM('Actual species'!U1119)="X",1,0))</f>
        <v>0</v>
      </c>
      <c r="S1119" s="2">
        <f>IF(SUM('Actual species'!V1119)&gt;=1,1,IF(SUM('Actual species'!V1119)="X",1,0))</f>
        <v>0</v>
      </c>
      <c r="T1119" s="2">
        <f>IF(SUM('Actual species'!W1119)&gt;=1,1,IF(SUM('Actual species'!W1119)="X",1,0))</f>
        <v>0</v>
      </c>
    </row>
    <row r="1120" spans="1:20" x14ac:dyDescent="0.3">
      <c r="A1120" s="113" t="str">
        <f>'Actual species'!A1120</f>
        <v xml:space="preserve">Quedius suturalis </v>
      </c>
      <c r="B1120" s="66">
        <f>IF(SUM('Actual species'!B1120:E1120)&gt;=1,1,IF(SUM('Actual species'!B1120:E1120)="X",1,0))</f>
        <v>0</v>
      </c>
      <c r="C1120" s="2">
        <f>IF(SUM('Actual species'!F1120)&gt;=1,1,IF(SUM('Actual species'!F1120)="X",1,0))</f>
        <v>0</v>
      </c>
      <c r="D1120" s="2">
        <f>IF(SUM('Actual species'!G1120)&gt;=1,1,IF(SUM('Actual species'!G1120)="X",1,0))</f>
        <v>0</v>
      </c>
      <c r="E1120" s="2">
        <f>IF(SUM('Actual species'!H1120)&gt;=1,1,IF(SUM('Actual species'!H1120)="X",1,0))</f>
        <v>0</v>
      </c>
      <c r="F1120" s="2">
        <f>IF(SUM('Actual species'!I1120)&gt;=1,1,IF(SUM('Actual species'!I1120)="X",1,0))</f>
        <v>0</v>
      </c>
      <c r="G1120" s="2">
        <f>IF(SUM('Actual species'!J1120)&gt;=1,1,IF(SUM('Actual species'!J1120)="X",1,0))</f>
        <v>0</v>
      </c>
      <c r="H1120" s="2">
        <f>IF(SUM('Actual species'!K1120)&gt;=1,1,IF(SUM('Actual species'!K1120)="X",1,0))</f>
        <v>0</v>
      </c>
      <c r="I1120" s="2">
        <f>IF(SUM('Actual species'!L1120)&gt;=1,1,IF(SUM('Actual species'!L1120)="X",1,0))</f>
        <v>0</v>
      </c>
      <c r="J1120" s="2">
        <f>IF(SUM('Actual species'!M1120)&gt;=1,1,IF(SUM('Actual species'!M1120)="X",1,0))</f>
        <v>1</v>
      </c>
      <c r="K1120" s="2">
        <f>IF(SUM('Actual species'!N1120)&gt;=1,1,IF(SUM('Actual species'!N1120)="X",1,0))</f>
        <v>0</v>
      </c>
      <c r="L1120" s="2">
        <f>IF(SUM('Actual species'!O1120)&gt;=1,1,IF(SUM('Actual species'!O1120)="X",1,0))</f>
        <v>0</v>
      </c>
      <c r="M1120" s="2">
        <f>IF(SUM('Actual species'!P1120)&gt;=1,1,IF(SUM('Actual species'!P1120)="X",1,0))</f>
        <v>1</v>
      </c>
      <c r="N1120" s="2">
        <f>IF(SUM('Actual species'!Q1120)&gt;=1,1,IF(SUM('Actual species'!Q1120)="X",1,0))</f>
        <v>0</v>
      </c>
      <c r="O1120" s="2">
        <f>IF(SUM('Actual species'!R1120)&gt;=1,1,IF(SUM('Actual species'!R1120)="X",1,0))</f>
        <v>0</v>
      </c>
      <c r="P1120" s="2">
        <f>IF(SUM('Actual species'!S1120)&gt;=1,1,IF(SUM('Actual species'!S1120)="X",1,0))</f>
        <v>0</v>
      </c>
      <c r="Q1120" s="2">
        <f>IF(SUM('Actual species'!T1120)&gt;=1,1,IF(SUM('Actual species'!T1120)="X",1,0))</f>
        <v>1</v>
      </c>
      <c r="R1120" s="2">
        <f>IF(SUM('Actual species'!U1120)&gt;=1,1,IF(SUM('Actual species'!U1120)="X",1,0))</f>
        <v>0</v>
      </c>
      <c r="S1120" s="2">
        <f>IF(SUM('Actual species'!V1120)&gt;=1,1,IF(SUM('Actual species'!V1120)="X",1,0))</f>
        <v>0</v>
      </c>
      <c r="T1120" s="2">
        <f>IF(SUM('Actual species'!W1120)&gt;=1,1,IF(SUM('Actual species'!W1120)="X",1,0))</f>
        <v>0</v>
      </c>
    </row>
    <row r="1121" spans="1:20" x14ac:dyDescent="0.3">
      <c r="A1121" s="113" t="str">
        <f>'Actual species'!A1121</f>
        <v>Quedius tristis</v>
      </c>
      <c r="B1121" s="66">
        <f>IF(SUM('Actual species'!B1121:E1121)&gt;=1,1,IF(SUM('Actual species'!B1121:E1121)="X",1,0))</f>
        <v>1</v>
      </c>
      <c r="C1121" s="2">
        <f>IF(SUM('Actual species'!F1121)&gt;=1,1,IF(SUM('Actual species'!F1121)="X",1,0))</f>
        <v>0</v>
      </c>
      <c r="D1121" s="2">
        <f>IF(SUM('Actual species'!G1121)&gt;=1,1,IF(SUM('Actual species'!G1121)="X",1,0))</f>
        <v>0</v>
      </c>
      <c r="E1121" s="2">
        <f>IF(SUM('Actual species'!H1121)&gt;=1,1,IF(SUM('Actual species'!H1121)="X",1,0))</f>
        <v>0</v>
      </c>
      <c r="F1121" s="2">
        <f>IF(SUM('Actual species'!I1121)&gt;=1,1,IF(SUM('Actual species'!I1121)="X",1,0))</f>
        <v>0</v>
      </c>
      <c r="G1121" s="2">
        <f>IF(SUM('Actual species'!J1121)&gt;=1,1,IF(SUM('Actual species'!J1121)="X",1,0))</f>
        <v>0</v>
      </c>
      <c r="H1121" s="2">
        <f>IF(SUM('Actual species'!K1121)&gt;=1,1,IF(SUM('Actual species'!K1121)="X",1,0))</f>
        <v>0</v>
      </c>
      <c r="I1121" s="2">
        <f>IF(SUM('Actual species'!L1121)&gt;=1,1,IF(SUM('Actual species'!L1121)="X",1,0))</f>
        <v>0</v>
      </c>
      <c r="J1121" s="2">
        <f>IF(SUM('Actual species'!M1121)&gt;=1,1,IF(SUM('Actual species'!M1121)="X",1,0))</f>
        <v>0</v>
      </c>
      <c r="K1121" s="2">
        <f>IF(SUM('Actual species'!N1121)&gt;=1,1,IF(SUM('Actual species'!N1121)="X",1,0))</f>
        <v>0</v>
      </c>
      <c r="L1121" s="2">
        <f>IF(SUM('Actual species'!O1121)&gt;=1,1,IF(SUM('Actual species'!O1121)="X",1,0))</f>
        <v>0</v>
      </c>
      <c r="M1121" s="2">
        <f>IF(SUM('Actual species'!P1121)&gt;=1,1,IF(SUM('Actual species'!P1121)="X",1,0))</f>
        <v>0</v>
      </c>
      <c r="N1121" s="2">
        <f>IF(SUM('Actual species'!Q1121)&gt;=1,1,IF(SUM('Actual species'!Q1121)="X",1,0))</f>
        <v>0</v>
      </c>
      <c r="O1121" s="2">
        <f>IF(SUM('Actual species'!R1121)&gt;=1,1,IF(SUM('Actual species'!R1121)="X",1,0))</f>
        <v>0</v>
      </c>
      <c r="P1121" s="2">
        <f>IF(SUM('Actual species'!S1121)&gt;=1,1,IF(SUM('Actual species'!S1121)="X",1,0))</f>
        <v>0</v>
      </c>
      <c r="Q1121" s="2">
        <f>IF(SUM('Actual species'!T1121)&gt;=1,1,IF(SUM('Actual species'!T1121)="X",1,0))</f>
        <v>0</v>
      </c>
      <c r="R1121" s="2">
        <f>IF(SUM('Actual species'!U1121)&gt;=1,1,IF(SUM('Actual species'!U1121)="X",1,0))</f>
        <v>0</v>
      </c>
      <c r="S1121" s="2">
        <f>IF(SUM('Actual species'!V1121)&gt;=1,1,IF(SUM('Actual species'!V1121)="X",1,0))</f>
        <v>0</v>
      </c>
      <c r="T1121" s="2">
        <f>IF(SUM('Actual species'!W1121)&gt;=1,1,IF(SUM('Actual species'!W1121)="X",1,0))</f>
        <v>0</v>
      </c>
    </row>
    <row r="1122" spans="1:20" x14ac:dyDescent="0.3">
      <c r="A1122" s="113" t="str">
        <f>'Actual species'!A1122</f>
        <v xml:space="preserve">*Quedius troodites (E) </v>
      </c>
      <c r="B1122" s="66">
        <f>IF(SUM('Actual species'!B1122:E1122)&gt;=1,1,IF(SUM('Actual species'!B1122:E1122)="X",1,0))</f>
        <v>1</v>
      </c>
      <c r="C1122" s="2">
        <f>IF(SUM('Actual species'!F1122)&gt;=1,1,IF(SUM('Actual species'!F1122)="X",1,0))</f>
        <v>0</v>
      </c>
      <c r="D1122" s="2">
        <f>IF(SUM('Actual species'!G1122)&gt;=1,1,IF(SUM('Actual species'!G1122)="X",1,0))</f>
        <v>0</v>
      </c>
      <c r="E1122" s="2">
        <f>IF(SUM('Actual species'!H1122)&gt;=1,1,IF(SUM('Actual species'!H1122)="X",1,0))</f>
        <v>0</v>
      </c>
      <c r="F1122" s="2">
        <f>IF(SUM('Actual species'!I1122)&gt;=1,1,IF(SUM('Actual species'!I1122)="X",1,0))</f>
        <v>0</v>
      </c>
      <c r="G1122" s="2">
        <f>IF(SUM('Actual species'!J1122)&gt;=1,1,IF(SUM('Actual species'!J1122)="X",1,0))</f>
        <v>0</v>
      </c>
      <c r="H1122" s="2">
        <f>IF(SUM('Actual species'!K1122)&gt;=1,1,IF(SUM('Actual species'!K1122)="X",1,0))</f>
        <v>0</v>
      </c>
      <c r="I1122" s="2">
        <f>IF(SUM('Actual species'!L1122)&gt;=1,1,IF(SUM('Actual species'!L1122)="X",1,0))</f>
        <v>0</v>
      </c>
      <c r="J1122" s="2">
        <f>IF(SUM('Actual species'!M1122)&gt;=1,1,IF(SUM('Actual species'!M1122)="X",1,0))</f>
        <v>0</v>
      </c>
      <c r="K1122" s="2">
        <f>IF(SUM('Actual species'!N1122)&gt;=1,1,IF(SUM('Actual species'!N1122)="X",1,0))</f>
        <v>0</v>
      </c>
      <c r="L1122" s="2">
        <f>IF(SUM('Actual species'!O1122)&gt;=1,1,IF(SUM('Actual species'!O1122)="X",1,0))</f>
        <v>0</v>
      </c>
      <c r="M1122" s="2">
        <f>IF(SUM('Actual species'!P1122)&gt;=1,1,IF(SUM('Actual species'!P1122)="X",1,0))</f>
        <v>0</v>
      </c>
      <c r="N1122" s="2">
        <f>IF(SUM('Actual species'!Q1122)&gt;=1,1,IF(SUM('Actual species'!Q1122)="X",1,0))</f>
        <v>0</v>
      </c>
      <c r="O1122" s="2">
        <f>IF(SUM('Actual species'!R1122)&gt;=1,1,IF(SUM('Actual species'!R1122)="X",1,0))</f>
        <v>0</v>
      </c>
      <c r="P1122" s="2">
        <f>IF(SUM('Actual species'!S1122)&gt;=1,1,IF(SUM('Actual species'!S1122)="X",1,0))</f>
        <v>0</v>
      </c>
      <c r="Q1122" s="2">
        <f>IF(SUM('Actual species'!T1122)&gt;=1,1,IF(SUM('Actual species'!T1122)="X",1,0))</f>
        <v>0</v>
      </c>
      <c r="R1122" s="2">
        <f>IF(SUM('Actual species'!U1122)&gt;=1,1,IF(SUM('Actual species'!U1122)="X",1,0))</f>
        <v>0</v>
      </c>
      <c r="S1122" s="2">
        <f>IF(SUM('Actual species'!V1122)&gt;=1,1,IF(SUM('Actual species'!V1122)="X",1,0))</f>
        <v>0</v>
      </c>
      <c r="T1122" s="2">
        <f>IF(SUM('Actual species'!W1122)&gt;=1,1,IF(SUM('Actual species'!W1122)="X",1,0))</f>
        <v>0</v>
      </c>
    </row>
    <row r="1123" spans="1:20" x14ac:dyDescent="0.3">
      <c r="A1123" s="113" t="str">
        <f>'Actual species'!A1123</f>
        <v>Quedius umbrinus</v>
      </c>
      <c r="B1123" s="66">
        <f>IF(SUM('Actual species'!B1123:E1123)&gt;=1,1,IF(SUM('Actual species'!B1123:E1123)="X",1,0))</f>
        <v>0</v>
      </c>
      <c r="C1123" s="2">
        <f>IF(SUM('Actual species'!F1123)&gt;=1,1,IF(SUM('Actual species'!F1123)="X",1,0))</f>
        <v>0</v>
      </c>
      <c r="D1123" s="2">
        <f>IF(SUM('Actual species'!G1123)&gt;=1,1,IF(SUM('Actual species'!G1123)="X",1,0))</f>
        <v>1</v>
      </c>
      <c r="E1123" s="2">
        <f>IF(SUM('Actual species'!H1123)&gt;=1,1,IF(SUM('Actual species'!H1123)="X",1,0))</f>
        <v>1</v>
      </c>
      <c r="F1123" s="2">
        <f>IF(SUM('Actual species'!I1123)&gt;=1,1,IF(SUM('Actual species'!I1123)="X",1,0))</f>
        <v>0</v>
      </c>
      <c r="G1123" s="2">
        <f>IF(SUM('Actual species'!J1123)&gt;=1,1,IF(SUM('Actual species'!J1123)="X",1,0))</f>
        <v>1</v>
      </c>
      <c r="H1123" s="2">
        <f>IF(SUM('Actual species'!K1123)&gt;=1,1,IF(SUM('Actual species'!K1123)="X",1,0))</f>
        <v>0</v>
      </c>
      <c r="I1123" s="2">
        <f>IF(SUM('Actual species'!L1123)&gt;=1,1,IF(SUM('Actual species'!L1123)="X",1,0))</f>
        <v>0</v>
      </c>
      <c r="J1123" s="2">
        <f>IF(SUM('Actual species'!M1123)&gt;=1,1,IF(SUM('Actual species'!M1123)="X",1,0))</f>
        <v>1</v>
      </c>
      <c r="K1123" s="2">
        <f>IF(SUM('Actual species'!N1123)&gt;=1,1,IF(SUM('Actual species'!N1123)="X",1,0))</f>
        <v>0</v>
      </c>
      <c r="L1123" s="2">
        <f>IF(SUM('Actual species'!O1123)&gt;=1,1,IF(SUM('Actual species'!O1123)="X",1,0))</f>
        <v>0</v>
      </c>
      <c r="M1123" s="2">
        <f>IF(SUM('Actual species'!P1123)&gt;=1,1,IF(SUM('Actual species'!P1123)="X",1,0))</f>
        <v>1</v>
      </c>
      <c r="N1123" s="2">
        <f>IF(SUM('Actual species'!Q1123)&gt;=1,1,IF(SUM('Actual species'!Q1123)="X",1,0))</f>
        <v>0</v>
      </c>
      <c r="O1123" s="2">
        <f>IF(SUM('Actual species'!R1123)&gt;=1,1,IF(SUM('Actual species'!R1123)="X",1,0))</f>
        <v>1</v>
      </c>
      <c r="P1123" s="2">
        <f>IF(SUM('Actual species'!S1123)&gt;=1,1,IF(SUM('Actual species'!S1123)="X",1,0))</f>
        <v>0</v>
      </c>
      <c r="Q1123" s="2">
        <f>IF(SUM('Actual species'!T1123)&gt;=1,1,IF(SUM('Actual species'!T1123)="X",1,0))</f>
        <v>1</v>
      </c>
      <c r="R1123" s="2">
        <f>IF(SUM('Actual species'!U1123)&gt;=1,1,IF(SUM('Actual species'!U1123)="X",1,0))</f>
        <v>0</v>
      </c>
      <c r="S1123" s="2">
        <f>IF(SUM('Actual species'!V1123)&gt;=1,1,IF(SUM('Actual species'!V1123)="X",1,0))</f>
        <v>0</v>
      </c>
      <c r="T1123" s="2">
        <f>IF(SUM('Actual species'!W1123)&gt;=1,1,IF(SUM('Actual species'!W1123)="X",1,0))</f>
        <v>0</v>
      </c>
    </row>
    <row r="1124" spans="1:20" x14ac:dyDescent="0.3">
      <c r="A1124" s="113" t="str">
        <f>'Actual species'!A1124</f>
        <v>Quedius vicinus</v>
      </c>
      <c r="B1124" s="66">
        <f>IF(SUM('Actual species'!B1124:E1124)&gt;=1,1,IF(SUM('Actual species'!B1124:E1124)="X",1,0))</f>
        <v>1</v>
      </c>
      <c r="C1124" s="2">
        <f>IF(SUM('Actual species'!F1124)&gt;=1,1,IF(SUM('Actual species'!F1124)="X",1,0))</f>
        <v>0</v>
      </c>
      <c r="D1124" s="2">
        <f>IF(SUM('Actual species'!G1124)&gt;=1,1,IF(SUM('Actual species'!G1124)="X",1,0))</f>
        <v>0</v>
      </c>
      <c r="E1124" s="2">
        <f>IF(SUM('Actual species'!H1124)&gt;=1,1,IF(SUM('Actual species'!H1124)="X",1,0))</f>
        <v>0</v>
      </c>
      <c r="F1124" s="2">
        <f>IF(SUM('Actual species'!I1124)&gt;=1,1,IF(SUM('Actual species'!I1124)="X",1,0))</f>
        <v>0</v>
      </c>
      <c r="G1124" s="2">
        <f>IF(SUM('Actual species'!J1124)&gt;=1,1,IF(SUM('Actual species'!J1124)="X",1,0))</f>
        <v>0</v>
      </c>
      <c r="H1124" s="2">
        <f>IF(SUM('Actual species'!K1124)&gt;=1,1,IF(SUM('Actual species'!K1124)="X",1,0))</f>
        <v>0</v>
      </c>
      <c r="I1124" s="2">
        <f>IF(SUM('Actual species'!L1124)&gt;=1,1,IF(SUM('Actual species'!L1124)="X",1,0))</f>
        <v>0</v>
      </c>
      <c r="J1124" s="2">
        <f>IF(SUM('Actual species'!M1124)&gt;=1,1,IF(SUM('Actual species'!M1124)="X",1,0))</f>
        <v>0</v>
      </c>
      <c r="K1124" s="2">
        <f>IF(SUM('Actual species'!N1124)&gt;=1,1,IF(SUM('Actual species'!N1124)="X",1,0))</f>
        <v>0</v>
      </c>
      <c r="L1124" s="2">
        <f>IF(SUM('Actual species'!O1124)&gt;=1,1,IF(SUM('Actual species'!O1124)="X",1,0))</f>
        <v>0</v>
      </c>
      <c r="M1124" s="2">
        <f>IF(SUM('Actual species'!P1124)&gt;=1,1,IF(SUM('Actual species'!P1124)="X",1,0))</f>
        <v>0</v>
      </c>
      <c r="N1124" s="2">
        <f>IF(SUM('Actual species'!Q1124)&gt;=1,1,IF(SUM('Actual species'!Q1124)="X",1,0))</f>
        <v>0</v>
      </c>
      <c r="O1124" s="2">
        <f>IF(SUM('Actual species'!R1124)&gt;=1,1,IF(SUM('Actual species'!R1124)="X",1,0))</f>
        <v>0</v>
      </c>
      <c r="P1124" s="2">
        <f>IF(SUM('Actual species'!S1124)&gt;=1,1,IF(SUM('Actual species'!S1124)="X",1,0))</f>
        <v>0</v>
      </c>
      <c r="Q1124" s="2">
        <f>IF(SUM('Actual species'!T1124)&gt;=1,1,IF(SUM('Actual species'!T1124)="X",1,0))</f>
        <v>0</v>
      </c>
      <c r="R1124" s="2">
        <f>IF(SUM('Actual species'!U1124)&gt;=1,1,IF(SUM('Actual species'!U1124)="X",1,0))</f>
        <v>0</v>
      </c>
      <c r="S1124" s="2">
        <f>IF(SUM('Actual species'!V1124)&gt;=1,1,IF(SUM('Actual species'!V1124)="X",1,0))</f>
        <v>0</v>
      </c>
      <c r="T1124" s="2">
        <f>IF(SUM('Actual species'!W1124)&gt;=1,1,IF(SUM('Actual species'!W1124)="X",1,0))</f>
        <v>0</v>
      </c>
    </row>
    <row r="1125" spans="1:20" x14ac:dyDescent="0.3">
      <c r="A1125" s="113" t="str">
        <f>'Actual species'!A1125</f>
        <v>Quedius xanthopus</v>
      </c>
      <c r="B1125" s="66">
        <f>IF(SUM('Actual species'!B1125:E1125)&gt;=1,1,IF(SUM('Actual species'!B1125:E1125)="X",1,0))</f>
        <v>0</v>
      </c>
      <c r="C1125" s="2">
        <f>IF(SUM('Actual species'!F1125)&gt;=1,1,IF(SUM('Actual species'!F1125)="X",1,0))</f>
        <v>0</v>
      </c>
      <c r="D1125" s="2">
        <f>IF(SUM('Actual species'!G1125)&gt;=1,1,IF(SUM('Actual species'!G1125)="X",1,0))</f>
        <v>0</v>
      </c>
      <c r="E1125" s="2">
        <f>IF(SUM('Actual species'!H1125)&gt;=1,1,IF(SUM('Actual species'!H1125)="X",1,0))</f>
        <v>0</v>
      </c>
      <c r="F1125" s="2">
        <f>IF(SUM('Actual species'!I1125)&gt;=1,1,IF(SUM('Actual species'!I1125)="X",1,0))</f>
        <v>0</v>
      </c>
      <c r="G1125" s="2">
        <f>IF(SUM('Actual species'!J1125)&gt;=1,1,IF(SUM('Actual species'!J1125)="X",1,0))</f>
        <v>0</v>
      </c>
      <c r="H1125" s="2">
        <f>IF(SUM('Actual species'!K1125)&gt;=1,1,IF(SUM('Actual species'!K1125)="X",1,0))</f>
        <v>0</v>
      </c>
      <c r="I1125" s="2">
        <f>IF(SUM('Actual species'!L1125)&gt;=1,1,IF(SUM('Actual species'!L1125)="X",1,0))</f>
        <v>0</v>
      </c>
      <c r="J1125" s="2">
        <f>IF(SUM('Actual species'!M1125)&gt;=1,1,IF(SUM('Actual species'!M1125)="X",1,0))</f>
        <v>0</v>
      </c>
      <c r="K1125" s="2">
        <f>IF(SUM('Actual species'!N1125)&gt;=1,1,IF(SUM('Actual species'!N1125)="X",1,0))</f>
        <v>0</v>
      </c>
      <c r="L1125" s="2">
        <f>IF(SUM('Actual species'!O1125)&gt;=1,1,IF(SUM('Actual species'!O1125)="X",1,0))</f>
        <v>0</v>
      </c>
      <c r="M1125" s="2">
        <f>IF(SUM('Actual species'!P1125)&gt;=1,1,IF(SUM('Actual species'!P1125)="X",1,0))</f>
        <v>0</v>
      </c>
      <c r="N1125" s="2">
        <f>IF(SUM('Actual species'!Q1125)&gt;=1,1,IF(SUM('Actual species'!Q1125)="X",1,0))</f>
        <v>0</v>
      </c>
      <c r="O1125" s="2">
        <f>IF(SUM('Actual species'!R1125)&gt;=1,1,IF(SUM('Actual species'!R1125)="X",1,0))</f>
        <v>0</v>
      </c>
      <c r="P1125" s="2">
        <f>IF(SUM('Actual species'!S1125)&gt;=1,1,IF(SUM('Actual species'!S1125)="X",1,0))</f>
        <v>0</v>
      </c>
      <c r="Q1125" s="2">
        <f>IF(SUM('Actual species'!T1125)&gt;=1,1,IF(SUM('Actual species'!T1125)="X",1,0))</f>
        <v>1</v>
      </c>
      <c r="R1125" s="2">
        <f>IF(SUM('Actual species'!U1125)&gt;=1,1,IF(SUM('Actual species'!U1125)="X",1,0))</f>
        <v>0</v>
      </c>
      <c r="S1125" s="2">
        <f>IF(SUM('Actual species'!V1125)&gt;=1,1,IF(SUM('Actual species'!V1125)="X",1,0))</f>
        <v>0</v>
      </c>
      <c r="T1125" s="2">
        <f>IF(SUM('Actual species'!W1125)&gt;=1,1,IF(SUM('Actual species'!W1125)="X",1,0))</f>
        <v>0</v>
      </c>
    </row>
    <row r="1126" spans="1:20" x14ac:dyDescent="0.3">
      <c r="A1126" s="113" t="str">
        <f>'Actual species'!A1126</f>
        <v>Rabigus pullus</v>
      </c>
      <c r="B1126" s="66">
        <f>IF(SUM('Actual species'!B1126:E1126)&gt;=1,1,IF(SUM('Actual species'!B1126:E1126)="X",1,0))</f>
        <v>0</v>
      </c>
      <c r="C1126" s="2">
        <f>IF(SUM('Actual species'!F1126)&gt;=1,1,IF(SUM('Actual species'!F1126)="X",1,0))</f>
        <v>0</v>
      </c>
      <c r="D1126" s="2">
        <f>IF(SUM('Actual species'!G1126)&gt;=1,1,IF(SUM('Actual species'!G1126)="X",1,0))</f>
        <v>0</v>
      </c>
      <c r="E1126" s="2">
        <f>IF(SUM('Actual species'!H1126)&gt;=1,1,IF(SUM('Actual species'!H1126)="X",1,0))</f>
        <v>0</v>
      </c>
      <c r="F1126" s="2">
        <f>IF(SUM('Actual species'!I1126)&gt;=1,1,IF(SUM('Actual species'!I1126)="X",1,0))</f>
        <v>1</v>
      </c>
      <c r="G1126" s="2">
        <f>IF(SUM('Actual species'!J1126)&gt;=1,1,IF(SUM('Actual species'!J1126)="X",1,0))</f>
        <v>0</v>
      </c>
      <c r="H1126" s="2">
        <f>IF(SUM('Actual species'!K1126)&gt;=1,1,IF(SUM('Actual species'!K1126)="X",1,0))</f>
        <v>0</v>
      </c>
      <c r="I1126" s="2">
        <f>IF(SUM('Actual species'!L1126)&gt;=1,1,IF(SUM('Actual species'!L1126)="X",1,0))</f>
        <v>0</v>
      </c>
      <c r="J1126" s="2">
        <f>IF(SUM('Actual species'!M1126)&gt;=1,1,IF(SUM('Actual species'!M1126)="X",1,0))</f>
        <v>0</v>
      </c>
      <c r="K1126" s="2">
        <f>IF(SUM('Actual species'!N1126)&gt;=1,1,IF(SUM('Actual species'!N1126)="X",1,0))</f>
        <v>0</v>
      </c>
      <c r="L1126" s="2">
        <f>IF(SUM('Actual species'!O1126)&gt;=1,1,IF(SUM('Actual species'!O1126)="X",1,0))</f>
        <v>0</v>
      </c>
      <c r="M1126" s="2">
        <f>IF(SUM('Actual species'!P1126)&gt;=1,1,IF(SUM('Actual species'!P1126)="X",1,0))</f>
        <v>0</v>
      </c>
      <c r="N1126" s="2">
        <f>IF(SUM('Actual species'!Q1126)&gt;=1,1,IF(SUM('Actual species'!Q1126)="X",1,0))</f>
        <v>0</v>
      </c>
      <c r="O1126" s="2">
        <f>IF(SUM('Actual species'!R1126)&gt;=1,1,IF(SUM('Actual species'!R1126)="X",1,0))</f>
        <v>0</v>
      </c>
      <c r="P1126" s="2">
        <f>IF(SUM('Actual species'!S1126)&gt;=1,1,IF(SUM('Actual species'!S1126)="X",1,0))</f>
        <v>0</v>
      </c>
      <c r="Q1126" s="2">
        <f>IF(SUM('Actual species'!T1126)&gt;=1,1,IF(SUM('Actual species'!T1126)="X",1,0))</f>
        <v>0</v>
      </c>
      <c r="R1126" s="2">
        <f>IF(SUM('Actual species'!U1126)&gt;=1,1,IF(SUM('Actual species'!U1126)="X",1,0))</f>
        <v>0</v>
      </c>
      <c r="S1126" s="2">
        <f>IF(SUM('Actual species'!V1126)&gt;=1,1,IF(SUM('Actual species'!V1126)="X",1,0))</f>
        <v>0</v>
      </c>
      <c r="T1126" s="2">
        <f>IF(SUM('Actual species'!W1126)&gt;=1,1,IF(SUM('Actual species'!W1126)="X",1,0))</f>
        <v>0</v>
      </c>
    </row>
    <row r="1127" spans="1:20" x14ac:dyDescent="0.3">
      <c r="A1127" s="113" t="str">
        <f>'Actual species'!A1127</f>
        <v>Remus filum</v>
      </c>
      <c r="B1127" s="66">
        <f>IF(SUM('Actual species'!B1127:E1127)&gt;=1,1,IF(SUM('Actual species'!B1127:E1127)="X",1,0))</f>
        <v>1</v>
      </c>
      <c r="C1127" s="2">
        <f>IF(SUM('Actual species'!F1127)&gt;=1,1,IF(SUM('Actual species'!F1127)="X",1,0))</f>
        <v>0</v>
      </c>
      <c r="D1127" s="2">
        <f>IF(SUM('Actual species'!G1127)&gt;=1,1,IF(SUM('Actual species'!G1127)="X",1,0))</f>
        <v>0</v>
      </c>
      <c r="E1127" s="2">
        <f>IF(SUM('Actual species'!H1127)&gt;=1,1,IF(SUM('Actual species'!H1127)="X",1,0))</f>
        <v>0</v>
      </c>
      <c r="F1127" s="2">
        <f>IF(SUM('Actual species'!I1127)&gt;=1,1,IF(SUM('Actual species'!I1127)="X",1,0))</f>
        <v>1</v>
      </c>
      <c r="G1127" s="2">
        <f>IF(SUM('Actual species'!J1127)&gt;=1,1,IF(SUM('Actual species'!J1127)="X",1,0))</f>
        <v>0</v>
      </c>
      <c r="H1127" s="2">
        <f>IF(SUM('Actual species'!K1127)&gt;=1,1,IF(SUM('Actual species'!K1127)="X",1,0))</f>
        <v>0</v>
      </c>
      <c r="I1127" s="2">
        <f>IF(SUM('Actual species'!L1127)&gt;=1,1,IF(SUM('Actual species'!L1127)="X",1,0))</f>
        <v>0</v>
      </c>
      <c r="J1127" s="2">
        <f>IF(SUM('Actual species'!M1127)&gt;=1,1,IF(SUM('Actual species'!M1127)="X",1,0))</f>
        <v>0</v>
      </c>
      <c r="K1127" s="2">
        <f>IF(SUM('Actual species'!N1127)&gt;=1,1,IF(SUM('Actual species'!N1127)="X",1,0))</f>
        <v>0</v>
      </c>
      <c r="L1127" s="2">
        <f>IF(SUM('Actual species'!O1127)&gt;=1,1,IF(SUM('Actual species'!O1127)="X",1,0))</f>
        <v>0</v>
      </c>
      <c r="M1127" s="2">
        <f>IF(SUM('Actual species'!P1127)&gt;=1,1,IF(SUM('Actual species'!P1127)="X",1,0))</f>
        <v>1</v>
      </c>
      <c r="N1127" s="2">
        <f>IF(SUM('Actual species'!Q1127)&gt;=1,1,IF(SUM('Actual species'!Q1127)="X",1,0))</f>
        <v>0</v>
      </c>
      <c r="O1127" s="2">
        <f>IF(SUM('Actual species'!R1127)&gt;=1,1,IF(SUM('Actual species'!R1127)="X",1,0))</f>
        <v>0</v>
      </c>
      <c r="P1127" s="2">
        <f>IF(SUM('Actual species'!S1127)&gt;=1,1,IF(SUM('Actual species'!S1127)="X",1,0))</f>
        <v>0</v>
      </c>
      <c r="Q1127" s="2">
        <f>IF(SUM('Actual species'!T1127)&gt;=1,1,IF(SUM('Actual species'!T1127)="X",1,0))</f>
        <v>0</v>
      </c>
      <c r="R1127" s="2">
        <f>IF(SUM('Actual species'!U1127)&gt;=1,1,IF(SUM('Actual species'!U1127)="X",1,0))</f>
        <v>0</v>
      </c>
      <c r="S1127" s="2">
        <f>IF(SUM('Actual species'!V1127)&gt;=1,1,IF(SUM('Actual species'!V1127)="X",1,0))</f>
        <v>0</v>
      </c>
      <c r="T1127" s="2">
        <f>IF(SUM('Actual species'!W1127)&gt;=1,1,IF(SUM('Actual species'!W1127)="X",1,0))</f>
        <v>0</v>
      </c>
    </row>
    <row r="1128" spans="1:20" x14ac:dyDescent="0.3">
      <c r="A1128" s="113" t="str">
        <f>'Actual species'!A1128</f>
        <v>Remus pruinosus</v>
      </c>
      <c r="B1128" s="66">
        <f>IF(SUM('Actual species'!B1128:E1128)&gt;=1,1,IF(SUM('Actual species'!B1128:E1128)="X",1,0))</f>
        <v>0</v>
      </c>
      <c r="C1128" s="2">
        <f>IF(SUM('Actual species'!F1128)&gt;=1,1,IF(SUM('Actual species'!F1128)="X",1,0))</f>
        <v>0</v>
      </c>
      <c r="D1128" s="2">
        <f>IF(SUM('Actual species'!G1128)&gt;=1,1,IF(SUM('Actual species'!G1128)="X",1,0))</f>
        <v>0</v>
      </c>
      <c r="E1128" s="2">
        <f>IF(SUM('Actual species'!H1128)&gt;=1,1,IF(SUM('Actual species'!H1128)="X",1,0))</f>
        <v>0</v>
      </c>
      <c r="F1128" s="2">
        <f>IF(SUM('Actual species'!I1128)&gt;=1,1,IF(SUM('Actual species'!I1128)="X",1,0))</f>
        <v>0</v>
      </c>
      <c r="G1128" s="2">
        <f>IF(SUM('Actual species'!J1128)&gt;=1,1,IF(SUM('Actual species'!J1128)="X",1,0))</f>
        <v>0</v>
      </c>
      <c r="H1128" s="2">
        <f>IF(SUM('Actual species'!K1128)&gt;=1,1,IF(SUM('Actual species'!K1128)="X",1,0))</f>
        <v>0</v>
      </c>
      <c r="I1128" s="2">
        <f>IF(SUM('Actual species'!L1128)&gt;=1,1,IF(SUM('Actual species'!L1128)="X",1,0))</f>
        <v>0</v>
      </c>
      <c r="J1128" s="2">
        <f>IF(SUM('Actual species'!M1128)&gt;=1,1,IF(SUM('Actual species'!M1128)="X",1,0))</f>
        <v>0</v>
      </c>
      <c r="K1128" s="2">
        <f>IF(SUM('Actual species'!N1128)&gt;=1,1,IF(SUM('Actual species'!N1128)="X",1,0))</f>
        <v>0</v>
      </c>
      <c r="L1128" s="2">
        <f>IF(SUM('Actual species'!O1128)&gt;=1,1,IF(SUM('Actual species'!O1128)="X",1,0))</f>
        <v>0</v>
      </c>
      <c r="M1128" s="2">
        <f>IF(SUM('Actual species'!P1128)&gt;=1,1,IF(SUM('Actual species'!P1128)="X",1,0))</f>
        <v>1</v>
      </c>
      <c r="N1128" s="2">
        <f>IF(SUM('Actual species'!Q1128)&gt;=1,1,IF(SUM('Actual species'!Q1128)="X",1,0))</f>
        <v>0</v>
      </c>
      <c r="O1128" s="2">
        <f>IF(SUM('Actual species'!R1128)&gt;=1,1,IF(SUM('Actual species'!R1128)="X",1,0))</f>
        <v>0</v>
      </c>
      <c r="P1128" s="2">
        <f>IF(SUM('Actual species'!S1128)&gt;=1,1,IF(SUM('Actual species'!S1128)="X",1,0))</f>
        <v>0</v>
      </c>
      <c r="Q1128" s="2">
        <f>IF(SUM('Actual species'!T1128)&gt;=1,1,IF(SUM('Actual species'!T1128)="X",1,0))</f>
        <v>0</v>
      </c>
      <c r="R1128" s="2">
        <f>IF(SUM('Actual species'!U1128)&gt;=1,1,IF(SUM('Actual species'!U1128)="X",1,0))</f>
        <v>0</v>
      </c>
      <c r="S1128" s="2">
        <f>IF(SUM('Actual species'!V1128)&gt;=1,1,IF(SUM('Actual species'!V1128)="X",1,0))</f>
        <v>0</v>
      </c>
      <c r="T1128" s="2">
        <f>IF(SUM('Actual species'!W1128)&gt;=1,1,IF(SUM('Actual species'!W1128)="X",1,0))</f>
        <v>0</v>
      </c>
    </row>
    <row r="1129" spans="1:20" x14ac:dyDescent="0.3">
      <c r="A1129" s="113" t="str">
        <f>'Actual species'!A1129</f>
        <v>Remus sericeus</v>
      </c>
      <c r="B1129" s="66">
        <f>IF(SUM('Actual species'!B1129:E1129)&gt;=1,1,IF(SUM('Actual species'!B1129:E1129)="X",1,0))</f>
        <v>1</v>
      </c>
      <c r="C1129" s="2">
        <f>IF(SUM('Actual species'!F1129)&gt;=1,1,IF(SUM('Actual species'!F1129)="X",1,0))</f>
        <v>0</v>
      </c>
      <c r="D1129" s="2">
        <f>IF(SUM('Actual species'!G1129)&gt;=1,1,IF(SUM('Actual species'!G1129)="X",1,0))</f>
        <v>0</v>
      </c>
      <c r="E1129" s="2">
        <f>IF(SUM('Actual species'!H1129)&gt;=1,1,IF(SUM('Actual species'!H1129)="X",1,0))</f>
        <v>0</v>
      </c>
      <c r="F1129" s="2">
        <f>IF(SUM('Actual species'!I1129)&gt;=1,1,IF(SUM('Actual species'!I1129)="X",1,0))</f>
        <v>1</v>
      </c>
      <c r="G1129" s="2">
        <f>IF(SUM('Actual species'!J1129)&gt;=1,1,IF(SUM('Actual species'!J1129)="X",1,0))</f>
        <v>0</v>
      </c>
      <c r="H1129" s="2">
        <f>IF(SUM('Actual species'!K1129)&gt;=1,1,IF(SUM('Actual species'!K1129)="X",1,0))</f>
        <v>0</v>
      </c>
      <c r="I1129" s="2">
        <f>IF(SUM('Actual species'!L1129)&gt;=1,1,IF(SUM('Actual species'!L1129)="X",1,0))</f>
        <v>0</v>
      </c>
      <c r="J1129" s="2">
        <f>IF(SUM('Actual species'!M1129)&gt;=1,1,IF(SUM('Actual species'!M1129)="X",1,0))</f>
        <v>0</v>
      </c>
      <c r="K1129" s="2">
        <f>IF(SUM('Actual species'!N1129)&gt;=1,1,IF(SUM('Actual species'!N1129)="X",1,0))</f>
        <v>0</v>
      </c>
      <c r="L1129" s="2">
        <f>IF(SUM('Actual species'!O1129)&gt;=1,1,IF(SUM('Actual species'!O1129)="X",1,0))</f>
        <v>0</v>
      </c>
      <c r="M1129" s="2">
        <f>IF(SUM('Actual species'!P1129)&gt;=1,1,IF(SUM('Actual species'!P1129)="X",1,0))</f>
        <v>0</v>
      </c>
      <c r="N1129" s="2">
        <f>IF(SUM('Actual species'!Q1129)&gt;=1,1,IF(SUM('Actual species'!Q1129)="X",1,0))</f>
        <v>0</v>
      </c>
      <c r="O1129" s="2">
        <f>IF(SUM('Actual species'!R1129)&gt;=1,1,IF(SUM('Actual species'!R1129)="X",1,0))</f>
        <v>0</v>
      </c>
      <c r="P1129" s="2">
        <f>IF(SUM('Actual species'!S1129)&gt;=1,1,IF(SUM('Actual species'!S1129)="X",1,0))</f>
        <v>0</v>
      </c>
      <c r="Q1129" s="2">
        <f>IF(SUM('Actual species'!T1129)&gt;=1,1,IF(SUM('Actual species'!T1129)="X",1,0))</f>
        <v>0</v>
      </c>
      <c r="R1129" s="2">
        <f>IF(SUM('Actual species'!U1129)&gt;=1,1,IF(SUM('Actual species'!U1129)="X",1,0))</f>
        <v>0</v>
      </c>
      <c r="S1129" s="2">
        <f>IF(SUM('Actual species'!V1129)&gt;=1,1,IF(SUM('Actual species'!V1129)="X",1,0))</f>
        <v>0</v>
      </c>
      <c r="T1129" s="2">
        <f>IF(SUM('Actual species'!W1129)&gt;=1,1,IF(SUM('Actual species'!W1129)="X",1,0))</f>
        <v>0</v>
      </c>
    </row>
    <row r="1130" spans="1:20" x14ac:dyDescent="0.3">
      <c r="A1130" s="113" t="str">
        <f>'Actual species'!A1130</f>
        <v>Stenistoderus cephalotes</v>
      </c>
      <c r="B1130" s="66">
        <f>IF(SUM('Actual species'!B1130:E1130)&gt;=1,1,IF(SUM('Actual species'!B1130:E1130)="X",1,0))</f>
        <v>0</v>
      </c>
      <c r="C1130" s="2">
        <f>IF(SUM('Actual species'!F1130)&gt;=1,1,IF(SUM('Actual species'!F1130)="X",1,0))</f>
        <v>0</v>
      </c>
      <c r="D1130" s="2">
        <f>IF(SUM('Actual species'!G1130)&gt;=1,1,IF(SUM('Actual species'!G1130)="X",1,0))</f>
        <v>0</v>
      </c>
      <c r="E1130" s="2">
        <f>IF(SUM('Actual species'!H1130)&gt;=1,1,IF(SUM('Actual species'!H1130)="X",1,0))</f>
        <v>0</v>
      </c>
      <c r="F1130" s="2">
        <f>IF(SUM('Actual species'!I1130)&gt;=1,1,IF(SUM('Actual species'!I1130)="X",1,0))</f>
        <v>0</v>
      </c>
      <c r="G1130" s="2">
        <f>IF(SUM('Actual species'!J1130)&gt;=1,1,IF(SUM('Actual species'!J1130)="X",1,0))</f>
        <v>1</v>
      </c>
      <c r="H1130" s="2">
        <f>IF(SUM('Actual species'!K1130)&gt;=1,1,IF(SUM('Actual species'!K1130)="X",1,0))</f>
        <v>0</v>
      </c>
      <c r="I1130" s="2">
        <f>IF(SUM('Actual species'!L1130)&gt;=1,1,IF(SUM('Actual species'!L1130)="X",1,0))</f>
        <v>0</v>
      </c>
      <c r="J1130" s="2">
        <f>IF(SUM('Actual species'!M1130)&gt;=1,1,IF(SUM('Actual species'!M1130)="X",1,0))</f>
        <v>0</v>
      </c>
      <c r="K1130" s="2">
        <f>IF(SUM('Actual species'!N1130)&gt;=1,1,IF(SUM('Actual species'!N1130)="X",1,0))</f>
        <v>0</v>
      </c>
      <c r="L1130" s="2">
        <f>IF(SUM('Actual species'!O1130)&gt;=1,1,IF(SUM('Actual species'!O1130)="X",1,0))</f>
        <v>0</v>
      </c>
      <c r="M1130" s="2">
        <f>IF(SUM('Actual species'!P1130)&gt;=1,1,IF(SUM('Actual species'!P1130)="X",1,0))</f>
        <v>1</v>
      </c>
      <c r="N1130" s="2">
        <f>IF(SUM('Actual species'!Q1130)&gt;=1,1,IF(SUM('Actual species'!Q1130)="X",1,0))</f>
        <v>0</v>
      </c>
      <c r="O1130" s="2">
        <f>IF(SUM('Actual species'!R1130)&gt;=1,1,IF(SUM('Actual species'!R1130)="X",1,0))</f>
        <v>0</v>
      </c>
      <c r="P1130" s="2">
        <f>IF(SUM('Actual species'!S1130)&gt;=1,1,IF(SUM('Actual species'!S1130)="X",1,0))</f>
        <v>0</v>
      </c>
      <c r="Q1130" s="2">
        <f>IF(SUM('Actual species'!T1130)&gt;=1,1,IF(SUM('Actual species'!T1130)="X",1,0))</f>
        <v>0</v>
      </c>
      <c r="R1130" s="2">
        <f>IF(SUM('Actual species'!U1130)&gt;=1,1,IF(SUM('Actual species'!U1130)="X",1,0))</f>
        <v>0</v>
      </c>
      <c r="S1130" s="2">
        <f>IF(SUM('Actual species'!V1130)&gt;=1,1,IF(SUM('Actual species'!V1130)="X",1,0))</f>
        <v>0</v>
      </c>
      <c r="T1130" s="2">
        <f>IF(SUM('Actual species'!W1130)&gt;=1,1,IF(SUM('Actual species'!W1130)="X",1,0))</f>
        <v>0</v>
      </c>
    </row>
    <row r="1131" spans="1:20" x14ac:dyDescent="0.3">
      <c r="A1131" s="113" t="str">
        <f>'Actual species'!A1131</f>
        <v>Stenistoderus nothus</v>
      </c>
      <c r="B1131" s="66">
        <f>IF(SUM('Actual species'!B1131:E1131)&gt;=1,1,IF(SUM('Actual species'!B1131:E1131)="X",1,0))</f>
        <v>0</v>
      </c>
      <c r="C1131" s="2">
        <f>IF(SUM('Actual species'!F1131)&gt;=1,1,IF(SUM('Actual species'!F1131)="X",1,0))</f>
        <v>0</v>
      </c>
      <c r="D1131" s="2">
        <f>IF(SUM('Actual species'!G1131)&gt;=1,1,IF(SUM('Actual species'!G1131)="X",1,0))</f>
        <v>0</v>
      </c>
      <c r="E1131" s="2">
        <f>IF(SUM('Actual species'!H1131)&gt;=1,1,IF(SUM('Actual species'!H1131)="X",1,0))</f>
        <v>0</v>
      </c>
      <c r="F1131" s="2">
        <f>IF(SUM('Actual species'!I1131)&gt;=1,1,IF(SUM('Actual species'!I1131)="X",1,0))</f>
        <v>0</v>
      </c>
      <c r="G1131" s="2">
        <f>IF(SUM('Actual species'!J1131)&gt;=1,1,IF(SUM('Actual species'!J1131)="X",1,0))</f>
        <v>0</v>
      </c>
      <c r="H1131" s="2">
        <f>IF(SUM('Actual species'!K1131)&gt;=1,1,IF(SUM('Actual species'!K1131)="X",1,0))</f>
        <v>0</v>
      </c>
      <c r="I1131" s="2">
        <f>IF(SUM('Actual species'!L1131)&gt;=1,1,IF(SUM('Actual species'!L1131)="X",1,0))</f>
        <v>0</v>
      </c>
      <c r="J1131" s="2">
        <f>IF(SUM('Actual species'!M1131)&gt;=1,1,IF(SUM('Actual species'!M1131)="X",1,0))</f>
        <v>0</v>
      </c>
      <c r="K1131" s="2">
        <f>IF(SUM('Actual species'!N1131)&gt;=1,1,IF(SUM('Actual species'!N1131)="X",1,0))</f>
        <v>0</v>
      </c>
      <c r="L1131" s="2">
        <f>IF(SUM('Actual species'!O1131)&gt;=1,1,IF(SUM('Actual species'!O1131)="X",1,0))</f>
        <v>0</v>
      </c>
      <c r="M1131" s="2">
        <f>IF(SUM('Actual species'!P1131)&gt;=1,1,IF(SUM('Actual species'!P1131)="X",1,0))</f>
        <v>0</v>
      </c>
      <c r="N1131" s="2">
        <f>IF(SUM('Actual species'!Q1131)&gt;=1,1,IF(SUM('Actual species'!Q1131)="X",1,0))</f>
        <v>0</v>
      </c>
      <c r="O1131" s="2">
        <f>IF(SUM('Actual species'!R1131)&gt;=1,1,IF(SUM('Actual species'!R1131)="X",1,0))</f>
        <v>0</v>
      </c>
      <c r="P1131" s="2">
        <f>IF(SUM('Actual species'!S1131)&gt;=1,1,IF(SUM('Actual species'!S1131)="X",1,0))</f>
        <v>0</v>
      </c>
      <c r="Q1131" s="2">
        <f>IF(SUM('Actual species'!T1131)&gt;=1,1,IF(SUM('Actual species'!T1131)="X",1,0))</f>
        <v>0</v>
      </c>
      <c r="R1131" s="2">
        <f>IF(SUM('Actual species'!U1131)&gt;=1,1,IF(SUM('Actual species'!U1131)="X",1,0))</f>
        <v>0</v>
      </c>
      <c r="S1131" s="2">
        <f>IF(SUM('Actual species'!V1131)&gt;=1,1,IF(SUM('Actual species'!V1131)="X",1,0))</f>
        <v>0</v>
      </c>
      <c r="T1131" s="2">
        <f>IF(SUM('Actual species'!W1131)&gt;=1,1,IF(SUM('Actual species'!W1131)="X",1,0))</f>
        <v>0</v>
      </c>
    </row>
    <row r="1132" spans="1:20" x14ac:dyDescent="0.3">
      <c r="A1132" s="113" t="str">
        <f>'Actual species'!A1132</f>
        <v>Tasgius arrowi</v>
      </c>
      <c r="B1132" s="66">
        <f>IF(SUM('Actual species'!B1132:E1132)&gt;=1,1,IF(SUM('Actual species'!B1132:E1132)="X",1,0))</f>
        <v>0</v>
      </c>
      <c r="C1132" s="2">
        <f>IF(SUM('Actual species'!F1132)&gt;=1,1,IF(SUM('Actual species'!F1132)="X",1,0))</f>
        <v>0</v>
      </c>
      <c r="D1132" s="2">
        <f>IF(SUM('Actual species'!G1132)&gt;=1,1,IF(SUM('Actual species'!G1132)="X",1,0))</f>
        <v>0</v>
      </c>
      <c r="E1132" s="2">
        <f>IF(SUM('Actual species'!H1132)&gt;=1,1,IF(SUM('Actual species'!H1132)="X",1,0))</f>
        <v>0</v>
      </c>
      <c r="F1132" s="2">
        <f>IF(SUM('Actual species'!I1132)&gt;=1,1,IF(SUM('Actual species'!I1132)="X",1,0))</f>
        <v>0</v>
      </c>
      <c r="G1132" s="2">
        <f>IF(SUM('Actual species'!J1132)&gt;=1,1,IF(SUM('Actual species'!J1132)="X",1,0))</f>
        <v>0</v>
      </c>
      <c r="H1132" s="2">
        <f>IF(SUM('Actual species'!K1132)&gt;=1,1,IF(SUM('Actual species'!K1132)="X",1,0))</f>
        <v>0</v>
      </c>
      <c r="I1132" s="2">
        <f>IF(SUM('Actual species'!L1132)&gt;=1,1,IF(SUM('Actual species'!L1132)="X",1,0))</f>
        <v>0</v>
      </c>
      <c r="J1132" s="2">
        <f>IF(SUM('Actual species'!M1132)&gt;=1,1,IF(SUM('Actual species'!M1132)="X",1,0))</f>
        <v>0</v>
      </c>
      <c r="K1132" s="2">
        <f>IF(SUM('Actual species'!N1132)&gt;=1,1,IF(SUM('Actual species'!N1132)="X",1,0))</f>
        <v>0</v>
      </c>
      <c r="L1132" s="2">
        <f>IF(SUM('Actual species'!O1132)&gt;=1,1,IF(SUM('Actual species'!O1132)="X",1,0))</f>
        <v>0</v>
      </c>
      <c r="M1132" s="2">
        <f>IF(SUM('Actual species'!P1132)&gt;=1,1,IF(SUM('Actual species'!P1132)="X",1,0))</f>
        <v>0</v>
      </c>
      <c r="N1132" s="2">
        <f>IF(SUM('Actual species'!Q1132)&gt;=1,1,IF(SUM('Actual species'!Q1132)="X",1,0))</f>
        <v>0</v>
      </c>
      <c r="O1132" s="2">
        <f>IF(SUM('Actual species'!R1132)&gt;=1,1,IF(SUM('Actual species'!R1132)="X",1,0))</f>
        <v>0</v>
      </c>
      <c r="P1132" s="2">
        <f>IF(SUM('Actual species'!S1132)&gt;=1,1,IF(SUM('Actual species'!S1132)="X",1,0))</f>
        <v>0</v>
      </c>
      <c r="Q1132" s="2">
        <f>IF(SUM('Actual species'!T1132)&gt;=1,1,IF(SUM('Actual species'!T1132)="X",1,0))</f>
        <v>0</v>
      </c>
      <c r="R1132" s="2">
        <f>IF(SUM('Actual species'!U1132)&gt;=1,1,IF(SUM('Actual species'!U1132)="X",1,0))</f>
        <v>0</v>
      </c>
      <c r="S1132" s="2">
        <f>IF(SUM('Actual species'!V1132)&gt;=1,1,IF(SUM('Actual species'!V1132)="X",1,0))</f>
        <v>0</v>
      </c>
      <c r="T1132" s="2">
        <f>IF(SUM('Actual species'!W1132)&gt;=1,1,IF(SUM('Actual species'!W1132)="X",1,0))</f>
        <v>0</v>
      </c>
    </row>
    <row r="1133" spans="1:20" x14ac:dyDescent="0.3">
      <c r="A1133" s="113" t="str">
        <f>'Actual species'!A1133</f>
        <v>Tasgius globulifer globulifer</v>
      </c>
      <c r="B1133" s="66">
        <f>IF(SUM('Actual species'!B1133:E1133)&gt;=1,1,IF(SUM('Actual species'!B1133:E1133)="X",1,0))</f>
        <v>0</v>
      </c>
      <c r="C1133" s="2">
        <f>IF(SUM('Actual species'!F1133)&gt;=1,1,IF(SUM('Actual species'!F1133)="X",1,0))</f>
        <v>0</v>
      </c>
      <c r="D1133" s="2">
        <f>IF(SUM('Actual species'!G1133)&gt;=1,1,IF(SUM('Actual species'!G1133)="X",1,0))</f>
        <v>0</v>
      </c>
      <c r="E1133" s="2">
        <f>IF(SUM('Actual species'!H1133)&gt;=1,1,IF(SUM('Actual species'!H1133)="X",1,0))</f>
        <v>0</v>
      </c>
      <c r="F1133" s="2">
        <f>IF(SUM('Actual species'!I1133)&gt;=1,1,IF(SUM('Actual species'!I1133)="X",1,0))</f>
        <v>0</v>
      </c>
      <c r="G1133" s="2">
        <f>IF(SUM('Actual species'!J1133)&gt;=1,1,IF(SUM('Actual species'!J1133)="X",1,0))</f>
        <v>0</v>
      </c>
      <c r="H1133" s="2">
        <f>IF(SUM('Actual species'!K1133)&gt;=1,1,IF(SUM('Actual species'!K1133)="X",1,0))</f>
        <v>0</v>
      </c>
      <c r="I1133" s="2">
        <f>IF(SUM('Actual species'!L1133)&gt;=1,1,IF(SUM('Actual species'!L1133)="X",1,0))</f>
        <v>0</v>
      </c>
      <c r="J1133" s="2">
        <f>IF(SUM('Actual species'!M1133)&gt;=1,1,IF(SUM('Actual species'!M1133)="X",1,0))</f>
        <v>0</v>
      </c>
      <c r="K1133" s="2">
        <f>IF(SUM('Actual species'!N1133)&gt;=1,1,IF(SUM('Actual species'!N1133)="X",1,0))</f>
        <v>0</v>
      </c>
      <c r="L1133" s="2">
        <f>IF(SUM('Actual species'!O1133)&gt;=1,1,IF(SUM('Actual species'!O1133)="X",1,0))</f>
        <v>0</v>
      </c>
      <c r="M1133" s="2">
        <f>IF(SUM('Actual species'!P1133)&gt;=1,1,IF(SUM('Actual species'!P1133)="X",1,0))</f>
        <v>0</v>
      </c>
      <c r="N1133" s="2">
        <f>IF(SUM('Actual species'!Q1133)&gt;=1,1,IF(SUM('Actual species'!Q1133)="X",1,0))</f>
        <v>0</v>
      </c>
      <c r="O1133" s="2">
        <f>IF(SUM('Actual species'!R1133)&gt;=1,1,IF(SUM('Actual species'!R1133)="X",1,0))</f>
        <v>0</v>
      </c>
      <c r="P1133" s="2">
        <f>IF(SUM('Actual species'!S1133)&gt;=1,1,IF(SUM('Actual species'!S1133)="X",1,0))</f>
        <v>0</v>
      </c>
      <c r="Q1133" s="2">
        <f>IF(SUM('Actual species'!T1133)&gt;=1,1,IF(SUM('Actual species'!T1133)="X",1,0))</f>
        <v>0</v>
      </c>
      <c r="R1133" s="2">
        <f>IF(SUM('Actual species'!U1133)&gt;=1,1,IF(SUM('Actual species'!U1133)="X",1,0))</f>
        <v>0</v>
      </c>
      <c r="S1133" s="2">
        <f>IF(SUM('Actual species'!V1133)&gt;=1,1,IF(SUM('Actual species'!V1133)="X",1,0))</f>
        <v>0</v>
      </c>
      <c r="T1133" s="2">
        <f>IF(SUM('Actual species'!W1133)&gt;=1,1,IF(SUM('Actual species'!W1133)="X",1,0))</f>
        <v>0</v>
      </c>
    </row>
    <row r="1134" spans="1:20" x14ac:dyDescent="0.3">
      <c r="A1134" s="113" t="str">
        <f>'Actual species'!A1134</f>
        <v>Tasgius morsitans</v>
      </c>
      <c r="B1134" s="66">
        <f>IF(SUM('Actual species'!B1134:E1134)&gt;=1,1,IF(SUM('Actual species'!B1134:E1134)="X",1,0))</f>
        <v>0</v>
      </c>
      <c r="C1134" s="2">
        <f>IF(SUM('Actual species'!F1134)&gt;=1,1,IF(SUM('Actual species'!F1134)="X",1,0))</f>
        <v>0</v>
      </c>
      <c r="D1134" s="2">
        <f>IF(SUM('Actual species'!G1134)&gt;=1,1,IF(SUM('Actual species'!G1134)="X",1,0))</f>
        <v>0</v>
      </c>
      <c r="E1134" s="2">
        <f>IF(SUM('Actual species'!H1134)&gt;=1,1,IF(SUM('Actual species'!H1134)="X",1,0))</f>
        <v>0</v>
      </c>
      <c r="F1134" s="2">
        <f>IF(SUM('Actual species'!I1134)&gt;=1,1,IF(SUM('Actual species'!I1134)="X",1,0))</f>
        <v>0</v>
      </c>
      <c r="G1134" s="2">
        <f>IF(SUM('Actual species'!J1134)&gt;=1,1,IF(SUM('Actual species'!J1134)="X",1,0))</f>
        <v>0</v>
      </c>
      <c r="H1134" s="2">
        <f>IF(SUM('Actual species'!K1134)&gt;=1,1,IF(SUM('Actual species'!K1134)="X",1,0))</f>
        <v>0</v>
      </c>
      <c r="I1134" s="2">
        <f>IF(SUM('Actual species'!L1134)&gt;=1,1,IF(SUM('Actual species'!L1134)="X",1,0))</f>
        <v>0</v>
      </c>
      <c r="J1134" s="2">
        <f>IF(SUM('Actual species'!M1134)&gt;=1,1,IF(SUM('Actual species'!M1134)="X",1,0))</f>
        <v>1</v>
      </c>
      <c r="K1134" s="2">
        <f>IF(SUM('Actual species'!N1134)&gt;=1,1,IF(SUM('Actual species'!N1134)="X",1,0))</f>
        <v>1</v>
      </c>
      <c r="L1134" s="2">
        <f>IF(SUM('Actual species'!O1134)&gt;=1,1,IF(SUM('Actual species'!O1134)="X",1,0))</f>
        <v>0</v>
      </c>
      <c r="M1134" s="2">
        <f>IF(SUM('Actual species'!P1134)&gt;=1,1,IF(SUM('Actual species'!P1134)="X",1,0))</f>
        <v>0</v>
      </c>
      <c r="N1134" s="2">
        <f>IF(SUM('Actual species'!Q1134)&gt;=1,1,IF(SUM('Actual species'!Q1134)="X",1,0))</f>
        <v>0</v>
      </c>
      <c r="O1134" s="2">
        <f>IF(SUM('Actual species'!R1134)&gt;=1,1,IF(SUM('Actual species'!R1134)="X",1,0))</f>
        <v>0</v>
      </c>
      <c r="P1134" s="2">
        <f>IF(SUM('Actual species'!S1134)&gt;=1,1,IF(SUM('Actual species'!S1134)="X",1,0))</f>
        <v>0</v>
      </c>
      <c r="Q1134" s="2">
        <f>IF(SUM('Actual species'!T1134)&gt;=1,1,IF(SUM('Actual species'!T1134)="X",1,0))</f>
        <v>0</v>
      </c>
      <c r="R1134" s="2">
        <f>IF(SUM('Actual species'!U1134)&gt;=1,1,IF(SUM('Actual species'!U1134)="X",1,0))</f>
        <v>0</v>
      </c>
      <c r="S1134" s="2">
        <f>IF(SUM('Actual species'!V1134)&gt;=1,1,IF(SUM('Actual species'!V1134)="X",1,0))</f>
        <v>0</v>
      </c>
      <c r="T1134" s="2">
        <f>IF(SUM('Actual species'!W1134)&gt;=1,1,IF(SUM('Actual species'!W1134)="X",1,0))</f>
        <v>0</v>
      </c>
    </row>
    <row r="1135" spans="1:20" x14ac:dyDescent="0.3">
      <c r="A1135" s="113" t="str">
        <f>'Actual species'!A1135</f>
        <v>Tasgius winkleri</v>
      </c>
      <c r="B1135" s="66">
        <f>IF(SUM('Actual species'!B1135:E1135)&gt;=1,1,IF(SUM('Actual species'!B1135:E1135)="X",1,0))</f>
        <v>0</v>
      </c>
      <c r="C1135" s="2">
        <f>IF(SUM('Actual species'!F1135)&gt;=1,1,IF(SUM('Actual species'!F1135)="X",1,0))</f>
        <v>0</v>
      </c>
      <c r="D1135" s="2">
        <f>IF(SUM('Actual species'!G1135)&gt;=1,1,IF(SUM('Actual species'!G1135)="X",1,0))</f>
        <v>0</v>
      </c>
      <c r="E1135" s="2">
        <f>IF(SUM('Actual species'!H1135)&gt;=1,1,IF(SUM('Actual species'!H1135)="X",1,0))</f>
        <v>0</v>
      </c>
      <c r="F1135" s="2">
        <f>IF(SUM('Actual species'!I1135)&gt;=1,1,IF(SUM('Actual species'!I1135)="X",1,0))</f>
        <v>0</v>
      </c>
      <c r="G1135" s="2">
        <f>IF(SUM('Actual species'!J1135)&gt;=1,1,IF(SUM('Actual species'!J1135)="X",1,0))</f>
        <v>0</v>
      </c>
      <c r="H1135" s="2">
        <f>IF(SUM('Actual species'!K1135)&gt;=1,1,IF(SUM('Actual species'!K1135)="X",1,0))</f>
        <v>0</v>
      </c>
      <c r="I1135" s="2">
        <f>IF(SUM('Actual species'!L1135)&gt;=1,1,IF(SUM('Actual species'!L1135)="X",1,0))</f>
        <v>0</v>
      </c>
      <c r="J1135" s="2">
        <f>IF(SUM('Actual species'!M1135)&gt;=1,1,IF(SUM('Actual species'!M1135)="X",1,0))</f>
        <v>0</v>
      </c>
      <c r="K1135" s="2">
        <f>IF(SUM('Actual species'!N1135)&gt;=1,1,IF(SUM('Actual species'!N1135)="X",1,0))</f>
        <v>0</v>
      </c>
      <c r="L1135" s="2">
        <f>IF(SUM('Actual species'!O1135)&gt;=1,1,IF(SUM('Actual species'!O1135)="X",1,0))</f>
        <v>0</v>
      </c>
      <c r="M1135" s="2">
        <f>IF(SUM('Actual species'!P1135)&gt;=1,1,IF(SUM('Actual species'!P1135)="X",1,0))</f>
        <v>0</v>
      </c>
      <c r="N1135" s="2">
        <f>IF(SUM('Actual species'!Q1135)&gt;=1,1,IF(SUM('Actual species'!Q1135)="X",1,0))</f>
        <v>0</v>
      </c>
      <c r="O1135" s="2">
        <f>IF(SUM('Actual species'!R1135)&gt;=1,1,IF(SUM('Actual species'!R1135)="X",1,0))</f>
        <v>0</v>
      </c>
      <c r="P1135" s="2">
        <f>IF(SUM('Actual species'!S1135)&gt;=1,1,IF(SUM('Actual species'!S1135)="X",1,0))</f>
        <v>0</v>
      </c>
      <c r="Q1135" s="2">
        <f>IF(SUM('Actual species'!T1135)&gt;=1,1,IF(SUM('Actual species'!T1135)="X",1,0))</f>
        <v>0</v>
      </c>
      <c r="R1135" s="2">
        <f>IF(SUM('Actual species'!U1135)&gt;=1,1,IF(SUM('Actual species'!U1135)="X",1,0))</f>
        <v>0</v>
      </c>
      <c r="S1135" s="2">
        <f>IF(SUM('Actual species'!V1135)&gt;=1,1,IF(SUM('Actual species'!V1135)="X",1,0))</f>
        <v>0</v>
      </c>
      <c r="T1135" s="2">
        <f>IF(SUM('Actual species'!W1135)&gt;=1,1,IF(SUM('Actual species'!W1135)="X",1,0))</f>
        <v>0</v>
      </c>
    </row>
    <row r="1136" spans="1:20" x14ac:dyDescent="0.3">
      <c r="A1136" s="113" t="str">
        <f>'Actual species'!A1136</f>
        <v>Xantholinus audrasi</v>
      </c>
      <c r="B1136" s="66">
        <f>IF(SUM('Actual species'!B1136:E1136)&gt;=1,1,IF(SUM('Actual species'!B1136:E1136)="X",1,0))</f>
        <v>0</v>
      </c>
      <c r="C1136" s="2">
        <f>IF(SUM('Actual species'!F1136)&gt;=1,1,IF(SUM('Actual species'!F1136)="X",1,0))</f>
        <v>0</v>
      </c>
      <c r="D1136" s="2">
        <f>IF(SUM('Actual species'!G1136)&gt;=1,1,IF(SUM('Actual species'!G1136)="X",1,0))</f>
        <v>1</v>
      </c>
      <c r="E1136" s="2">
        <f>IF(SUM('Actual species'!H1136)&gt;=1,1,IF(SUM('Actual species'!H1136)="X",1,0))</f>
        <v>0</v>
      </c>
      <c r="F1136" s="2">
        <f>IF(SUM('Actual species'!I1136)&gt;=1,1,IF(SUM('Actual species'!I1136)="X",1,0))</f>
        <v>0</v>
      </c>
      <c r="G1136" s="2">
        <f>IF(SUM('Actual species'!J1136)&gt;=1,1,IF(SUM('Actual species'!J1136)="X",1,0))</f>
        <v>0</v>
      </c>
      <c r="H1136" s="2">
        <f>IF(SUM('Actual species'!K1136)&gt;=1,1,IF(SUM('Actual species'!K1136)="X",1,0))</f>
        <v>0</v>
      </c>
      <c r="I1136" s="2">
        <f>IF(SUM('Actual species'!L1136)&gt;=1,1,IF(SUM('Actual species'!L1136)="X",1,0))</f>
        <v>0</v>
      </c>
      <c r="J1136" s="2">
        <f>IF(SUM('Actual species'!M1136)&gt;=1,1,IF(SUM('Actual species'!M1136)="X",1,0))</f>
        <v>0</v>
      </c>
      <c r="K1136" s="2">
        <f>IF(SUM('Actual species'!N1136)&gt;=1,1,IF(SUM('Actual species'!N1136)="X",1,0))</f>
        <v>0</v>
      </c>
      <c r="L1136" s="2">
        <f>IF(SUM('Actual species'!O1136)&gt;=1,1,IF(SUM('Actual species'!O1136)="X",1,0))</f>
        <v>0</v>
      </c>
      <c r="M1136" s="2">
        <f>IF(SUM('Actual species'!P1136)&gt;=1,1,IF(SUM('Actual species'!P1136)="X",1,0))</f>
        <v>0</v>
      </c>
      <c r="N1136" s="2">
        <f>IF(SUM('Actual species'!Q1136)&gt;=1,1,IF(SUM('Actual species'!Q1136)="X",1,0))</f>
        <v>0</v>
      </c>
      <c r="O1136" s="2">
        <f>IF(SUM('Actual species'!R1136)&gt;=1,1,IF(SUM('Actual species'!R1136)="X",1,0))</f>
        <v>0</v>
      </c>
      <c r="P1136" s="2">
        <f>IF(SUM('Actual species'!S1136)&gt;=1,1,IF(SUM('Actual species'!S1136)="X",1,0))</f>
        <v>0</v>
      </c>
      <c r="Q1136" s="2">
        <f>IF(SUM('Actual species'!T1136)&gt;=1,1,IF(SUM('Actual species'!T1136)="X",1,0))</f>
        <v>0</v>
      </c>
      <c r="R1136" s="2">
        <f>IF(SUM('Actual species'!U1136)&gt;=1,1,IF(SUM('Actual species'!U1136)="X",1,0))</f>
        <v>0</v>
      </c>
      <c r="S1136" s="2">
        <f>IF(SUM('Actual species'!V1136)&gt;=1,1,IF(SUM('Actual species'!V1136)="X",1,0))</f>
        <v>0</v>
      </c>
      <c r="T1136" s="2">
        <f>IF(SUM('Actual species'!W1136)&gt;=1,1,IF(SUM('Actual species'!W1136)="X",1,0))</f>
        <v>0</v>
      </c>
    </row>
    <row r="1137" spans="1:20" x14ac:dyDescent="0.3">
      <c r="A1137" s="113" t="str">
        <f>'Actual species'!A1137</f>
        <v>Xantholinus cf. Linearis</v>
      </c>
      <c r="B1137" s="66">
        <f>IF(SUM('Actual species'!B1137:E1137)&gt;=1,1,IF(SUM('Actual species'!B1137:E1137)="X",1,0))</f>
        <v>0</v>
      </c>
      <c r="C1137" s="2">
        <f>IF(SUM('Actual species'!F1137)&gt;=1,1,IF(SUM('Actual species'!F1137)="X",1,0))</f>
        <v>0</v>
      </c>
      <c r="D1137" s="2">
        <f>IF(SUM('Actual species'!G1137)&gt;=1,1,IF(SUM('Actual species'!G1137)="X",1,0))</f>
        <v>0</v>
      </c>
      <c r="E1137" s="2">
        <f>IF(SUM('Actual species'!H1137)&gt;=1,1,IF(SUM('Actual species'!H1137)="X",1,0))</f>
        <v>0</v>
      </c>
      <c r="F1137" s="2">
        <f>IF(SUM('Actual species'!I1137)&gt;=1,1,IF(SUM('Actual species'!I1137)="X",1,0))</f>
        <v>0</v>
      </c>
      <c r="G1137" s="2">
        <f>IF(SUM('Actual species'!J1137)&gt;=1,1,IF(SUM('Actual species'!J1137)="X",1,0))</f>
        <v>0</v>
      </c>
      <c r="H1137" s="2">
        <f>IF(SUM('Actual species'!K1137)&gt;=1,1,IF(SUM('Actual species'!K1137)="X",1,0))</f>
        <v>0</v>
      </c>
      <c r="I1137" s="2">
        <f>IF(SUM('Actual species'!L1137)&gt;=1,1,IF(SUM('Actual species'!L1137)="X",1,0))</f>
        <v>0</v>
      </c>
      <c r="J1137" s="2">
        <f>IF(SUM('Actual species'!M1137)&gt;=1,1,IF(SUM('Actual species'!M1137)="X",1,0))</f>
        <v>0</v>
      </c>
      <c r="K1137" s="2">
        <f>IF(SUM('Actual species'!N1137)&gt;=1,1,IF(SUM('Actual species'!N1137)="X",1,0))</f>
        <v>0</v>
      </c>
      <c r="L1137" s="2">
        <f>IF(SUM('Actual species'!O1137)&gt;=1,1,IF(SUM('Actual species'!O1137)="X",1,0))</f>
        <v>0</v>
      </c>
      <c r="M1137" s="2">
        <f>IF(SUM('Actual species'!P1137)&gt;=1,1,IF(SUM('Actual species'!P1137)="X",1,0))</f>
        <v>0</v>
      </c>
      <c r="N1137" s="2">
        <f>IF(SUM('Actual species'!Q1137)&gt;=1,1,IF(SUM('Actual species'!Q1137)="X",1,0))</f>
        <v>0</v>
      </c>
      <c r="O1137" s="2">
        <f>IF(SUM('Actual species'!R1137)&gt;=1,1,IF(SUM('Actual species'!R1137)="X",1,0))</f>
        <v>0</v>
      </c>
      <c r="P1137" s="2">
        <f>IF(SUM('Actual species'!S1137)&gt;=1,1,IF(SUM('Actual species'!S1137)="X",1,0))</f>
        <v>0</v>
      </c>
      <c r="Q1137" s="2">
        <f>IF(SUM('Actual species'!T1137)&gt;=1,1,IF(SUM('Actual species'!T1137)="X",1,0))</f>
        <v>1</v>
      </c>
      <c r="R1137" s="2">
        <f>IF(SUM('Actual species'!U1137)&gt;=1,1,IF(SUM('Actual species'!U1137)="X",1,0))</f>
        <v>0</v>
      </c>
      <c r="S1137" s="2">
        <f>IF(SUM('Actual species'!V1137)&gt;=1,1,IF(SUM('Actual species'!V1137)="X",1,0))</f>
        <v>0</v>
      </c>
      <c r="T1137" s="2">
        <f>IF(SUM('Actual species'!W1137)&gt;=1,1,IF(SUM('Actual species'!W1137)="X",1,0))</f>
        <v>0</v>
      </c>
    </row>
    <row r="1138" spans="1:20" x14ac:dyDescent="0.3">
      <c r="A1138" s="113" t="str">
        <f>'Actual species'!A1138</f>
        <v>Xantholinus chersonesicus</v>
      </c>
      <c r="B1138" s="66">
        <f>IF(SUM('Actual species'!B1138:E1138)&gt;=1,1,IF(SUM('Actual species'!B1138:E1138)="X",1,0))</f>
        <v>0</v>
      </c>
      <c r="C1138" s="2">
        <f>IF(SUM('Actual species'!F1138)&gt;=1,1,IF(SUM('Actual species'!F1138)="X",1,0))</f>
        <v>0</v>
      </c>
      <c r="D1138" s="2">
        <f>IF(SUM('Actual species'!G1138)&gt;=1,1,IF(SUM('Actual species'!G1138)="X",1,0))</f>
        <v>0</v>
      </c>
      <c r="E1138" s="2">
        <f>IF(SUM('Actual species'!H1138)&gt;=1,1,IF(SUM('Actual species'!H1138)="X",1,0))</f>
        <v>0</v>
      </c>
      <c r="F1138" s="2">
        <f>IF(SUM('Actual species'!I1138)&gt;=1,1,IF(SUM('Actual species'!I1138)="X",1,0))</f>
        <v>0</v>
      </c>
      <c r="G1138" s="2">
        <f>IF(SUM('Actual species'!J1138)&gt;=1,1,IF(SUM('Actual species'!J1138)="X",1,0))</f>
        <v>0</v>
      </c>
      <c r="H1138" s="2">
        <f>IF(SUM('Actual species'!K1138)&gt;=1,1,IF(SUM('Actual species'!K1138)="X",1,0))</f>
        <v>0</v>
      </c>
      <c r="I1138" s="2">
        <f>IF(SUM('Actual species'!L1138)&gt;=1,1,IF(SUM('Actual species'!L1138)="X",1,0))</f>
        <v>0</v>
      </c>
      <c r="J1138" s="2">
        <f>IF(SUM('Actual species'!M1138)&gt;=1,1,IF(SUM('Actual species'!M1138)="X",1,0))</f>
        <v>0</v>
      </c>
      <c r="K1138" s="2">
        <f>IF(SUM('Actual species'!N1138)&gt;=1,1,IF(SUM('Actual species'!N1138)="X",1,0))</f>
        <v>0</v>
      </c>
      <c r="L1138" s="2">
        <f>IF(SUM('Actual species'!O1138)&gt;=1,1,IF(SUM('Actual species'!O1138)="X",1,0))</f>
        <v>0</v>
      </c>
      <c r="M1138" s="2">
        <f>IF(SUM('Actual species'!P1138)&gt;=1,1,IF(SUM('Actual species'!P1138)="X",1,0))</f>
        <v>1</v>
      </c>
      <c r="N1138" s="2">
        <f>IF(SUM('Actual species'!Q1138)&gt;=1,1,IF(SUM('Actual species'!Q1138)="X",1,0))</f>
        <v>0</v>
      </c>
      <c r="O1138" s="2">
        <f>IF(SUM('Actual species'!R1138)&gt;=1,1,IF(SUM('Actual species'!R1138)="X",1,0))</f>
        <v>0</v>
      </c>
      <c r="P1138" s="2">
        <f>IF(SUM('Actual species'!S1138)&gt;=1,1,IF(SUM('Actual species'!S1138)="X",1,0))</f>
        <v>0</v>
      </c>
      <c r="Q1138" s="2">
        <f>IF(SUM('Actual species'!T1138)&gt;=1,1,IF(SUM('Actual species'!T1138)="X",1,0))</f>
        <v>0</v>
      </c>
      <c r="R1138" s="2">
        <f>IF(SUM('Actual species'!U1138)&gt;=1,1,IF(SUM('Actual species'!U1138)="X",1,0))</f>
        <v>0</v>
      </c>
      <c r="S1138" s="2">
        <f>IF(SUM('Actual species'!V1138)&gt;=1,1,IF(SUM('Actual species'!V1138)="X",1,0))</f>
        <v>0</v>
      </c>
      <c r="T1138" s="2">
        <f>IF(SUM('Actual species'!W1138)&gt;=1,1,IF(SUM('Actual species'!W1138)="X",1,0))</f>
        <v>0</v>
      </c>
    </row>
    <row r="1139" spans="1:20" x14ac:dyDescent="0.3">
      <c r="A1139" s="113" t="str">
        <f>'Actual species'!A1139</f>
        <v>Xantholinus chiosicus</v>
      </c>
      <c r="B1139" s="66">
        <f>IF(SUM('Actual species'!B1139:E1139)&gt;=1,1,IF(SUM('Actual species'!B1139:E1139)="X",1,0))</f>
        <v>0</v>
      </c>
      <c r="C1139" s="2">
        <f>IF(SUM('Actual species'!F1139)&gt;=1,1,IF(SUM('Actual species'!F1139)="X",1,0))</f>
        <v>0</v>
      </c>
      <c r="D1139" s="2">
        <f>IF(SUM('Actual species'!G1139)&gt;=1,1,IF(SUM('Actual species'!G1139)="X",1,0))</f>
        <v>0</v>
      </c>
      <c r="E1139" s="2">
        <f>IF(SUM('Actual species'!H1139)&gt;=1,1,IF(SUM('Actual species'!H1139)="X",1,0))</f>
        <v>1</v>
      </c>
      <c r="F1139" s="2">
        <f>IF(SUM('Actual species'!I1139)&gt;=1,1,IF(SUM('Actual species'!I1139)="X",1,0))</f>
        <v>0</v>
      </c>
      <c r="G1139" s="2">
        <f>IF(SUM('Actual species'!J1139)&gt;=1,1,IF(SUM('Actual species'!J1139)="X",1,0))</f>
        <v>0</v>
      </c>
      <c r="H1139" s="2">
        <f>IF(SUM('Actual species'!K1139)&gt;=1,1,IF(SUM('Actual species'!K1139)="X",1,0))</f>
        <v>0</v>
      </c>
      <c r="I1139" s="2">
        <f>IF(SUM('Actual species'!L1139)&gt;=1,1,IF(SUM('Actual species'!L1139)="X",1,0))</f>
        <v>1</v>
      </c>
      <c r="J1139" s="2">
        <f>IF(SUM('Actual species'!M1139)&gt;=1,1,IF(SUM('Actual species'!M1139)="X",1,0))</f>
        <v>0</v>
      </c>
      <c r="K1139" s="2">
        <f>IF(SUM('Actual species'!N1139)&gt;=1,1,IF(SUM('Actual species'!N1139)="X",1,0))</f>
        <v>0</v>
      </c>
      <c r="L1139" s="2">
        <f>IF(SUM('Actual species'!O1139)&gt;=1,1,IF(SUM('Actual species'!O1139)="X",1,0))</f>
        <v>1</v>
      </c>
      <c r="M1139" s="2">
        <f>IF(SUM('Actual species'!P1139)&gt;=1,1,IF(SUM('Actual species'!P1139)="X",1,0))</f>
        <v>0</v>
      </c>
      <c r="N1139" s="2">
        <f>IF(SUM('Actual species'!Q1139)&gt;=1,1,IF(SUM('Actual species'!Q1139)="X",1,0))</f>
        <v>0</v>
      </c>
      <c r="O1139" s="2">
        <f>IF(SUM('Actual species'!R1139)&gt;=1,1,IF(SUM('Actual species'!R1139)="X",1,0))</f>
        <v>0</v>
      </c>
      <c r="P1139" s="2">
        <f>IF(SUM('Actual species'!S1139)&gt;=1,1,IF(SUM('Actual species'!S1139)="X",1,0))</f>
        <v>0</v>
      </c>
      <c r="Q1139" s="2">
        <f>IF(SUM('Actual species'!T1139)&gt;=1,1,IF(SUM('Actual species'!T1139)="X",1,0))</f>
        <v>0</v>
      </c>
      <c r="R1139" s="2">
        <f>IF(SUM('Actual species'!U1139)&gt;=1,1,IF(SUM('Actual species'!U1139)="X",1,0))</f>
        <v>0</v>
      </c>
      <c r="S1139" s="2">
        <f>IF(SUM('Actual species'!V1139)&gt;=1,1,IF(SUM('Actual species'!V1139)="X",1,0))</f>
        <v>0</v>
      </c>
      <c r="T1139" s="2">
        <f>IF(SUM('Actual species'!W1139)&gt;=1,1,IF(SUM('Actual species'!W1139)="X",1,0))</f>
        <v>0</v>
      </c>
    </row>
    <row r="1140" spans="1:20" x14ac:dyDescent="0.3">
      <c r="A1140" s="113" t="str">
        <f>'Actual species'!A1140</f>
        <v>Xantholinus ciliciae</v>
      </c>
      <c r="B1140" s="66">
        <f>IF(SUM('Actual species'!B1140:E1140)&gt;=1,1,IF(SUM('Actual species'!B1140:E1140)="X",1,0))</f>
        <v>1</v>
      </c>
      <c r="C1140" s="2">
        <f>IF(SUM('Actual species'!F1140)&gt;=1,1,IF(SUM('Actual species'!F1140)="X",1,0))</f>
        <v>0</v>
      </c>
      <c r="D1140" s="2">
        <f>IF(SUM('Actual species'!G1140)&gt;=1,1,IF(SUM('Actual species'!G1140)="X",1,0))</f>
        <v>0</v>
      </c>
      <c r="E1140" s="2">
        <f>IF(SUM('Actual species'!H1140)&gt;=1,1,IF(SUM('Actual species'!H1140)="X",1,0))</f>
        <v>0</v>
      </c>
      <c r="F1140" s="2">
        <f>IF(SUM('Actual species'!I1140)&gt;=1,1,IF(SUM('Actual species'!I1140)="X",1,0))</f>
        <v>0</v>
      </c>
      <c r="G1140" s="2">
        <f>IF(SUM('Actual species'!J1140)&gt;=1,1,IF(SUM('Actual species'!J1140)="X",1,0))</f>
        <v>0</v>
      </c>
      <c r="H1140" s="2">
        <f>IF(SUM('Actual species'!K1140)&gt;=1,1,IF(SUM('Actual species'!K1140)="X",1,0))</f>
        <v>0</v>
      </c>
      <c r="I1140" s="2">
        <f>IF(SUM('Actual species'!L1140)&gt;=1,1,IF(SUM('Actual species'!L1140)="X",1,0))</f>
        <v>0</v>
      </c>
      <c r="J1140" s="2">
        <f>IF(SUM('Actual species'!M1140)&gt;=1,1,IF(SUM('Actual species'!M1140)="X",1,0))</f>
        <v>0</v>
      </c>
      <c r="K1140" s="2">
        <f>IF(SUM('Actual species'!N1140)&gt;=1,1,IF(SUM('Actual species'!N1140)="X",1,0))</f>
        <v>0</v>
      </c>
      <c r="L1140" s="2">
        <f>IF(SUM('Actual species'!O1140)&gt;=1,1,IF(SUM('Actual species'!O1140)="X",1,0))</f>
        <v>0</v>
      </c>
      <c r="M1140" s="2">
        <f>IF(SUM('Actual species'!P1140)&gt;=1,1,IF(SUM('Actual species'!P1140)="X",1,0))</f>
        <v>0</v>
      </c>
      <c r="N1140" s="2">
        <f>IF(SUM('Actual species'!Q1140)&gt;=1,1,IF(SUM('Actual species'!Q1140)="X",1,0))</f>
        <v>0</v>
      </c>
      <c r="O1140" s="2">
        <f>IF(SUM('Actual species'!R1140)&gt;=1,1,IF(SUM('Actual species'!R1140)="X",1,0))</f>
        <v>0</v>
      </c>
      <c r="P1140" s="2">
        <f>IF(SUM('Actual species'!S1140)&gt;=1,1,IF(SUM('Actual species'!S1140)="X",1,0))</f>
        <v>0</v>
      </c>
      <c r="Q1140" s="2">
        <f>IF(SUM('Actual species'!T1140)&gt;=1,1,IF(SUM('Actual species'!T1140)="X",1,0))</f>
        <v>0</v>
      </c>
      <c r="R1140" s="2">
        <f>IF(SUM('Actual species'!U1140)&gt;=1,1,IF(SUM('Actual species'!U1140)="X",1,0))</f>
        <v>0</v>
      </c>
      <c r="S1140" s="2">
        <f>IF(SUM('Actual species'!V1140)&gt;=1,1,IF(SUM('Actual species'!V1140)="X",1,0))</f>
        <v>0</v>
      </c>
      <c r="T1140" s="2">
        <f>IF(SUM('Actual species'!W1140)&gt;=1,1,IF(SUM('Actual species'!W1140)="X",1,0))</f>
        <v>0</v>
      </c>
    </row>
    <row r="1141" spans="1:20" x14ac:dyDescent="0.3">
      <c r="A1141" s="113" t="str">
        <f>'Actual species'!A1141</f>
        <v xml:space="preserve">Xantholinus creticus (E) </v>
      </c>
      <c r="B1141" s="66">
        <f>IF(SUM('Actual species'!B1141:E1141)&gt;=1,1,IF(SUM('Actual species'!B1141:E1141)="X",1,0))</f>
        <v>0</v>
      </c>
      <c r="C1141" s="2">
        <f>IF(SUM('Actual species'!F1141)&gt;=1,1,IF(SUM('Actual species'!F1141)="X",1,0))</f>
        <v>0</v>
      </c>
      <c r="D1141" s="2">
        <f>IF(SUM('Actual species'!G1141)&gt;=1,1,IF(SUM('Actual species'!G1141)="X",1,0))</f>
        <v>0</v>
      </c>
      <c r="E1141" s="2">
        <f>IF(SUM('Actual species'!H1141)&gt;=1,1,IF(SUM('Actual species'!H1141)="X",1,0))</f>
        <v>0</v>
      </c>
      <c r="F1141" s="2">
        <f>IF(SUM('Actual species'!I1141)&gt;=1,1,IF(SUM('Actual species'!I1141)="X",1,0))</f>
        <v>0</v>
      </c>
      <c r="G1141" s="2">
        <f>IF(SUM('Actual species'!J1141)&gt;=1,1,IF(SUM('Actual species'!J1141)="X",1,0))</f>
        <v>1</v>
      </c>
      <c r="H1141" s="2">
        <f>IF(SUM('Actual species'!K1141)&gt;=1,1,IF(SUM('Actual species'!K1141)="X",1,0))</f>
        <v>0</v>
      </c>
      <c r="I1141" s="2">
        <f>IF(SUM('Actual species'!L1141)&gt;=1,1,IF(SUM('Actual species'!L1141)="X",1,0))</f>
        <v>0</v>
      </c>
      <c r="J1141" s="2">
        <f>IF(SUM('Actual species'!M1141)&gt;=1,1,IF(SUM('Actual species'!M1141)="X",1,0))</f>
        <v>0</v>
      </c>
      <c r="K1141" s="2">
        <f>IF(SUM('Actual species'!N1141)&gt;=1,1,IF(SUM('Actual species'!N1141)="X",1,0))</f>
        <v>0</v>
      </c>
      <c r="L1141" s="2">
        <f>IF(SUM('Actual species'!O1141)&gt;=1,1,IF(SUM('Actual species'!O1141)="X",1,0))</f>
        <v>0</v>
      </c>
      <c r="M1141" s="2">
        <f>IF(SUM('Actual species'!P1141)&gt;=1,1,IF(SUM('Actual species'!P1141)="X",1,0))</f>
        <v>0</v>
      </c>
      <c r="N1141" s="2">
        <f>IF(SUM('Actual species'!Q1141)&gt;=1,1,IF(SUM('Actual species'!Q1141)="X",1,0))</f>
        <v>0</v>
      </c>
      <c r="O1141" s="2">
        <f>IF(SUM('Actual species'!R1141)&gt;=1,1,IF(SUM('Actual species'!R1141)="X",1,0))</f>
        <v>0</v>
      </c>
      <c r="P1141" s="2">
        <f>IF(SUM('Actual species'!S1141)&gt;=1,1,IF(SUM('Actual species'!S1141)="X",1,0))</f>
        <v>0</v>
      </c>
      <c r="Q1141" s="2">
        <f>IF(SUM('Actual species'!T1141)&gt;=1,1,IF(SUM('Actual species'!T1141)="X",1,0))</f>
        <v>0</v>
      </c>
      <c r="R1141" s="2">
        <f>IF(SUM('Actual species'!U1141)&gt;=1,1,IF(SUM('Actual species'!U1141)="X",1,0))</f>
        <v>0</v>
      </c>
      <c r="S1141" s="2">
        <f>IF(SUM('Actual species'!V1141)&gt;=1,1,IF(SUM('Actual species'!V1141)="X",1,0))</f>
        <v>0</v>
      </c>
      <c r="T1141" s="2">
        <f>IF(SUM('Actual species'!W1141)&gt;=1,1,IF(SUM('Actual species'!W1141)="X",1,0))</f>
        <v>0</v>
      </c>
    </row>
    <row r="1142" spans="1:20" x14ac:dyDescent="0.3">
      <c r="A1142" s="113" t="str">
        <f>'Actual species'!A1142</f>
        <v>Xantholinus decorus</v>
      </c>
      <c r="B1142" s="66">
        <f>IF(SUM('Actual species'!B1142:E1142)&gt;=1,1,IF(SUM('Actual species'!B1142:E1142)="X",1,0))</f>
        <v>0</v>
      </c>
      <c r="C1142" s="2">
        <f>IF(SUM('Actual species'!F1142)&gt;=1,1,IF(SUM('Actual species'!F1142)="X",1,0))</f>
        <v>0</v>
      </c>
      <c r="D1142" s="2">
        <f>IF(SUM('Actual species'!G1142)&gt;=1,1,IF(SUM('Actual species'!G1142)="X",1,0))</f>
        <v>0</v>
      </c>
      <c r="E1142" s="2">
        <f>IF(SUM('Actual species'!H1142)&gt;=1,1,IF(SUM('Actual species'!H1142)="X",1,0))</f>
        <v>0</v>
      </c>
      <c r="F1142" s="2">
        <f>IF(SUM('Actual species'!I1142)&gt;=1,1,IF(SUM('Actual species'!I1142)="X",1,0))</f>
        <v>0</v>
      </c>
      <c r="G1142" s="2">
        <f>IF(SUM('Actual species'!J1142)&gt;=1,1,IF(SUM('Actual species'!J1142)="X",1,0))</f>
        <v>0</v>
      </c>
      <c r="H1142" s="2">
        <f>IF(SUM('Actual species'!K1142)&gt;=1,1,IF(SUM('Actual species'!K1142)="X",1,0))</f>
        <v>0</v>
      </c>
      <c r="I1142" s="2">
        <f>IF(SUM('Actual species'!L1142)&gt;=1,1,IF(SUM('Actual species'!L1142)="X",1,0))</f>
        <v>0</v>
      </c>
      <c r="J1142" s="2">
        <f>IF(SUM('Actual species'!M1142)&gt;=1,1,IF(SUM('Actual species'!M1142)="X",1,0))</f>
        <v>0</v>
      </c>
      <c r="K1142" s="2">
        <f>IF(SUM('Actual species'!N1142)&gt;=1,1,IF(SUM('Actual species'!N1142)="X",1,0))</f>
        <v>0</v>
      </c>
      <c r="L1142" s="2">
        <f>IF(SUM('Actual species'!O1142)&gt;=1,1,IF(SUM('Actual species'!O1142)="X",1,0))</f>
        <v>0</v>
      </c>
      <c r="M1142" s="2">
        <f>IF(SUM('Actual species'!P1142)&gt;=1,1,IF(SUM('Actual species'!P1142)="X",1,0))</f>
        <v>0</v>
      </c>
      <c r="N1142" s="2">
        <f>IF(SUM('Actual species'!Q1142)&gt;=1,1,IF(SUM('Actual species'!Q1142)="X",1,0))</f>
        <v>0</v>
      </c>
      <c r="O1142" s="2">
        <f>IF(SUM('Actual species'!R1142)&gt;=1,1,IF(SUM('Actual species'!R1142)="X",1,0))</f>
        <v>1</v>
      </c>
      <c r="P1142" s="2">
        <f>IF(SUM('Actual species'!S1142)&gt;=1,1,IF(SUM('Actual species'!S1142)="X",1,0))</f>
        <v>0</v>
      </c>
      <c r="Q1142" s="2">
        <f>IF(SUM('Actual species'!T1142)&gt;=1,1,IF(SUM('Actual species'!T1142)="X",1,0))</f>
        <v>0</v>
      </c>
      <c r="R1142" s="2">
        <f>IF(SUM('Actual species'!U1142)&gt;=1,1,IF(SUM('Actual species'!U1142)="X",1,0))</f>
        <v>0</v>
      </c>
      <c r="S1142" s="2">
        <f>IF(SUM('Actual species'!V1142)&gt;=1,1,IF(SUM('Actual species'!V1142)="X",1,0))</f>
        <v>0</v>
      </c>
      <c r="T1142" s="2">
        <f>IF(SUM('Actual species'!W1142)&gt;=1,1,IF(SUM('Actual species'!W1142)="X",1,0))</f>
        <v>0</v>
      </c>
    </row>
    <row r="1143" spans="1:20" x14ac:dyDescent="0.3">
      <c r="A1143" s="113" t="str">
        <f>'Actual species'!A1143</f>
        <v xml:space="preserve">Xantholinus erinaceus (E) </v>
      </c>
      <c r="B1143" s="66">
        <f>IF(SUM('Actual species'!B1143:E1143)&gt;=1,1,IF(SUM('Actual species'!B1143:E1143)="X",1,0))</f>
        <v>0</v>
      </c>
      <c r="C1143" s="2">
        <f>IF(SUM('Actual species'!F1143)&gt;=1,1,IF(SUM('Actual species'!F1143)="X",1,0))</f>
        <v>0</v>
      </c>
      <c r="D1143" s="2">
        <f>IF(SUM('Actual species'!G1143)&gt;=1,1,IF(SUM('Actual species'!G1143)="X",1,0))</f>
        <v>0</v>
      </c>
      <c r="E1143" s="2">
        <f>IF(SUM('Actual species'!H1143)&gt;=1,1,IF(SUM('Actual species'!H1143)="X",1,0))</f>
        <v>0</v>
      </c>
      <c r="F1143" s="2">
        <f>IF(SUM('Actual species'!I1143)&gt;=1,1,IF(SUM('Actual species'!I1143)="X",1,0))</f>
        <v>0</v>
      </c>
      <c r="G1143" s="2">
        <f>IF(SUM('Actual species'!J1143)&gt;=1,1,IF(SUM('Actual species'!J1143)="X",1,0))</f>
        <v>1</v>
      </c>
      <c r="H1143" s="2">
        <f>IF(SUM('Actual species'!K1143)&gt;=1,1,IF(SUM('Actual species'!K1143)="X",1,0))</f>
        <v>0</v>
      </c>
      <c r="I1143" s="2">
        <f>IF(SUM('Actual species'!L1143)&gt;=1,1,IF(SUM('Actual species'!L1143)="X",1,0))</f>
        <v>0</v>
      </c>
      <c r="J1143" s="2">
        <f>IF(SUM('Actual species'!M1143)&gt;=1,1,IF(SUM('Actual species'!M1143)="X",1,0))</f>
        <v>0</v>
      </c>
      <c r="K1143" s="2">
        <f>IF(SUM('Actual species'!N1143)&gt;=1,1,IF(SUM('Actual species'!N1143)="X",1,0))</f>
        <v>0</v>
      </c>
      <c r="L1143" s="2">
        <f>IF(SUM('Actual species'!O1143)&gt;=1,1,IF(SUM('Actual species'!O1143)="X",1,0))</f>
        <v>0</v>
      </c>
      <c r="M1143" s="2">
        <f>IF(SUM('Actual species'!P1143)&gt;=1,1,IF(SUM('Actual species'!P1143)="X",1,0))</f>
        <v>0</v>
      </c>
      <c r="N1143" s="2">
        <f>IF(SUM('Actual species'!Q1143)&gt;=1,1,IF(SUM('Actual species'!Q1143)="X",1,0))</f>
        <v>0</v>
      </c>
      <c r="O1143" s="2">
        <f>IF(SUM('Actual species'!R1143)&gt;=1,1,IF(SUM('Actual species'!R1143)="X",1,0))</f>
        <v>0</v>
      </c>
      <c r="P1143" s="2">
        <f>IF(SUM('Actual species'!S1143)&gt;=1,1,IF(SUM('Actual species'!S1143)="X",1,0))</f>
        <v>0</v>
      </c>
      <c r="Q1143" s="2">
        <f>IF(SUM('Actual species'!T1143)&gt;=1,1,IF(SUM('Actual species'!T1143)="X",1,0))</f>
        <v>0</v>
      </c>
      <c r="R1143" s="2">
        <f>IF(SUM('Actual species'!U1143)&gt;=1,1,IF(SUM('Actual species'!U1143)="X",1,0))</f>
        <v>0</v>
      </c>
      <c r="S1143" s="2">
        <f>IF(SUM('Actual species'!V1143)&gt;=1,1,IF(SUM('Actual species'!V1143)="X",1,0))</f>
        <v>0</v>
      </c>
      <c r="T1143" s="2">
        <f>IF(SUM('Actual species'!W1143)&gt;=1,1,IF(SUM('Actual species'!W1143)="X",1,0))</f>
        <v>0</v>
      </c>
    </row>
    <row r="1144" spans="1:20" x14ac:dyDescent="0.3">
      <c r="A1144" s="113" t="str">
        <f>'Actual species'!A1144</f>
        <v>Xantholinus graecus</v>
      </c>
      <c r="B1144" s="66">
        <f>IF(SUM('Actual species'!B1144:E1144)&gt;=1,1,IF(SUM('Actual species'!B1144:E1144)="X",1,0))</f>
        <v>1</v>
      </c>
      <c r="C1144" s="2">
        <f>IF(SUM('Actual species'!F1144)&gt;=1,1,IF(SUM('Actual species'!F1144)="X",1,0))</f>
        <v>0</v>
      </c>
      <c r="D1144" s="2">
        <f>IF(SUM('Actual species'!G1144)&gt;=1,1,IF(SUM('Actual species'!G1144)="X",1,0))</f>
        <v>0</v>
      </c>
      <c r="E1144" s="2">
        <f>IF(SUM('Actual species'!H1144)&gt;=1,1,IF(SUM('Actual species'!H1144)="X",1,0))</f>
        <v>0</v>
      </c>
      <c r="F1144" s="2">
        <f>IF(SUM('Actual species'!I1144)&gt;=1,1,IF(SUM('Actual species'!I1144)="X",1,0))</f>
        <v>0</v>
      </c>
      <c r="G1144" s="2">
        <f>IF(SUM('Actual species'!J1144)&gt;=1,1,IF(SUM('Actual species'!J1144)="X",1,0))</f>
        <v>1</v>
      </c>
      <c r="H1144" s="2">
        <f>IF(SUM('Actual species'!K1144)&gt;=1,1,IF(SUM('Actual species'!K1144)="X",1,0))</f>
        <v>1</v>
      </c>
      <c r="I1144" s="2">
        <f>IF(SUM('Actual species'!L1144)&gt;=1,1,IF(SUM('Actual species'!L1144)="X",1,0))</f>
        <v>0</v>
      </c>
      <c r="J1144" s="2">
        <f>IF(SUM('Actual species'!M1144)&gt;=1,1,IF(SUM('Actual species'!M1144)="X",1,0))</f>
        <v>1</v>
      </c>
      <c r="K1144" s="2">
        <f>IF(SUM('Actual species'!N1144)&gt;=1,1,IF(SUM('Actual species'!N1144)="X",1,0))</f>
        <v>0</v>
      </c>
      <c r="L1144" s="2">
        <f>IF(SUM('Actual species'!O1144)&gt;=1,1,IF(SUM('Actual species'!O1144)="X",1,0))</f>
        <v>0</v>
      </c>
      <c r="M1144" s="2">
        <f>IF(SUM('Actual species'!P1144)&gt;=1,1,IF(SUM('Actual species'!P1144)="X",1,0))</f>
        <v>1</v>
      </c>
      <c r="N1144" s="2">
        <f>IF(SUM('Actual species'!Q1144)&gt;=1,1,IF(SUM('Actual species'!Q1144)="X",1,0))</f>
        <v>0</v>
      </c>
      <c r="O1144" s="2">
        <f>IF(SUM('Actual species'!R1144)&gt;=1,1,IF(SUM('Actual species'!R1144)="X",1,0))</f>
        <v>0</v>
      </c>
      <c r="P1144" s="2">
        <f>IF(SUM('Actual species'!S1144)&gt;=1,1,IF(SUM('Actual species'!S1144)="X",1,0))</f>
        <v>0</v>
      </c>
      <c r="Q1144" s="2">
        <f>IF(SUM('Actual species'!T1144)&gt;=1,1,IF(SUM('Actual species'!T1144)="X",1,0))</f>
        <v>0</v>
      </c>
      <c r="R1144" s="2">
        <f>IF(SUM('Actual species'!U1144)&gt;=1,1,IF(SUM('Actual species'!U1144)="X",1,0))</f>
        <v>0</v>
      </c>
      <c r="S1144" s="2">
        <f>IF(SUM('Actual species'!V1144)&gt;=1,1,IF(SUM('Actual species'!V1144)="X",1,0))</f>
        <v>0</v>
      </c>
      <c r="T1144" s="2">
        <f>IF(SUM('Actual species'!W1144)&gt;=1,1,IF(SUM('Actual species'!W1144)="X",1,0))</f>
        <v>0</v>
      </c>
    </row>
    <row r="1145" spans="1:20" x14ac:dyDescent="0.3">
      <c r="A1145" s="113" t="str">
        <f>'Actual species'!A1145</f>
        <v>Xantholinus laevigatus</v>
      </c>
      <c r="B1145" s="66">
        <f>IF(SUM('Actual species'!B1145:E1145)&gt;=1,1,IF(SUM('Actual species'!B1145:E1145)="X",1,0))</f>
        <v>0</v>
      </c>
      <c r="C1145" s="2">
        <f>IF(SUM('Actual species'!F1145)&gt;=1,1,IF(SUM('Actual species'!F1145)="X",1,0))</f>
        <v>0</v>
      </c>
      <c r="D1145" s="2">
        <f>IF(SUM('Actual species'!G1145)&gt;=1,1,IF(SUM('Actual species'!G1145)="X",1,0))</f>
        <v>0</v>
      </c>
      <c r="E1145" s="2">
        <f>IF(SUM('Actual species'!H1145)&gt;=1,1,IF(SUM('Actual species'!H1145)="X",1,0))</f>
        <v>0</v>
      </c>
      <c r="F1145" s="2">
        <f>IF(SUM('Actual species'!I1145)&gt;=1,1,IF(SUM('Actual species'!I1145)="X",1,0))</f>
        <v>0</v>
      </c>
      <c r="G1145" s="2">
        <f>IF(SUM('Actual species'!J1145)&gt;=1,1,IF(SUM('Actual species'!J1145)="X",1,0))</f>
        <v>0</v>
      </c>
      <c r="H1145" s="2">
        <f>IF(SUM('Actual species'!K1145)&gt;=1,1,IF(SUM('Actual species'!K1145)="X",1,0))</f>
        <v>0</v>
      </c>
      <c r="I1145" s="2">
        <f>IF(SUM('Actual species'!L1145)&gt;=1,1,IF(SUM('Actual species'!L1145)="X",1,0))</f>
        <v>0</v>
      </c>
      <c r="J1145" s="2">
        <f>IF(SUM('Actual species'!M1145)&gt;=1,1,IF(SUM('Actual species'!M1145)="X",1,0))</f>
        <v>0</v>
      </c>
      <c r="K1145" s="2">
        <f>IF(SUM('Actual species'!N1145)&gt;=1,1,IF(SUM('Actual species'!N1145)="X",1,0))</f>
        <v>0</v>
      </c>
      <c r="L1145" s="2">
        <f>IF(SUM('Actual species'!O1145)&gt;=1,1,IF(SUM('Actual species'!O1145)="X",1,0))</f>
        <v>0</v>
      </c>
      <c r="M1145" s="2">
        <f>IF(SUM('Actual species'!P1145)&gt;=1,1,IF(SUM('Actual species'!P1145)="X",1,0))</f>
        <v>0</v>
      </c>
      <c r="N1145" s="2">
        <f>IF(SUM('Actual species'!Q1145)&gt;=1,1,IF(SUM('Actual species'!Q1145)="X",1,0))</f>
        <v>0</v>
      </c>
      <c r="O1145" s="2">
        <f>IF(SUM('Actual species'!R1145)&gt;=1,1,IF(SUM('Actual species'!R1145)="X",1,0))</f>
        <v>0</v>
      </c>
      <c r="P1145" s="2">
        <f>IF(SUM('Actual species'!S1145)&gt;=1,1,IF(SUM('Actual species'!S1145)="X",1,0))</f>
        <v>0</v>
      </c>
      <c r="Q1145" s="2">
        <f>IF(SUM('Actual species'!T1145)&gt;=1,1,IF(SUM('Actual species'!T1145)="X",1,0))</f>
        <v>1</v>
      </c>
      <c r="R1145" s="2">
        <f>IF(SUM('Actual species'!U1145)&gt;=1,1,IF(SUM('Actual species'!U1145)="X",1,0))</f>
        <v>1</v>
      </c>
      <c r="S1145" s="2">
        <f>IF(SUM('Actual species'!V1145)&gt;=1,1,IF(SUM('Actual species'!V1145)="X",1,0))</f>
        <v>0</v>
      </c>
      <c r="T1145" s="2">
        <f>IF(SUM('Actual species'!W1145)&gt;=1,1,IF(SUM('Actual species'!W1145)="X",1,0))</f>
        <v>0</v>
      </c>
    </row>
    <row r="1146" spans="1:20" x14ac:dyDescent="0.3">
      <c r="A1146" s="113" t="str">
        <f>'Actual species'!A1146</f>
        <v xml:space="preserve">Xantholinus minos (E) </v>
      </c>
      <c r="B1146" s="66">
        <f>IF(SUM('Actual species'!B1146:E1146)&gt;=1,1,IF(SUM('Actual species'!B1146:E1146)="X",1,0))</f>
        <v>0</v>
      </c>
      <c r="C1146" s="2">
        <f>IF(SUM('Actual species'!F1146)&gt;=1,1,IF(SUM('Actual species'!F1146)="X",1,0))</f>
        <v>0</v>
      </c>
      <c r="D1146" s="2">
        <f>IF(SUM('Actual species'!G1146)&gt;=1,1,IF(SUM('Actual species'!G1146)="X",1,0))</f>
        <v>0</v>
      </c>
      <c r="E1146" s="2">
        <f>IF(SUM('Actual species'!H1146)&gt;=1,1,IF(SUM('Actual species'!H1146)="X",1,0))</f>
        <v>0</v>
      </c>
      <c r="F1146" s="2">
        <f>IF(SUM('Actual species'!I1146)&gt;=1,1,IF(SUM('Actual species'!I1146)="X",1,0))</f>
        <v>0</v>
      </c>
      <c r="G1146" s="2">
        <f>IF(SUM('Actual species'!J1146)&gt;=1,1,IF(SUM('Actual species'!J1146)="X",1,0))</f>
        <v>1</v>
      </c>
      <c r="H1146" s="2">
        <f>IF(SUM('Actual species'!K1146)&gt;=1,1,IF(SUM('Actual species'!K1146)="X",1,0))</f>
        <v>0</v>
      </c>
      <c r="I1146" s="2">
        <f>IF(SUM('Actual species'!L1146)&gt;=1,1,IF(SUM('Actual species'!L1146)="X",1,0))</f>
        <v>0</v>
      </c>
      <c r="J1146" s="2">
        <f>IF(SUM('Actual species'!M1146)&gt;=1,1,IF(SUM('Actual species'!M1146)="X",1,0))</f>
        <v>0</v>
      </c>
      <c r="K1146" s="2">
        <f>IF(SUM('Actual species'!N1146)&gt;=1,1,IF(SUM('Actual species'!N1146)="X",1,0))</f>
        <v>0</v>
      </c>
      <c r="L1146" s="2">
        <f>IF(SUM('Actual species'!O1146)&gt;=1,1,IF(SUM('Actual species'!O1146)="X",1,0))</f>
        <v>0</v>
      </c>
      <c r="M1146" s="2">
        <f>IF(SUM('Actual species'!P1146)&gt;=1,1,IF(SUM('Actual species'!P1146)="X",1,0))</f>
        <v>0</v>
      </c>
      <c r="N1146" s="2">
        <f>IF(SUM('Actual species'!Q1146)&gt;=1,1,IF(SUM('Actual species'!Q1146)="X",1,0))</f>
        <v>0</v>
      </c>
      <c r="O1146" s="2">
        <f>IF(SUM('Actual species'!R1146)&gt;=1,1,IF(SUM('Actual species'!R1146)="X",1,0))</f>
        <v>0</v>
      </c>
      <c r="P1146" s="2">
        <f>IF(SUM('Actual species'!S1146)&gt;=1,1,IF(SUM('Actual species'!S1146)="X",1,0))</f>
        <v>0</v>
      </c>
      <c r="Q1146" s="2">
        <f>IF(SUM('Actual species'!T1146)&gt;=1,1,IF(SUM('Actual species'!T1146)="X",1,0))</f>
        <v>0</v>
      </c>
      <c r="R1146" s="2">
        <f>IF(SUM('Actual species'!U1146)&gt;=1,1,IF(SUM('Actual species'!U1146)="X",1,0))</f>
        <v>0</v>
      </c>
      <c r="S1146" s="2">
        <f>IF(SUM('Actual species'!V1146)&gt;=1,1,IF(SUM('Actual species'!V1146)="X",1,0))</f>
        <v>0</v>
      </c>
      <c r="T1146" s="2">
        <f>IF(SUM('Actual species'!W1146)&gt;=1,1,IF(SUM('Actual species'!W1146)="X",1,0))</f>
        <v>0</v>
      </c>
    </row>
    <row r="1147" spans="1:20" x14ac:dyDescent="0.3">
      <c r="A1147" s="113" t="str">
        <f>'Actual species'!A1147</f>
        <v>Xantholinus nicolasi</v>
      </c>
      <c r="B1147" s="66">
        <f>IF(SUM('Actual species'!B1147:E1147)&gt;=1,1,IF(SUM('Actual species'!B1147:E1147)="X",1,0))</f>
        <v>0</v>
      </c>
      <c r="C1147" s="2">
        <f>IF(SUM('Actual species'!F1147)&gt;=1,1,IF(SUM('Actual species'!F1147)="X",1,0))</f>
        <v>0</v>
      </c>
      <c r="D1147" s="2">
        <f>IF(SUM('Actual species'!G1147)&gt;=1,1,IF(SUM('Actual species'!G1147)="X",1,0))</f>
        <v>0</v>
      </c>
      <c r="E1147" s="2">
        <f>IF(SUM('Actual species'!H1147)&gt;=1,1,IF(SUM('Actual species'!H1147)="X",1,0))</f>
        <v>0</v>
      </c>
      <c r="F1147" s="2">
        <f>IF(SUM('Actual species'!I1147)&gt;=1,1,IF(SUM('Actual species'!I1147)="X",1,0))</f>
        <v>0</v>
      </c>
      <c r="G1147" s="2">
        <f>IF(SUM('Actual species'!J1147)&gt;=1,1,IF(SUM('Actual species'!J1147)="X",1,0))</f>
        <v>0</v>
      </c>
      <c r="H1147" s="2">
        <f>IF(SUM('Actual species'!K1147)&gt;=1,1,IF(SUM('Actual species'!K1147)="X",1,0))</f>
        <v>0</v>
      </c>
      <c r="I1147" s="2">
        <f>IF(SUM('Actual species'!L1147)&gt;=1,1,IF(SUM('Actual species'!L1147)="X",1,0))</f>
        <v>0</v>
      </c>
      <c r="J1147" s="2">
        <f>IF(SUM('Actual species'!M1147)&gt;=1,1,IF(SUM('Actual species'!M1147)="X",1,0))</f>
        <v>0</v>
      </c>
      <c r="K1147" s="2">
        <f>IF(SUM('Actual species'!N1147)&gt;=1,1,IF(SUM('Actual species'!N1147)="X",1,0))</f>
        <v>0</v>
      </c>
      <c r="L1147" s="2">
        <f>IF(SUM('Actual species'!O1147)&gt;=1,1,IF(SUM('Actual species'!O1147)="X",1,0))</f>
        <v>0</v>
      </c>
      <c r="M1147" s="2">
        <f>IF(SUM('Actual species'!P1147)&gt;=1,1,IF(SUM('Actual species'!P1147)="X",1,0))</f>
        <v>0</v>
      </c>
      <c r="N1147" s="2">
        <f>IF(SUM('Actual species'!Q1147)&gt;=1,1,IF(SUM('Actual species'!Q1147)="X",1,0))</f>
        <v>0</v>
      </c>
      <c r="O1147" s="2">
        <f>IF(SUM('Actual species'!R1147)&gt;=1,1,IF(SUM('Actual species'!R1147)="X",1,0))</f>
        <v>0</v>
      </c>
      <c r="P1147" s="2">
        <f>IF(SUM('Actual species'!S1147)&gt;=1,1,IF(SUM('Actual species'!S1147)="X",1,0))</f>
        <v>0</v>
      </c>
      <c r="Q1147" s="2">
        <f>IF(SUM('Actual species'!T1147)&gt;=1,1,IF(SUM('Actual species'!T1147)="X",1,0))</f>
        <v>0</v>
      </c>
      <c r="R1147" s="2">
        <f>IF(SUM('Actual species'!U1147)&gt;=1,1,IF(SUM('Actual species'!U1147)="X",1,0))</f>
        <v>0</v>
      </c>
      <c r="S1147" s="2">
        <f>IF(SUM('Actual species'!V1147)&gt;=1,1,IF(SUM('Actual species'!V1147)="X",1,0))</f>
        <v>0</v>
      </c>
      <c r="T1147" s="2">
        <f>IF(SUM('Actual species'!W1147)&gt;=1,1,IF(SUM('Actual species'!W1147)="X",1,0))</f>
        <v>0</v>
      </c>
    </row>
    <row r="1148" spans="1:20" x14ac:dyDescent="0.3">
      <c r="A1148" s="113" t="str">
        <f>'Actual species'!A1148</f>
        <v>Xantholinus phenicus</v>
      </c>
      <c r="B1148" s="66">
        <f>IF(SUM('Actual species'!B1148:E1148)&gt;=1,1,IF(SUM('Actual species'!B1148:E1148)="X",1,0))</f>
        <v>1</v>
      </c>
      <c r="C1148" s="2">
        <f>IF(SUM('Actual species'!F1148)&gt;=1,1,IF(SUM('Actual species'!F1148)="X",1,0))</f>
        <v>0</v>
      </c>
      <c r="D1148" s="2">
        <f>IF(SUM('Actual species'!G1148)&gt;=1,1,IF(SUM('Actual species'!G1148)="X",1,0))</f>
        <v>0</v>
      </c>
      <c r="E1148" s="2">
        <f>IF(SUM('Actual species'!H1148)&gt;=1,1,IF(SUM('Actual species'!H1148)="X",1,0))</f>
        <v>0</v>
      </c>
      <c r="F1148" s="2">
        <f>IF(SUM('Actual species'!I1148)&gt;=1,1,IF(SUM('Actual species'!I1148)="X",1,0))</f>
        <v>0</v>
      </c>
      <c r="G1148" s="2">
        <f>IF(SUM('Actual species'!J1148)&gt;=1,1,IF(SUM('Actual species'!J1148)="X",1,0))</f>
        <v>1</v>
      </c>
      <c r="H1148" s="2">
        <f>IF(SUM('Actual species'!K1148)&gt;=1,1,IF(SUM('Actual species'!K1148)="X",1,0))</f>
        <v>1</v>
      </c>
      <c r="I1148" s="2">
        <f>IF(SUM('Actual species'!L1148)&gt;=1,1,IF(SUM('Actual species'!L1148)="X",1,0))</f>
        <v>0</v>
      </c>
      <c r="J1148" s="2">
        <f>IF(SUM('Actual species'!M1148)&gt;=1,1,IF(SUM('Actual species'!M1148)="X",1,0))</f>
        <v>0</v>
      </c>
      <c r="K1148" s="2">
        <f>IF(SUM('Actual species'!N1148)&gt;=1,1,IF(SUM('Actual species'!N1148)="X",1,0))</f>
        <v>0</v>
      </c>
      <c r="L1148" s="2">
        <f>IF(SUM('Actual species'!O1148)&gt;=1,1,IF(SUM('Actual species'!O1148)="X",1,0))</f>
        <v>0</v>
      </c>
      <c r="M1148" s="2">
        <f>IF(SUM('Actual species'!P1148)&gt;=1,1,IF(SUM('Actual species'!P1148)="X",1,0))</f>
        <v>0</v>
      </c>
      <c r="N1148" s="2">
        <f>IF(SUM('Actual species'!Q1148)&gt;=1,1,IF(SUM('Actual species'!Q1148)="X",1,0))</f>
        <v>0</v>
      </c>
      <c r="O1148" s="2">
        <f>IF(SUM('Actual species'!R1148)&gt;=1,1,IF(SUM('Actual species'!R1148)="X",1,0))</f>
        <v>0</v>
      </c>
      <c r="P1148" s="2">
        <f>IF(SUM('Actual species'!S1148)&gt;=1,1,IF(SUM('Actual species'!S1148)="X",1,0))</f>
        <v>0</v>
      </c>
      <c r="Q1148" s="2">
        <f>IF(SUM('Actual species'!T1148)&gt;=1,1,IF(SUM('Actual species'!T1148)="X",1,0))</f>
        <v>0</v>
      </c>
      <c r="R1148" s="2">
        <f>IF(SUM('Actual species'!U1148)&gt;=1,1,IF(SUM('Actual species'!U1148)="X",1,0))</f>
        <v>0</v>
      </c>
      <c r="S1148" s="2">
        <f>IF(SUM('Actual species'!V1148)&gt;=1,1,IF(SUM('Actual species'!V1148)="X",1,0))</f>
        <v>0</v>
      </c>
      <c r="T1148" s="2">
        <f>IF(SUM('Actual species'!W1148)&gt;=1,1,IF(SUM('Actual species'!W1148)="X",1,0))</f>
        <v>0</v>
      </c>
    </row>
    <row r="1149" spans="1:20" x14ac:dyDescent="0.3">
      <c r="A1149" s="113" t="str">
        <f>'Actual species'!A1149</f>
        <v>Xantholinus rufipennis</v>
      </c>
      <c r="B1149" s="66">
        <f>IF(SUM('Actual species'!B1149:E1149)&gt;=1,1,IF(SUM('Actual species'!B1149:E1149)="X",1,0))</f>
        <v>1</v>
      </c>
      <c r="C1149" s="2">
        <f>IF(SUM('Actual species'!F1149)&gt;=1,1,IF(SUM('Actual species'!F1149)="X",1,0))</f>
        <v>0</v>
      </c>
      <c r="D1149" s="2">
        <f>IF(SUM('Actual species'!G1149)&gt;=1,1,IF(SUM('Actual species'!G1149)="X",1,0))</f>
        <v>0</v>
      </c>
      <c r="E1149" s="2">
        <f>IF(SUM('Actual species'!H1149)&gt;=1,1,IF(SUM('Actual species'!H1149)="X",1,0))</f>
        <v>1</v>
      </c>
      <c r="F1149" s="2">
        <f>IF(SUM('Actual species'!I1149)&gt;=1,1,IF(SUM('Actual species'!I1149)="X",1,0))</f>
        <v>1</v>
      </c>
      <c r="G1149" s="2">
        <f>IF(SUM('Actual species'!J1149)&gt;=1,1,IF(SUM('Actual species'!J1149)="X",1,0))</f>
        <v>0</v>
      </c>
      <c r="H1149" s="2">
        <f>IF(SUM('Actual species'!K1149)&gt;=1,1,IF(SUM('Actual species'!K1149)="X",1,0))</f>
        <v>1</v>
      </c>
      <c r="I1149" s="2">
        <f>IF(SUM('Actual species'!L1149)&gt;=1,1,IF(SUM('Actual species'!L1149)="X",1,0))</f>
        <v>1</v>
      </c>
      <c r="J1149" s="2">
        <f>IF(SUM('Actual species'!M1149)&gt;=1,1,IF(SUM('Actual species'!M1149)="X",1,0))</f>
        <v>0</v>
      </c>
      <c r="K1149" s="2">
        <f>IF(SUM('Actual species'!N1149)&gt;=1,1,IF(SUM('Actual species'!N1149)="X",1,0))</f>
        <v>1</v>
      </c>
      <c r="L1149" s="2">
        <f>IF(SUM('Actual species'!O1149)&gt;=1,1,IF(SUM('Actual species'!O1149)="X",1,0))</f>
        <v>1</v>
      </c>
      <c r="M1149" s="2">
        <f>IF(SUM('Actual species'!P1149)&gt;=1,1,IF(SUM('Actual species'!P1149)="X",1,0))</f>
        <v>1</v>
      </c>
      <c r="N1149" s="2">
        <f>IF(SUM('Actual species'!Q1149)&gt;=1,1,IF(SUM('Actual species'!Q1149)="X",1,0))</f>
        <v>0</v>
      </c>
      <c r="O1149" s="2">
        <f>IF(SUM('Actual species'!R1149)&gt;=1,1,IF(SUM('Actual species'!R1149)="X",1,0))</f>
        <v>0</v>
      </c>
      <c r="P1149" s="2">
        <f>IF(SUM('Actual species'!S1149)&gt;=1,1,IF(SUM('Actual species'!S1149)="X",1,0))</f>
        <v>0</v>
      </c>
      <c r="Q1149" s="2">
        <f>IF(SUM('Actual species'!T1149)&gt;=1,1,IF(SUM('Actual species'!T1149)="X",1,0))</f>
        <v>0</v>
      </c>
      <c r="R1149" s="2">
        <f>IF(SUM('Actual species'!U1149)&gt;=1,1,IF(SUM('Actual species'!U1149)="X",1,0))</f>
        <v>0</v>
      </c>
      <c r="S1149" s="2">
        <f>IF(SUM('Actual species'!V1149)&gt;=1,1,IF(SUM('Actual species'!V1149)="X",1,0))</f>
        <v>0</v>
      </c>
      <c r="T1149" s="2">
        <f>IF(SUM('Actual species'!W1149)&gt;=1,1,IF(SUM('Actual species'!W1149)="X",1,0))</f>
        <v>0</v>
      </c>
    </row>
    <row r="1150" spans="1:20" x14ac:dyDescent="0.3">
      <c r="A1150" s="113" t="str">
        <f>'Actual species'!A1150</f>
        <v xml:space="preserve">Xantholinus sp. </v>
      </c>
      <c r="B1150" s="66">
        <f>IF(SUM('Actual species'!B1150:E1150)&gt;=1,1,IF(SUM('Actual species'!B1150:E1150)="X",1,0))</f>
        <v>0</v>
      </c>
      <c r="C1150" s="2">
        <f>IF(SUM('Actual species'!F1150)&gt;=1,1,IF(SUM('Actual species'!F1150)="X",1,0))</f>
        <v>0</v>
      </c>
      <c r="D1150" s="2">
        <f>IF(SUM('Actual species'!G1150)&gt;=1,1,IF(SUM('Actual species'!G1150)="X",1,0))</f>
        <v>0</v>
      </c>
      <c r="E1150" s="2">
        <f>IF(SUM('Actual species'!H1150)&gt;=1,1,IF(SUM('Actual species'!H1150)="X",1,0))</f>
        <v>0</v>
      </c>
      <c r="F1150" s="2">
        <f>IF(SUM('Actual species'!I1150)&gt;=1,1,IF(SUM('Actual species'!I1150)="X",1,0))</f>
        <v>0</v>
      </c>
      <c r="G1150" s="2">
        <f>IF(SUM('Actual species'!J1150)&gt;=1,1,IF(SUM('Actual species'!J1150)="X",1,0))</f>
        <v>0</v>
      </c>
      <c r="H1150" s="2">
        <f>IF(SUM('Actual species'!K1150)&gt;=1,1,IF(SUM('Actual species'!K1150)="X",1,0))</f>
        <v>0</v>
      </c>
      <c r="I1150" s="2">
        <f>IF(SUM('Actual species'!L1150)&gt;=1,1,IF(SUM('Actual species'!L1150)="X",1,0))</f>
        <v>0</v>
      </c>
      <c r="J1150" s="2">
        <f>IF(SUM('Actual species'!M1150)&gt;=1,1,IF(SUM('Actual species'!M1150)="X",1,0))</f>
        <v>0</v>
      </c>
      <c r="K1150" s="2">
        <f>IF(SUM('Actual species'!N1150)&gt;=1,1,IF(SUM('Actual species'!N1150)="X",1,0))</f>
        <v>0</v>
      </c>
      <c r="L1150" s="2">
        <f>IF(SUM('Actual species'!O1150)&gt;=1,1,IF(SUM('Actual species'!O1150)="X",1,0))</f>
        <v>0</v>
      </c>
      <c r="M1150" s="2">
        <f>IF(SUM('Actual species'!P1150)&gt;=1,1,IF(SUM('Actual species'!P1150)="X",1,0))</f>
        <v>0</v>
      </c>
      <c r="N1150" s="2">
        <f>IF(SUM('Actual species'!Q1150)&gt;=1,1,IF(SUM('Actual species'!Q1150)="X",1,0))</f>
        <v>0</v>
      </c>
      <c r="O1150" s="2">
        <f>IF(SUM('Actual species'!R1150)&gt;=1,1,IF(SUM('Actual species'!R1150)="X",1,0))</f>
        <v>0</v>
      </c>
      <c r="P1150" s="2">
        <f>IF(SUM('Actual species'!S1150)&gt;=1,1,IF(SUM('Actual species'!S1150)="X",1,0))</f>
        <v>0</v>
      </c>
      <c r="Q1150" s="2">
        <f>IF(SUM('Actual species'!T1150)&gt;=1,1,IF(SUM('Actual species'!T1150)="X",1,0))</f>
        <v>0</v>
      </c>
      <c r="R1150" s="2">
        <f>IF(SUM('Actual species'!U1150)&gt;=1,1,IF(SUM('Actual species'!U1150)="X",1,0))</f>
        <v>0</v>
      </c>
      <c r="S1150" s="2">
        <f>IF(SUM('Actual species'!V1150)&gt;=1,1,IF(SUM('Actual species'!V1150)="X",1,0))</f>
        <v>1</v>
      </c>
      <c r="T1150" s="2">
        <f>IF(SUM('Actual species'!W1150)&gt;=1,1,IF(SUM('Actual species'!W1150)="X",1,0))</f>
        <v>0</v>
      </c>
    </row>
    <row r="1151" spans="1:20" x14ac:dyDescent="0.3">
      <c r="A1151" s="113" t="str">
        <f>'Actual species'!A1151</f>
        <v>Xantholinus sp. (Female)</v>
      </c>
      <c r="B1151" s="66">
        <f>IF(SUM('Actual species'!B1151:E1151)&gt;=1,1,IF(SUM('Actual species'!B1151:E1151)="X",1,0))</f>
        <v>0</v>
      </c>
      <c r="C1151" s="2">
        <f>IF(SUM('Actual species'!F1151)&gt;=1,1,IF(SUM('Actual species'!F1151)="X",1,0))</f>
        <v>0</v>
      </c>
      <c r="D1151" s="2">
        <f>IF(SUM('Actual species'!G1151)&gt;=1,1,IF(SUM('Actual species'!G1151)="X",1,0))</f>
        <v>0</v>
      </c>
      <c r="E1151" s="2">
        <f>IF(SUM('Actual species'!H1151)&gt;=1,1,IF(SUM('Actual species'!H1151)="X",1,0))</f>
        <v>0</v>
      </c>
      <c r="F1151" s="2">
        <f>IF(SUM('Actual species'!I1151)&gt;=1,1,IF(SUM('Actual species'!I1151)="X",1,0))</f>
        <v>0</v>
      </c>
      <c r="G1151" s="2">
        <f>IF(SUM('Actual species'!J1151)&gt;=1,1,IF(SUM('Actual species'!J1151)="X",1,0))</f>
        <v>0</v>
      </c>
      <c r="H1151" s="2">
        <f>IF(SUM('Actual species'!K1151)&gt;=1,1,IF(SUM('Actual species'!K1151)="X",1,0))</f>
        <v>0</v>
      </c>
      <c r="I1151" s="2">
        <f>IF(SUM('Actual species'!L1151)&gt;=1,1,IF(SUM('Actual species'!L1151)="X",1,0))</f>
        <v>0</v>
      </c>
      <c r="J1151" s="2">
        <f>IF(SUM('Actual species'!M1151)&gt;=1,1,IF(SUM('Actual species'!M1151)="X",1,0))</f>
        <v>0</v>
      </c>
      <c r="K1151" s="2">
        <f>IF(SUM('Actual species'!N1151)&gt;=1,1,IF(SUM('Actual species'!N1151)="X",1,0))</f>
        <v>0</v>
      </c>
      <c r="L1151" s="2">
        <f>IF(SUM('Actual species'!O1151)&gt;=1,1,IF(SUM('Actual species'!O1151)="X",1,0))</f>
        <v>0</v>
      </c>
      <c r="M1151" s="2">
        <f>IF(SUM('Actual species'!P1151)&gt;=1,1,IF(SUM('Actual species'!P1151)="X",1,0))</f>
        <v>0</v>
      </c>
      <c r="N1151" s="2">
        <f>IF(SUM('Actual species'!Q1151)&gt;=1,1,IF(SUM('Actual species'!Q1151)="X",1,0))</f>
        <v>0</v>
      </c>
      <c r="O1151" s="2">
        <f>IF(SUM('Actual species'!R1151)&gt;=1,1,IF(SUM('Actual species'!R1151)="X",1,0))</f>
        <v>0</v>
      </c>
      <c r="P1151" s="2">
        <f>IF(SUM('Actual species'!S1151)&gt;=1,1,IF(SUM('Actual species'!S1151)="X",1,0))</f>
        <v>0</v>
      </c>
      <c r="Q1151" s="2">
        <f>IF(SUM('Actual species'!T1151)&gt;=1,1,IF(SUM('Actual species'!T1151)="X",1,0))</f>
        <v>1</v>
      </c>
      <c r="R1151" s="2">
        <f>IF(SUM('Actual species'!U1151)&gt;=1,1,IF(SUM('Actual species'!U1151)="X",1,0))</f>
        <v>0</v>
      </c>
      <c r="S1151" s="2">
        <f>IF(SUM('Actual species'!V1151)&gt;=1,1,IF(SUM('Actual species'!V1151)="X",1,0))</f>
        <v>0</v>
      </c>
      <c r="T1151" s="2">
        <f>IF(SUM('Actual species'!W1151)&gt;=1,1,IF(SUM('Actual species'!W1151)="X",1,0))</f>
        <v>0</v>
      </c>
    </row>
    <row r="1152" spans="1:20" x14ac:dyDescent="0.3">
      <c r="A1152" s="113" t="str">
        <f>'Actual species'!A1152</f>
        <v>Xantholinus varnensis</v>
      </c>
      <c r="B1152" s="66">
        <f>IF(SUM('Actual species'!B1152:E1152)&gt;=1,1,IF(SUM('Actual species'!B1152:E1152)="X",1,0))</f>
        <v>0</v>
      </c>
      <c r="C1152" s="2">
        <f>IF(SUM('Actual species'!F1152)&gt;=1,1,IF(SUM('Actual species'!F1152)="X",1,0))</f>
        <v>0</v>
      </c>
      <c r="D1152" s="2">
        <f>IF(SUM('Actual species'!G1152)&gt;=1,1,IF(SUM('Actual species'!G1152)="X",1,0))</f>
        <v>0</v>
      </c>
      <c r="E1152" s="2">
        <f>IF(SUM('Actual species'!H1152)&gt;=1,1,IF(SUM('Actual species'!H1152)="X",1,0))</f>
        <v>1</v>
      </c>
      <c r="F1152" s="2">
        <f>IF(SUM('Actual species'!I1152)&gt;=1,1,IF(SUM('Actual species'!I1152)="X",1,0))</f>
        <v>1</v>
      </c>
      <c r="G1152" s="2">
        <f>IF(SUM('Actual species'!J1152)&gt;=1,1,IF(SUM('Actual species'!J1152)="X",1,0))</f>
        <v>0</v>
      </c>
      <c r="H1152" s="2">
        <f>IF(SUM('Actual species'!K1152)&gt;=1,1,IF(SUM('Actual species'!K1152)="X",1,0))</f>
        <v>1</v>
      </c>
      <c r="I1152" s="2">
        <f>IF(SUM('Actual species'!L1152)&gt;=1,1,IF(SUM('Actual species'!L1152)="X",1,0))</f>
        <v>0</v>
      </c>
      <c r="J1152" s="2">
        <f>IF(SUM('Actual species'!M1152)&gt;=1,1,IF(SUM('Actual species'!M1152)="X",1,0))</f>
        <v>0</v>
      </c>
      <c r="K1152" s="2">
        <f>IF(SUM('Actual species'!N1152)&gt;=1,1,IF(SUM('Actual species'!N1152)="X",1,0))</f>
        <v>1</v>
      </c>
      <c r="L1152" s="2">
        <f>IF(SUM('Actual species'!O1152)&gt;=1,1,IF(SUM('Actual species'!O1152)="X",1,0))</f>
        <v>1</v>
      </c>
      <c r="M1152" s="2">
        <f>IF(SUM('Actual species'!P1152)&gt;=1,1,IF(SUM('Actual species'!P1152)="X",1,0))</f>
        <v>0</v>
      </c>
      <c r="N1152" s="2">
        <f>IF(SUM('Actual species'!Q1152)&gt;=1,1,IF(SUM('Actual species'!Q1152)="X",1,0))</f>
        <v>0</v>
      </c>
      <c r="O1152" s="2">
        <f>IF(SUM('Actual species'!R1152)&gt;=1,1,IF(SUM('Actual species'!R1152)="X",1,0))</f>
        <v>0</v>
      </c>
      <c r="P1152" s="2">
        <f>IF(SUM('Actual species'!S1152)&gt;=1,1,IF(SUM('Actual species'!S1152)="X",1,0))</f>
        <v>0</v>
      </c>
      <c r="Q1152" s="2">
        <f>IF(SUM('Actual species'!T1152)&gt;=1,1,IF(SUM('Actual species'!T1152)="X",1,0))</f>
        <v>0</v>
      </c>
      <c r="R1152" s="2">
        <f>IF(SUM('Actual species'!U1152)&gt;=1,1,IF(SUM('Actual species'!U1152)="X",1,0))</f>
        <v>0</v>
      </c>
      <c r="S1152" s="2">
        <f>IF(SUM('Actual species'!V1152)&gt;=1,1,IF(SUM('Actual species'!V1152)="X",1,0))</f>
        <v>0</v>
      </c>
      <c r="T1152" s="2">
        <f>IF(SUM('Actual species'!W1152)&gt;=1,1,IF(SUM('Actual species'!W1152)="X",1,0))</f>
        <v>0</v>
      </c>
    </row>
    <row r="1153" spans="1:1" x14ac:dyDescent="0.3">
      <c r="A1153" s="113"/>
    </row>
    <row r="1154" spans="1:1" x14ac:dyDescent="0.3">
      <c r="A1154" s="113"/>
    </row>
    <row r="1155" spans="1:1" x14ac:dyDescent="0.3">
      <c r="A1155" s="113"/>
    </row>
    <row r="1156" spans="1:1" x14ac:dyDescent="0.3">
      <c r="A1156" s="113"/>
    </row>
    <row r="1157" spans="1:1" x14ac:dyDescent="0.3">
      <c r="A1157" s="113"/>
    </row>
    <row r="1158" spans="1:1" x14ac:dyDescent="0.3">
      <c r="A1158" s="113"/>
    </row>
    <row r="1159" spans="1:1" x14ac:dyDescent="0.3">
      <c r="A1159" s="113"/>
    </row>
    <row r="1160" spans="1:1" x14ac:dyDescent="0.3">
      <c r="A1160" s="113"/>
    </row>
    <row r="1161" spans="1:1" x14ac:dyDescent="0.3">
      <c r="A1161" s="113"/>
    </row>
    <row r="1162" spans="1:1" x14ac:dyDescent="0.3">
      <c r="A1162" s="113"/>
    </row>
    <row r="1163" spans="1:1" x14ac:dyDescent="0.3">
      <c r="A1163" s="113"/>
    </row>
    <row r="1164" spans="1:1" x14ac:dyDescent="0.3">
      <c r="A1164" s="113"/>
    </row>
    <row r="1165" spans="1:1" x14ac:dyDescent="0.3">
      <c r="A1165" s="113"/>
    </row>
    <row r="1166" spans="1:1" x14ac:dyDescent="0.3">
      <c r="A1166" s="113"/>
    </row>
    <row r="1167" spans="1:1" x14ac:dyDescent="0.3">
      <c r="A1167" s="113"/>
    </row>
    <row r="1168" spans="1:1" x14ac:dyDescent="0.3">
      <c r="A1168" s="113"/>
    </row>
    <row r="1169" spans="1:1" x14ac:dyDescent="0.3">
      <c r="A1169" s="113"/>
    </row>
    <row r="1170" spans="1:1" x14ac:dyDescent="0.3">
      <c r="A1170" s="113"/>
    </row>
    <row r="1171" spans="1:1" x14ac:dyDescent="0.3">
      <c r="A1171" s="113"/>
    </row>
    <row r="1172" spans="1:1" x14ac:dyDescent="0.3">
      <c r="A1172" s="113"/>
    </row>
    <row r="1173" spans="1:1" x14ac:dyDescent="0.3">
      <c r="A1173" s="113"/>
    </row>
    <row r="1174" spans="1:1" x14ac:dyDescent="0.3">
      <c r="A1174" s="113"/>
    </row>
    <row r="1175" spans="1:1" x14ac:dyDescent="0.3">
      <c r="A1175" s="113"/>
    </row>
    <row r="1176" spans="1:1" x14ac:dyDescent="0.3">
      <c r="A1176" s="113"/>
    </row>
    <row r="1177" spans="1:1" x14ac:dyDescent="0.3">
      <c r="A1177" s="113"/>
    </row>
    <row r="1178" spans="1:1" x14ac:dyDescent="0.3">
      <c r="A1178" s="113"/>
    </row>
    <row r="1179" spans="1:1" x14ac:dyDescent="0.3">
      <c r="A1179" s="113"/>
    </row>
    <row r="1180" spans="1:1" x14ac:dyDescent="0.3">
      <c r="A1180" s="113"/>
    </row>
    <row r="1181" spans="1:1" x14ac:dyDescent="0.3">
      <c r="A1181" s="113"/>
    </row>
    <row r="1182" spans="1:1" x14ac:dyDescent="0.3">
      <c r="A1182" s="113"/>
    </row>
    <row r="1183" spans="1:1" x14ac:dyDescent="0.3">
      <c r="A1183" s="1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3B9B-711F-4B8E-92C4-509E9EF62758}">
  <dimension ref="A1:M1123"/>
  <sheetViews>
    <sheetView workbookViewId="0">
      <pane xSplit="1" ySplit="1" topLeftCell="B878" activePane="bottomRight" state="frozen"/>
      <selection pane="topRight" activeCell="B1" sqref="B1"/>
      <selection pane="bottomLeft" activeCell="A2" sqref="A2"/>
      <selection pane="bottomRight" activeCell="A905" sqref="A905"/>
    </sheetView>
  </sheetViews>
  <sheetFormatPr defaultRowHeight="14.4" x14ac:dyDescent="0.3"/>
  <cols>
    <col min="1" max="1" width="34.5546875" bestFit="1" customWidth="1"/>
    <col min="2" max="2" width="6.44140625" bestFit="1" customWidth="1"/>
    <col min="3" max="3" width="6.21875" bestFit="1" customWidth="1"/>
    <col min="4" max="4" width="5.5546875" bestFit="1" customWidth="1"/>
    <col min="5" max="5" width="6.33203125" bestFit="1" customWidth="1"/>
    <col min="6" max="6" width="6.5546875" bestFit="1" customWidth="1"/>
    <col min="7" max="7" width="5.44140625" bestFit="1" customWidth="1"/>
    <col min="8" max="8" width="7" bestFit="1" customWidth="1"/>
    <col min="9" max="9" width="5.44140625" bestFit="1" customWidth="1"/>
    <col min="10" max="10" width="5.5546875" bestFit="1" customWidth="1"/>
    <col min="11" max="11" width="3.88671875" bestFit="1" customWidth="1"/>
    <col min="12" max="12" width="9.21875" bestFit="1" customWidth="1"/>
    <col min="13" max="13" width="13.21875" bestFit="1" customWidth="1"/>
  </cols>
  <sheetData>
    <row r="1" spans="1:13" x14ac:dyDescent="0.3">
      <c r="A1" s="136"/>
      <c r="B1" t="str">
        <f>Binary!B1</f>
        <v>Cyprus</v>
      </c>
      <c r="C1" t="str">
        <f>Binary!C1</f>
        <v>Skyros</v>
      </c>
      <c r="D1" t="str">
        <f>Binary!D1</f>
        <v>Ikaria</v>
      </c>
      <c r="E1" t="str">
        <f>Binary!E1</f>
        <v>Samos</v>
      </c>
      <c r="F1" t="str">
        <f>Binary!F1</f>
        <v>Lesbos</v>
      </c>
      <c r="G1" t="str">
        <f>Binary!G1</f>
        <v>Crete</v>
      </c>
      <c r="H1" t="str">
        <f>Binary!H1</f>
        <v>Rhodes</v>
      </c>
      <c r="I1" t="str">
        <f>Binary!I1</f>
        <v>Chios</v>
      </c>
      <c r="J1" t="str">
        <f>Binary!J1</f>
        <v>Corfu</v>
      </c>
      <c r="K1" t="str">
        <f>Binary!K1</f>
        <v>Kos</v>
      </c>
      <c r="L1" t="str">
        <f>Binary!L1</f>
        <v>Karpathos</v>
      </c>
      <c r="M1" t="str">
        <f>'Actual species'!V1</f>
        <v>N-Pindos</v>
      </c>
    </row>
    <row r="2" spans="1:13" x14ac:dyDescent="0.3">
      <c r="A2" s="63" t="str">
        <f>Binary!A2</f>
        <v>Omaliinae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</row>
    <row r="3" spans="1:13" x14ac:dyDescent="0.3">
      <c r="A3" t="str">
        <f>Binary!A3</f>
        <v>Acidota cruentata</v>
      </c>
      <c r="B3" s="137">
        <f>IF(Binary!B3&gt;=1,"X",0)</f>
        <v>0</v>
      </c>
      <c r="C3" s="137">
        <f>IF(Binary!C3&gt;=1,"X",0)</f>
        <v>0</v>
      </c>
      <c r="D3" s="137">
        <f>IF(Binary!D3&gt;=1,"X",0)</f>
        <v>0</v>
      </c>
      <c r="E3" s="137">
        <f>IF(Binary!E3&gt;=1,"X",0)</f>
        <v>0</v>
      </c>
      <c r="F3" s="137">
        <f>IF(Binary!F3&gt;=1,"X",0)</f>
        <v>0</v>
      </c>
      <c r="G3" s="137" t="str">
        <f>IF(Binary!G3&gt;=1,"X",0)</f>
        <v>X</v>
      </c>
      <c r="H3" s="137">
        <f>IF(Binary!H3&gt;=1,"X",0)</f>
        <v>0</v>
      </c>
      <c r="I3" s="137" t="str">
        <f>IF(Binary!I3&gt;=1,"X",0)</f>
        <v>X</v>
      </c>
      <c r="J3" s="137">
        <f>IF(Binary!J3&gt;=1,"X",0)</f>
        <v>0</v>
      </c>
      <c r="K3" s="137">
        <f>IF(Binary!K3&gt;=1,"X",0)</f>
        <v>0</v>
      </c>
      <c r="L3" s="137" t="str">
        <f>IF(Binary!L3&gt;=1,"X",0)</f>
        <v>X</v>
      </c>
      <c r="M3" t="str">
        <f>'Actual species'!V3</f>
        <v>------------</v>
      </c>
    </row>
    <row r="4" spans="1:13" x14ac:dyDescent="0.3">
      <c r="A4" t="str">
        <f>Binary!A4</f>
        <v>Amphichrown canaliculatum</v>
      </c>
      <c r="B4" s="137">
        <f>IF(Binary!B4&gt;=1,"X",0)</f>
        <v>0</v>
      </c>
      <c r="C4" s="137">
        <f>IF(Binary!C4&gt;=1,"X",0)</f>
        <v>0</v>
      </c>
      <c r="D4" s="137">
        <f>IF(Binary!D4&gt;=1,"X",0)</f>
        <v>0</v>
      </c>
      <c r="E4" s="137">
        <f>IF(Binary!E4&gt;=1,"X",0)</f>
        <v>0</v>
      </c>
      <c r="F4" s="137">
        <f>IF(Binary!F4&gt;=1,"X",0)</f>
        <v>0</v>
      </c>
      <c r="G4" s="137">
        <f>IF(Binary!G4&gt;=1,"X",0)</f>
        <v>0</v>
      </c>
      <c r="H4" s="137">
        <f>IF(Binary!H4&gt;=1,"X",0)</f>
        <v>0</v>
      </c>
      <c r="I4" s="137">
        <f>IF(Binary!I4&gt;=1,"X",0)</f>
        <v>0</v>
      </c>
      <c r="J4" s="137">
        <f>IF(Binary!J4&gt;=1,"X",0)</f>
        <v>0</v>
      </c>
      <c r="K4" s="137">
        <f>IF(Binary!K4&gt;=1,"X",0)</f>
        <v>0</v>
      </c>
      <c r="L4" s="137">
        <f>IF(Binary!L4&gt;=1,"X",0)</f>
        <v>0</v>
      </c>
      <c r="M4">
        <f>'Actual species'!V4</f>
        <v>2</v>
      </c>
    </row>
    <row r="5" spans="1:13" x14ac:dyDescent="0.3">
      <c r="A5" t="str">
        <f>Binary!A5</f>
        <v>Anthobium aff. Atrocephalum</v>
      </c>
      <c r="B5" s="137">
        <f>IF(Binary!B5&gt;=1,"X",0)</f>
        <v>0</v>
      </c>
      <c r="C5" s="137">
        <f>IF(Binary!C5&gt;=1,"X",0)</f>
        <v>0</v>
      </c>
      <c r="D5" s="137">
        <f>IF(Binary!D5&gt;=1,"X",0)</f>
        <v>0</v>
      </c>
      <c r="E5" s="137">
        <f>IF(Binary!E5&gt;=1,"X",0)</f>
        <v>0</v>
      </c>
      <c r="F5" s="137">
        <f>IF(Binary!F5&gt;=1,"X",0)</f>
        <v>0</v>
      </c>
      <c r="G5" s="137">
        <f>IF(Binary!G5&gt;=1,"X",0)</f>
        <v>0</v>
      </c>
      <c r="H5" s="137">
        <f>IF(Binary!H5&gt;=1,"X",0)</f>
        <v>0</v>
      </c>
      <c r="I5" s="137">
        <f>IF(Binary!I5&gt;=1,"X",0)</f>
        <v>0</v>
      </c>
      <c r="J5" s="137">
        <f>IF(Binary!J5&gt;=1,"X",0)</f>
        <v>0</v>
      </c>
      <c r="K5" s="137">
        <f>IF(Binary!K5&gt;=1,"X",0)</f>
        <v>0</v>
      </c>
      <c r="L5" s="137">
        <f>IF(Binary!L5&gt;=1,"X",0)</f>
        <v>0</v>
      </c>
      <c r="M5" t="str">
        <f>'Actual species'!V5</f>
        <v>------------</v>
      </c>
    </row>
    <row r="6" spans="1:13" x14ac:dyDescent="0.3">
      <c r="A6" t="str">
        <f>Binary!A6</f>
        <v>Anthobium atrocephalum</v>
      </c>
      <c r="B6" s="137">
        <f>IF(Binary!B6&gt;=1,"X",0)</f>
        <v>0</v>
      </c>
      <c r="C6" s="137">
        <f>IF(Binary!C6&gt;=1,"X",0)</f>
        <v>0</v>
      </c>
      <c r="D6" s="137">
        <f>IF(Binary!D6&gt;=1,"X",0)</f>
        <v>0</v>
      </c>
      <c r="E6" s="137">
        <f>IF(Binary!E6&gt;=1,"X",0)</f>
        <v>0</v>
      </c>
      <c r="F6" s="137">
        <f>IF(Binary!F6&gt;=1,"X",0)</f>
        <v>0</v>
      </c>
      <c r="G6" s="137">
        <f>IF(Binary!G6&gt;=1,"X",0)</f>
        <v>0</v>
      </c>
      <c r="H6" s="137">
        <f>IF(Binary!H6&gt;=1,"X",0)</f>
        <v>0</v>
      </c>
      <c r="I6" s="137">
        <f>IF(Binary!I6&gt;=1,"X",0)</f>
        <v>0</v>
      </c>
      <c r="J6" s="137">
        <f>IF(Binary!J6&gt;=1,"X",0)</f>
        <v>0</v>
      </c>
      <c r="K6" s="137">
        <f>IF(Binary!K6&gt;=1,"X",0)</f>
        <v>0</v>
      </c>
      <c r="L6" s="137">
        <f>IF(Binary!L6&gt;=1,"X",0)</f>
        <v>0</v>
      </c>
      <c r="M6">
        <f>'Actual species'!V6</f>
        <v>0</v>
      </c>
    </row>
    <row r="7" spans="1:13" x14ac:dyDescent="0.3">
      <c r="A7" t="str">
        <f>Binary!A7</f>
        <v xml:space="preserve">*Anthobium baudii (E) </v>
      </c>
      <c r="B7" s="137" t="str">
        <f>IF(Binary!B7&gt;=1,"X",0)</f>
        <v>X</v>
      </c>
      <c r="C7" s="137">
        <f>IF(Binary!C7&gt;=1,"X",0)</f>
        <v>0</v>
      </c>
      <c r="D7" s="137">
        <f>IF(Binary!D7&gt;=1,"X",0)</f>
        <v>0</v>
      </c>
      <c r="E7" s="137">
        <f>IF(Binary!E7&gt;=1,"X",0)</f>
        <v>0</v>
      </c>
      <c r="F7" s="137">
        <f>IF(Binary!F7&gt;=1,"X",0)</f>
        <v>0</v>
      </c>
      <c r="G7" s="137">
        <f>IF(Binary!G7&gt;=1,"X",0)</f>
        <v>0</v>
      </c>
      <c r="H7" s="137">
        <f>IF(Binary!H7&gt;=1,"X",0)</f>
        <v>0</v>
      </c>
      <c r="I7" s="137">
        <f>IF(Binary!I7&gt;=1,"X",0)</f>
        <v>0</v>
      </c>
      <c r="J7" s="137">
        <f>IF(Binary!J7&gt;=1,"X",0)</f>
        <v>0</v>
      </c>
      <c r="K7" s="137">
        <f>IF(Binary!K7&gt;=1,"X",0)</f>
        <v>0</v>
      </c>
      <c r="L7" s="137">
        <f>IF(Binary!L7&gt;=1,"X",0)</f>
        <v>0</v>
      </c>
      <c r="M7" t="str">
        <f>'Actual species'!V7</f>
        <v>------------</v>
      </c>
    </row>
    <row r="8" spans="1:13" x14ac:dyDescent="0.3">
      <c r="A8" t="str">
        <f>Binary!A8</f>
        <v>Anthobium ganglbaueri</v>
      </c>
      <c r="B8" s="137">
        <f>IF(Binary!B8&gt;=1,"X",0)</f>
        <v>0</v>
      </c>
      <c r="C8" s="137">
        <f>IF(Binary!C8&gt;=1,"X",0)</f>
        <v>0</v>
      </c>
      <c r="D8" s="137">
        <f>IF(Binary!D8&gt;=1,"X",0)</f>
        <v>0</v>
      </c>
      <c r="E8" s="137">
        <f>IF(Binary!E8&gt;=1,"X",0)</f>
        <v>0</v>
      </c>
      <c r="F8" s="137">
        <f>IF(Binary!F8&gt;=1,"X",0)</f>
        <v>0</v>
      </c>
      <c r="G8" s="137">
        <f>IF(Binary!G8&gt;=1,"X",0)</f>
        <v>0</v>
      </c>
      <c r="H8" s="137">
        <f>IF(Binary!H8&gt;=1,"X",0)</f>
        <v>0</v>
      </c>
      <c r="I8" s="137">
        <f>IF(Binary!I8&gt;=1,"X",0)</f>
        <v>0</v>
      </c>
      <c r="J8" s="137">
        <f>IF(Binary!J8&gt;=1,"X",0)</f>
        <v>0</v>
      </c>
      <c r="K8" s="137">
        <f>IF(Binary!K8&gt;=1,"X",0)</f>
        <v>0</v>
      </c>
      <c r="L8" s="137">
        <f>IF(Binary!L8&gt;=1,"X",0)</f>
        <v>0</v>
      </c>
      <c r="M8" t="str">
        <f>'Actual species'!V8</f>
        <v>------------</v>
      </c>
    </row>
    <row r="9" spans="1:13" x14ac:dyDescent="0.3">
      <c r="A9" t="str">
        <f>Binary!A9</f>
        <v>Anthobium melanocephalum</v>
      </c>
      <c r="B9" s="137">
        <f>IF(Binary!B9&gt;=1,"X",0)</f>
        <v>0</v>
      </c>
      <c r="C9" s="137">
        <f>IF(Binary!C9&gt;=1,"X",0)</f>
        <v>0</v>
      </c>
      <c r="D9" s="137">
        <f>IF(Binary!D9&gt;=1,"X",0)</f>
        <v>0</v>
      </c>
      <c r="E9" s="137">
        <f>IF(Binary!E9&gt;=1,"X",0)</f>
        <v>0</v>
      </c>
      <c r="F9" s="137">
        <f>IF(Binary!F9&gt;=1,"X",0)</f>
        <v>0</v>
      </c>
      <c r="G9" s="137">
        <f>IF(Binary!G9&gt;=1,"X",0)</f>
        <v>0</v>
      </c>
      <c r="H9" s="137">
        <f>IF(Binary!H9&gt;=1,"X",0)</f>
        <v>0</v>
      </c>
      <c r="I9" s="137">
        <f>IF(Binary!I9&gt;=1,"X",0)</f>
        <v>0</v>
      </c>
      <c r="J9" s="137">
        <f>IF(Binary!J9&gt;=1,"X",0)</f>
        <v>0</v>
      </c>
      <c r="K9" s="137">
        <f>IF(Binary!K9&gt;=1,"X",0)</f>
        <v>0</v>
      </c>
      <c r="L9" s="137">
        <f>IF(Binary!L9&gt;=1,"X",0)</f>
        <v>0</v>
      </c>
      <c r="M9" t="str">
        <f>'Actual species'!V9</f>
        <v>------------</v>
      </c>
    </row>
    <row r="10" spans="1:13" x14ac:dyDescent="0.3">
      <c r="A10" t="str">
        <f>Binary!A10</f>
        <v>Aphaenostemmus rhodicus</v>
      </c>
      <c r="B10" s="137">
        <f>IF(Binary!B10&gt;=1,"X",0)</f>
        <v>0</v>
      </c>
      <c r="C10" s="137">
        <f>IF(Binary!C10&gt;=1,"X",0)</f>
        <v>0</v>
      </c>
      <c r="D10" s="137">
        <f>IF(Binary!D10&gt;=1,"X",0)</f>
        <v>0</v>
      </c>
      <c r="E10" s="137">
        <f>IF(Binary!E10&gt;=1,"X",0)</f>
        <v>0</v>
      </c>
      <c r="F10" s="137">
        <f>IF(Binary!F10&gt;=1,"X",0)</f>
        <v>0</v>
      </c>
      <c r="G10" s="137">
        <f>IF(Binary!G10&gt;=1,"X",0)</f>
        <v>0</v>
      </c>
      <c r="H10" s="137" t="str">
        <f>IF(Binary!H10&gt;=1,"X",0)</f>
        <v>X</v>
      </c>
      <c r="I10" s="137">
        <f>IF(Binary!I10&gt;=1,"X",0)</f>
        <v>0</v>
      </c>
      <c r="J10" s="137">
        <f>IF(Binary!J10&gt;=1,"X",0)</f>
        <v>0</v>
      </c>
      <c r="K10" s="137">
        <f>IF(Binary!K10&gt;=1,"X",0)</f>
        <v>0</v>
      </c>
      <c r="L10" s="137">
        <f>IF(Binary!L10&gt;=1,"X",0)</f>
        <v>0</v>
      </c>
      <c r="M10" t="str">
        <f>'Actual species'!V10</f>
        <v>------------</v>
      </c>
    </row>
    <row r="11" spans="1:13" x14ac:dyDescent="0.3">
      <c r="A11" t="str">
        <f>Binary!A11</f>
        <v xml:space="preserve">*Boreaphilus fuelscheri (E) </v>
      </c>
      <c r="B11" s="137">
        <f>IF(Binary!B11&gt;=1,"X",0)</f>
        <v>0</v>
      </c>
      <c r="C11" s="137">
        <f>IF(Binary!C11&gt;=1,"X",0)</f>
        <v>0</v>
      </c>
      <c r="D11" s="137">
        <f>IF(Binary!D11&gt;=1,"X",0)</f>
        <v>0</v>
      </c>
      <c r="E11" s="137">
        <f>IF(Binary!E11&gt;=1,"X",0)</f>
        <v>0</v>
      </c>
      <c r="F11" s="137">
        <f>IF(Binary!F11&gt;=1,"X",0)</f>
        <v>0</v>
      </c>
      <c r="G11" s="137" t="str">
        <f>IF(Binary!G11&gt;=1,"X",0)</f>
        <v>X</v>
      </c>
      <c r="H11" s="137">
        <f>IF(Binary!H11&gt;=1,"X",0)</f>
        <v>0</v>
      </c>
      <c r="I11" s="137">
        <f>IF(Binary!I11&gt;=1,"X",0)</f>
        <v>0</v>
      </c>
      <c r="J11" s="137">
        <f>IF(Binary!J11&gt;=1,"X",0)</f>
        <v>0</v>
      </c>
      <c r="K11" s="137">
        <f>IF(Binary!K11&gt;=1,"X",0)</f>
        <v>0</v>
      </c>
      <c r="L11" s="137">
        <f>IF(Binary!L11&gt;=1,"X",0)</f>
        <v>0</v>
      </c>
      <c r="M11" t="str">
        <f>'Actual species'!V11</f>
        <v>------------</v>
      </c>
    </row>
    <row r="12" spans="1:13" x14ac:dyDescent="0.3">
      <c r="A12" t="str">
        <f>Binary!A12</f>
        <v xml:space="preserve">*Boreaphilus meybohmi (E) </v>
      </c>
      <c r="B12" s="137">
        <f>IF(Binary!B12&gt;=1,"X",0)</f>
        <v>0</v>
      </c>
      <c r="C12" s="137">
        <f>IF(Binary!C12&gt;=1,"X",0)</f>
        <v>0</v>
      </c>
      <c r="D12" s="137">
        <f>IF(Binary!D12&gt;=1,"X",0)</f>
        <v>0</v>
      </c>
      <c r="E12" s="137">
        <f>IF(Binary!E12&gt;=1,"X",0)</f>
        <v>0</v>
      </c>
      <c r="F12" s="137">
        <f>IF(Binary!F12&gt;=1,"X",0)</f>
        <v>0</v>
      </c>
      <c r="G12" s="137" t="str">
        <f>IF(Binary!G12&gt;=1,"X",0)</f>
        <v>X</v>
      </c>
      <c r="H12" s="137">
        <f>IF(Binary!H12&gt;=1,"X",0)</f>
        <v>0</v>
      </c>
      <c r="I12" s="137">
        <f>IF(Binary!I12&gt;=1,"X",0)</f>
        <v>0</v>
      </c>
      <c r="J12" s="137">
        <f>IF(Binary!J12&gt;=1,"X",0)</f>
        <v>0</v>
      </c>
      <c r="K12" s="137">
        <f>IF(Binary!K12&gt;=1,"X",0)</f>
        <v>0</v>
      </c>
      <c r="L12" s="137">
        <f>IF(Binary!L12&gt;=1,"X",0)</f>
        <v>0</v>
      </c>
      <c r="M12" t="str">
        <f>'Actual species'!V12</f>
        <v>------------</v>
      </c>
    </row>
    <row r="13" spans="1:13" x14ac:dyDescent="0.3">
      <c r="A13" t="str">
        <f>Binary!A13</f>
        <v>Boreaphilus velox</v>
      </c>
      <c r="B13" s="137" t="str">
        <f>IF(Binary!B13&gt;=1,"X",0)</f>
        <v>X</v>
      </c>
      <c r="C13" s="137">
        <f>IF(Binary!C13&gt;=1,"X",0)</f>
        <v>0</v>
      </c>
      <c r="D13" s="137">
        <f>IF(Binary!D13&gt;=1,"X",0)</f>
        <v>0</v>
      </c>
      <c r="E13" s="137" t="str">
        <f>IF(Binary!E13&gt;=1,"X",0)</f>
        <v>X</v>
      </c>
      <c r="F13" s="137">
        <f>IF(Binary!F13&gt;=1,"X",0)</f>
        <v>0</v>
      </c>
      <c r="G13" s="137" t="str">
        <f>IF(Binary!G13&gt;=1,"X",0)</f>
        <v>X</v>
      </c>
      <c r="H13" s="137">
        <f>IF(Binary!H13&gt;=1,"X",0)</f>
        <v>0</v>
      </c>
      <c r="I13" s="137">
        <f>IF(Binary!I13&gt;=1,"X",0)</f>
        <v>0</v>
      </c>
      <c r="J13" s="137">
        <f>IF(Binary!J13&gt;=1,"X",0)</f>
        <v>0</v>
      </c>
      <c r="K13" s="137">
        <f>IF(Binary!K13&gt;=1,"X",0)</f>
        <v>0</v>
      </c>
      <c r="L13" s="137">
        <f>IF(Binary!L13&gt;=1,"X",0)</f>
        <v>0</v>
      </c>
      <c r="M13" t="str">
        <f>'Actual species'!V13</f>
        <v>------------</v>
      </c>
    </row>
    <row r="14" spans="1:13" x14ac:dyDescent="0.3">
      <c r="A14" t="str">
        <f>Binary!A14</f>
        <v>Coryphiodes sp. n.</v>
      </c>
      <c r="B14" s="137">
        <f>IF(Binary!B14&gt;=1,"X",0)</f>
        <v>0</v>
      </c>
      <c r="C14" s="137">
        <f>IF(Binary!C14&gt;=1,"X",0)</f>
        <v>0</v>
      </c>
      <c r="D14" s="137">
        <f>IF(Binary!D14&gt;=1,"X",0)</f>
        <v>0</v>
      </c>
      <c r="E14" s="137">
        <f>IF(Binary!E14&gt;=1,"X",0)</f>
        <v>0</v>
      </c>
      <c r="F14" s="137">
        <f>IF(Binary!F14&gt;=1,"X",0)</f>
        <v>0</v>
      </c>
      <c r="G14" s="137">
        <f>IF(Binary!G14&gt;=1,"X",0)</f>
        <v>0</v>
      </c>
      <c r="H14" s="137">
        <f>IF(Binary!H14&gt;=1,"X",0)</f>
        <v>0</v>
      </c>
      <c r="I14" s="137">
        <f>IF(Binary!I14&gt;=1,"X",0)</f>
        <v>0</v>
      </c>
      <c r="J14" s="137">
        <f>IF(Binary!J14&gt;=1,"X",0)</f>
        <v>0</v>
      </c>
      <c r="K14" s="137">
        <f>IF(Binary!K14&gt;=1,"X",0)</f>
        <v>0</v>
      </c>
      <c r="L14" s="137">
        <f>IF(Binary!L14&gt;=1,"X",0)</f>
        <v>0</v>
      </c>
      <c r="M14" t="str">
        <f>'Actual species'!V14</f>
        <v>------------</v>
      </c>
    </row>
    <row r="15" spans="1:13" x14ac:dyDescent="0.3">
      <c r="A15" t="str">
        <f>Binary!A15</f>
        <v>Coryphium atratum</v>
      </c>
      <c r="B15" s="137">
        <f>IF(Binary!B15&gt;=1,"X",0)</f>
        <v>0</v>
      </c>
      <c r="C15" s="137">
        <f>IF(Binary!C15&gt;=1,"X",0)</f>
        <v>0</v>
      </c>
      <c r="D15" s="137">
        <f>IF(Binary!D15&gt;=1,"X",0)</f>
        <v>0</v>
      </c>
      <c r="E15" s="137">
        <f>IF(Binary!E15&gt;=1,"X",0)</f>
        <v>0</v>
      </c>
      <c r="F15" s="137">
        <f>IF(Binary!F15&gt;=1,"X",0)</f>
        <v>0</v>
      </c>
      <c r="G15" s="137">
        <f>IF(Binary!G15&gt;=1,"X",0)</f>
        <v>0</v>
      </c>
      <c r="H15" s="137">
        <f>IF(Binary!H15&gt;=1,"X",0)</f>
        <v>0</v>
      </c>
      <c r="I15" s="137">
        <f>IF(Binary!I15&gt;=1,"X",0)</f>
        <v>0</v>
      </c>
      <c r="J15" s="137">
        <f>IF(Binary!J15&gt;=1,"X",0)</f>
        <v>0</v>
      </c>
      <c r="K15" s="137">
        <f>IF(Binary!K15&gt;=1,"X",0)</f>
        <v>0</v>
      </c>
      <c r="L15" s="137">
        <f>IF(Binary!L15&gt;=1,"X",0)</f>
        <v>0</v>
      </c>
      <c r="M15">
        <f>'Actual species'!V15</f>
        <v>1</v>
      </c>
    </row>
    <row r="16" spans="1:13" x14ac:dyDescent="0.3">
      <c r="A16" t="str">
        <f>Binary!A16</f>
        <v>Deliphrosoma angulatum</v>
      </c>
      <c r="B16" s="137">
        <f>IF(Binary!B16&gt;=1,"X",0)</f>
        <v>0</v>
      </c>
      <c r="C16" s="137">
        <f>IF(Binary!C16&gt;=1,"X",0)</f>
        <v>0</v>
      </c>
      <c r="D16" s="137">
        <f>IF(Binary!D16&gt;=1,"X",0)</f>
        <v>0</v>
      </c>
      <c r="E16" s="137">
        <f>IF(Binary!E16&gt;=1,"X",0)</f>
        <v>0</v>
      </c>
      <c r="F16" s="137">
        <f>IF(Binary!F16&gt;=1,"X",0)</f>
        <v>0</v>
      </c>
      <c r="G16" s="137">
        <f>IF(Binary!G16&gt;=1,"X",0)</f>
        <v>0</v>
      </c>
      <c r="H16" s="137">
        <f>IF(Binary!H16&gt;=1,"X",0)</f>
        <v>0</v>
      </c>
      <c r="I16" s="137">
        <f>IF(Binary!I16&gt;=1,"X",0)</f>
        <v>0</v>
      </c>
      <c r="J16" s="137">
        <f>IF(Binary!J16&gt;=1,"X",0)</f>
        <v>0</v>
      </c>
      <c r="K16" s="137">
        <f>IF(Binary!K16&gt;=1,"X",0)</f>
        <v>0</v>
      </c>
      <c r="L16" s="137">
        <f>IF(Binary!L16&gt;=1,"X",0)</f>
        <v>0</v>
      </c>
      <c r="M16" t="str">
        <f>'Actual species'!V16</f>
        <v>------------</v>
      </c>
    </row>
    <row r="17" spans="1:13" x14ac:dyDescent="0.3">
      <c r="A17" t="str">
        <f>Binary!A17</f>
        <v>Deliphrosoma fratellum</v>
      </c>
      <c r="B17" s="137">
        <f>IF(Binary!B17&gt;=1,"X",0)</f>
        <v>0</v>
      </c>
      <c r="C17" s="137">
        <f>IF(Binary!C17&gt;=1,"X",0)</f>
        <v>0</v>
      </c>
      <c r="D17" s="137">
        <f>IF(Binary!D17&gt;=1,"X",0)</f>
        <v>0</v>
      </c>
      <c r="E17" s="137">
        <f>IF(Binary!E17&gt;=1,"X",0)</f>
        <v>0</v>
      </c>
      <c r="F17" s="137">
        <f>IF(Binary!F17&gt;=1,"X",0)</f>
        <v>0</v>
      </c>
      <c r="G17" s="137" t="str">
        <f>IF(Binary!G17&gt;=1,"X",0)</f>
        <v>X</v>
      </c>
      <c r="H17" s="137">
        <f>IF(Binary!H17&gt;=1,"X",0)</f>
        <v>0</v>
      </c>
      <c r="I17" s="137">
        <f>IF(Binary!I17&gt;=1,"X",0)</f>
        <v>0</v>
      </c>
      <c r="J17" s="137">
        <f>IF(Binary!J17&gt;=1,"X",0)</f>
        <v>0</v>
      </c>
      <c r="K17" s="137">
        <f>IF(Binary!K17&gt;=1,"X",0)</f>
        <v>0</v>
      </c>
      <c r="L17" s="137">
        <f>IF(Binary!L17&gt;=1,"X",0)</f>
        <v>0</v>
      </c>
      <c r="M17" t="str">
        <f>'Actual species'!V17</f>
        <v>------------</v>
      </c>
    </row>
    <row r="18" spans="1:13" x14ac:dyDescent="0.3">
      <c r="A18" t="str">
        <f>Binary!A18</f>
        <v>Dialycera aspera</v>
      </c>
      <c r="B18" s="137">
        <f>IF(Binary!B18&gt;=1,"X",0)</f>
        <v>0</v>
      </c>
      <c r="C18" s="137">
        <f>IF(Binary!C18&gt;=1,"X",0)</f>
        <v>0</v>
      </c>
      <c r="D18" s="137">
        <f>IF(Binary!D18&gt;=1,"X",0)</f>
        <v>0</v>
      </c>
      <c r="E18" s="137">
        <f>IF(Binary!E18&gt;=1,"X",0)</f>
        <v>0</v>
      </c>
      <c r="F18" s="137">
        <f>IF(Binary!F18&gt;=1,"X",0)</f>
        <v>0</v>
      </c>
      <c r="G18" s="137">
        <f>IF(Binary!G18&gt;=1,"X",0)</f>
        <v>0</v>
      </c>
      <c r="H18" s="137" t="str">
        <f>IF(Binary!H18&gt;=1,"X",0)</f>
        <v>X</v>
      </c>
      <c r="I18" s="137">
        <f>IF(Binary!I18&gt;=1,"X",0)</f>
        <v>0</v>
      </c>
      <c r="J18" s="137">
        <f>IF(Binary!J18&gt;=1,"X",0)</f>
        <v>0</v>
      </c>
      <c r="K18" s="137">
        <f>IF(Binary!K18&gt;=1,"X",0)</f>
        <v>0</v>
      </c>
      <c r="L18" s="137">
        <f>IF(Binary!L18&gt;=1,"X",0)</f>
        <v>0</v>
      </c>
      <c r="M18" t="str">
        <f>'Actual species'!V18</f>
        <v>------------</v>
      </c>
    </row>
    <row r="19" spans="1:13" x14ac:dyDescent="0.3">
      <c r="A19" t="str">
        <f>Binary!A19</f>
        <v>Dropephylla gobanzi</v>
      </c>
      <c r="B19" s="137">
        <f>IF(Binary!B19&gt;=1,"X",0)</f>
        <v>0</v>
      </c>
      <c r="C19" s="137" t="str">
        <f>IF(Binary!C19&gt;=1,"X",0)</f>
        <v>X</v>
      </c>
      <c r="D19" s="137">
        <f>IF(Binary!D19&gt;=1,"X",0)</f>
        <v>0</v>
      </c>
      <c r="E19" s="137">
        <f>IF(Binary!E19&gt;=1,"X",0)</f>
        <v>0</v>
      </c>
      <c r="F19" s="137">
        <f>IF(Binary!F19&gt;=1,"X",0)</f>
        <v>0</v>
      </c>
      <c r="G19" s="137">
        <f>IF(Binary!G19&gt;=1,"X",0)</f>
        <v>0</v>
      </c>
      <c r="H19" s="137">
        <f>IF(Binary!H19&gt;=1,"X",0)</f>
        <v>0</v>
      </c>
      <c r="I19" s="137">
        <f>IF(Binary!I19&gt;=1,"X",0)</f>
        <v>0</v>
      </c>
      <c r="J19" s="137">
        <f>IF(Binary!J19&gt;=1,"X",0)</f>
        <v>0</v>
      </c>
      <c r="K19" s="137">
        <f>IF(Binary!K19&gt;=1,"X",0)</f>
        <v>0</v>
      </c>
      <c r="L19" s="137">
        <f>IF(Binary!L19&gt;=1,"X",0)</f>
        <v>0</v>
      </c>
      <c r="M19" t="str">
        <f>'Actual species'!V19</f>
        <v>------------</v>
      </c>
    </row>
    <row r="20" spans="1:13" x14ac:dyDescent="0.3">
      <c r="A20" t="str">
        <f>Binary!A20</f>
        <v>Dropephylla ioptera</v>
      </c>
      <c r="B20" s="137">
        <f>IF(Binary!B20&gt;=1,"X",0)</f>
        <v>0</v>
      </c>
      <c r="C20" s="137">
        <f>IF(Binary!C20&gt;=1,"X",0)</f>
        <v>0</v>
      </c>
      <c r="D20" s="137">
        <f>IF(Binary!D20&gt;=1,"X",0)</f>
        <v>0</v>
      </c>
      <c r="E20" s="137">
        <f>IF(Binary!E20&gt;=1,"X",0)</f>
        <v>0</v>
      </c>
      <c r="F20" s="137">
        <f>IF(Binary!F20&gt;=1,"X",0)</f>
        <v>0</v>
      </c>
      <c r="G20" s="137">
        <f>IF(Binary!G20&gt;=1,"X",0)</f>
        <v>0</v>
      </c>
      <c r="H20" s="137">
        <f>IF(Binary!H20&gt;=1,"X",0)</f>
        <v>0</v>
      </c>
      <c r="I20" s="137">
        <f>IF(Binary!I20&gt;=1,"X",0)</f>
        <v>0</v>
      </c>
      <c r="J20" s="137">
        <f>IF(Binary!J20&gt;=1,"X",0)</f>
        <v>0</v>
      </c>
      <c r="K20" s="137">
        <f>IF(Binary!K20&gt;=1,"X",0)</f>
        <v>0</v>
      </c>
      <c r="L20" s="137">
        <f>IF(Binary!L20&gt;=1,"X",0)</f>
        <v>0</v>
      </c>
      <c r="M20" t="str">
        <f>'Actual species'!V20</f>
        <v>------------</v>
      </c>
    </row>
    <row r="21" spans="1:13" x14ac:dyDescent="0.3">
      <c r="A21" t="str">
        <f>Binary!A21</f>
        <v>Dropephylla helenica</v>
      </c>
      <c r="B21" s="137">
        <f>IF(Binary!B21&gt;=1,"X",0)</f>
        <v>0</v>
      </c>
      <c r="C21" s="137">
        <f>IF(Binary!C21&gt;=1,"X",0)</f>
        <v>0</v>
      </c>
      <c r="D21" s="137">
        <f>IF(Binary!D21&gt;=1,"X",0)</f>
        <v>0</v>
      </c>
      <c r="E21" s="137">
        <f>IF(Binary!E21&gt;=1,"X",0)</f>
        <v>0</v>
      </c>
      <c r="F21" s="137">
        <f>IF(Binary!F21&gt;=1,"X",0)</f>
        <v>0</v>
      </c>
      <c r="G21" s="137">
        <f>IF(Binary!G21&gt;=1,"X",0)</f>
        <v>0</v>
      </c>
      <c r="H21" s="137">
        <f>IF(Binary!H21&gt;=1,"X",0)</f>
        <v>0</v>
      </c>
      <c r="I21" s="137">
        <f>IF(Binary!I21&gt;=1,"X",0)</f>
        <v>0</v>
      </c>
      <c r="J21" s="137" t="str">
        <f>IF(Binary!J21&gt;=1,"X",0)</f>
        <v>X</v>
      </c>
      <c r="K21" s="137">
        <f>IF(Binary!K21&gt;=1,"X",0)</f>
        <v>0</v>
      </c>
      <c r="L21" s="137">
        <f>IF(Binary!L21&gt;=1,"X",0)</f>
        <v>0</v>
      </c>
      <c r="M21" t="str">
        <f>'Actual species'!V21</f>
        <v>------------</v>
      </c>
    </row>
    <row r="22" spans="1:13" x14ac:dyDescent="0.3">
      <c r="A22" t="str">
        <f>Binary!A22</f>
        <v>Dropephylla sp. (female)</v>
      </c>
      <c r="B22" s="137">
        <f>IF(Binary!B22&gt;=1,"X",0)</f>
        <v>0</v>
      </c>
      <c r="C22" s="137">
        <f>IF(Binary!C22&gt;=1,"X",0)</f>
        <v>0</v>
      </c>
      <c r="D22" s="137">
        <f>IF(Binary!D22&gt;=1,"X",0)</f>
        <v>0</v>
      </c>
      <c r="E22" s="137">
        <f>IF(Binary!E22&gt;=1,"X",0)</f>
        <v>0</v>
      </c>
      <c r="F22" s="137">
        <f>IF(Binary!F22&gt;=1,"X",0)</f>
        <v>0</v>
      </c>
      <c r="G22" s="137">
        <f>IF(Binary!G22&gt;=1,"X",0)</f>
        <v>0</v>
      </c>
      <c r="H22" s="137">
        <f>IF(Binary!H22&gt;=1,"X",0)</f>
        <v>0</v>
      </c>
      <c r="I22" s="137">
        <f>IF(Binary!I22&gt;=1,"X",0)</f>
        <v>0</v>
      </c>
      <c r="J22" s="137">
        <f>IF(Binary!J22&gt;=1,"X",0)</f>
        <v>0</v>
      </c>
      <c r="K22" s="137">
        <f>IF(Binary!K22&gt;=1,"X",0)</f>
        <v>0</v>
      </c>
      <c r="L22" s="137">
        <f>IF(Binary!L22&gt;=1,"X",0)</f>
        <v>0</v>
      </c>
      <c r="M22">
        <f>'Actual species'!V22</f>
        <v>0</v>
      </c>
    </row>
    <row r="23" spans="1:13" x14ac:dyDescent="0.3">
      <c r="A23" t="str">
        <f>Binary!A23</f>
        <v>Eusphalerum limbatum limbatum</v>
      </c>
      <c r="B23" s="137">
        <f>IF(Binary!B23&gt;=1,"X",0)</f>
        <v>0</v>
      </c>
      <c r="C23" s="137">
        <f>IF(Binary!C23&gt;=1,"X",0)</f>
        <v>0</v>
      </c>
      <c r="D23" s="137">
        <f>IF(Binary!D23&gt;=1,"X",0)</f>
        <v>0</v>
      </c>
      <c r="E23" s="137">
        <f>IF(Binary!E23&gt;=1,"X",0)</f>
        <v>0</v>
      </c>
      <c r="F23" s="137">
        <f>IF(Binary!F23&gt;=1,"X",0)</f>
        <v>0</v>
      </c>
      <c r="G23" s="137">
        <f>IF(Binary!G23&gt;=1,"X",0)</f>
        <v>0</v>
      </c>
      <c r="H23" s="137">
        <f>IF(Binary!H23&gt;=1,"X",0)</f>
        <v>0</v>
      </c>
      <c r="I23" s="137">
        <f>IF(Binary!I23&gt;=1,"X",0)</f>
        <v>0</v>
      </c>
      <c r="J23" s="137">
        <f>IF(Binary!J23&gt;=1,"X",0)</f>
        <v>0</v>
      </c>
      <c r="K23" s="137">
        <f>IF(Binary!K23&gt;=1,"X",0)</f>
        <v>0</v>
      </c>
      <c r="L23" s="137">
        <f>IF(Binary!L23&gt;=1,"X",0)</f>
        <v>0</v>
      </c>
      <c r="M23">
        <f>'Actual species'!V23</f>
        <v>3</v>
      </c>
    </row>
    <row r="24" spans="1:13" x14ac:dyDescent="0.3">
      <c r="A24" t="str">
        <f>Binary!A24</f>
        <v>Eusphalerum sp.</v>
      </c>
      <c r="B24" s="137">
        <f>IF(Binary!B24&gt;=1,"X",0)</f>
        <v>0</v>
      </c>
      <c r="C24" s="137">
        <f>IF(Binary!C24&gt;=1,"X",0)</f>
        <v>0</v>
      </c>
      <c r="D24" s="137">
        <f>IF(Binary!D24&gt;=1,"X",0)</f>
        <v>0</v>
      </c>
      <c r="E24" s="137">
        <f>IF(Binary!E24&gt;=1,"X",0)</f>
        <v>0</v>
      </c>
      <c r="F24" s="137">
        <f>IF(Binary!F24&gt;=1,"X",0)</f>
        <v>0</v>
      </c>
      <c r="G24" s="137">
        <f>IF(Binary!G24&gt;=1,"X",0)</f>
        <v>0</v>
      </c>
      <c r="H24" s="137">
        <f>IF(Binary!H24&gt;=1,"X",0)</f>
        <v>0</v>
      </c>
      <c r="I24" s="137">
        <f>IF(Binary!I24&gt;=1,"X",0)</f>
        <v>0</v>
      </c>
      <c r="J24" s="137">
        <f>IF(Binary!J24&gt;=1,"X",0)</f>
        <v>0</v>
      </c>
      <c r="K24" s="137">
        <f>IF(Binary!K24&gt;=1,"X",0)</f>
        <v>0</v>
      </c>
      <c r="L24" s="137">
        <f>IF(Binary!L24&gt;=1,"X",0)</f>
        <v>0</v>
      </c>
      <c r="M24">
        <f>'Actual species'!V24</f>
        <v>1</v>
      </c>
    </row>
    <row r="25" spans="1:13" x14ac:dyDescent="0.3">
      <c r="A25" t="str">
        <f>Binary!A25</f>
        <v>Eusphalerum zerchei</v>
      </c>
      <c r="B25" s="137">
        <f>IF(Binary!B25&gt;=1,"X",0)</f>
        <v>0</v>
      </c>
      <c r="C25" s="137">
        <f>IF(Binary!C25&gt;=1,"X",0)</f>
        <v>0</v>
      </c>
      <c r="D25" s="137">
        <f>IF(Binary!D25&gt;=1,"X",0)</f>
        <v>0</v>
      </c>
      <c r="E25" s="137">
        <f>IF(Binary!E25&gt;=1,"X",0)</f>
        <v>0</v>
      </c>
      <c r="F25" s="137">
        <f>IF(Binary!F25&gt;=1,"X",0)</f>
        <v>0</v>
      </c>
      <c r="G25" s="137">
        <f>IF(Binary!G25&gt;=1,"X",0)</f>
        <v>0</v>
      </c>
      <c r="H25" s="137">
        <f>IF(Binary!H25&gt;=1,"X",0)</f>
        <v>0</v>
      </c>
      <c r="I25" s="137">
        <f>IF(Binary!I25&gt;=1,"X",0)</f>
        <v>0</v>
      </c>
      <c r="J25" s="137">
        <f>IF(Binary!J25&gt;=1,"X",0)</f>
        <v>0</v>
      </c>
      <c r="K25" s="137">
        <f>IF(Binary!K25&gt;=1,"X",0)</f>
        <v>0</v>
      </c>
      <c r="L25" s="137">
        <f>IF(Binary!L25&gt;=1,"X",0)</f>
        <v>0</v>
      </c>
      <c r="M25">
        <f>'Actual species'!V25</f>
        <v>1</v>
      </c>
    </row>
    <row r="26" spans="1:13" x14ac:dyDescent="0.3">
      <c r="A26" t="str">
        <f>Binary!A26</f>
        <v>Hapalaraea pygmaea</v>
      </c>
      <c r="B26" s="137">
        <f>IF(Binary!B26&gt;=1,"X",0)</f>
        <v>0</v>
      </c>
      <c r="C26" s="137">
        <f>IF(Binary!C26&gt;=1,"X",0)</f>
        <v>0</v>
      </c>
      <c r="D26" s="137">
        <f>IF(Binary!D26&gt;=1,"X",0)</f>
        <v>0</v>
      </c>
      <c r="E26" s="137">
        <f>IF(Binary!E26&gt;=1,"X",0)</f>
        <v>0</v>
      </c>
      <c r="F26" s="137">
        <f>IF(Binary!F26&gt;=1,"X",0)</f>
        <v>0</v>
      </c>
      <c r="G26" s="137">
        <f>IF(Binary!G26&gt;=1,"X",0)</f>
        <v>0</v>
      </c>
      <c r="H26" s="137">
        <f>IF(Binary!H26&gt;=1,"X",0)</f>
        <v>0</v>
      </c>
      <c r="I26" s="137">
        <f>IF(Binary!I26&gt;=1,"X",0)</f>
        <v>0</v>
      </c>
      <c r="J26" s="137">
        <f>IF(Binary!J26&gt;=1,"X",0)</f>
        <v>0</v>
      </c>
      <c r="K26" s="137">
        <f>IF(Binary!K26&gt;=1,"X",0)</f>
        <v>0</v>
      </c>
      <c r="L26" s="137">
        <f>IF(Binary!L26&gt;=1,"X",0)</f>
        <v>0</v>
      </c>
      <c r="M26" t="str">
        <f>'Actual species'!V26</f>
        <v>------------</v>
      </c>
    </row>
    <row r="27" spans="1:13" x14ac:dyDescent="0.3">
      <c r="A27" t="str">
        <f>Binary!A27</f>
        <v xml:space="preserve">Lesteva brondeeli (E) </v>
      </c>
      <c r="B27" s="137">
        <f>IF(Binary!B27&gt;=1,"X",0)</f>
        <v>0</v>
      </c>
      <c r="C27" s="137">
        <f>IF(Binary!C27&gt;=1,"X",0)</f>
        <v>0</v>
      </c>
      <c r="D27" s="137">
        <f>IF(Binary!D27&gt;=1,"X",0)</f>
        <v>0</v>
      </c>
      <c r="E27" s="137">
        <f>IF(Binary!E27&gt;=1,"X",0)</f>
        <v>0</v>
      </c>
      <c r="F27" s="137">
        <f>IF(Binary!F27&gt;=1,"X",0)</f>
        <v>0</v>
      </c>
      <c r="G27" s="137">
        <f>IF(Binary!G27&gt;=1,"X",0)</f>
        <v>0</v>
      </c>
      <c r="H27" s="137">
        <f>IF(Binary!H27&gt;=1,"X",0)</f>
        <v>0</v>
      </c>
      <c r="I27" s="137">
        <f>IF(Binary!I27&gt;=1,"X",0)</f>
        <v>0</v>
      </c>
      <c r="J27" s="137">
        <f>IF(Binary!J27&gt;=1,"X",0)</f>
        <v>0</v>
      </c>
      <c r="K27" s="137">
        <f>IF(Binary!K27&gt;=1,"X",0)</f>
        <v>0</v>
      </c>
      <c r="L27" s="137">
        <f>IF(Binary!L27&gt;=1,"X",0)</f>
        <v>0</v>
      </c>
      <c r="M27" t="str">
        <f>'Actual species'!V27</f>
        <v>------------</v>
      </c>
    </row>
    <row r="28" spans="1:13" x14ac:dyDescent="0.3">
      <c r="A28" t="str">
        <f>Binary!A28</f>
        <v xml:space="preserve">*Lesteva latipes (E) </v>
      </c>
      <c r="B28" s="137" t="str">
        <f>IF(Binary!B28&gt;=1,"X",0)</f>
        <v>X</v>
      </c>
      <c r="C28" s="137">
        <f>IF(Binary!C28&gt;=1,"X",0)</f>
        <v>0</v>
      </c>
      <c r="D28" s="137">
        <f>IF(Binary!D28&gt;=1,"X",0)</f>
        <v>0</v>
      </c>
      <c r="E28" s="137">
        <f>IF(Binary!E28&gt;=1,"X",0)</f>
        <v>0</v>
      </c>
      <c r="F28" s="137">
        <f>IF(Binary!F28&gt;=1,"X",0)</f>
        <v>0</v>
      </c>
      <c r="G28" s="137">
        <f>IF(Binary!G28&gt;=1,"X",0)</f>
        <v>0</v>
      </c>
      <c r="H28" s="137">
        <f>IF(Binary!H28&gt;=1,"X",0)</f>
        <v>0</v>
      </c>
      <c r="I28" s="137">
        <f>IF(Binary!I28&gt;=1,"X",0)</f>
        <v>0</v>
      </c>
      <c r="J28" s="137">
        <f>IF(Binary!J28&gt;=1,"X",0)</f>
        <v>0</v>
      </c>
      <c r="K28" s="137">
        <f>IF(Binary!K28&gt;=1,"X",0)</f>
        <v>0</v>
      </c>
      <c r="L28" s="137">
        <f>IF(Binary!L28&gt;=1,"X",0)</f>
        <v>0</v>
      </c>
      <c r="M28" t="str">
        <f>'Actual species'!V28</f>
        <v>------------</v>
      </c>
    </row>
    <row r="29" spans="1:13" x14ac:dyDescent="0.3">
      <c r="A29" t="str">
        <f>Binary!A29</f>
        <v>Lesteva longoelytrata</v>
      </c>
      <c r="B29" s="137">
        <f>IF(Binary!B29&gt;=1,"X",0)</f>
        <v>0</v>
      </c>
      <c r="C29" s="137">
        <f>IF(Binary!C29&gt;=1,"X",0)</f>
        <v>0</v>
      </c>
      <c r="D29" s="137">
        <f>IF(Binary!D29&gt;=1,"X",0)</f>
        <v>0</v>
      </c>
      <c r="E29" s="137">
        <f>IF(Binary!E29&gt;=1,"X",0)</f>
        <v>0</v>
      </c>
      <c r="F29" s="137">
        <f>IF(Binary!F29&gt;=1,"X",0)</f>
        <v>0</v>
      </c>
      <c r="G29" s="137">
        <f>IF(Binary!G29&gt;=1,"X",0)</f>
        <v>0</v>
      </c>
      <c r="H29" s="137">
        <f>IF(Binary!H29&gt;=1,"X",0)</f>
        <v>0</v>
      </c>
      <c r="I29" s="137">
        <f>IF(Binary!I29&gt;=1,"X",0)</f>
        <v>0</v>
      </c>
      <c r="J29" s="137">
        <f>IF(Binary!J29&gt;=1,"X",0)</f>
        <v>0</v>
      </c>
      <c r="K29" s="137">
        <f>IF(Binary!K29&gt;=1,"X",0)</f>
        <v>0</v>
      </c>
      <c r="L29" s="137">
        <f>IF(Binary!L29&gt;=1,"X",0)</f>
        <v>0</v>
      </c>
      <c r="M29" t="str">
        <f>'Actual species'!V29</f>
        <v>------------</v>
      </c>
    </row>
    <row r="30" spans="1:13" x14ac:dyDescent="0.3">
      <c r="A30" t="str">
        <f>Binary!A30</f>
        <v xml:space="preserve">Lesteva longoelytrata cretica (E) </v>
      </c>
      <c r="B30" s="137">
        <f>IF(Binary!B30&gt;=1,"X",0)</f>
        <v>0</v>
      </c>
      <c r="C30" s="137">
        <f>IF(Binary!C30&gt;=1,"X",0)</f>
        <v>0</v>
      </c>
      <c r="D30" s="137">
        <f>IF(Binary!D30&gt;=1,"X",0)</f>
        <v>0</v>
      </c>
      <c r="E30" s="137">
        <f>IF(Binary!E30&gt;=1,"X",0)</f>
        <v>0</v>
      </c>
      <c r="F30" s="137">
        <f>IF(Binary!F30&gt;=1,"X",0)</f>
        <v>0</v>
      </c>
      <c r="G30" s="137" t="str">
        <f>IF(Binary!G30&gt;=1,"X",0)</f>
        <v>X</v>
      </c>
      <c r="H30" s="137">
        <f>IF(Binary!H30&gt;=1,"X",0)</f>
        <v>0</v>
      </c>
      <c r="I30" s="137">
        <f>IF(Binary!I30&gt;=1,"X",0)</f>
        <v>0</v>
      </c>
      <c r="J30" s="137">
        <f>IF(Binary!J30&gt;=1,"X",0)</f>
        <v>0</v>
      </c>
      <c r="K30" s="137">
        <f>IF(Binary!K30&gt;=1,"X",0)</f>
        <v>0</v>
      </c>
      <c r="L30" s="137">
        <f>IF(Binary!L30&gt;=1,"X",0)</f>
        <v>0</v>
      </c>
      <c r="M30" t="str">
        <f>'Actual species'!V30</f>
        <v>------------</v>
      </c>
    </row>
    <row r="31" spans="1:13" x14ac:dyDescent="0.3">
      <c r="A31" t="str">
        <f>Binary!A31</f>
        <v xml:space="preserve">Lesteva nitidicollis (E) </v>
      </c>
      <c r="B31" s="137">
        <f>IF(Binary!B31&gt;=1,"X",0)</f>
        <v>0</v>
      </c>
      <c r="C31" s="137">
        <f>IF(Binary!C31&gt;=1,"X",0)</f>
        <v>0</v>
      </c>
      <c r="D31" s="137">
        <f>IF(Binary!D31&gt;=1,"X",0)</f>
        <v>0</v>
      </c>
      <c r="E31" s="137">
        <f>IF(Binary!E31&gt;=1,"X",0)</f>
        <v>0</v>
      </c>
      <c r="F31" s="137">
        <f>IF(Binary!F31&gt;=1,"X",0)</f>
        <v>0</v>
      </c>
      <c r="G31" s="137">
        <f>IF(Binary!G31&gt;=1,"X",0)</f>
        <v>0</v>
      </c>
      <c r="H31" s="137">
        <f>IF(Binary!H31&gt;=1,"X",0)</f>
        <v>0</v>
      </c>
      <c r="I31" s="137">
        <f>IF(Binary!I31&gt;=1,"X",0)</f>
        <v>0</v>
      </c>
      <c r="J31" s="137">
        <f>IF(Binary!J31&gt;=1,"X",0)</f>
        <v>0</v>
      </c>
      <c r="K31" s="137">
        <f>IF(Binary!K31&gt;=1,"X",0)</f>
        <v>0</v>
      </c>
      <c r="L31" s="137">
        <f>IF(Binary!L31&gt;=1,"X",0)</f>
        <v>0</v>
      </c>
      <c r="M31" t="str">
        <f>'Actual species'!V31</f>
        <v>------------</v>
      </c>
    </row>
    <row r="32" spans="1:13" x14ac:dyDescent="0.3">
      <c r="A32" t="str">
        <f>Binary!A32</f>
        <v xml:space="preserve">Lesteva szekessyi (E) </v>
      </c>
      <c r="B32" s="137">
        <f>IF(Binary!B32&gt;=1,"X",0)</f>
        <v>0</v>
      </c>
      <c r="C32" s="137">
        <f>IF(Binary!C32&gt;=1,"X",0)</f>
        <v>0</v>
      </c>
      <c r="D32" s="137">
        <f>IF(Binary!D32&gt;=1,"X",0)</f>
        <v>0</v>
      </c>
      <c r="E32" s="137">
        <f>IF(Binary!E32&gt;=1,"X",0)</f>
        <v>0</v>
      </c>
      <c r="F32" s="137">
        <f>IF(Binary!F32&gt;=1,"X",0)</f>
        <v>0</v>
      </c>
      <c r="G32" s="137">
        <f>IF(Binary!G32&gt;=1,"X",0)</f>
        <v>0</v>
      </c>
      <c r="H32" s="137">
        <f>IF(Binary!H32&gt;=1,"X",0)</f>
        <v>0</v>
      </c>
      <c r="I32" s="137">
        <f>IF(Binary!I32&gt;=1,"X",0)</f>
        <v>0</v>
      </c>
      <c r="J32" s="137">
        <f>IF(Binary!J32&gt;=1,"X",0)</f>
        <v>0</v>
      </c>
      <c r="K32" s="137">
        <f>IF(Binary!K32&gt;=1,"X",0)</f>
        <v>0</v>
      </c>
      <c r="L32" s="137">
        <f>IF(Binary!L32&gt;=1,"X",0)</f>
        <v>0</v>
      </c>
      <c r="M32" t="str">
        <f>'Actual species'!V32</f>
        <v>------------</v>
      </c>
    </row>
    <row r="33" spans="1:13" x14ac:dyDescent="0.3">
      <c r="A33" t="str">
        <f>Binary!A33</f>
        <v>Omalium caesum</v>
      </c>
      <c r="B33" s="137">
        <f>IF(Binary!B33&gt;=1,"X",0)</f>
        <v>0</v>
      </c>
      <c r="C33" s="137">
        <f>IF(Binary!C33&gt;=1,"X",0)</f>
        <v>0</v>
      </c>
      <c r="D33" s="137">
        <f>IF(Binary!D33&gt;=1,"X",0)</f>
        <v>0</v>
      </c>
      <c r="E33" s="137">
        <f>IF(Binary!E33&gt;=1,"X",0)</f>
        <v>0</v>
      </c>
      <c r="F33" s="137">
        <f>IF(Binary!F33&gt;=1,"X",0)</f>
        <v>0</v>
      </c>
      <c r="G33" s="137">
        <f>IF(Binary!G33&gt;=1,"X",0)</f>
        <v>0</v>
      </c>
      <c r="H33" s="137">
        <f>IF(Binary!H33&gt;=1,"X",0)</f>
        <v>0</v>
      </c>
      <c r="I33" s="137">
        <f>IF(Binary!I33&gt;=1,"X",0)</f>
        <v>0</v>
      </c>
      <c r="J33" s="137">
        <f>IF(Binary!J33&gt;=1,"X",0)</f>
        <v>0</v>
      </c>
      <c r="K33" s="137">
        <f>IF(Binary!K33&gt;=1,"X",0)</f>
        <v>0</v>
      </c>
      <c r="L33" s="137">
        <f>IF(Binary!L33&gt;=1,"X",0)</f>
        <v>0</v>
      </c>
      <c r="M33" t="str">
        <f>'Actual species'!V33</f>
        <v>------------</v>
      </c>
    </row>
    <row r="34" spans="1:13" x14ac:dyDescent="0.3">
      <c r="A34" t="str">
        <f>Binary!A34</f>
        <v>Omalium cinnamomeum</v>
      </c>
      <c r="B34" s="137" t="str">
        <f>IF(Binary!B34&gt;=1,"X",0)</f>
        <v>X</v>
      </c>
      <c r="C34" s="137" t="str">
        <f>IF(Binary!C34&gt;=1,"X",0)</f>
        <v>X</v>
      </c>
      <c r="D34" s="137" t="str">
        <f>IF(Binary!D34&gt;=1,"X",0)</f>
        <v>X</v>
      </c>
      <c r="E34" s="137" t="str">
        <f>IF(Binary!E34&gt;=1,"X",0)</f>
        <v>X</v>
      </c>
      <c r="F34" s="137">
        <f>IF(Binary!F34&gt;=1,"X",0)</f>
        <v>0</v>
      </c>
      <c r="G34" s="137" t="str">
        <f>IF(Binary!G34&gt;=1,"X",0)</f>
        <v>X</v>
      </c>
      <c r="H34" s="137">
        <f>IF(Binary!H34&gt;=1,"X",0)</f>
        <v>0</v>
      </c>
      <c r="I34" s="137" t="str">
        <f>IF(Binary!I34&gt;=1,"X",0)</f>
        <v>X</v>
      </c>
      <c r="J34" s="137" t="str">
        <f>IF(Binary!J34&gt;=1,"X",0)</f>
        <v>X</v>
      </c>
      <c r="K34" s="137">
        <f>IF(Binary!K34&gt;=1,"X",0)</f>
        <v>0</v>
      </c>
      <c r="L34" s="137">
        <f>IF(Binary!L34&gt;=1,"X",0)</f>
        <v>0</v>
      </c>
      <c r="M34" t="str">
        <f>'Actual species'!V34</f>
        <v>------------</v>
      </c>
    </row>
    <row r="35" spans="1:13" x14ac:dyDescent="0.3">
      <c r="A35" t="str">
        <f>Binary!A35</f>
        <v>Omalium excavatum</v>
      </c>
      <c r="B35" s="137">
        <f>IF(Binary!B35&gt;=1,"X",0)</f>
        <v>0</v>
      </c>
      <c r="C35" s="137">
        <f>IF(Binary!C35&gt;=1,"X",0)</f>
        <v>0</v>
      </c>
      <c r="D35" s="137">
        <f>IF(Binary!D35&gt;=1,"X",0)</f>
        <v>0</v>
      </c>
      <c r="E35" s="137">
        <f>IF(Binary!E35&gt;=1,"X",0)</f>
        <v>0</v>
      </c>
      <c r="F35" s="137">
        <f>IF(Binary!F35&gt;=1,"X",0)</f>
        <v>0</v>
      </c>
      <c r="G35" s="137" t="str">
        <f>IF(Binary!G35&gt;=1,"X",0)</f>
        <v>X</v>
      </c>
      <c r="H35" s="137">
        <f>IF(Binary!H35&gt;=1,"X",0)</f>
        <v>0</v>
      </c>
      <c r="I35" s="137">
        <f>IF(Binary!I35&gt;=1,"X",0)</f>
        <v>0</v>
      </c>
      <c r="J35" s="137">
        <f>IF(Binary!J35&gt;=1,"X",0)</f>
        <v>0</v>
      </c>
      <c r="K35" s="137">
        <f>IF(Binary!K35&gt;=1,"X",0)</f>
        <v>0</v>
      </c>
      <c r="L35" s="137">
        <f>IF(Binary!L35&gt;=1,"X",0)</f>
        <v>0</v>
      </c>
      <c r="M35" t="str">
        <f>'Actual species'!V35</f>
        <v>------------</v>
      </c>
    </row>
    <row r="36" spans="1:13" x14ac:dyDescent="0.3">
      <c r="A36" t="str">
        <f>Binary!A36</f>
        <v>Omalium henroti</v>
      </c>
      <c r="B36" s="137" t="str">
        <f>IF(Binary!B36&gt;=1,"X",0)</f>
        <v>X</v>
      </c>
      <c r="C36" s="137">
        <f>IF(Binary!C36&gt;=1,"X",0)</f>
        <v>0</v>
      </c>
      <c r="D36" s="137">
        <f>IF(Binary!D36&gt;=1,"X",0)</f>
        <v>0</v>
      </c>
      <c r="E36" s="137">
        <f>IF(Binary!E36&gt;=1,"X",0)</f>
        <v>0</v>
      </c>
      <c r="F36" s="137">
        <f>IF(Binary!F36&gt;=1,"X",0)</f>
        <v>0</v>
      </c>
      <c r="G36" s="137">
        <f>IF(Binary!G36&gt;=1,"X",0)</f>
        <v>0</v>
      </c>
      <c r="H36" s="137">
        <f>IF(Binary!H36&gt;=1,"X",0)</f>
        <v>0</v>
      </c>
      <c r="I36" s="137">
        <f>IF(Binary!I36&gt;=1,"X",0)</f>
        <v>0</v>
      </c>
      <c r="J36" s="137">
        <f>IF(Binary!J36&gt;=1,"X",0)</f>
        <v>0</v>
      </c>
      <c r="K36" s="137">
        <f>IF(Binary!K36&gt;=1,"X",0)</f>
        <v>0</v>
      </c>
      <c r="L36" s="137">
        <f>IF(Binary!L36&gt;=1,"X",0)</f>
        <v>0</v>
      </c>
      <c r="M36" t="str">
        <f>'Actual species'!V36</f>
        <v>------------</v>
      </c>
    </row>
    <row r="37" spans="1:13" x14ac:dyDescent="0.3">
      <c r="A37" t="str">
        <f>Binary!A37</f>
        <v>Omalium oxyacantha</v>
      </c>
      <c r="B37" s="137">
        <f>IF(Binary!B37&gt;=1,"X",0)</f>
        <v>0</v>
      </c>
      <c r="C37" s="137">
        <f>IF(Binary!C37&gt;=1,"X",0)</f>
        <v>0</v>
      </c>
      <c r="D37" s="137">
        <f>IF(Binary!D37&gt;=1,"X",0)</f>
        <v>0</v>
      </c>
      <c r="E37" s="137">
        <f>IF(Binary!E37&gt;=1,"X",0)</f>
        <v>0</v>
      </c>
      <c r="F37" s="137" t="str">
        <f>IF(Binary!F37&gt;=1,"X",0)</f>
        <v>X</v>
      </c>
      <c r="G37" s="137">
        <f>IF(Binary!G37&gt;=1,"X",0)</f>
        <v>0</v>
      </c>
      <c r="H37" s="137">
        <f>IF(Binary!H37&gt;=1,"X",0)</f>
        <v>0</v>
      </c>
      <c r="I37" s="137">
        <f>IF(Binary!I37&gt;=1,"X",0)</f>
        <v>0</v>
      </c>
      <c r="J37" s="137">
        <f>IF(Binary!J37&gt;=1,"X",0)</f>
        <v>0</v>
      </c>
      <c r="K37" s="137">
        <f>IF(Binary!K37&gt;=1,"X",0)</f>
        <v>0</v>
      </c>
      <c r="L37" s="137">
        <f>IF(Binary!L37&gt;=1,"X",0)</f>
        <v>0</v>
      </c>
      <c r="M37" t="str">
        <f>'Actual species'!V37</f>
        <v>------------</v>
      </c>
    </row>
    <row r="38" spans="1:13" x14ac:dyDescent="0.3">
      <c r="A38" t="str">
        <f>Binary!A38</f>
        <v>Omalium rhodicum</v>
      </c>
      <c r="B38" s="137">
        <f>IF(Binary!B38&gt;=1,"X",0)</f>
        <v>0</v>
      </c>
      <c r="C38" s="137">
        <f>IF(Binary!C38&gt;=1,"X",0)</f>
        <v>0</v>
      </c>
      <c r="D38" s="137" t="str">
        <f>IF(Binary!D38&gt;=1,"X",0)</f>
        <v>X</v>
      </c>
      <c r="E38" s="137">
        <f>IF(Binary!E38&gt;=1,"X",0)</f>
        <v>0</v>
      </c>
      <c r="F38" s="137" t="str">
        <f>IF(Binary!F38&gt;=1,"X",0)</f>
        <v>X</v>
      </c>
      <c r="G38" s="137" t="str">
        <f>IF(Binary!G38&gt;=1,"X",0)</f>
        <v>X</v>
      </c>
      <c r="H38" s="137" t="str">
        <f>IF(Binary!H38&gt;=1,"X",0)</f>
        <v>X</v>
      </c>
      <c r="I38" s="137">
        <f>IF(Binary!I38&gt;=1,"X",0)</f>
        <v>0</v>
      </c>
      <c r="J38" s="137">
        <f>IF(Binary!J38&gt;=1,"X",0)</f>
        <v>0</v>
      </c>
      <c r="K38" s="137">
        <f>IF(Binary!K38&gt;=1,"X",0)</f>
        <v>0</v>
      </c>
      <c r="L38" s="137">
        <f>IF(Binary!L38&gt;=1,"X",0)</f>
        <v>0</v>
      </c>
      <c r="M38" t="str">
        <f>'Actual species'!V38</f>
        <v>------------</v>
      </c>
    </row>
    <row r="39" spans="1:13" x14ac:dyDescent="0.3">
      <c r="A39" t="str">
        <f>Binary!A39</f>
        <v>Omalium riparium</v>
      </c>
      <c r="B39" s="137" t="str">
        <f>IF(Binary!B39&gt;=1,"X",0)</f>
        <v>X</v>
      </c>
      <c r="C39" s="137">
        <f>IF(Binary!C39&gt;=1,"X",0)</f>
        <v>0</v>
      </c>
      <c r="D39" s="137">
        <f>IF(Binary!D39&gt;=1,"X",0)</f>
        <v>0</v>
      </c>
      <c r="E39" s="137">
        <f>IF(Binary!E39&gt;=1,"X",0)</f>
        <v>0</v>
      </c>
      <c r="F39" s="137">
        <f>IF(Binary!F39&gt;=1,"X",0)</f>
        <v>0</v>
      </c>
      <c r="G39" s="137">
        <f>IF(Binary!G39&gt;=1,"X",0)</f>
        <v>0</v>
      </c>
      <c r="H39" s="137">
        <f>IF(Binary!H39&gt;=1,"X",0)</f>
        <v>0</v>
      </c>
      <c r="I39" s="137">
        <f>IF(Binary!I39&gt;=1,"X",0)</f>
        <v>0</v>
      </c>
      <c r="J39" s="137">
        <f>IF(Binary!J39&gt;=1,"X",0)</f>
        <v>0</v>
      </c>
      <c r="K39" s="137">
        <f>IF(Binary!K39&gt;=1,"X",0)</f>
        <v>0</v>
      </c>
      <c r="L39" s="137">
        <f>IF(Binary!L39&gt;=1,"X",0)</f>
        <v>0</v>
      </c>
      <c r="M39" t="str">
        <f>'Actual species'!V39</f>
        <v>------------</v>
      </c>
    </row>
    <row r="40" spans="1:13" x14ac:dyDescent="0.3">
      <c r="A40" t="str">
        <f>Binary!A40</f>
        <v>Omalium riparium impar</v>
      </c>
      <c r="B40" s="137">
        <f>IF(Binary!B40&gt;=1,"X",0)</f>
        <v>0</v>
      </c>
      <c r="C40" s="137">
        <f>IF(Binary!C40&gt;=1,"X",0)</f>
        <v>0</v>
      </c>
      <c r="D40" s="137">
        <f>IF(Binary!D40&gt;=1,"X",0)</f>
        <v>0</v>
      </c>
      <c r="E40" s="137">
        <f>IF(Binary!E40&gt;=1,"X",0)</f>
        <v>0</v>
      </c>
      <c r="F40" s="137">
        <f>IF(Binary!F40&gt;=1,"X",0)</f>
        <v>0</v>
      </c>
      <c r="G40" s="137">
        <f>IF(Binary!G40&gt;=1,"X",0)</f>
        <v>0</v>
      </c>
      <c r="H40" s="137">
        <f>IF(Binary!H40&gt;=1,"X",0)</f>
        <v>0</v>
      </c>
      <c r="I40" s="137">
        <f>IF(Binary!I40&gt;=1,"X",0)</f>
        <v>0</v>
      </c>
      <c r="J40" s="137">
        <f>IF(Binary!J40&gt;=1,"X",0)</f>
        <v>0</v>
      </c>
      <c r="K40" s="137">
        <f>IF(Binary!K40&gt;=1,"X",0)</f>
        <v>0</v>
      </c>
      <c r="L40" s="137">
        <f>IF(Binary!L40&gt;=1,"X",0)</f>
        <v>0</v>
      </c>
      <c r="M40" t="str">
        <f>'Actual species'!V40</f>
        <v>------------</v>
      </c>
    </row>
    <row r="41" spans="1:13" x14ac:dyDescent="0.3">
      <c r="A41" t="str">
        <f>Binary!A41</f>
        <v>Omalium rivulare</v>
      </c>
      <c r="B41" s="137">
        <f>IF(Binary!B41&gt;=1,"X",0)</f>
        <v>0</v>
      </c>
      <c r="C41" s="137">
        <f>IF(Binary!C41&gt;=1,"X",0)</f>
        <v>0</v>
      </c>
      <c r="D41" s="137">
        <f>IF(Binary!D41&gt;=1,"X",0)</f>
        <v>0</v>
      </c>
      <c r="E41" s="137">
        <f>IF(Binary!E41&gt;=1,"X",0)</f>
        <v>0</v>
      </c>
      <c r="F41" s="137">
        <f>IF(Binary!F41&gt;=1,"X",0)</f>
        <v>0</v>
      </c>
      <c r="G41" s="137">
        <f>IF(Binary!G41&gt;=1,"X",0)</f>
        <v>0</v>
      </c>
      <c r="H41" s="137" t="str">
        <f>IF(Binary!H41&gt;=1,"X",0)</f>
        <v>X</v>
      </c>
      <c r="I41" s="137">
        <f>IF(Binary!I41&gt;=1,"X",0)</f>
        <v>0</v>
      </c>
      <c r="J41" s="137">
        <f>IF(Binary!J41&gt;=1,"X",0)</f>
        <v>0</v>
      </c>
      <c r="K41" s="137">
        <f>IF(Binary!K41&gt;=1,"X",0)</f>
        <v>0</v>
      </c>
      <c r="L41" s="137">
        <f>IF(Binary!L41&gt;=1,"X",0)</f>
        <v>0</v>
      </c>
      <c r="M41" t="str">
        <f>'Actual species'!V41</f>
        <v>------------</v>
      </c>
    </row>
    <row r="42" spans="1:13" x14ac:dyDescent="0.3">
      <c r="A42" t="str">
        <f>Binary!A42</f>
        <v>Omalium rugatum</v>
      </c>
      <c r="B42" s="137" t="str">
        <f>IF(Binary!B42&gt;=1,"X",0)</f>
        <v>X</v>
      </c>
      <c r="C42" s="137">
        <f>IF(Binary!C42&gt;=1,"X",0)</f>
        <v>0</v>
      </c>
      <c r="D42" s="137">
        <f>IF(Binary!D42&gt;=1,"X",0)</f>
        <v>0</v>
      </c>
      <c r="E42" s="137" t="str">
        <f>IF(Binary!E42&gt;=1,"X",0)</f>
        <v>X</v>
      </c>
      <c r="F42" s="137" t="str">
        <f>IF(Binary!F42&gt;=1,"X",0)</f>
        <v>X</v>
      </c>
      <c r="G42" s="137" t="str">
        <f>IF(Binary!G42&gt;=1,"X",0)</f>
        <v>X</v>
      </c>
      <c r="H42" s="137" t="str">
        <f>IF(Binary!H42&gt;=1,"X",0)</f>
        <v>X</v>
      </c>
      <c r="I42" s="137">
        <f>IF(Binary!I42&gt;=1,"X",0)</f>
        <v>0</v>
      </c>
      <c r="J42" s="137" t="str">
        <f>IF(Binary!J42&gt;=1,"X",0)</f>
        <v>X</v>
      </c>
      <c r="K42" s="137">
        <f>IF(Binary!K42&gt;=1,"X",0)</f>
        <v>0</v>
      </c>
      <c r="L42" s="137">
        <f>IF(Binary!L42&gt;=1,"X",0)</f>
        <v>0</v>
      </c>
      <c r="M42" t="str">
        <f>'Actual species'!V42</f>
        <v>------------</v>
      </c>
    </row>
    <row r="43" spans="1:13" x14ac:dyDescent="0.3">
      <c r="A43" t="str">
        <f>Binary!A43</f>
        <v>Omalium turcicum</v>
      </c>
      <c r="B43" s="137" t="str">
        <f>IF(Binary!B43&gt;=1,"X",0)</f>
        <v>X</v>
      </c>
      <c r="C43" s="137">
        <f>IF(Binary!C43&gt;=1,"X",0)</f>
        <v>0</v>
      </c>
      <c r="D43" s="137">
        <f>IF(Binary!D43&gt;=1,"X",0)</f>
        <v>0</v>
      </c>
      <c r="E43" s="137">
        <f>IF(Binary!E43&gt;=1,"X",0)</f>
        <v>0</v>
      </c>
      <c r="F43" s="137">
        <f>IF(Binary!F43&gt;=1,"X",0)</f>
        <v>0</v>
      </c>
      <c r="G43" s="137">
        <f>IF(Binary!G43&gt;=1,"X",0)</f>
        <v>0</v>
      </c>
      <c r="H43" s="137">
        <f>IF(Binary!H43&gt;=1,"X",0)</f>
        <v>0</v>
      </c>
      <c r="I43" s="137">
        <f>IF(Binary!I43&gt;=1,"X",0)</f>
        <v>0</v>
      </c>
      <c r="J43" s="137">
        <f>IF(Binary!J43&gt;=1,"X",0)</f>
        <v>0</v>
      </c>
      <c r="K43" s="137">
        <f>IF(Binary!K43&gt;=1,"X",0)</f>
        <v>0</v>
      </c>
      <c r="L43" s="137">
        <f>IF(Binary!L43&gt;=1,"X",0)</f>
        <v>0</v>
      </c>
      <c r="M43" t="str">
        <f>'Actual species'!V43</f>
        <v>------------</v>
      </c>
    </row>
    <row r="44" spans="1:13" x14ac:dyDescent="0.3">
      <c r="A44" t="str">
        <f>Binary!A44</f>
        <v>Paraphloeostiba gayndahensis</v>
      </c>
      <c r="B44" s="137">
        <f>IF(Binary!B44&gt;=1,"X",0)</f>
        <v>0</v>
      </c>
      <c r="C44" s="137">
        <f>IF(Binary!C44&gt;=1,"X",0)</f>
        <v>0</v>
      </c>
      <c r="D44" s="137">
        <f>IF(Binary!D44&gt;=1,"X",0)</f>
        <v>0</v>
      </c>
      <c r="E44" s="137">
        <f>IF(Binary!E44&gt;=1,"X",0)</f>
        <v>0</v>
      </c>
      <c r="F44" s="137">
        <f>IF(Binary!F44&gt;=1,"X",0)</f>
        <v>0</v>
      </c>
      <c r="G44" s="137">
        <f>IF(Binary!G44&gt;=1,"X",0)</f>
        <v>0</v>
      </c>
      <c r="H44" s="137">
        <f>IF(Binary!H44&gt;=1,"X",0)</f>
        <v>0</v>
      </c>
      <c r="I44" s="137">
        <f>IF(Binary!I44&gt;=1,"X",0)</f>
        <v>0</v>
      </c>
      <c r="J44" s="137" t="str">
        <f>IF(Binary!J44&gt;=1,"X",0)</f>
        <v>X</v>
      </c>
      <c r="K44" s="137">
        <f>IF(Binary!K44&gt;=1,"X",0)</f>
        <v>0</v>
      </c>
      <c r="L44" s="137">
        <f>IF(Binary!L44&gt;=1,"X",0)</f>
        <v>0</v>
      </c>
      <c r="M44" t="str">
        <f>'Actual species'!V44</f>
        <v>------------</v>
      </c>
    </row>
    <row r="45" spans="1:13" x14ac:dyDescent="0.3">
      <c r="A45" t="str">
        <f>Binary!A45</f>
        <v>Pareudectus vitsiensis</v>
      </c>
      <c r="B45" s="137">
        <f>IF(Binary!B45&gt;=1,"X",0)</f>
        <v>0</v>
      </c>
      <c r="C45" s="137">
        <f>IF(Binary!C45&gt;=1,"X",0)</f>
        <v>0</v>
      </c>
      <c r="D45" s="137">
        <f>IF(Binary!D45&gt;=1,"X",0)</f>
        <v>0</v>
      </c>
      <c r="E45" s="137">
        <f>IF(Binary!E45&gt;=1,"X",0)</f>
        <v>0</v>
      </c>
      <c r="F45" s="137">
        <f>IF(Binary!F45&gt;=1,"X",0)</f>
        <v>0</v>
      </c>
      <c r="G45" s="137">
        <f>IF(Binary!G45&gt;=1,"X",0)</f>
        <v>0</v>
      </c>
      <c r="H45" s="137">
        <f>IF(Binary!H45&gt;=1,"X",0)</f>
        <v>0</v>
      </c>
      <c r="I45" s="137">
        <f>IF(Binary!I45&gt;=1,"X",0)</f>
        <v>0</v>
      </c>
      <c r="J45" s="137">
        <f>IF(Binary!J45&gt;=1,"X",0)</f>
        <v>0</v>
      </c>
      <c r="K45" s="137">
        <f>IF(Binary!K45&gt;=1,"X",0)</f>
        <v>0</v>
      </c>
      <c r="L45" s="137">
        <f>IF(Binary!L45&gt;=1,"X",0)</f>
        <v>0</v>
      </c>
      <c r="M45" t="str">
        <f>'Actual species'!V45</f>
        <v>------------</v>
      </c>
    </row>
    <row r="46" spans="1:13" x14ac:dyDescent="0.3">
      <c r="A46" t="str">
        <f>Binary!A46</f>
        <v>Philorinum hoffgarteni</v>
      </c>
      <c r="B46" s="137">
        <f>IF(Binary!B46&gt;=1,"X",0)</f>
        <v>0</v>
      </c>
      <c r="C46" s="137">
        <f>IF(Binary!C46&gt;=1,"X",0)</f>
        <v>0</v>
      </c>
      <c r="D46" s="137">
        <f>IF(Binary!D46&gt;=1,"X",0)</f>
        <v>0</v>
      </c>
      <c r="E46" s="137" t="str">
        <f>IF(Binary!E46&gt;=1,"X",0)</f>
        <v>X</v>
      </c>
      <c r="F46" s="137">
        <f>IF(Binary!F46&gt;=1,"X",0)</f>
        <v>0</v>
      </c>
      <c r="G46" s="137">
        <f>IF(Binary!G46&gt;=1,"X",0)</f>
        <v>0</v>
      </c>
      <c r="H46" s="137">
        <f>IF(Binary!H46&gt;=1,"X",0)</f>
        <v>0</v>
      </c>
      <c r="I46" s="137">
        <f>IF(Binary!I46&gt;=1,"X",0)</f>
        <v>0</v>
      </c>
      <c r="J46" s="137">
        <f>IF(Binary!J46&gt;=1,"X",0)</f>
        <v>0</v>
      </c>
      <c r="K46" s="137">
        <f>IF(Binary!K46&gt;=1,"X",0)</f>
        <v>0</v>
      </c>
      <c r="L46" s="137">
        <f>IF(Binary!L46&gt;=1,"X",0)</f>
        <v>0</v>
      </c>
      <c r="M46" t="str">
        <f>'Actual species'!V46</f>
        <v>------------</v>
      </c>
    </row>
    <row r="47" spans="1:13" x14ac:dyDescent="0.3">
      <c r="A47" t="str">
        <f>Binary!A47</f>
        <v>Phyllodrepa palpalis</v>
      </c>
      <c r="B47" s="137">
        <f>IF(Binary!B47&gt;=1,"X",0)</f>
        <v>0</v>
      </c>
      <c r="C47" s="137">
        <f>IF(Binary!C47&gt;=1,"X",0)</f>
        <v>0</v>
      </c>
      <c r="D47" s="137">
        <f>IF(Binary!D47&gt;=1,"X",0)</f>
        <v>0</v>
      </c>
      <c r="E47" s="137">
        <f>IF(Binary!E47&gt;=1,"X",0)</f>
        <v>0</v>
      </c>
      <c r="F47" s="137">
        <f>IF(Binary!F47&gt;=1,"X",0)</f>
        <v>0</v>
      </c>
      <c r="G47" s="137">
        <f>IF(Binary!G47&gt;=1,"X",0)</f>
        <v>0</v>
      </c>
      <c r="H47" s="137">
        <f>IF(Binary!H47&gt;=1,"X",0)</f>
        <v>0</v>
      </c>
      <c r="I47" s="137">
        <f>IF(Binary!I47&gt;=1,"X",0)</f>
        <v>0</v>
      </c>
      <c r="J47" s="137">
        <f>IF(Binary!J47&gt;=1,"X",0)</f>
        <v>0</v>
      </c>
      <c r="K47" s="137">
        <f>IF(Binary!K47&gt;=1,"X",0)</f>
        <v>0</v>
      </c>
      <c r="L47" s="137">
        <f>IF(Binary!L47&gt;=1,"X",0)</f>
        <v>0</v>
      </c>
      <c r="M47" t="str">
        <f>'Actual species'!V47</f>
        <v>------------</v>
      </c>
    </row>
    <row r="48" spans="1:13" x14ac:dyDescent="0.3">
      <c r="A48" t="str">
        <f>Binary!A48</f>
        <v>Phyllodrepa floralis</v>
      </c>
      <c r="B48" s="137">
        <f>IF(Binary!B48&gt;=1,"X",0)</f>
        <v>0</v>
      </c>
      <c r="C48" s="137">
        <f>IF(Binary!C48&gt;=1,"X",0)</f>
        <v>0</v>
      </c>
      <c r="D48" s="137">
        <f>IF(Binary!D48&gt;=1,"X",0)</f>
        <v>0</v>
      </c>
      <c r="E48" s="137">
        <f>IF(Binary!E48&gt;=1,"X",0)</f>
        <v>0</v>
      </c>
      <c r="F48" s="137">
        <f>IF(Binary!F48&gt;=1,"X",0)</f>
        <v>0</v>
      </c>
      <c r="G48" s="137">
        <f>IF(Binary!G48&gt;=1,"X",0)</f>
        <v>0</v>
      </c>
      <c r="H48" s="137">
        <f>IF(Binary!H48&gt;=1,"X",0)</f>
        <v>0</v>
      </c>
      <c r="I48" s="137">
        <f>IF(Binary!I48&gt;=1,"X",0)</f>
        <v>0</v>
      </c>
      <c r="J48" s="137">
        <f>IF(Binary!J48&gt;=1,"X",0)</f>
        <v>0</v>
      </c>
      <c r="K48" s="137">
        <f>IF(Binary!K48&gt;=1,"X",0)</f>
        <v>0</v>
      </c>
      <c r="L48" s="137">
        <f>IF(Binary!L48&gt;=1,"X",0)</f>
        <v>0</v>
      </c>
      <c r="M48" t="str">
        <f>'Actual species'!V48</f>
        <v>------------</v>
      </c>
    </row>
    <row r="49" spans="1:13" x14ac:dyDescent="0.3">
      <c r="A49" t="str">
        <f>Binary!A49</f>
        <v>Phyllodrepa ioptera</v>
      </c>
      <c r="B49" s="137">
        <f>IF(Binary!B49&gt;=1,"X",0)</f>
        <v>0</v>
      </c>
      <c r="C49" s="137">
        <f>IF(Binary!C49&gt;=1,"X",0)</f>
        <v>0</v>
      </c>
      <c r="D49" s="137">
        <f>IF(Binary!D49&gt;=1,"X",0)</f>
        <v>0</v>
      </c>
      <c r="E49" s="137">
        <f>IF(Binary!E49&gt;=1,"X",0)</f>
        <v>0</v>
      </c>
      <c r="F49" s="137">
        <f>IF(Binary!F49&gt;=1,"X",0)</f>
        <v>0</v>
      </c>
      <c r="G49" s="137">
        <f>IF(Binary!G49&gt;=1,"X",0)</f>
        <v>0</v>
      </c>
      <c r="H49" s="137">
        <f>IF(Binary!H49&gt;=1,"X",0)</f>
        <v>0</v>
      </c>
      <c r="I49" s="137">
        <f>IF(Binary!I49&gt;=1,"X",0)</f>
        <v>0</v>
      </c>
      <c r="J49" s="137">
        <f>IF(Binary!J49&gt;=1,"X",0)</f>
        <v>0</v>
      </c>
      <c r="K49" s="137">
        <f>IF(Binary!K49&gt;=1,"X",0)</f>
        <v>0</v>
      </c>
      <c r="L49" s="137">
        <f>IF(Binary!L49&gt;=1,"X",0)</f>
        <v>0</v>
      </c>
      <c r="M49">
        <f>'Actual species'!V49</f>
        <v>18</v>
      </c>
    </row>
    <row r="50" spans="1:13" x14ac:dyDescent="0.3">
      <c r="A50" s="63" t="str">
        <f>Binary!A50</f>
        <v>Phyllodrepa melanocephla</v>
      </c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6"/>
    </row>
    <row r="51" spans="1:13" x14ac:dyDescent="0.3">
      <c r="A51" t="str">
        <f>Binary!A51</f>
        <v>Proteininae</v>
      </c>
      <c r="B51" s="137">
        <f>IF(Binary!B51&gt;=1,"X",0)</f>
        <v>0</v>
      </c>
      <c r="C51" s="137">
        <f>IF(Binary!C51&gt;=1,"X",0)</f>
        <v>0</v>
      </c>
      <c r="D51" s="137">
        <f>IF(Binary!D51&gt;=1,"X",0)</f>
        <v>0</v>
      </c>
      <c r="E51" s="137">
        <f>IF(Binary!E51&gt;=1,"X",0)</f>
        <v>0</v>
      </c>
      <c r="F51" s="137">
        <f>IF(Binary!F51&gt;=1,"X",0)</f>
        <v>0</v>
      </c>
      <c r="G51" s="137">
        <f>IF(Binary!G51&gt;=1,"X",0)</f>
        <v>0</v>
      </c>
      <c r="H51" s="137">
        <f>IF(Binary!H51&gt;=1,"X",0)</f>
        <v>0</v>
      </c>
      <c r="I51" s="137">
        <f>IF(Binary!I51&gt;=1,"X",0)</f>
        <v>0</v>
      </c>
      <c r="J51" s="137">
        <f>IF(Binary!J51&gt;=1,"X",0)</f>
        <v>0</v>
      </c>
      <c r="K51" s="137">
        <f>IF(Binary!K51&gt;=1,"X",0)</f>
        <v>0</v>
      </c>
      <c r="L51" s="137">
        <f>IF(Binary!L51&gt;=1,"X",0)</f>
        <v>0</v>
      </c>
      <c r="M51">
        <f>'Actual species'!V51</f>
        <v>0</v>
      </c>
    </row>
    <row r="52" spans="1:13" x14ac:dyDescent="0.3">
      <c r="A52" t="str">
        <f>Binary!A52</f>
        <v>Metopsia assingi</v>
      </c>
      <c r="B52" s="137" t="str">
        <f>IF(Binary!B52&gt;=1,"X",0)</f>
        <v>X</v>
      </c>
      <c r="C52" s="137">
        <f>IF(Binary!C52&gt;=1,"X",0)</f>
        <v>0</v>
      </c>
      <c r="D52" s="137" t="str">
        <f>IF(Binary!D52&gt;=1,"X",0)</f>
        <v>X</v>
      </c>
      <c r="E52" s="137" t="str">
        <f>IF(Binary!E52&gt;=1,"X",0)</f>
        <v>X</v>
      </c>
      <c r="F52" s="137" t="str">
        <f>IF(Binary!F52&gt;=1,"X",0)</f>
        <v>X</v>
      </c>
      <c r="G52" s="137">
        <f>IF(Binary!G52&gt;=1,"X",0)</f>
        <v>0</v>
      </c>
      <c r="H52" s="137" t="str">
        <f>IF(Binary!H52&gt;=1,"X",0)</f>
        <v>X</v>
      </c>
      <c r="I52" s="137">
        <f>IF(Binary!I52&gt;=1,"X",0)</f>
        <v>0</v>
      </c>
      <c r="J52" s="137">
        <f>IF(Binary!J52&gt;=1,"X",0)</f>
        <v>0</v>
      </c>
      <c r="K52" s="137">
        <f>IF(Binary!K52&gt;=1,"X",0)</f>
        <v>0</v>
      </c>
      <c r="L52" s="137">
        <f>IF(Binary!L52&gt;=1,"X",0)</f>
        <v>0</v>
      </c>
      <c r="M52" t="str">
        <f>'Actual species'!V52</f>
        <v>------------</v>
      </c>
    </row>
    <row r="53" spans="1:13" x14ac:dyDescent="0.3">
      <c r="A53" t="str">
        <f>Binary!A53</f>
        <v>Metopsia similis</v>
      </c>
      <c r="B53" s="137">
        <f>IF(Binary!B53&gt;=1,"X",0)</f>
        <v>0</v>
      </c>
      <c r="C53" s="137">
        <f>IF(Binary!C53&gt;=1,"X",0)</f>
        <v>0</v>
      </c>
      <c r="D53" s="137">
        <f>IF(Binary!D53&gt;=1,"X",0)</f>
        <v>0</v>
      </c>
      <c r="E53" s="137">
        <f>IF(Binary!E53&gt;=1,"X",0)</f>
        <v>0</v>
      </c>
      <c r="F53" s="137">
        <f>IF(Binary!F53&gt;=1,"X",0)</f>
        <v>0</v>
      </c>
      <c r="G53" s="137">
        <f>IF(Binary!G53&gt;=1,"X",0)</f>
        <v>0</v>
      </c>
      <c r="H53" s="137">
        <f>IF(Binary!H53&gt;=1,"X",0)</f>
        <v>0</v>
      </c>
      <c r="I53" s="137">
        <f>IF(Binary!I53&gt;=1,"X",0)</f>
        <v>0</v>
      </c>
      <c r="J53" s="137">
        <f>IF(Binary!J53&gt;=1,"X",0)</f>
        <v>0</v>
      </c>
      <c r="K53" s="137">
        <f>IF(Binary!K53&gt;=1,"X",0)</f>
        <v>0</v>
      </c>
      <c r="L53" s="137">
        <f>IF(Binary!L53&gt;=1,"X",0)</f>
        <v>0</v>
      </c>
      <c r="M53" t="str">
        <f>'Actual species'!V53</f>
        <v>------------</v>
      </c>
    </row>
    <row r="54" spans="1:13" x14ac:dyDescent="0.3">
      <c r="A54" t="str">
        <f>Binary!A54</f>
        <v>Megathrus bellevoyei</v>
      </c>
      <c r="B54" s="137" t="str">
        <f>IF(Binary!B54&gt;=1,"X",0)</f>
        <v>X</v>
      </c>
      <c r="C54" s="137">
        <f>IF(Binary!C54&gt;=1,"X",0)</f>
        <v>0</v>
      </c>
      <c r="D54" s="137">
        <f>IF(Binary!D54&gt;=1,"X",0)</f>
        <v>0</v>
      </c>
      <c r="E54" s="137">
        <f>IF(Binary!E54&gt;=1,"X",0)</f>
        <v>0</v>
      </c>
      <c r="F54" s="137">
        <f>IF(Binary!F54&gt;=1,"X",0)</f>
        <v>0</v>
      </c>
      <c r="G54" s="137" t="str">
        <f>IF(Binary!G54&gt;=1,"X",0)</f>
        <v>X</v>
      </c>
      <c r="H54" s="137">
        <f>IF(Binary!H54&gt;=1,"X",0)</f>
        <v>0</v>
      </c>
      <c r="I54" s="137">
        <f>IF(Binary!I54&gt;=1,"X",0)</f>
        <v>0</v>
      </c>
      <c r="J54" s="137">
        <f>IF(Binary!J54&gt;=1,"X",0)</f>
        <v>0</v>
      </c>
      <c r="K54" s="137">
        <f>IF(Binary!K54&gt;=1,"X",0)</f>
        <v>0</v>
      </c>
      <c r="L54" s="137">
        <f>IF(Binary!L54&gt;=1,"X",0)</f>
        <v>0</v>
      </c>
      <c r="M54" t="str">
        <f>'Actual species'!V54</f>
        <v>------------</v>
      </c>
    </row>
    <row r="55" spans="1:13" x14ac:dyDescent="0.3">
      <c r="A55" t="str">
        <f>Binary!A55</f>
        <v>Megathrus depressus</v>
      </c>
      <c r="B55" s="137">
        <f>IF(Binary!B55&gt;=1,"X",0)</f>
        <v>0</v>
      </c>
      <c r="C55" s="137" t="str">
        <f>IF(Binary!C55&gt;=1,"X",0)</f>
        <v>X</v>
      </c>
      <c r="D55" s="137">
        <f>IF(Binary!D55&gt;=1,"X",0)</f>
        <v>0</v>
      </c>
      <c r="E55" s="137">
        <f>IF(Binary!E55&gt;=1,"X",0)</f>
        <v>0</v>
      </c>
      <c r="F55" s="137">
        <f>IF(Binary!F55&gt;=1,"X",0)</f>
        <v>0</v>
      </c>
      <c r="G55" s="137">
        <f>IF(Binary!G55&gt;=1,"X",0)</f>
        <v>0</v>
      </c>
      <c r="H55" s="137">
        <f>IF(Binary!H55&gt;=1,"X",0)</f>
        <v>0</v>
      </c>
      <c r="I55" s="137">
        <f>IF(Binary!I55&gt;=1,"X",0)</f>
        <v>0</v>
      </c>
      <c r="J55" s="137">
        <f>IF(Binary!J55&gt;=1,"X",0)</f>
        <v>0</v>
      </c>
      <c r="K55" s="137">
        <f>IF(Binary!K55&gt;=1,"X",0)</f>
        <v>0</v>
      </c>
      <c r="L55" s="137">
        <f>IF(Binary!L55&gt;=1,"X",0)</f>
        <v>0</v>
      </c>
      <c r="M55" t="str">
        <f>'Actual species'!V55</f>
        <v>------------</v>
      </c>
    </row>
    <row r="56" spans="1:13" x14ac:dyDescent="0.3">
      <c r="A56" t="str">
        <f>Binary!A56</f>
        <v>Proteinus atomarius</v>
      </c>
      <c r="B56" s="137">
        <f>IF(Binary!B56&gt;=1,"X",0)</f>
        <v>0</v>
      </c>
      <c r="C56" s="137" t="str">
        <f>IF(Binary!C56&gt;=1,"X",0)</f>
        <v>X</v>
      </c>
      <c r="D56" s="137" t="str">
        <f>IF(Binary!D56&gt;=1,"X",0)</f>
        <v>X</v>
      </c>
      <c r="E56" s="137">
        <f>IF(Binary!E56&gt;=1,"X",0)</f>
        <v>0</v>
      </c>
      <c r="F56" s="137">
        <f>IF(Binary!F56&gt;=1,"X",0)</f>
        <v>0</v>
      </c>
      <c r="G56" s="137" t="str">
        <f>IF(Binary!G56&gt;=1,"X",0)</f>
        <v>X</v>
      </c>
      <c r="H56" s="137">
        <f>IF(Binary!H56&gt;=1,"X",0)</f>
        <v>0</v>
      </c>
      <c r="I56" s="137">
        <f>IF(Binary!I56&gt;=1,"X",0)</f>
        <v>0</v>
      </c>
      <c r="J56" s="137" t="str">
        <f>IF(Binary!J56&gt;=1,"X",0)</f>
        <v>X</v>
      </c>
      <c r="K56" s="137">
        <f>IF(Binary!K56&gt;=1,"X",0)</f>
        <v>0</v>
      </c>
      <c r="L56" s="137">
        <f>IF(Binary!L56&gt;=1,"X",0)</f>
        <v>0</v>
      </c>
      <c r="M56" t="str">
        <f>'Actual species'!V56</f>
        <v>------------</v>
      </c>
    </row>
    <row r="57" spans="1:13" x14ac:dyDescent="0.3">
      <c r="A57" t="str">
        <f>Binary!A57</f>
        <v>Proteinus brachypterus</v>
      </c>
      <c r="B57" s="137">
        <f>IF(Binary!B57&gt;=1,"X",0)</f>
        <v>0</v>
      </c>
      <c r="C57" s="137" t="str">
        <f>IF(Binary!C57&gt;=1,"X",0)</f>
        <v>X</v>
      </c>
      <c r="D57" s="137">
        <f>IF(Binary!D57&gt;=1,"X",0)</f>
        <v>0</v>
      </c>
      <c r="E57" s="137">
        <f>IF(Binary!E57&gt;=1,"X",0)</f>
        <v>0</v>
      </c>
      <c r="F57" s="137">
        <f>IF(Binary!F57&gt;=1,"X",0)</f>
        <v>0</v>
      </c>
      <c r="G57" s="137">
        <f>IF(Binary!G57&gt;=1,"X",0)</f>
        <v>0</v>
      </c>
      <c r="H57" s="137">
        <f>IF(Binary!H57&gt;=1,"X",0)</f>
        <v>0</v>
      </c>
      <c r="I57" s="137">
        <f>IF(Binary!I57&gt;=1,"X",0)</f>
        <v>0</v>
      </c>
      <c r="J57" s="137">
        <f>IF(Binary!J57&gt;=1,"X",0)</f>
        <v>0</v>
      </c>
      <c r="K57" s="137">
        <f>IF(Binary!K57&gt;=1,"X",0)</f>
        <v>0</v>
      </c>
      <c r="L57" s="137">
        <f>IF(Binary!L57&gt;=1,"X",0)</f>
        <v>0</v>
      </c>
      <c r="M57" t="str">
        <f>'Actual species'!V57</f>
        <v>------------</v>
      </c>
    </row>
    <row r="58" spans="1:13" x14ac:dyDescent="0.3">
      <c r="A58" t="str">
        <f>Binary!A58</f>
        <v>Proteinus creticus</v>
      </c>
      <c r="B58" s="137">
        <f>IF(Binary!B58&gt;=1,"X",0)</f>
        <v>0</v>
      </c>
      <c r="C58" s="137">
        <f>IF(Binary!C58&gt;=1,"X",0)</f>
        <v>0</v>
      </c>
      <c r="D58" s="137">
        <f>IF(Binary!D58&gt;=1,"X",0)</f>
        <v>0</v>
      </c>
      <c r="E58" s="137">
        <f>IF(Binary!E58&gt;=1,"X",0)</f>
        <v>0</v>
      </c>
      <c r="F58" s="137">
        <f>IF(Binary!F58&gt;=1,"X",0)</f>
        <v>0</v>
      </c>
      <c r="G58" s="137" t="str">
        <f>IF(Binary!G58&gt;=1,"X",0)</f>
        <v>X</v>
      </c>
      <c r="H58" s="137">
        <f>IF(Binary!H58&gt;=1,"X",0)</f>
        <v>0</v>
      </c>
      <c r="I58" s="137">
        <f>IF(Binary!I58&gt;=1,"X",0)</f>
        <v>0</v>
      </c>
      <c r="J58" s="137">
        <f>IF(Binary!J58&gt;=1,"X",0)</f>
        <v>0</v>
      </c>
      <c r="K58" s="137">
        <f>IF(Binary!K58&gt;=1,"X",0)</f>
        <v>0</v>
      </c>
      <c r="L58" s="137">
        <f>IF(Binary!L58&gt;=1,"X",0)</f>
        <v>0</v>
      </c>
      <c r="M58" t="str">
        <f>'Actual species'!V58</f>
        <v>------------</v>
      </c>
    </row>
    <row r="59" spans="1:13" x14ac:dyDescent="0.3">
      <c r="A59" t="str">
        <f>Binary!A59</f>
        <v>Proteinus ovalis</v>
      </c>
      <c r="B59" s="137" t="str">
        <f>IF(Binary!B59&gt;=1,"X",0)</f>
        <v>X</v>
      </c>
      <c r="C59" s="137" t="str">
        <f>IF(Binary!C59&gt;=1,"X",0)</f>
        <v>X</v>
      </c>
      <c r="D59" s="137">
        <f>IF(Binary!D59&gt;=1,"X",0)</f>
        <v>0</v>
      </c>
      <c r="E59" s="137">
        <f>IF(Binary!E59&gt;=1,"X",0)</f>
        <v>0</v>
      </c>
      <c r="F59" s="137">
        <f>IF(Binary!F59&gt;=1,"X",0)</f>
        <v>0</v>
      </c>
      <c r="G59" s="137" t="str">
        <f>IF(Binary!G59&gt;=1,"X",0)</f>
        <v>X</v>
      </c>
      <c r="H59" s="137">
        <f>IF(Binary!H59&gt;=1,"X",0)</f>
        <v>0</v>
      </c>
      <c r="I59" s="137">
        <f>IF(Binary!I59&gt;=1,"X",0)</f>
        <v>0</v>
      </c>
      <c r="J59" s="137">
        <f>IF(Binary!J59&gt;=1,"X",0)</f>
        <v>0</v>
      </c>
      <c r="K59" s="137">
        <f>IF(Binary!K59&gt;=1,"X",0)</f>
        <v>0</v>
      </c>
      <c r="L59" s="137">
        <f>IF(Binary!L59&gt;=1,"X",0)</f>
        <v>0</v>
      </c>
      <c r="M59" t="str">
        <f>'Actual species'!V59</f>
        <v>------------</v>
      </c>
    </row>
    <row r="60" spans="1:13" x14ac:dyDescent="0.3">
      <c r="A60" t="str">
        <f>Binary!A60</f>
        <v>Proteinus sp. 1</v>
      </c>
      <c r="B60" s="137">
        <f>IF(Binary!B60&gt;=1,"X",0)</f>
        <v>0</v>
      </c>
      <c r="C60" s="137">
        <f>IF(Binary!C60&gt;=1,"X",0)</f>
        <v>0</v>
      </c>
      <c r="D60" s="137">
        <f>IF(Binary!D60&gt;=1,"X",0)</f>
        <v>0</v>
      </c>
      <c r="E60" s="137">
        <f>IF(Binary!E60&gt;=1,"X",0)</f>
        <v>0</v>
      </c>
      <c r="F60" s="137">
        <f>IF(Binary!F60&gt;=1,"X",0)</f>
        <v>0</v>
      </c>
      <c r="G60" s="137">
        <f>IF(Binary!G60&gt;=1,"X",0)</f>
        <v>0</v>
      </c>
      <c r="H60" s="137">
        <f>IF(Binary!H60&gt;=1,"X",0)</f>
        <v>0</v>
      </c>
      <c r="I60" s="137">
        <f>IF(Binary!I60&gt;=1,"X",0)</f>
        <v>0</v>
      </c>
      <c r="J60" s="137">
        <f>IF(Binary!J60&gt;=1,"X",0)</f>
        <v>0</v>
      </c>
      <c r="K60" s="137">
        <f>IF(Binary!K60&gt;=1,"X",0)</f>
        <v>0</v>
      </c>
      <c r="L60" s="137">
        <f>IF(Binary!L60&gt;=1,"X",0)</f>
        <v>0</v>
      </c>
      <c r="M60" t="str">
        <f>'Actual species'!V60</f>
        <v>------------</v>
      </c>
    </row>
    <row r="61" spans="1:13" x14ac:dyDescent="0.3">
      <c r="A61" t="str">
        <f>Binary!A61</f>
        <v>Proteinus sp. 2</v>
      </c>
      <c r="B61" s="137">
        <f>IF(Binary!B61&gt;=1,"X",0)</f>
        <v>0</v>
      </c>
      <c r="C61" s="137">
        <f>IF(Binary!C61&gt;=1,"X",0)</f>
        <v>0</v>
      </c>
      <c r="D61" s="137">
        <f>IF(Binary!D61&gt;=1,"X",0)</f>
        <v>0</v>
      </c>
      <c r="E61" s="137">
        <f>IF(Binary!E61&gt;=1,"X",0)</f>
        <v>0</v>
      </c>
      <c r="F61" s="137">
        <f>IF(Binary!F61&gt;=1,"X",0)</f>
        <v>0</v>
      </c>
      <c r="G61" s="137">
        <f>IF(Binary!G61&gt;=1,"X",0)</f>
        <v>0</v>
      </c>
      <c r="H61" s="137">
        <f>IF(Binary!H61&gt;=1,"X",0)</f>
        <v>0</v>
      </c>
      <c r="I61" s="137">
        <f>IF(Binary!I61&gt;=1,"X",0)</f>
        <v>0</v>
      </c>
      <c r="J61" s="137">
        <f>IF(Binary!J61&gt;=1,"X",0)</f>
        <v>0</v>
      </c>
      <c r="K61" s="137">
        <f>IF(Binary!K61&gt;=1,"X",0)</f>
        <v>0</v>
      </c>
      <c r="L61" s="137">
        <f>IF(Binary!L61&gt;=1,"X",0)</f>
        <v>0</v>
      </c>
      <c r="M61" t="str">
        <f>'Actual species'!V61</f>
        <v>------------</v>
      </c>
    </row>
    <row r="62" spans="1:13" x14ac:dyDescent="0.3">
      <c r="A62" s="63" t="str">
        <f>Binary!A62</f>
        <v>Proteinus utrarius</v>
      </c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6"/>
    </row>
    <row r="63" spans="1:13" x14ac:dyDescent="0.3">
      <c r="A63" t="str">
        <f>Binary!A63</f>
        <v>Micropeplinae</v>
      </c>
      <c r="B63" s="137">
        <f>IF(Binary!B63&gt;=1,"X",0)</f>
        <v>0</v>
      </c>
      <c r="C63" s="137">
        <f>IF(Binary!C63&gt;=1,"X",0)</f>
        <v>0</v>
      </c>
      <c r="D63" s="137">
        <f>IF(Binary!D63&gt;=1,"X",0)</f>
        <v>0</v>
      </c>
      <c r="E63" s="137">
        <f>IF(Binary!E63&gt;=1,"X",0)</f>
        <v>0</v>
      </c>
      <c r="F63" s="137">
        <f>IF(Binary!F63&gt;=1,"X",0)</f>
        <v>0</v>
      </c>
      <c r="G63" s="137">
        <f>IF(Binary!G63&gt;=1,"X",0)</f>
        <v>0</v>
      </c>
      <c r="H63" s="137">
        <f>IF(Binary!H63&gt;=1,"X",0)</f>
        <v>0</v>
      </c>
      <c r="I63" s="137">
        <f>IF(Binary!I63&gt;=1,"X",0)</f>
        <v>0</v>
      </c>
      <c r="J63" s="137">
        <f>IF(Binary!J63&gt;=1,"X",0)</f>
        <v>0</v>
      </c>
      <c r="K63" s="137">
        <f>IF(Binary!K63&gt;=1,"X",0)</f>
        <v>0</v>
      </c>
      <c r="L63" s="137">
        <f>IF(Binary!L63&gt;=1,"X",0)</f>
        <v>0</v>
      </c>
      <c r="M63">
        <f>'Actual species'!V63</f>
        <v>0</v>
      </c>
    </row>
    <row r="64" spans="1:13" x14ac:dyDescent="0.3">
      <c r="A64" t="str">
        <f>Binary!A64</f>
        <v>Arrhenopeplus cf. Thrasicus/turcicus</v>
      </c>
      <c r="B64" s="137">
        <f>IF(Binary!B64&gt;=1,"X",0)</f>
        <v>0</v>
      </c>
      <c r="C64" s="137" t="str">
        <f>IF(Binary!C64&gt;=1,"X",0)</f>
        <v>X</v>
      </c>
      <c r="D64" s="137">
        <f>IF(Binary!D64&gt;=1,"X",0)</f>
        <v>0</v>
      </c>
      <c r="E64" s="137">
        <f>IF(Binary!E64&gt;=1,"X",0)</f>
        <v>0</v>
      </c>
      <c r="F64" s="137">
        <f>IF(Binary!F64&gt;=1,"X",0)</f>
        <v>0</v>
      </c>
      <c r="G64" s="137">
        <f>IF(Binary!G64&gt;=1,"X",0)</f>
        <v>0</v>
      </c>
      <c r="H64" s="137">
        <f>IF(Binary!H64&gt;=1,"X",0)</f>
        <v>0</v>
      </c>
      <c r="I64" s="137">
        <f>IF(Binary!I64&gt;=1,"X",0)</f>
        <v>0</v>
      </c>
      <c r="J64" s="137">
        <f>IF(Binary!J64&gt;=1,"X",0)</f>
        <v>0</v>
      </c>
      <c r="K64" s="137">
        <f>IF(Binary!K64&gt;=1,"X",0)</f>
        <v>0</v>
      </c>
      <c r="L64" s="137">
        <f>IF(Binary!L64&gt;=1,"X",0)</f>
        <v>0</v>
      </c>
      <c r="M64" t="str">
        <f>'Actual species'!V64</f>
        <v>------------</v>
      </c>
    </row>
    <row r="65" spans="1:13" x14ac:dyDescent="0.3">
      <c r="A65" t="str">
        <f>Binary!A65</f>
        <v>Micropeplus cf. Turcicus</v>
      </c>
      <c r="B65" s="137" t="str">
        <f>IF(Binary!B65&gt;=1,"X",0)</f>
        <v>X</v>
      </c>
      <c r="C65" s="137">
        <f>IF(Binary!C65&gt;=1,"X",0)</f>
        <v>0</v>
      </c>
      <c r="D65" s="137">
        <f>IF(Binary!D65&gt;=1,"X",0)</f>
        <v>0</v>
      </c>
      <c r="E65" s="137">
        <f>IF(Binary!E65&gt;=1,"X",0)</f>
        <v>0</v>
      </c>
      <c r="F65" s="137">
        <f>IF(Binary!F65&gt;=1,"X",0)</f>
        <v>0</v>
      </c>
      <c r="G65" s="137">
        <f>IF(Binary!G65&gt;=1,"X",0)</f>
        <v>0</v>
      </c>
      <c r="H65" s="137">
        <f>IF(Binary!H65&gt;=1,"X",0)</f>
        <v>0</v>
      </c>
      <c r="I65" s="137">
        <f>IF(Binary!I65&gt;=1,"X",0)</f>
        <v>0</v>
      </c>
      <c r="J65" s="137">
        <f>IF(Binary!J65&gt;=1,"X",0)</f>
        <v>0</v>
      </c>
      <c r="K65" s="137">
        <f>IF(Binary!K65&gt;=1,"X",0)</f>
        <v>0</v>
      </c>
      <c r="L65" s="137">
        <f>IF(Binary!L65&gt;=1,"X",0)</f>
        <v>0</v>
      </c>
      <c r="M65" t="str">
        <f>'Actual species'!V65</f>
        <v>------------</v>
      </c>
    </row>
    <row r="66" spans="1:13" x14ac:dyDescent="0.3">
      <c r="A66" t="str">
        <f>Binary!A66</f>
        <v>Micropeplus fulvus</v>
      </c>
      <c r="B66" s="137" t="str">
        <f>IF(Binary!B66&gt;=1,"X",0)</f>
        <v>X</v>
      </c>
      <c r="C66" s="137">
        <f>IF(Binary!C66&gt;=1,"X",0)</f>
        <v>0</v>
      </c>
      <c r="D66" s="137">
        <f>IF(Binary!D66&gt;=1,"X",0)</f>
        <v>0</v>
      </c>
      <c r="E66" s="137" t="str">
        <f>IF(Binary!E66&gt;=1,"X",0)</f>
        <v>X</v>
      </c>
      <c r="F66" s="137" t="str">
        <f>IF(Binary!F66&gt;=1,"X",0)</f>
        <v>X</v>
      </c>
      <c r="G66" s="137">
        <f>IF(Binary!G66&gt;=1,"X",0)</f>
        <v>0</v>
      </c>
      <c r="H66" s="137" t="str">
        <f>IF(Binary!H66&gt;=1,"X",0)</f>
        <v>X</v>
      </c>
      <c r="I66" s="137" t="str">
        <f>IF(Binary!I66&gt;=1,"X",0)</f>
        <v>X</v>
      </c>
      <c r="J66" s="137">
        <f>IF(Binary!J66&gt;=1,"X",0)</f>
        <v>0</v>
      </c>
      <c r="K66" s="137">
        <f>IF(Binary!K66&gt;=1,"X",0)</f>
        <v>0</v>
      </c>
      <c r="L66" s="137">
        <f>IF(Binary!L66&gt;=1,"X",0)</f>
        <v>0</v>
      </c>
      <c r="M66" t="str">
        <f>'Actual species'!V66</f>
        <v>------------</v>
      </c>
    </row>
    <row r="67" spans="1:13" x14ac:dyDescent="0.3">
      <c r="A67" t="str">
        <f>Binary!A67</f>
        <v>Micropeplus latus</v>
      </c>
      <c r="B67" s="137">
        <f>IF(Binary!B67&gt;=1,"X",0)</f>
        <v>0</v>
      </c>
      <c r="C67" s="137">
        <f>IF(Binary!C67&gt;=1,"X",0)</f>
        <v>0</v>
      </c>
      <c r="D67" s="137">
        <f>IF(Binary!D67&gt;=1,"X",0)</f>
        <v>0</v>
      </c>
      <c r="E67" s="137">
        <f>IF(Binary!E67&gt;=1,"X",0)</f>
        <v>0</v>
      </c>
      <c r="F67" s="137">
        <f>IF(Binary!F67&gt;=1,"X",0)</f>
        <v>0</v>
      </c>
      <c r="G67" s="137">
        <f>IF(Binary!G67&gt;=1,"X",0)</f>
        <v>0</v>
      </c>
      <c r="H67" s="137">
        <f>IF(Binary!H67&gt;=1,"X",0)</f>
        <v>0</v>
      </c>
      <c r="I67" s="137">
        <f>IF(Binary!I67&gt;=1,"X",0)</f>
        <v>0</v>
      </c>
      <c r="J67" s="137">
        <f>IF(Binary!J67&gt;=1,"X",0)</f>
        <v>0</v>
      </c>
      <c r="K67" s="137">
        <f>IF(Binary!K67&gt;=1,"X",0)</f>
        <v>0</v>
      </c>
      <c r="L67" s="137">
        <f>IF(Binary!L67&gt;=1,"X",0)</f>
        <v>0</v>
      </c>
      <c r="M67" t="str">
        <f>'Actual species'!V67</f>
        <v>------------</v>
      </c>
    </row>
    <row r="68" spans="1:13" x14ac:dyDescent="0.3">
      <c r="A68" t="str">
        <f>Binary!A68</f>
        <v>Micropeplus porcatus</v>
      </c>
      <c r="B68" s="137">
        <f>IF(Binary!B68&gt;=1,"X",0)</f>
        <v>0</v>
      </c>
      <c r="C68" s="137">
        <f>IF(Binary!C68&gt;=1,"X",0)</f>
        <v>0</v>
      </c>
      <c r="D68" s="137">
        <f>IF(Binary!D68&gt;=1,"X",0)</f>
        <v>0</v>
      </c>
      <c r="E68" s="137">
        <f>IF(Binary!E68&gt;=1,"X",0)</f>
        <v>0</v>
      </c>
      <c r="F68" s="137">
        <f>IF(Binary!F68&gt;=1,"X",0)</f>
        <v>0</v>
      </c>
      <c r="G68" s="137">
        <f>IF(Binary!G68&gt;=1,"X",0)</f>
        <v>0</v>
      </c>
      <c r="H68" s="137">
        <f>IF(Binary!H68&gt;=1,"X",0)</f>
        <v>0</v>
      </c>
      <c r="I68" s="137">
        <f>IF(Binary!I68&gt;=1,"X",0)</f>
        <v>0</v>
      </c>
      <c r="J68" s="137">
        <f>IF(Binary!J68&gt;=1,"X",0)</f>
        <v>0</v>
      </c>
      <c r="K68" s="137">
        <f>IF(Binary!K68&gt;=1,"X",0)</f>
        <v>0</v>
      </c>
      <c r="L68" s="137">
        <f>IF(Binary!L68&gt;=1,"X",0)</f>
        <v>0</v>
      </c>
      <c r="M68" t="str">
        <f>'Actual species'!V68</f>
        <v>------------</v>
      </c>
    </row>
    <row r="69" spans="1:13" x14ac:dyDescent="0.3">
      <c r="A69" t="str">
        <f>Binary!A69</f>
        <v>Micropeplus ripicola</v>
      </c>
      <c r="B69" s="137">
        <f>IF(Binary!B69&gt;=1,"X",0)</f>
        <v>0</v>
      </c>
      <c r="C69" s="137">
        <f>IF(Binary!C69&gt;=1,"X",0)</f>
        <v>0</v>
      </c>
      <c r="D69" s="137">
        <f>IF(Binary!D69&gt;=1,"X",0)</f>
        <v>0</v>
      </c>
      <c r="E69" s="137">
        <f>IF(Binary!E69&gt;=1,"X",0)</f>
        <v>0</v>
      </c>
      <c r="F69" s="137">
        <f>IF(Binary!F69&gt;=1,"X",0)</f>
        <v>0</v>
      </c>
      <c r="G69" s="137">
        <f>IF(Binary!G69&gt;=1,"X",0)</f>
        <v>0</v>
      </c>
      <c r="H69" s="137">
        <f>IF(Binary!H69&gt;=1,"X",0)</f>
        <v>0</v>
      </c>
      <c r="I69" s="137">
        <f>IF(Binary!I69&gt;=1,"X",0)</f>
        <v>0</v>
      </c>
      <c r="J69" s="137">
        <f>IF(Binary!J69&gt;=1,"X",0)</f>
        <v>0</v>
      </c>
      <c r="K69" s="137">
        <f>IF(Binary!K69&gt;=1,"X",0)</f>
        <v>0</v>
      </c>
      <c r="L69" s="137">
        <f>IF(Binary!L69&gt;=1,"X",0)</f>
        <v>0</v>
      </c>
      <c r="M69" t="str">
        <f>'Actual species'!V69</f>
        <v>------------</v>
      </c>
    </row>
    <row r="70" spans="1:13" x14ac:dyDescent="0.3">
      <c r="A70" t="str">
        <f>Binary!A70</f>
        <v>Micropeplus sp.</v>
      </c>
      <c r="B70" s="137">
        <f>IF(Binary!B70&gt;=1,"X",0)</f>
        <v>0</v>
      </c>
      <c r="C70" s="137">
        <f>IF(Binary!C70&gt;=1,"X",0)</f>
        <v>0</v>
      </c>
      <c r="D70" s="137">
        <f>IF(Binary!D70&gt;=1,"X",0)</f>
        <v>0</v>
      </c>
      <c r="E70" s="137">
        <f>IF(Binary!E70&gt;=1,"X",0)</f>
        <v>0</v>
      </c>
      <c r="F70" s="137">
        <f>IF(Binary!F70&gt;=1,"X",0)</f>
        <v>0</v>
      </c>
      <c r="G70" s="137">
        <f>IF(Binary!G70&gt;=1,"X",0)</f>
        <v>0</v>
      </c>
      <c r="H70" s="137">
        <f>IF(Binary!H70&gt;=1,"X",0)</f>
        <v>0</v>
      </c>
      <c r="I70" s="137">
        <f>IF(Binary!I70&gt;=1,"X",0)</f>
        <v>0</v>
      </c>
      <c r="J70" s="137">
        <f>IF(Binary!J70&gt;=1,"X",0)</f>
        <v>0</v>
      </c>
      <c r="K70" s="137">
        <f>IF(Binary!K70&gt;=1,"X",0)</f>
        <v>0</v>
      </c>
      <c r="L70" s="137">
        <f>IF(Binary!L70&gt;=1,"X",0)</f>
        <v>0</v>
      </c>
      <c r="M70" t="str">
        <f>'Actual species'!V70</f>
        <v>------------</v>
      </c>
    </row>
    <row r="71" spans="1:13" x14ac:dyDescent="0.3">
      <c r="A71" s="63" t="str">
        <f>Binary!A71</f>
        <v>Micropeplus staphylinoides</v>
      </c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6"/>
    </row>
    <row r="72" spans="1:13" x14ac:dyDescent="0.3">
      <c r="A72" t="str">
        <f>Binary!A72</f>
        <v>Pselaphinae</v>
      </c>
      <c r="B72" s="137">
        <f>IF(Binary!B72&gt;=1,"X",0)</f>
        <v>0</v>
      </c>
      <c r="C72" s="137">
        <f>IF(Binary!C72&gt;=1,"X",0)</f>
        <v>0</v>
      </c>
      <c r="D72" s="137">
        <f>IF(Binary!D72&gt;=1,"X",0)</f>
        <v>0</v>
      </c>
      <c r="E72" s="137">
        <f>IF(Binary!E72&gt;=1,"X",0)</f>
        <v>0</v>
      </c>
      <c r="F72" s="137">
        <f>IF(Binary!F72&gt;=1,"X",0)</f>
        <v>0</v>
      </c>
      <c r="G72" s="137">
        <f>IF(Binary!G72&gt;=1,"X",0)</f>
        <v>0</v>
      </c>
      <c r="H72" s="137">
        <f>IF(Binary!H72&gt;=1,"X",0)</f>
        <v>0</v>
      </c>
      <c r="I72" s="137">
        <f>IF(Binary!I72&gt;=1,"X",0)</f>
        <v>0</v>
      </c>
      <c r="J72" s="137">
        <f>IF(Binary!J72&gt;=1,"X",0)</f>
        <v>0</v>
      </c>
      <c r="K72" s="137">
        <f>IF(Binary!K72&gt;=1,"X",0)</f>
        <v>0</v>
      </c>
      <c r="L72" s="137">
        <f>IF(Binary!L72&gt;=1,"X",0)</f>
        <v>0</v>
      </c>
      <c r="M72">
        <f>'Actual species'!V72</f>
        <v>0</v>
      </c>
    </row>
    <row r="73" spans="1:13" x14ac:dyDescent="0.3">
      <c r="A73" t="str">
        <f>Binary!A73</f>
        <v>Afropselaphus n. sp.</v>
      </c>
      <c r="B73" s="137">
        <f>IF(Binary!B73&gt;=1,"X",0)</f>
        <v>0</v>
      </c>
      <c r="C73" s="137">
        <f>IF(Binary!C73&gt;=1,"X",0)</f>
        <v>0</v>
      </c>
      <c r="D73" s="137">
        <f>IF(Binary!D73&gt;=1,"X",0)</f>
        <v>0</v>
      </c>
      <c r="E73" s="137">
        <f>IF(Binary!E73&gt;=1,"X",0)</f>
        <v>0</v>
      </c>
      <c r="F73" s="137">
        <f>IF(Binary!F73&gt;=1,"X",0)</f>
        <v>0</v>
      </c>
      <c r="G73" s="137" t="str">
        <f>IF(Binary!G73&gt;=1,"X",0)</f>
        <v>X</v>
      </c>
      <c r="H73" s="137">
        <f>IF(Binary!H73&gt;=1,"X",0)</f>
        <v>0</v>
      </c>
      <c r="I73" s="137">
        <f>IF(Binary!I73&gt;=1,"X",0)</f>
        <v>0</v>
      </c>
      <c r="J73" s="137">
        <f>IF(Binary!J73&gt;=1,"X",0)</f>
        <v>0</v>
      </c>
      <c r="K73" s="137">
        <f>IF(Binary!K73&gt;=1,"X",0)</f>
        <v>0</v>
      </c>
      <c r="L73" s="137" t="str">
        <f>IF(Binary!L73&gt;=1,"X",0)</f>
        <v>X</v>
      </c>
      <c r="M73" t="str">
        <f>'Actual species'!V73</f>
        <v>------------</v>
      </c>
    </row>
    <row r="74" spans="1:13" x14ac:dyDescent="0.3">
      <c r="A74" t="str">
        <f>Binary!A74</f>
        <v>Afroselaphus spec. Nov. (female</v>
      </c>
      <c r="B74" s="137">
        <f>IF(Binary!B74&gt;=1,"X",0)</f>
        <v>0</v>
      </c>
      <c r="C74" s="137">
        <f>IF(Binary!C74&gt;=1,"X",0)</f>
        <v>0</v>
      </c>
      <c r="D74" s="137">
        <f>IF(Binary!D74&gt;=1,"X",0)</f>
        <v>0</v>
      </c>
      <c r="E74" s="137">
        <f>IF(Binary!E74&gt;=1,"X",0)</f>
        <v>0</v>
      </c>
      <c r="F74" s="137">
        <f>IF(Binary!F74&gt;=1,"X",0)</f>
        <v>0</v>
      </c>
      <c r="G74" s="137">
        <f>IF(Binary!G74&gt;=1,"X",0)</f>
        <v>0</v>
      </c>
      <c r="H74" s="137">
        <f>IF(Binary!H74&gt;=1,"X",0)</f>
        <v>0</v>
      </c>
      <c r="I74" s="137">
        <f>IF(Binary!I74&gt;=1,"X",0)</f>
        <v>0</v>
      </c>
      <c r="J74" s="137" t="str">
        <f>IF(Binary!J74&gt;=1,"X",0)</f>
        <v>X</v>
      </c>
      <c r="K74" s="137">
        <f>IF(Binary!K74&gt;=1,"X",0)</f>
        <v>0</v>
      </c>
      <c r="L74" s="137">
        <f>IF(Binary!L74&gt;=1,"X",0)</f>
        <v>0</v>
      </c>
      <c r="M74" t="str">
        <f>'Actual species'!V74</f>
        <v>------------</v>
      </c>
    </row>
    <row r="75" spans="1:13" x14ac:dyDescent="0.3">
      <c r="A75" t="str">
        <f>Binary!A75</f>
        <v xml:space="preserve">*Amauronyx assingi (E) </v>
      </c>
      <c r="B75" s="137">
        <f>IF(Binary!B75&gt;=1,"X",0)</f>
        <v>0</v>
      </c>
      <c r="C75" s="137">
        <f>IF(Binary!C75&gt;=1,"X",0)</f>
        <v>0</v>
      </c>
      <c r="D75" s="137" t="str">
        <f>IF(Binary!D75&gt;=1,"X",0)</f>
        <v>X</v>
      </c>
      <c r="E75" s="137">
        <f>IF(Binary!E75&gt;=1,"X",0)</f>
        <v>0</v>
      </c>
      <c r="F75" s="137">
        <f>IF(Binary!F75&gt;=1,"X",0)</f>
        <v>0</v>
      </c>
      <c r="G75" s="137">
        <f>IF(Binary!G75&gt;=1,"X",0)</f>
        <v>0</v>
      </c>
      <c r="H75" s="137">
        <f>IF(Binary!H75&gt;=1,"X",0)</f>
        <v>0</v>
      </c>
      <c r="I75" s="137">
        <f>IF(Binary!I75&gt;=1,"X",0)</f>
        <v>0</v>
      </c>
      <c r="J75" s="137">
        <f>IF(Binary!J75&gt;=1,"X",0)</f>
        <v>0</v>
      </c>
      <c r="K75" s="137">
        <f>IF(Binary!K75&gt;=1,"X",0)</f>
        <v>0</v>
      </c>
      <c r="L75" s="137">
        <f>IF(Binary!L75&gt;=1,"X",0)</f>
        <v>0</v>
      </c>
      <c r="M75" t="str">
        <f>'Actual species'!V75</f>
        <v>------------</v>
      </c>
    </row>
    <row r="76" spans="1:13" x14ac:dyDescent="0.3">
      <c r="A76" t="str">
        <f>Binary!A76</f>
        <v xml:space="preserve">Amauronyx paganettii (E) </v>
      </c>
      <c r="B76" s="137">
        <f>IF(Binary!B76&gt;=1,"X",0)</f>
        <v>0</v>
      </c>
      <c r="C76" s="137">
        <f>IF(Binary!C76&gt;=1,"X",0)</f>
        <v>0</v>
      </c>
      <c r="D76" s="137">
        <f>IF(Binary!D76&gt;=1,"X",0)</f>
        <v>0</v>
      </c>
      <c r="E76" s="137">
        <f>IF(Binary!E76&gt;=1,"X",0)</f>
        <v>0</v>
      </c>
      <c r="F76" s="137">
        <f>IF(Binary!F76&gt;=1,"X",0)</f>
        <v>0</v>
      </c>
      <c r="G76" s="137">
        <f>IF(Binary!G76&gt;=1,"X",0)</f>
        <v>0</v>
      </c>
      <c r="H76" s="137">
        <f>IF(Binary!H76&gt;=1,"X",0)</f>
        <v>0</v>
      </c>
      <c r="I76" s="137">
        <f>IF(Binary!I76&gt;=1,"X",0)</f>
        <v>0</v>
      </c>
      <c r="J76" s="137">
        <f>IF(Binary!J76&gt;=1,"X",0)</f>
        <v>0</v>
      </c>
      <c r="K76" s="137">
        <f>IF(Binary!K76&gt;=1,"X",0)</f>
        <v>0</v>
      </c>
      <c r="L76" s="137">
        <f>IF(Binary!L76&gt;=1,"X",0)</f>
        <v>0</v>
      </c>
      <c r="M76" t="str">
        <f>'Actual species'!V76</f>
        <v>------------</v>
      </c>
    </row>
    <row r="77" spans="1:13" x14ac:dyDescent="0.3">
      <c r="A77" t="str">
        <f>Binary!A77</f>
        <v>Batrisodes oculatus</v>
      </c>
      <c r="B77" s="137">
        <f>IF(Binary!B77&gt;=1,"X",0)</f>
        <v>0</v>
      </c>
      <c r="C77" s="137">
        <f>IF(Binary!C77&gt;=1,"X",0)</f>
        <v>0</v>
      </c>
      <c r="D77" s="137">
        <f>IF(Binary!D77&gt;=1,"X",0)</f>
        <v>0</v>
      </c>
      <c r="E77" s="137">
        <f>IF(Binary!E77&gt;=1,"X",0)</f>
        <v>0</v>
      </c>
      <c r="F77" s="137">
        <f>IF(Binary!F77&gt;=1,"X",0)</f>
        <v>0</v>
      </c>
      <c r="G77" s="137">
        <f>IF(Binary!G77&gt;=1,"X",0)</f>
        <v>0</v>
      </c>
      <c r="H77" s="137">
        <f>IF(Binary!H77&gt;=1,"X",0)</f>
        <v>0</v>
      </c>
      <c r="I77" s="137">
        <f>IF(Binary!I77&gt;=1,"X",0)</f>
        <v>0</v>
      </c>
      <c r="J77" s="137">
        <f>IF(Binary!J77&gt;=1,"X",0)</f>
        <v>0</v>
      </c>
      <c r="K77" s="137">
        <f>IF(Binary!K77&gt;=1,"X",0)</f>
        <v>0</v>
      </c>
      <c r="L77" s="137">
        <f>IF(Binary!L77&gt;=1,"X",0)</f>
        <v>0</v>
      </c>
      <c r="M77" t="str">
        <f>'Actual species'!V77</f>
        <v>------------</v>
      </c>
    </row>
    <row r="78" spans="1:13" x14ac:dyDescent="0.3">
      <c r="A78" t="str">
        <f>Binary!A78</f>
        <v xml:space="preserve">Batrisodes paganettii (E) </v>
      </c>
      <c r="B78" s="137">
        <f>IF(Binary!B78&gt;=1,"X",0)</f>
        <v>0</v>
      </c>
      <c r="C78" s="137">
        <f>IF(Binary!C78&gt;=1,"X",0)</f>
        <v>0</v>
      </c>
      <c r="D78" s="137">
        <f>IF(Binary!D78&gt;=1,"X",0)</f>
        <v>0</v>
      </c>
      <c r="E78" s="137">
        <f>IF(Binary!E78&gt;=1,"X",0)</f>
        <v>0</v>
      </c>
      <c r="F78" s="137">
        <f>IF(Binary!F78&gt;=1,"X",0)</f>
        <v>0</v>
      </c>
      <c r="G78" s="137">
        <f>IF(Binary!G78&gt;=1,"X",0)</f>
        <v>0</v>
      </c>
      <c r="H78" s="137">
        <f>IF(Binary!H78&gt;=1,"X",0)</f>
        <v>0</v>
      </c>
      <c r="I78" s="137">
        <f>IF(Binary!I78&gt;=1,"X",0)</f>
        <v>0</v>
      </c>
      <c r="J78" s="137">
        <f>IF(Binary!J78&gt;=1,"X",0)</f>
        <v>0</v>
      </c>
      <c r="K78" s="137">
        <f>IF(Binary!K78&gt;=1,"X",0)</f>
        <v>0</v>
      </c>
      <c r="L78" s="137">
        <f>IF(Binary!L78&gt;=1,"X",0)</f>
        <v>0</v>
      </c>
      <c r="M78" t="str">
        <f>'Actual species'!V78</f>
        <v>------------</v>
      </c>
    </row>
    <row r="79" spans="1:13" x14ac:dyDescent="0.3">
      <c r="A79" t="str">
        <f>Binary!A79</f>
        <v>Bibloplectus ambiguus</v>
      </c>
      <c r="B79" s="137">
        <f>IF(Binary!B79&gt;=1,"X",0)</f>
        <v>0</v>
      </c>
      <c r="C79" s="137">
        <f>IF(Binary!C79&gt;=1,"X",0)</f>
        <v>0</v>
      </c>
      <c r="D79" s="137">
        <f>IF(Binary!D79&gt;=1,"X",0)</f>
        <v>0</v>
      </c>
      <c r="E79" s="137">
        <f>IF(Binary!E79&gt;=1,"X",0)</f>
        <v>0</v>
      </c>
      <c r="F79" s="137">
        <f>IF(Binary!F79&gt;=1,"X",0)</f>
        <v>0</v>
      </c>
      <c r="G79" s="137">
        <f>IF(Binary!G79&gt;=1,"X",0)</f>
        <v>0</v>
      </c>
      <c r="H79" s="137">
        <f>IF(Binary!H79&gt;=1,"X",0)</f>
        <v>0</v>
      </c>
      <c r="I79" s="137">
        <f>IF(Binary!I79&gt;=1,"X",0)</f>
        <v>0</v>
      </c>
      <c r="J79" s="137">
        <f>IF(Binary!J79&gt;=1,"X",0)</f>
        <v>0</v>
      </c>
      <c r="K79" s="137">
        <f>IF(Binary!K79&gt;=1,"X",0)</f>
        <v>0</v>
      </c>
      <c r="L79" s="137">
        <f>IF(Binary!L79&gt;=1,"X",0)</f>
        <v>0</v>
      </c>
      <c r="M79" t="str">
        <f>'Actual species'!V79</f>
        <v>------------</v>
      </c>
    </row>
    <row r="80" spans="1:13" x14ac:dyDescent="0.3">
      <c r="A80" t="str">
        <f>Binary!A80</f>
        <v>Bibloplectus beaumonti</v>
      </c>
      <c r="B80" s="137">
        <f>IF(Binary!B80&gt;=1,"X",0)</f>
        <v>0</v>
      </c>
      <c r="C80" s="137">
        <f>IF(Binary!C80&gt;=1,"X",0)</f>
        <v>0</v>
      </c>
      <c r="D80" s="137">
        <f>IF(Binary!D80&gt;=1,"X",0)</f>
        <v>0</v>
      </c>
      <c r="E80" s="137">
        <f>IF(Binary!E80&gt;=1,"X",0)</f>
        <v>0</v>
      </c>
      <c r="F80" s="137">
        <f>IF(Binary!F80&gt;=1,"X",0)</f>
        <v>0</v>
      </c>
      <c r="G80" s="137">
        <f>IF(Binary!G80&gt;=1,"X",0)</f>
        <v>0</v>
      </c>
      <c r="H80" s="137">
        <f>IF(Binary!H80&gt;=1,"X",0)</f>
        <v>0</v>
      </c>
      <c r="I80" s="137">
        <f>IF(Binary!I80&gt;=1,"X",0)</f>
        <v>0</v>
      </c>
      <c r="J80" s="137" t="str">
        <f>IF(Binary!J80&gt;=1,"X",0)</f>
        <v>X</v>
      </c>
      <c r="K80" s="137">
        <f>IF(Binary!K80&gt;=1,"X",0)</f>
        <v>0</v>
      </c>
      <c r="L80" s="137">
        <f>IF(Binary!L80&gt;=1,"X",0)</f>
        <v>0</v>
      </c>
      <c r="M80" t="str">
        <f>'Actual species'!V80</f>
        <v>------------</v>
      </c>
    </row>
    <row r="81" spans="1:13" x14ac:dyDescent="0.3">
      <c r="A81" t="str">
        <f>Binary!A81</f>
        <v>Bibloplectus elegans</v>
      </c>
      <c r="B81" s="137">
        <f>IF(Binary!B81&gt;=1,"X",0)</f>
        <v>0</v>
      </c>
      <c r="C81" s="137">
        <f>IF(Binary!C81&gt;=1,"X",0)</f>
        <v>0</v>
      </c>
      <c r="D81" s="137">
        <f>IF(Binary!D81&gt;=1,"X",0)</f>
        <v>0</v>
      </c>
      <c r="E81" s="137">
        <f>IF(Binary!E81&gt;=1,"X",0)</f>
        <v>0</v>
      </c>
      <c r="F81" s="137">
        <f>IF(Binary!F81&gt;=1,"X",0)</f>
        <v>0</v>
      </c>
      <c r="G81" s="137">
        <f>IF(Binary!G81&gt;=1,"X",0)</f>
        <v>0</v>
      </c>
      <c r="H81" s="137">
        <f>IF(Binary!H81&gt;=1,"X",0)</f>
        <v>0</v>
      </c>
      <c r="I81" s="137">
        <f>IF(Binary!I81&gt;=1,"X",0)</f>
        <v>0</v>
      </c>
      <c r="J81" s="137" t="str">
        <f>IF(Binary!J81&gt;=1,"X",0)</f>
        <v>X</v>
      </c>
      <c r="K81" s="137">
        <f>IF(Binary!K81&gt;=1,"X",0)</f>
        <v>0</v>
      </c>
      <c r="L81" s="137">
        <f>IF(Binary!L81&gt;=1,"X",0)</f>
        <v>0</v>
      </c>
      <c r="M81" t="str">
        <f>'Actual species'!V81</f>
        <v>------------</v>
      </c>
    </row>
    <row r="82" spans="1:13" x14ac:dyDescent="0.3">
      <c r="A82" t="str">
        <f>Binary!A82</f>
        <v>Bibloplectus hellenicus</v>
      </c>
      <c r="B82" s="137">
        <f>IF(Binary!B82&gt;=1,"X",0)</f>
        <v>0</v>
      </c>
      <c r="C82" s="137">
        <f>IF(Binary!C82&gt;=1,"X",0)</f>
        <v>0</v>
      </c>
      <c r="D82" s="137">
        <f>IF(Binary!D82&gt;=1,"X",0)</f>
        <v>0</v>
      </c>
      <c r="E82" s="137">
        <f>IF(Binary!E82&gt;=1,"X",0)</f>
        <v>0</v>
      </c>
      <c r="F82" s="137">
        <f>IF(Binary!F82&gt;=1,"X",0)</f>
        <v>0</v>
      </c>
      <c r="G82" s="137">
        <f>IF(Binary!G82&gt;=1,"X",0)</f>
        <v>0</v>
      </c>
      <c r="H82" s="137">
        <f>IF(Binary!H82&gt;=1,"X",0)</f>
        <v>0</v>
      </c>
      <c r="I82" s="137">
        <f>IF(Binary!I82&gt;=1,"X",0)</f>
        <v>0</v>
      </c>
      <c r="J82" s="137" t="str">
        <f>IF(Binary!J82&gt;=1,"X",0)</f>
        <v>X</v>
      </c>
      <c r="K82" s="137">
        <f>IF(Binary!K82&gt;=1,"X",0)</f>
        <v>0</v>
      </c>
      <c r="L82" s="137">
        <f>IF(Binary!L82&gt;=1,"X",0)</f>
        <v>0</v>
      </c>
      <c r="M82" t="str">
        <f>'Actual species'!V82</f>
        <v>------------</v>
      </c>
    </row>
    <row r="83" spans="1:13" x14ac:dyDescent="0.3">
      <c r="A83" t="str">
        <f>Binary!A83</f>
        <v>Bibloplectus jeanelli</v>
      </c>
      <c r="B83" s="137">
        <f>IF(Binary!B83&gt;=1,"X",0)</f>
        <v>0</v>
      </c>
      <c r="C83" s="137">
        <f>IF(Binary!C83&gt;=1,"X",0)</f>
        <v>0</v>
      </c>
      <c r="D83" s="137">
        <f>IF(Binary!D83&gt;=1,"X",0)</f>
        <v>0</v>
      </c>
      <c r="E83" s="137">
        <f>IF(Binary!E83&gt;=1,"X",0)</f>
        <v>0</v>
      </c>
      <c r="F83" s="137">
        <f>IF(Binary!F83&gt;=1,"X",0)</f>
        <v>0</v>
      </c>
      <c r="G83" s="137">
        <f>IF(Binary!G83&gt;=1,"X",0)</f>
        <v>0</v>
      </c>
      <c r="H83" s="137">
        <f>IF(Binary!H83&gt;=1,"X",0)</f>
        <v>0</v>
      </c>
      <c r="I83" s="137">
        <f>IF(Binary!I83&gt;=1,"X",0)</f>
        <v>0</v>
      </c>
      <c r="J83" s="137" t="str">
        <f>IF(Binary!J83&gt;=1,"X",0)</f>
        <v>X</v>
      </c>
      <c r="K83" s="137">
        <f>IF(Binary!K83&gt;=1,"X",0)</f>
        <v>0</v>
      </c>
      <c r="L83" s="137">
        <f>IF(Binary!L83&gt;=1,"X",0)</f>
        <v>0</v>
      </c>
      <c r="M83" t="str">
        <f>'Actual species'!V83</f>
        <v>------------</v>
      </c>
    </row>
    <row r="84" spans="1:13" x14ac:dyDescent="0.3">
      <c r="A84" t="str">
        <f>Binary!A84</f>
        <v>Bibloplectus parvulus</v>
      </c>
      <c r="B84" s="137">
        <f>IF(Binary!B84&gt;=1,"X",0)</f>
        <v>0</v>
      </c>
      <c r="C84" s="137">
        <f>IF(Binary!C84&gt;=1,"X",0)</f>
        <v>0</v>
      </c>
      <c r="D84" s="137">
        <f>IF(Binary!D84&gt;=1,"X",0)</f>
        <v>0</v>
      </c>
      <c r="E84" s="137">
        <f>IF(Binary!E84&gt;=1,"X",0)</f>
        <v>0</v>
      </c>
      <c r="F84" s="137">
        <f>IF(Binary!F84&gt;=1,"X",0)</f>
        <v>0</v>
      </c>
      <c r="G84" s="137">
        <f>IF(Binary!G84&gt;=1,"X",0)</f>
        <v>0</v>
      </c>
      <c r="H84" s="137">
        <f>IF(Binary!H84&gt;=1,"X",0)</f>
        <v>0</v>
      </c>
      <c r="I84" s="137">
        <f>IF(Binary!I84&gt;=1,"X",0)</f>
        <v>0</v>
      </c>
      <c r="J84" s="137">
        <f>IF(Binary!J84&gt;=1,"X",0)</f>
        <v>0</v>
      </c>
      <c r="K84" s="137">
        <f>IF(Binary!K84&gt;=1,"X",0)</f>
        <v>0</v>
      </c>
      <c r="L84" s="137">
        <f>IF(Binary!L84&gt;=1,"X",0)</f>
        <v>0</v>
      </c>
      <c r="M84" t="str">
        <f>'Actual species'!V84</f>
        <v>------------</v>
      </c>
    </row>
    <row r="85" spans="1:13" x14ac:dyDescent="0.3">
      <c r="A85" t="str">
        <f>Binary!A85</f>
        <v>Brachygluta n. sp.</v>
      </c>
      <c r="B85" s="137">
        <f>IF(Binary!B85&gt;=1,"X",0)</f>
        <v>0</v>
      </c>
      <c r="C85" s="137">
        <f>IF(Binary!C85&gt;=1,"X",0)</f>
        <v>0</v>
      </c>
      <c r="D85" s="137">
        <f>IF(Binary!D85&gt;=1,"X",0)</f>
        <v>0</v>
      </c>
      <c r="E85" s="137">
        <f>IF(Binary!E85&gt;=1,"X",0)</f>
        <v>0</v>
      </c>
      <c r="F85" s="137">
        <f>IF(Binary!F85&gt;=1,"X",0)</f>
        <v>0</v>
      </c>
      <c r="G85" s="137" t="str">
        <f>IF(Binary!G85&gt;=1,"X",0)</f>
        <v>X</v>
      </c>
      <c r="H85" s="137">
        <f>IF(Binary!H85&gt;=1,"X",0)</f>
        <v>0</v>
      </c>
      <c r="I85" s="137">
        <f>IF(Binary!I85&gt;=1,"X",0)</f>
        <v>0</v>
      </c>
      <c r="J85" s="137">
        <f>IF(Binary!J85&gt;=1,"X",0)</f>
        <v>0</v>
      </c>
      <c r="K85" s="137">
        <f>IF(Binary!K85&gt;=1,"X",0)</f>
        <v>0</v>
      </c>
      <c r="L85" s="137">
        <f>IF(Binary!L85&gt;=1,"X",0)</f>
        <v>0</v>
      </c>
      <c r="M85" t="str">
        <f>'Actual species'!V85</f>
        <v>------------</v>
      </c>
    </row>
    <row r="86" spans="1:13" x14ac:dyDescent="0.3">
      <c r="A86" t="str">
        <f>Binary!A86</f>
        <v>Brachygluta abrupta</v>
      </c>
      <c r="B86" s="137">
        <f>IF(Binary!B86&gt;=1,"X",0)</f>
        <v>0</v>
      </c>
      <c r="C86" s="137">
        <f>IF(Binary!C86&gt;=1,"X",0)</f>
        <v>0</v>
      </c>
      <c r="D86" s="137">
        <f>IF(Binary!D86&gt;=1,"X",0)</f>
        <v>0</v>
      </c>
      <c r="E86" s="137">
        <f>IF(Binary!E86&gt;=1,"X",0)</f>
        <v>0</v>
      </c>
      <c r="F86" s="137">
        <f>IF(Binary!F86&gt;=1,"X",0)</f>
        <v>0</v>
      </c>
      <c r="G86" s="137">
        <f>IF(Binary!G86&gt;=1,"X",0)</f>
        <v>0</v>
      </c>
      <c r="H86" s="137">
        <f>IF(Binary!H86&gt;=1,"X",0)</f>
        <v>0</v>
      </c>
      <c r="I86" s="137">
        <f>IF(Binary!I86&gt;=1,"X",0)</f>
        <v>0</v>
      </c>
      <c r="J86" s="137">
        <f>IF(Binary!J86&gt;=1,"X",0)</f>
        <v>0</v>
      </c>
      <c r="K86" s="137">
        <f>IF(Binary!K86&gt;=1,"X",0)</f>
        <v>0</v>
      </c>
      <c r="L86" s="137">
        <f>IF(Binary!L86&gt;=1,"X",0)</f>
        <v>0</v>
      </c>
      <c r="M86" t="str">
        <f>'Actual species'!V86</f>
        <v>------------</v>
      </c>
    </row>
    <row r="87" spans="1:13" x14ac:dyDescent="0.3">
      <c r="A87" t="str">
        <f>Binary!A87</f>
        <v>Brachygluta cavernosa</v>
      </c>
      <c r="B87" s="137">
        <f>IF(Binary!B87&gt;=1,"X",0)</f>
        <v>0</v>
      </c>
      <c r="C87" s="137">
        <f>IF(Binary!C87&gt;=1,"X",0)</f>
        <v>0</v>
      </c>
      <c r="D87" s="137" t="str">
        <f>IF(Binary!D87&gt;=1,"X",0)</f>
        <v>X</v>
      </c>
      <c r="E87" s="137">
        <f>IF(Binary!E87&gt;=1,"X",0)</f>
        <v>0</v>
      </c>
      <c r="F87" s="137">
        <f>IF(Binary!F87&gt;=1,"X",0)</f>
        <v>0</v>
      </c>
      <c r="G87" s="137" t="str">
        <f>IF(Binary!G87&gt;=1,"X",0)</f>
        <v>X</v>
      </c>
      <c r="H87" s="137" t="str">
        <f>IF(Binary!H87&gt;=1,"X",0)</f>
        <v>X</v>
      </c>
      <c r="I87" s="137">
        <f>IF(Binary!I87&gt;=1,"X",0)</f>
        <v>0</v>
      </c>
      <c r="J87" s="137">
        <f>IF(Binary!J87&gt;=1,"X",0)</f>
        <v>0</v>
      </c>
      <c r="K87" s="137">
        <f>IF(Binary!K87&gt;=1,"X",0)</f>
        <v>0</v>
      </c>
      <c r="L87" s="137">
        <f>IF(Binary!L87&gt;=1,"X",0)</f>
        <v>0</v>
      </c>
      <c r="M87" t="str">
        <f>'Actual species'!V87</f>
        <v>------------</v>
      </c>
    </row>
    <row r="88" spans="1:13" x14ac:dyDescent="0.3">
      <c r="A88" t="str">
        <f>Binary!A88</f>
        <v>Brachygluta foveola foveola</v>
      </c>
      <c r="B88" s="137">
        <f>IF(Binary!B88&gt;=1,"X",0)</f>
        <v>0</v>
      </c>
      <c r="C88" s="137">
        <f>IF(Binary!C88&gt;=1,"X",0)</f>
        <v>0</v>
      </c>
      <c r="D88" s="137">
        <f>IF(Binary!D88&gt;=1,"X",0)</f>
        <v>0</v>
      </c>
      <c r="E88" s="137">
        <f>IF(Binary!E88&gt;=1,"X",0)</f>
        <v>0</v>
      </c>
      <c r="F88" s="137" t="str">
        <f>IF(Binary!F88&gt;=1,"X",0)</f>
        <v>X</v>
      </c>
      <c r="G88" s="137">
        <f>IF(Binary!G88&gt;=1,"X",0)</f>
        <v>0</v>
      </c>
      <c r="H88" s="137">
        <f>IF(Binary!H88&gt;=1,"X",0)</f>
        <v>0</v>
      </c>
      <c r="I88" s="137">
        <f>IF(Binary!I88&gt;=1,"X",0)</f>
        <v>0</v>
      </c>
      <c r="J88" s="137">
        <f>IF(Binary!J88&gt;=1,"X",0)</f>
        <v>0</v>
      </c>
      <c r="K88" s="137">
        <f>IF(Binary!K88&gt;=1,"X",0)</f>
        <v>0</v>
      </c>
      <c r="L88" s="137">
        <f>IF(Binary!L88&gt;=1,"X",0)</f>
        <v>0</v>
      </c>
      <c r="M88" t="str">
        <f>'Actual species'!V88</f>
        <v>------------</v>
      </c>
    </row>
    <row r="89" spans="1:13" x14ac:dyDescent="0.3">
      <c r="A89" t="str">
        <f>Binary!A89</f>
        <v>Brachygluta furcata</v>
      </c>
      <c r="B89" s="137">
        <f>IF(Binary!B89&gt;=1,"X",0)</f>
        <v>0</v>
      </c>
      <c r="C89" s="137">
        <f>IF(Binary!C89&gt;=1,"X",0)</f>
        <v>0</v>
      </c>
      <c r="D89" s="137">
        <f>IF(Binary!D89&gt;=1,"X",0)</f>
        <v>0</v>
      </c>
      <c r="E89" s="137">
        <f>IF(Binary!E89&gt;=1,"X",0)</f>
        <v>0</v>
      </c>
      <c r="F89" s="137">
        <f>IF(Binary!F89&gt;=1,"X",0)</f>
        <v>0</v>
      </c>
      <c r="G89" s="137">
        <f>IF(Binary!G89&gt;=1,"X",0)</f>
        <v>0</v>
      </c>
      <c r="H89" s="137">
        <f>IF(Binary!H89&gt;=1,"X",0)</f>
        <v>0</v>
      </c>
      <c r="I89" s="137">
        <f>IF(Binary!I89&gt;=1,"X",0)</f>
        <v>0</v>
      </c>
      <c r="J89" s="137">
        <f>IF(Binary!J89&gt;=1,"X",0)</f>
        <v>0</v>
      </c>
      <c r="K89" s="137">
        <f>IF(Binary!K89&gt;=1,"X",0)</f>
        <v>0</v>
      </c>
      <c r="L89" s="137">
        <f>IF(Binary!L89&gt;=1,"X",0)</f>
        <v>0</v>
      </c>
      <c r="M89" t="str">
        <f>'Actual species'!V89</f>
        <v>------------</v>
      </c>
    </row>
    <row r="90" spans="1:13" x14ac:dyDescent="0.3">
      <c r="A90" t="str">
        <f>Binary!A90</f>
        <v xml:space="preserve">Brachygluta gnosiaca (E) </v>
      </c>
      <c r="B90" s="137">
        <f>IF(Binary!B90&gt;=1,"X",0)</f>
        <v>0</v>
      </c>
      <c r="C90" s="137">
        <f>IF(Binary!C90&gt;=1,"X",0)</f>
        <v>0</v>
      </c>
      <c r="D90" s="137">
        <f>IF(Binary!D90&gt;=1,"X",0)</f>
        <v>0</v>
      </c>
      <c r="E90" s="137">
        <f>IF(Binary!E90&gt;=1,"X",0)</f>
        <v>0</v>
      </c>
      <c r="F90" s="137">
        <f>IF(Binary!F90&gt;=1,"X",0)</f>
        <v>0</v>
      </c>
      <c r="G90" s="137">
        <f>IF(Binary!G90&gt;=1,"X",0)</f>
        <v>0</v>
      </c>
      <c r="H90" s="137">
        <f>IF(Binary!H90&gt;=1,"X",0)</f>
        <v>0</v>
      </c>
      <c r="I90" s="137">
        <f>IF(Binary!I90&gt;=1,"X",0)</f>
        <v>0</v>
      </c>
      <c r="J90" s="137">
        <f>IF(Binary!J90&gt;=1,"X",0)</f>
        <v>0</v>
      </c>
      <c r="K90" s="137">
        <f>IF(Binary!K90&gt;=1,"X",0)</f>
        <v>0</v>
      </c>
      <c r="L90" s="137">
        <f>IF(Binary!L90&gt;=1,"X",0)</f>
        <v>0</v>
      </c>
      <c r="M90" t="str">
        <f>'Actual species'!V90</f>
        <v>------------</v>
      </c>
    </row>
    <row r="91" spans="1:13" x14ac:dyDescent="0.3">
      <c r="A91" t="str">
        <f>Binary!A91</f>
        <v>Brachygluta helferi longispina</v>
      </c>
      <c r="B91" s="137">
        <f>IF(Binary!B91&gt;=1,"X",0)</f>
        <v>0</v>
      </c>
      <c r="C91" s="137">
        <f>IF(Binary!C91&gt;=1,"X",0)</f>
        <v>0</v>
      </c>
      <c r="D91" s="137">
        <f>IF(Binary!D91&gt;=1,"X",0)</f>
        <v>0</v>
      </c>
      <c r="E91" s="137">
        <f>IF(Binary!E91&gt;=1,"X",0)</f>
        <v>0</v>
      </c>
      <c r="F91" s="137">
        <f>IF(Binary!F91&gt;=1,"X",0)</f>
        <v>0</v>
      </c>
      <c r="G91" s="137">
        <f>IF(Binary!G91&gt;=1,"X",0)</f>
        <v>0</v>
      </c>
      <c r="H91" s="137">
        <f>IF(Binary!H91&gt;=1,"X",0)</f>
        <v>0</v>
      </c>
      <c r="I91" s="137">
        <f>IF(Binary!I91&gt;=1,"X",0)</f>
        <v>0</v>
      </c>
      <c r="J91" s="137" t="str">
        <f>IF(Binary!J91&gt;=1,"X",0)</f>
        <v>X</v>
      </c>
      <c r="K91" s="137">
        <f>IF(Binary!K91&gt;=1,"X",0)</f>
        <v>0</v>
      </c>
      <c r="L91" s="137">
        <f>IF(Binary!L91&gt;=1,"X",0)</f>
        <v>0</v>
      </c>
      <c r="M91" t="str">
        <f>'Actual species'!V91</f>
        <v>------------</v>
      </c>
    </row>
    <row r="92" spans="1:13" x14ac:dyDescent="0.3">
      <c r="A92" t="str">
        <f>Binary!A92</f>
        <v>Brachygluta ochanensis</v>
      </c>
      <c r="B92" s="137">
        <f>IF(Binary!B92&gt;=1,"X",0)</f>
        <v>0</v>
      </c>
      <c r="C92" s="137">
        <f>IF(Binary!C92&gt;=1,"X",0)</f>
        <v>0</v>
      </c>
      <c r="D92" s="137">
        <f>IF(Binary!D92&gt;=1,"X",0)</f>
        <v>0</v>
      </c>
      <c r="E92" s="137">
        <f>IF(Binary!E92&gt;=1,"X",0)</f>
        <v>0</v>
      </c>
      <c r="F92" s="137">
        <f>IF(Binary!F92&gt;=1,"X",0)</f>
        <v>0</v>
      </c>
      <c r="G92" s="137" t="str">
        <f>IF(Binary!G92&gt;=1,"X",0)</f>
        <v>X</v>
      </c>
      <c r="H92" s="137">
        <f>IF(Binary!H92&gt;=1,"X",0)</f>
        <v>0</v>
      </c>
      <c r="I92" s="137">
        <f>IF(Binary!I92&gt;=1,"X",0)</f>
        <v>0</v>
      </c>
      <c r="J92" s="137">
        <f>IF(Binary!J92&gt;=1,"X",0)</f>
        <v>0</v>
      </c>
      <c r="K92" s="137">
        <f>IF(Binary!K92&gt;=1,"X",0)</f>
        <v>0</v>
      </c>
      <c r="L92" s="137">
        <f>IF(Binary!L92&gt;=1,"X",0)</f>
        <v>0</v>
      </c>
      <c r="M92" t="str">
        <f>'Actual species'!V92</f>
        <v>------------</v>
      </c>
    </row>
    <row r="93" spans="1:13" x14ac:dyDescent="0.3">
      <c r="A93" t="str">
        <f>Binary!A93</f>
        <v>Brachygluta spinicoxis fuchsii</v>
      </c>
      <c r="B93" s="137">
        <f>IF(Binary!B93&gt;=1,"X",0)</f>
        <v>0</v>
      </c>
      <c r="C93" s="137">
        <f>IF(Binary!C93&gt;=1,"X",0)</f>
        <v>0</v>
      </c>
      <c r="D93" s="137">
        <f>IF(Binary!D93&gt;=1,"X",0)</f>
        <v>0</v>
      </c>
      <c r="E93" s="137" t="str">
        <f>IF(Binary!E93&gt;=1,"X",0)</f>
        <v>X</v>
      </c>
      <c r="F93" s="137">
        <f>IF(Binary!F93&gt;=1,"X",0)</f>
        <v>0</v>
      </c>
      <c r="G93" s="137">
        <f>IF(Binary!G93&gt;=1,"X",0)</f>
        <v>0</v>
      </c>
      <c r="H93" s="137">
        <f>IF(Binary!H93&gt;=1,"X",0)</f>
        <v>0</v>
      </c>
      <c r="I93" s="137">
        <f>IF(Binary!I93&gt;=1,"X",0)</f>
        <v>0</v>
      </c>
      <c r="J93" s="137">
        <f>IF(Binary!J93&gt;=1,"X",0)</f>
        <v>0</v>
      </c>
      <c r="K93" s="137">
        <f>IF(Binary!K93&gt;=1,"X",0)</f>
        <v>0</v>
      </c>
      <c r="L93" s="137">
        <f>IF(Binary!L93&gt;=1,"X",0)</f>
        <v>0</v>
      </c>
      <c r="M93" t="str">
        <f>'Actual species'!V93</f>
        <v>------------</v>
      </c>
    </row>
    <row r="94" spans="1:13" x14ac:dyDescent="0.3">
      <c r="A94" t="str">
        <f>Binary!A94</f>
        <v>Brachygluta transversalis</v>
      </c>
      <c r="B94" s="137">
        <f>IF(Binary!B94&gt;=1,"X",0)</f>
        <v>0</v>
      </c>
      <c r="C94" s="137">
        <f>IF(Binary!C94&gt;=1,"X",0)</f>
        <v>0</v>
      </c>
      <c r="D94" s="137">
        <f>IF(Binary!D94&gt;=1,"X",0)</f>
        <v>0</v>
      </c>
      <c r="E94" s="137">
        <f>IF(Binary!E94&gt;=1,"X",0)</f>
        <v>0</v>
      </c>
      <c r="F94" s="137">
        <f>IF(Binary!F94&gt;=1,"X",0)</f>
        <v>0</v>
      </c>
      <c r="G94" s="137">
        <f>IF(Binary!G94&gt;=1,"X",0)</f>
        <v>0</v>
      </c>
      <c r="H94" s="137">
        <f>IF(Binary!H94&gt;=1,"X",0)</f>
        <v>0</v>
      </c>
      <c r="I94" s="137">
        <f>IF(Binary!I94&gt;=1,"X",0)</f>
        <v>0</v>
      </c>
      <c r="J94" s="137">
        <f>IF(Binary!J94&gt;=1,"X",0)</f>
        <v>0</v>
      </c>
      <c r="K94" s="137">
        <f>IF(Binary!K94&gt;=1,"X",0)</f>
        <v>0</v>
      </c>
      <c r="L94" s="137">
        <f>IF(Binary!L94&gt;=1,"X",0)</f>
        <v>0</v>
      </c>
      <c r="M94" t="str">
        <f>'Actual species'!V94</f>
        <v>------------</v>
      </c>
    </row>
    <row r="95" spans="1:13" x14ac:dyDescent="0.3">
      <c r="A95" t="str">
        <f>Binary!A95</f>
        <v>Brachygluta xanthoptera</v>
      </c>
      <c r="B95" s="137">
        <f>IF(Binary!B95&gt;=1,"X",0)</f>
        <v>0</v>
      </c>
      <c r="C95" s="137">
        <f>IF(Binary!C95&gt;=1,"X",0)</f>
        <v>0</v>
      </c>
      <c r="D95" s="137">
        <f>IF(Binary!D95&gt;=1,"X",0)</f>
        <v>0</v>
      </c>
      <c r="E95" s="137">
        <f>IF(Binary!E95&gt;=1,"X",0)</f>
        <v>0</v>
      </c>
      <c r="F95" s="137">
        <f>IF(Binary!F95&gt;=1,"X",0)</f>
        <v>0</v>
      </c>
      <c r="G95" s="137">
        <f>IF(Binary!G95&gt;=1,"X",0)</f>
        <v>0</v>
      </c>
      <c r="H95" s="137">
        <f>IF(Binary!H95&gt;=1,"X",0)</f>
        <v>0</v>
      </c>
      <c r="I95" s="137">
        <f>IF(Binary!I95&gt;=1,"X",0)</f>
        <v>0</v>
      </c>
      <c r="J95" s="137">
        <f>IF(Binary!J95&gt;=1,"X",0)</f>
        <v>0</v>
      </c>
      <c r="K95" s="137">
        <f>IF(Binary!K95&gt;=1,"X",0)</f>
        <v>0</v>
      </c>
      <c r="L95" s="137">
        <f>IF(Binary!L95&gt;=1,"X",0)</f>
        <v>0</v>
      </c>
      <c r="M95" t="str">
        <f>'Actual species'!V95</f>
        <v>------------</v>
      </c>
    </row>
    <row r="96" spans="1:13" x14ac:dyDescent="0.3">
      <c r="A96" t="str">
        <f>Binary!A96</f>
        <v>Bryaxis anatolicus</v>
      </c>
      <c r="B96" s="137">
        <f>IF(Binary!B96&gt;=1,"X",0)</f>
        <v>0</v>
      </c>
      <c r="C96" s="137">
        <f>IF(Binary!C96&gt;=1,"X",0)</f>
        <v>0</v>
      </c>
      <c r="D96" s="137">
        <f>IF(Binary!D96&gt;=1,"X",0)</f>
        <v>0</v>
      </c>
      <c r="E96" s="137" t="str">
        <f>IF(Binary!E96&gt;=1,"X",0)</f>
        <v>X</v>
      </c>
      <c r="F96" s="137">
        <f>IF(Binary!F96&gt;=1,"X",0)</f>
        <v>0</v>
      </c>
      <c r="G96" s="137">
        <f>IF(Binary!G96&gt;=1,"X",0)</f>
        <v>0</v>
      </c>
      <c r="H96" s="137">
        <f>IF(Binary!H96&gt;=1,"X",0)</f>
        <v>0</v>
      </c>
      <c r="I96" s="137">
        <f>IF(Binary!I96&gt;=1,"X",0)</f>
        <v>0</v>
      </c>
      <c r="J96" s="137">
        <f>IF(Binary!J96&gt;=1,"X",0)</f>
        <v>0</v>
      </c>
      <c r="K96" s="137">
        <f>IF(Binary!K96&gt;=1,"X",0)</f>
        <v>0</v>
      </c>
      <c r="L96" s="137">
        <f>IF(Binary!L96&gt;=1,"X",0)</f>
        <v>0</v>
      </c>
      <c r="M96" t="str">
        <f>'Actual species'!V96</f>
        <v>------------</v>
      </c>
    </row>
    <row r="97" spans="1:13" x14ac:dyDescent="0.3">
      <c r="A97" t="str">
        <f>Binary!A97</f>
        <v>Bryaxis callipus</v>
      </c>
      <c r="B97" s="137">
        <f>IF(Binary!B97&gt;=1,"X",0)</f>
        <v>0</v>
      </c>
      <c r="C97" s="137">
        <f>IF(Binary!C97&gt;=1,"X",0)</f>
        <v>0</v>
      </c>
      <c r="D97" s="137">
        <f>IF(Binary!D97&gt;=1,"X",0)</f>
        <v>0</v>
      </c>
      <c r="E97" s="137">
        <f>IF(Binary!E97&gt;=1,"X",0)</f>
        <v>0</v>
      </c>
      <c r="F97" s="137">
        <f>IF(Binary!F97&gt;=1,"X",0)</f>
        <v>0</v>
      </c>
      <c r="G97" s="137">
        <f>IF(Binary!G97&gt;=1,"X",0)</f>
        <v>0</v>
      </c>
      <c r="H97" s="137">
        <f>IF(Binary!H97&gt;=1,"X",0)</f>
        <v>0</v>
      </c>
      <c r="I97" s="137">
        <f>IF(Binary!I97&gt;=1,"X",0)</f>
        <v>0</v>
      </c>
      <c r="J97" s="137" t="str">
        <f>IF(Binary!J97&gt;=1,"X",0)</f>
        <v>X</v>
      </c>
      <c r="K97" s="137">
        <f>IF(Binary!K97&gt;=1,"X",0)</f>
        <v>0</v>
      </c>
      <c r="L97" s="137">
        <f>IF(Binary!L97&gt;=1,"X",0)</f>
        <v>0</v>
      </c>
      <c r="M97" t="str">
        <f>'Actual species'!V97</f>
        <v>------------</v>
      </c>
    </row>
    <row r="98" spans="1:13" x14ac:dyDescent="0.3">
      <c r="A98" t="str">
        <f>Binary!A98</f>
        <v>Bryaxis convexus</v>
      </c>
      <c r="B98" s="137">
        <f>IF(Binary!B98&gt;=1,"X",0)</f>
        <v>0</v>
      </c>
      <c r="C98" s="137">
        <f>IF(Binary!C98&gt;=1,"X",0)</f>
        <v>0</v>
      </c>
      <c r="D98" s="137">
        <f>IF(Binary!D98&gt;=1,"X",0)</f>
        <v>0</v>
      </c>
      <c r="E98" s="137">
        <f>IF(Binary!E98&gt;=1,"X",0)</f>
        <v>0</v>
      </c>
      <c r="F98" s="137">
        <f>IF(Binary!F98&gt;=1,"X",0)</f>
        <v>0</v>
      </c>
      <c r="G98" s="137">
        <f>IF(Binary!G98&gt;=1,"X",0)</f>
        <v>0</v>
      </c>
      <c r="H98" s="137">
        <f>IF(Binary!H98&gt;=1,"X",0)</f>
        <v>0</v>
      </c>
      <c r="I98" s="137">
        <f>IF(Binary!I98&gt;=1,"X",0)</f>
        <v>0</v>
      </c>
      <c r="J98" s="137" t="str">
        <f>IF(Binary!J98&gt;=1,"X",0)</f>
        <v>X</v>
      </c>
      <c r="K98" s="137">
        <f>IF(Binary!K98&gt;=1,"X",0)</f>
        <v>0</v>
      </c>
      <c r="L98" s="137">
        <f>IF(Binary!L98&gt;=1,"X",0)</f>
        <v>0</v>
      </c>
      <c r="M98" t="str">
        <f>'Actual species'!V98</f>
        <v>------------</v>
      </c>
    </row>
    <row r="99" spans="1:13" x14ac:dyDescent="0.3">
      <c r="A99" t="str">
        <f>Binary!A99</f>
        <v>Bryaxis corcyreus</v>
      </c>
      <c r="B99" s="137">
        <f>IF(Binary!B99&gt;=1,"X",0)</f>
        <v>0</v>
      </c>
      <c r="C99" s="137">
        <f>IF(Binary!C99&gt;=1,"X",0)</f>
        <v>0</v>
      </c>
      <c r="D99" s="137">
        <f>IF(Binary!D99&gt;=1,"X",0)</f>
        <v>0</v>
      </c>
      <c r="E99" s="137">
        <f>IF(Binary!E99&gt;=1,"X",0)</f>
        <v>0</v>
      </c>
      <c r="F99" s="137">
        <f>IF(Binary!F99&gt;=1,"X",0)</f>
        <v>0</v>
      </c>
      <c r="G99" s="137">
        <f>IF(Binary!G99&gt;=1,"X",0)</f>
        <v>0</v>
      </c>
      <c r="H99" s="137">
        <f>IF(Binary!H99&gt;=1,"X",0)</f>
        <v>0</v>
      </c>
      <c r="I99" s="137">
        <f>IF(Binary!I99&gt;=1,"X",0)</f>
        <v>0</v>
      </c>
      <c r="J99" s="137" t="str">
        <f>IF(Binary!J99&gt;=1,"X",0)</f>
        <v>X</v>
      </c>
      <c r="K99" s="137">
        <f>IF(Binary!K99&gt;=1,"X",0)</f>
        <v>0</v>
      </c>
      <c r="L99" s="137">
        <f>IF(Binary!L99&gt;=1,"X",0)</f>
        <v>0</v>
      </c>
      <c r="M99" t="str">
        <f>'Actual species'!V99</f>
        <v>------------</v>
      </c>
    </row>
    <row r="100" spans="1:13" x14ac:dyDescent="0.3">
      <c r="A100" t="str">
        <f>Binary!A100</f>
        <v xml:space="preserve">*Bryaxis lesbius (E) </v>
      </c>
      <c r="B100" s="137">
        <f>IF(Binary!B100&gt;=1,"X",0)</f>
        <v>0</v>
      </c>
      <c r="C100" s="137">
        <f>IF(Binary!C100&gt;=1,"X",0)</f>
        <v>0</v>
      </c>
      <c r="D100" s="137">
        <f>IF(Binary!D100&gt;=1,"X",0)</f>
        <v>0</v>
      </c>
      <c r="E100" s="137">
        <f>IF(Binary!E100&gt;=1,"X",0)</f>
        <v>0</v>
      </c>
      <c r="F100" s="137" t="str">
        <f>IF(Binary!F100&gt;=1,"X",0)</f>
        <v>X</v>
      </c>
      <c r="G100" s="137">
        <f>IF(Binary!G100&gt;=1,"X",0)</f>
        <v>0</v>
      </c>
      <c r="H100" s="137">
        <f>IF(Binary!H100&gt;=1,"X",0)</f>
        <v>0</v>
      </c>
      <c r="I100" s="137">
        <f>IF(Binary!I100&gt;=1,"X",0)</f>
        <v>0</v>
      </c>
      <c r="J100" s="137">
        <f>IF(Binary!J100&gt;=1,"X",0)</f>
        <v>0</v>
      </c>
      <c r="K100" s="137">
        <f>IF(Binary!K100&gt;=1,"X",0)</f>
        <v>0</v>
      </c>
      <c r="L100" s="137">
        <f>IF(Binary!L100&gt;=1,"X",0)</f>
        <v>0</v>
      </c>
      <c r="M100" t="str">
        <f>'Actual species'!V100</f>
        <v>------------</v>
      </c>
    </row>
    <row r="101" spans="1:13" x14ac:dyDescent="0.3">
      <c r="A101" t="str">
        <f>Binary!A101</f>
        <v>Bryaxis nov. sp.</v>
      </c>
      <c r="B101" s="137">
        <f>IF(Binary!B101&gt;=1,"X",0)</f>
        <v>0</v>
      </c>
      <c r="C101" s="137">
        <f>IF(Binary!C101&gt;=1,"X",0)</f>
        <v>0</v>
      </c>
      <c r="D101" s="137">
        <f>IF(Binary!D101&gt;=1,"X",0)</f>
        <v>0</v>
      </c>
      <c r="E101" s="137">
        <f>IF(Binary!E101&gt;=1,"X",0)</f>
        <v>0</v>
      </c>
      <c r="F101" s="137">
        <f>IF(Binary!F101&gt;=1,"X",0)</f>
        <v>0</v>
      </c>
      <c r="G101" s="137">
        <f>IF(Binary!G101&gt;=1,"X",0)</f>
        <v>0</v>
      </c>
      <c r="H101" s="137" t="str">
        <f>IF(Binary!H101&gt;=1,"X",0)</f>
        <v>X</v>
      </c>
      <c r="I101" s="137">
        <f>IF(Binary!I101&gt;=1,"X",0)</f>
        <v>0</v>
      </c>
      <c r="J101" s="137">
        <f>IF(Binary!J101&gt;=1,"X",0)</f>
        <v>0</v>
      </c>
      <c r="K101" s="137">
        <f>IF(Binary!K101&gt;=1,"X",0)</f>
        <v>0</v>
      </c>
      <c r="L101" s="137">
        <f>IF(Binary!L101&gt;=1,"X",0)</f>
        <v>0</v>
      </c>
      <c r="M101" t="str">
        <f>'Actual species'!V101</f>
        <v>------------</v>
      </c>
    </row>
    <row r="102" spans="1:13" x14ac:dyDescent="0.3">
      <c r="A102" t="str">
        <f>Binary!A102</f>
        <v>Bryaxis pumilus</v>
      </c>
      <c r="B102" s="137">
        <f>IF(Binary!B102&gt;=1,"X",0)</f>
        <v>0</v>
      </c>
      <c r="C102" s="137">
        <f>IF(Binary!C102&gt;=1,"X",0)</f>
        <v>0</v>
      </c>
      <c r="D102" s="137">
        <f>IF(Binary!D102&gt;=1,"X",0)</f>
        <v>0</v>
      </c>
      <c r="E102" s="137" t="str">
        <f>IF(Binary!E102&gt;=1,"X",0)</f>
        <v>X</v>
      </c>
      <c r="F102" s="137">
        <f>IF(Binary!F102&gt;=1,"X",0)</f>
        <v>0</v>
      </c>
      <c r="G102" s="137">
        <f>IF(Binary!G102&gt;=1,"X",0)</f>
        <v>0</v>
      </c>
      <c r="H102" s="137">
        <f>IF(Binary!H102&gt;=1,"X",0)</f>
        <v>0</v>
      </c>
      <c r="I102" s="137">
        <f>IF(Binary!I102&gt;=1,"X",0)</f>
        <v>0</v>
      </c>
      <c r="J102" s="137">
        <f>IF(Binary!J102&gt;=1,"X",0)</f>
        <v>0</v>
      </c>
      <c r="K102" s="137">
        <f>IF(Binary!K102&gt;=1,"X",0)</f>
        <v>0</v>
      </c>
      <c r="L102" s="137">
        <f>IF(Binary!L102&gt;=1,"X",0)</f>
        <v>0</v>
      </c>
      <c r="M102" t="str">
        <f>'Actual species'!V102</f>
        <v>------------</v>
      </c>
    </row>
    <row r="103" spans="1:13" x14ac:dyDescent="0.3">
      <c r="A103" t="str">
        <f>Binary!A103</f>
        <v>*Braxis samothracicus (e)</v>
      </c>
      <c r="B103" s="137">
        <f>IF(Binary!B103&gt;=1,"X",0)</f>
        <v>0</v>
      </c>
      <c r="C103" s="137">
        <f>IF(Binary!C103&gt;=1,"X",0)</f>
        <v>0</v>
      </c>
      <c r="D103" s="137">
        <f>IF(Binary!D103&gt;=1,"X",0)</f>
        <v>0</v>
      </c>
      <c r="E103" s="137">
        <f>IF(Binary!E103&gt;=1,"X",0)</f>
        <v>0</v>
      </c>
      <c r="F103" s="137">
        <f>IF(Binary!F103&gt;=1,"X",0)</f>
        <v>0</v>
      </c>
      <c r="G103" s="137">
        <f>IF(Binary!G103&gt;=1,"X",0)</f>
        <v>0</v>
      </c>
      <c r="H103" s="137">
        <f>IF(Binary!H103&gt;=1,"X",0)</f>
        <v>0</v>
      </c>
      <c r="I103" s="137">
        <f>IF(Binary!I103&gt;=1,"X",0)</f>
        <v>0</v>
      </c>
      <c r="J103" s="137">
        <f>IF(Binary!J103&gt;=1,"X",0)</f>
        <v>0</v>
      </c>
      <c r="K103" s="137">
        <f>IF(Binary!K103&gt;=1,"X",0)</f>
        <v>0</v>
      </c>
      <c r="L103" s="137">
        <f>IF(Binary!L103&gt;=1,"X",0)</f>
        <v>0</v>
      </c>
      <c r="M103" t="str">
        <f>'Actual species'!V103</f>
        <v>------------</v>
      </c>
    </row>
    <row r="104" spans="1:13" x14ac:dyDescent="0.3">
      <c r="A104" t="str">
        <f>Binary!A104</f>
        <v>Bryaxis sp. (female)</v>
      </c>
      <c r="B104" s="137">
        <f>IF(Binary!B104&gt;=1,"X",0)</f>
        <v>0</v>
      </c>
      <c r="C104" s="137">
        <f>IF(Binary!C104&gt;=1,"X",0)</f>
        <v>0</v>
      </c>
      <c r="D104" s="137">
        <f>IF(Binary!D104&gt;=1,"X",0)</f>
        <v>0</v>
      </c>
      <c r="E104" s="137" t="str">
        <f>IF(Binary!E104&gt;=1,"X",0)</f>
        <v>X</v>
      </c>
      <c r="F104" s="137" t="str">
        <f>IF(Binary!F104&gt;=1,"X",0)</f>
        <v>X</v>
      </c>
      <c r="G104" s="137">
        <f>IF(Binary!G104&gt;=1,"X",0)</f>
        <v>0</v>
      </c>
      <c r="H104" s="137">
        <f>IF(Binary!H104&gt;=1,"X",0)</f>
        <v>0</v>
      </c>
      <c r="I104" s="137">
        <f>IF(Binary!I104&gt;=1,"X",0)</f>
        <v>0</v>
      </c>
      <c r="J104" s="137">
        <f>IF(Binary!J104&gt;=1,"X",0)</f>
        <v>0</v>
      </c>
      <c r="K104" s="137">
        <f>IF(Binary!K104&gt;=1,"X",0)</f>
        <v>0</v>
      </c>
      <c r="L104" s="137">
        <f>IF(Binary!L104&gt;=1,"X",0)</f>
        <v>0</v>
      </c>
      <c r="M104" t="str">
        <f>'Actual species'!V104</f>
        <v>------------</v>
      </c>
    </row>
    <row r="105" spans="1:13" x14ac:dyDescent="0.3">
      <c r="A105" t="str">
        <f>Binary!A105</f>
        <v>Bythinus acutangulus atticus</v>
      </c>
      <c r="B105" s="137">
        <f>IF(Binary!B105&gt;=1,"X",0)</f>
        <v>0</v>
      </c>
      <c r="C105" s="137">
        <f>IF(Binary!C105&gt;=1,"X",0)</f>
        <v>0</v>
      </c>
      <c r="D105" s="137">
        <f>IF(Binary!D105&gt;=1,"X",0)</f>
        <v>0</v>
      </c>
      <c r="E105" s="137">
        <f>IF(Binary!E105&gt;=1,"X",0)</f>
        <v>0</v>
      </c>
      <c r="F105" s="137">
        <f>IF(Binary!F105&gt;=1,"X",0)</f>
        <v>0</v>
      </c>
      <c r="G105" s="137">
        <f>IF(Binary!G105&gt;=1,"X",0)</f>
        <v>0</v>
      </c>
      <c r="H105" s="137">
        <f>IF(Binary!H105&gt;=1,"X",0)</f>
        <v>0</v>
      </c>
      <c r="I105" s="137">
        <f>IF(Binary!I105&gt;=1,"X",0)</f>
        <v>0</v>
      </c>
      <c r="J105" s="137">
        <f>IF(Binary!J105&gt;=1,"X",0)</f>
        <v>0</v>
      </c>
      <c r="K105" s="137">
        <f>IF(Binary!K105&gt;=1,"X",0)</f>
        <v>0</v>
      </c>
      <c r="L105" s="137">
        <f>IF(Binary!L105&gt;=1,"X",0)</f>
        <v>0</v>
      </c>
      <c r="M105" t="str">
        <f>'Actual species'!V105</f>
        <v>------------</v>
      </c>
    </row>
    <row r="106" spans="1:13" x14ac:dyDescent="0.3">
      <c r="A106" t="str">
        <f>Binary!A106</f>
        <v>Bythinus actangulus lunifer</v>
      </c>
      <c r="B106" s="137">
        <f>IF(Binary!B106&gt;=1,"X",0)</f>
        <v>0</v>
      </c>
      <c r="C106" s="137">
        <f>IF(Binary!C106&gt;=1,"X",0)</f>
        <v>0</v>
      </c>
      <c r="D106" s="137">
        <f>IF(Binary!D106&gt;=1,"X",0)</f>
        <v>0</v>
      </c>
      <c r="E106" s="137">
        <f>IF(Binary!E106&gt;=1,"X",0)</f>
        <v>0</v>
      </c>
      <c r="F106" s="137">
        <f>IF(Binary!F106&gt;=1,"X",0)</f>
        <v>0</v>
      </c>
      <c r="G106" s="137">
        <f>IF(Binary!G106&gt;=1,"X",0)</f>
        <v>0</v>
      </c>
      <c r="H106" s="137">
        <f>IF(Binary!H106&gt;=1,"X",0)</f>
        <v>0</v>
      </c>
      <c r="I106" s="137">
        <f>IF(Binary!I106&gt;=1,"X",0)</f>
        <v>0</v>
      </c>
      <c r="J106" s="137">
        <f>IF(Binary!J106&gt;=1,"X",0)</f>
        <v>0</v>
      </c>
      <c r="K106" s="137">
        <f>IF(Binary!K106&gt;=1,"X",0)</f>
        <v>0</v>
      </c>
      <c r="L106" s="137">
        <f>IF(Binary!L106&gt;=1,"X",0)</f>
        <v>0</v>
      </c>
      <c r="M106" t="str">
        <f>'Actual species'!V106</f>
        <v>------------</v>
      </c>
    </row>
    <row r="107" spans="1:13" x14ac:dyDescent="0.3">
      <c r="A107" t="str">
        <f>Binary!A107</f>
        <v xml:space="preserve">*Bythinus icariensis (E) </v>
      </c>
      <c r="B107" s="137">
        <f>IF(Binary!B107&gt;=1,"X",0)</f>
        <v>0</v>
      </c>
      <c r="C107" s="137">
        <f>IF(Binary!C107&gt;=1,"X",0)</f>
        <v>0</v>
      </c>
      <c r="D107" s="137" t="str">
        <f>IF(Binary!D107&gt;=1,"X",0)</f>
        <v>X</v>
      </c>
      <c r="E107" s="137">
        <f>IF(Binary!E107&gt;=1,"X",0)</f>
        <v>0</v>
      </c>
      <c r="F107" s="137">
        <f>IF(Binary!F107&gt;=1,"X",0)</f>
        <v>0</v>
      </c>
      <c r="G107" s="137">
        <f>IF(Binary!G107&gt;=1,"X",0)</f>
        <v>0</v>
      </c>
      <c r="H107" s="137">
        <f>IF(Binary!H107&gt;=1,"X",0)</f>
        <v>0</v>
      </c>
      <c r="I107" s="137">
        <f>IF(Binary!I107&gt;=1,"X",0)</f>
        <v>0</v>
      </c>
      <c r="J107" s="137">
        <f>IF(Binary!J107&gt;=1,"X",0)</f>
        <v>0</v>
      </c>
      <c r="K107" s="137">
        <f>IF(Binary!K107&gt;=1,"X",0)</f>
        <v>0</v>
      </c>
      <c r="L107" s="137">
        <f>IF(Binary!L107&gt;=1,"X",0)</f>
        <v>0</v>
      </c>
      <c r="M107" t="str">
        <f>'Actual species'!V107</f>
        <v>------------</v>
      </c>
    </row>
    <row r="108" spans="1:13" x14ac:dyDescent="0.3">
      <c r="A108" t="str">
        <f>Binary!A108</f>
        <v>Bythinus petulans</v>
      </c>
      <c r="B108" s="137">
        <f>IF(Binary!B108&gt;=1,"X",0)</f>
        <v>0</v>
      </c>
      <c r="C108" s="137">
        <f>IF(Binary!C108&gt;=1,"X",0)</f>
        <v>0</v>
      </c>
      <c r="D108" s="137">
        <f>IF(Binary!D108&gt;=1,"X",0)</f>
        <v>0</v>
      </c>
      <c r="E108" s="137">
        <f>IF(Binary!E108&gt;=1,"X",0)</f>
        <v>0</v>
      </c>
      <c r="F108" s="137">
        <f>IF(Binary!F108&gt;=1,"X",0)</f>
        <v>0</v>
      </c>
      <c r="G108" s="137">
        <f>IF(Binary!G108&gt;=1,"X",0)</f>
        <v>0</v>
      </c>
      <c r="H108" s="137">
        <f>IF(Binary!H108&gt;=1,"X",0)</f>
        <v>0</v>
      </c>
      <c r="I108" s="137">
        <f>IF(Binary!I108&gt;=1,"X",0)</f>
        <v>0</v>
      </c>
      <c r="J108" s="137" t="str">
        <f>IF(Binary!J108&gt;=1,"X",0)</f>
        <v>X</v>
      </c>
      <c r="K108" s="137">
        <f>IF(Binary!K108&gt;=1,"X",0)</f>
        <v>0</v>
      </c>
      <c r="L108" s="137">
        <f>IF(Binary!L108&gt;=1,"X",0)</f>
        <v>0</v>
      </c>
      <c r="M108" t="str">
        <f>'Actual species'!V108</f>
        <v>------------</v>
      </c>
    </row>
    <row r="109" spans="1:13" x14ac:dyDescent="0.3">
      <c r="A109" t="str">
        <f>Binary!A109</f>
        <v>Bythinus simplicipalpis</v>
      </c>
      <c r="B109" s="137">
        <f>IF(Binary!B109&gt;=1,"X",0)</f>
        <v>0</v>
      </c>
      <c r="C109" s="137">
        <f>IF(Binary!C109&gt;=1,"X",0)</f>
        <v>0</v>
      </c>
      <c r="D109" s="137">
        <f>IF(Binary!D109&gt;=1,"X",0)</f>
        <v>0</v>
      </c>
      <c r="E109" s="137" t="str">
        <f>IF(Binary!E109&gt;=1,"X",0)</f>
        <v>X</v>
      </c>
      <c r="F109" s="137" t="str">
        <f>IF(Binary!F109&gt;=1,"X",0)</f>
        <v>X</v>
      </c>
      <c r="G109" s="137">
        <f>IF(Binary!G109&gt;=1,"X",0)</f>
        <v>0</v>
      </c>
      <c r="H109" s="137">
        <f>IF(Binary!H109&gt;=1,"X",0)</f>
        <v>0</v>
      </c>
      <c r="I109" s="137">
        <f>IF(Binary!I109&gt;=1,"X",0)</f>
        <v>0</v>
      </c>
      <c r="J109" s="137">
        <f>IF(Binary!J109&gt;=1,"X",0)</f>
        <v>0</v>
      </c>
      <c r="K109" s="137">
        <f>IF(Binary!K109&gt;=1,"X",0)</f>
        <v>0</v>
      </c>
      <c r="L109" s="137">
        <f>IF(Binary!L109&gt;=1,"X",0)</f>
        <v>0</v>
      </c>
      <c r="M109" t="str">
        <f>'Actual species'!V109</f>
        <v>------------</v>
      </c>
    </row>
    <row r="110" spans="1:13" x14ac:dyDescent="0.3">
      <c r="A110" t="str">
        <f>Binary!A110</f>
        <v>Bythinus sp. (female)</v>
      </c>
      <c r="B110" s="137">
        <f>IF(Binary!B110&gt;=1,"X",0)</f>
        <v>0</v>
      </c>
      <c r="C110" s="137">
        <f>IF(Binary!C110&gt;=1,"X",0)</f>
        <v>0</v>
      </c>
      <c r="D110" s="137">
        <f>IF(Binary!D110&gt;=1,"X",0)</f>
        <v>0</v>
      </c>
      <c r="E110" s="137">
        <f>IF(Binary!E110&gt;=1,"X",0)</f>
        <v>0</v>
      </c>
      <c r="F110" s="137" t="str">
        <f>IF(Binary!F110&gt;=1,"X",0)</f>
        <v>X</v>
      </c>
      <c r="G110" s="137">
        <f>IF(Binary!G110&gt;=1,"X",0)</f>
        <v>0</v>
      </c>
      <c r="H110" s="137">
        <f>IF(Binary!H110&gt;=1,"X",0)</f>
        <v>0</v>
      </c>
      <c r="I110" s="137">
        <f>IF(Binary!I110&gt;=1,"X",0)</f>
        <v>0</v>
      </c>
      <c r="J110" s="137">
        <f>IF(Binary!J110&gt;=1,"X",0)</f>
        <v>0</v>
      </c>
      <c r="K110" s="137">
        <f>IF(Binary!K110&gt;=1,"X",0)</f>
        <v>0</v>
      </c>
      <c r="L110" s="137">
        <f>IF(Binary!L110&gt;=1,"X",0)</f>
        <v>0</v>
      </c>
      <c r="M110" t="str">
        <f>'Actual species'!V110</f>
        <v>------------</v>
      </c>
    </row>
    <row r="111" spans="1:13" x14ac:dyDescent="0.3">
      <c r="A111" t="str">
        <f>Binary!A111</f>
        <v>Bythinus sp. n.</v>
      </c>
      <c r="B111" s="137">
        <f>IF(Binary!B111&gt;=1,"X",0)</f>
        <v>0</v>
      </c>
      <c r="C111" s="137">
        <f>IF(Binary!C111&gt;=1,"X",0)</f>
        <v>0</v>
      </c>
      <c r="D111" s="137">
        <f>IF(Binary!D111&gt;=1,"X",0)</f>
        <v>0</v>
      </c>
      <c r="E111" s="137" t="str">
        <f>IF(Binary!E111&gt;=1,"X",0)</f>
        <v>X</v>
      </c>
      <c r="F111" s="137">
        <f>IF(Binary!F111&gt;=1,"X",0)</f>
        <v>0</v>
      </c>
      <c r="G111" s="137" t="str">
        <f>IF(Binary!G111&gt;=1,"X",0)</f>
        <v>X</v>
      </c>
      <c r="H111" s="137">
        <f>IF(Binary!H111&gt;=1,"X",0)</f>
        <v>0</v>
      </c>
      <c r="I111" s="137">
        <f>IF(Binary!I111&gt;=1,"X",0)</f>
        <v>0</v>
      </c>
      <c r="J111" s="137">
        <f>IF(Binary!J111&gt;=1,"X",0)</f>
        <v>0</v>
      </c>
      <c r="K111" s="137">
        <f>IF(Binary!K111&gt;=1,"X",0)</f>
        <v>0</v>
      </c>
      <c r="L111" s="137">
        <f>IF(Binary!L111&gt;=1,"X",0)</f>
        <v>0</v>
      </c>
      <c r="M111" t="str">
        <f>'Actual species'!V111</f>
        <v>------------</v>
      </c>
    </row>
    <row r="112" spans="1:13" x14ac:dyDescent="0.3">
      <c r="A112" t="str">
        <f>Binary!A112</f>
        <v>Bythinus tener</v>
      </c>
      <c r="B112" s="137">
        <f>IF(Binary!B112&gt;=1,"X",0)</f>
        <v>0</v>
      </c>
      <c r="C112" s="137">
        <f>IF(Binary!C112&gt;=1,"X",0)</f>
        <v>0</v>
      </c>
      <c r="D112" s="137">
        <f>IF(Binary!D112&gt;=1,"X",0)</f>
        <v>0</v>
      </c>
      <c r="E112" s="137">
        <f>IF(Binary!E112&gt;=1,"X",0)</f>
        <v>0</v>
      </c>
      <c r="F112" s="137">
        <f>IF(Binary!F112&gt;=1,"X",0)</f>
        <v>0</v>
      </c>
      <c r="G112" s="137">
        <f>IF(Binary!G112&gt;=1,"X",0)</f>
        <v>0</v>
      </c>
      <c r="H112" s="137">
        <f>IF(Binary!H112&gt;=1,"X",0)</f>
        <v>0</v>
      </c>
      <c r="I112" s="137">
        <f>IF(Binary!I112&gt;=1,"X",0)</f>
        <v>0</v>
      </c>
      <c r="J112" s="137" t="str">
        <f>IF(Binary!J112&gt;=1,"X",0)</f>
        <v>X</v>
      </c>
      <c r="K112" s="137">
        <f>IF(Binary!K112&gt;=1,"X",0)</f>
        <v>0</v>
      </c>
      <c r="L112" s="137">
        <f>IF(Binary!L112&gt;=1,"X",0)</f>
        <v>0</v>
      </c>
      <c r="M112" t="str">
        <f>'Actual species'!V112</f>
        <v>------------</v>
      </c>
    </row>
    <row r="113" spans="1:13" x14ac:dyDescent="0.3">
      <c r="A113" t="str">
        <f>Binary!A113</f>
        <v xml:space="preserve">Claviger oertzeni (E) </v>
      </c>
      <c r="B113" s="137">
        <f>IF(Binary!B113&gt;=1,"X",0)</f>
        <v>0</v>
      </c>
      <c r="C113" s="137">
        <f>IF(Binary!C113&gt;=1,"X",0)</f>
        <v>0</v>
      </c>
      <c r="D113" s="137">
        <f>IF(Binary!D113&gt;=1,"X",0)</f>
        <v>0</v>
      </c>
      <c r="E113" s="137">
        <f>IF(Binary!E113&gt;=1,"X",0)</f>
        <v>0</v>
      </c>
      <c r="F113" s="137">
        <f>IF(Binary!F113&gt;=1,"X",0)</f>
        <v>0</v>
      </c>
      <c r="G113" s="137">
        <f>IF(Binary!G113&gt;=1,"X",0)</f>
        <v>0</v>
      </c>
      <c r="H113" s="137">
        <f>IF(Binary!H113&gt;=1,"X",0)</f>
        <v>0</v>
      </c>
      <c r="I113" s="137">
        <f>IF(Binary!I113&gt;=1,"X",0)</f>
        <v>0</v>
      </c>
      <c r="J113" s="137">
        <f>IF(Binary!J113&gt;=1,"X",0)</f>
        <v>0</v>
      </c>
      <c r="K113" s="137">
        <f>IF(Binary!K113&gt;=1,"X",0)</f>
        <v>0</v>
      </c>
      <c r="L113" s="137">
        <f>IF(Binary!L113&gt;=1,"X",0)</f>
        <v>0</v>
      </c>
      <c r="M113" t="str">
        <f>'Actual species'!V113</f>
        <v>------------</v>
      </c>
    </row>
    <row r="114" spans="1:13" x14ac:dyDescent="0.3">
      <c r="A114" t="str">
        <f>Binary!A114</f>
        <v>Claviger sp. n.</v>
      </c>
      <c r="B114" s="137">
        <f>IF(Binary!B114&gt;=1,"X",0)</f>
        <v>0</v>
      </c>
      <c r="C114" s="137">
        <f>IF(Binary!C114&gt;=1,"X",0)</f>
        <v>0</v>
      </c>
      <c r="D114" s="137">
        <f>IF(Binary!D114&gt;=1,"X",0)</f>
        <v>0</v>
      </c>
      <c r="E114" s="137" t="str">
        <f>IF(Binary!E114&gt;=1,"X",0)</f>
        <v>X</v>
      </c>
      <c r="F114" s="137">
        <f>IF(Binary!F114&gt;=1,"X",0)</f>
        <v>0</v>
      </c>
      <c r="G114" s="137">
        <f>IF(Binary!G114&gt;=1,"X",0)</f>
        <v>0</v>
      </c>
      <c r="H114" s="137">
        <f>IF(Binary!H114&gt;=1,"X",0)</f>
        <v>0</v>
      </c>
      <c r="I114" s="137">
        <f>IF(Binary!I114&gt;=1,"X",0)</f>
        <v>0</v>
      </c>
      <c r="J114" s="137">
        <f>IF(Binary!J114&gt;=1,"X",0)</f>
        <v>0</v>
      </c>
      <c r="K114" s="137">
        <f>IF(Binary!K114&gt;=1,"X",0)</f>
        <v>0</v>
      </c>
      <c r="L114" s="137">
        <f>IF(Binary!L114&gt;=1,"X",0)</f>
        <v>0</v>
      </c>
      <c r="M114" t="str">
        <f>'Actual species'!V114</f>
        <v>------------</v>
      </c>
    </row>
    <row r="115" spans="1:13" x14ac:dyDescent="0.3">
      <c r="A115" t="str">
        <f>Binary!A115</f>
        <v>*Claviger sp. (undescribed)</v>
      </c>
      <c r="B115" s="137">
        <f>IF(Binary!B115&gt;=1,"X",0)</f>
        <v>0</v>
      </c>
      <c r="C115" s="137">
        <f>IF(Binary!C115&gt;=1,"X",0)</f>
        <v>0</v>
      </c>
      <c r="D115" s="137">
        <f>IF(Binary!D115&gt;=1,"X",0)</f>
        <v>0</v>
      </c>
      <c r="E115" s="137" t="str">
        <f>IF(Binary!E115&gt;=1,"X",0)</f>
        <v>X</v>
      </c>
      <c r="F115" s="137">
        <f>IF(Binary!F115&gt;=1,"X",0)</f>
        <v>0</v>
      </c>
      <c r="G115" s="137">
        <f>IF(Binary!G115&gt;=1,"X",0)</f>
        <v>0</v>
      </c>
      <c r="H115" s="137">
        <f>IF(Binary!H115&gt;=1,"X",0)</f>
        <v>0</v>
      </c>
      <c r="I115" s="137">
        <f>IF(Binary!I115&gt;=1,"X",0)</f>
        <v>0</v>
      </c>
      <c r="J115" s="137">
        <f>IF(Binary!J115&gt;=1,"X",0)</f>
        <v>0</v>
      </c>
      <c r="K115" s="137">
        <f>IF(Binary!K115&gt;=1,"X",0)</f>
        <v>0</v>
      </c>
      <c r="L115" s="137">
        <f>IF(Binary!L115&gt;=1,"X",0)</f>
        <v>0</v>
      </c>
      <c r="M115" t="str">
        <f>'Actual species'!V115</f>
        <v>------------</v>
      </c>
    </row>
    <row r="116" spans="1:13" x14ac:dyDescent="0.3">
      <c r="A116" t="str">
        <f>Binary!A116</f>
        <v>Ctenistes palpalis</v>
      </c>
      <c r="B116" s="137">
        <f>IF(Binary!B116&gt;=1,"X",0)</f>
        <v>0</v>
      </c>
      <c r="C116" s="137">
        <f>IF(Binary!C116&gt;=1,"X",0)</f>
        <v>0</v>
      </c>
      <c r="D116" s="137">
        <f>IF(Binary!D116&gt;=1,"X",0)</f>
        <v>0</v>
      </c>
      <c r="E116" s="137">
        <f>IF(Binary!E116&gt;=1,"X",0)</f>
        <v>0</v>
      </c>
      <c r="F116" s="137">
        <f>IF(Binary!F116&gt;=1,"X",0)</f>
        <v>0</v>
      </c>
      <c r="G116" s="137">
        <f>IF(Binary!G116&gt;=1,"X",0)</f>
        <v>0</v>
      </c>
      <c r="H116" s="137">
        <f>IF(Binary!H116&gt;=1,"X",0)</f>
        <v>0</v>
      </c>
      <c r="I116" s="137">
        <f>IF(Binary!I116&gt;=1,"X",0)</f>
        <v>0</v>
      </c>
      <c r="J116" s="137">
        <f>IF(Binary!J116&gt;=1,"X",0)</f>
        <v>0</v>
      </c>
      <c r="K116" s="137">
        <f>IF(Binary!K116&gt;=1,"X",0)</f>
        <v>0</v>
      </c>
      <c r="L116" s="137">
        <f>IF(Binary!L116&gt;=1,"X",0)</f>
        <v>0</v>
      </c>
      <c r="M116" t="str">
        <f>'Actual species'!V116</f>
        <v>------------</v>
      </c>
    </row>
    <row r="117" spans="1:13" x14ac:dyDescent="0.3">
      <c r="A117" t="str">
        <f>Binary!A117</f>
        <v>Enoptostomus globulicornis</v>
      </c>
      <c r="B117" s="137">
        <f>IF(Binary!B117&gt;=1,"X",0)</f>
        <v>0</v>
      </c>
      <c r="C117" s="137">
        <f>IF(Binary!C117&gt;=1,"X",0)</f>
        <v>0</v>
      </c>
      <c r="D117" s="137">
        <f>IF(Binary!D117&gt;=1,"X",0)</f>
        <v>0</v>
      </c>
      <c r="E117" s="137">
        <f>IF(Binary!E117&gt;=1,"X",0)</f>
        <v>0</v>
      </c>
      <c r="F117" s="137">
        <f>IF(Binary!F117&gt;=1,"X",0)</f>
        <v>0</v>
      </c>
      <c r="G117" s="137" t="str">
        <f>IF(Binary!G117&gt;=1,"X",0)</f>
        <v>X</v>
      </c>
      <c r="H117" s="137">
        <f>IF(Binary!H117&gt;=1,"X",0)</f>
        <v>0</v>
      </c>
      <c r="I117" s="137">
        <f>IF(Binary!I117&gt;=1,"X",0)</f>
        <v>0</v>
      </c>
      <c r="J117" s="137">
        <f>IF(Binary!J117&gt;=1,"X",0)</f>
        <v>0</v>
      </c>
      <c r="K117" s="137">
        <f>IF(Binary!K117&gt;=1,"X",0)</f>
        <v>0</v>
      </c>
      <c r="L117" s="137">
        <f>IF(Binary!L117&gt;=1,"X",0)</f>
        <v>0</v>
      </c>
      <c r="M117" t="str">
        <f>'Actual species'!V117</f>
        <v>------------</v>
      </c>
    </row>
    <row r="118" spans="1:13" x14ac:dyDescent="0.3">
      <c r="A118" t="str">
        <f>Binary!A118</f>
        <v>Euplectus frater</v>
      </c>
      <c r="B118" s="137">
        <f>IF(Binary!B118&gt;=1,"X",0)</f>
        <v>0</v>
      </c>
      <c r="C118" s="137">
        <f>IF(Binary!C118&gt;=1,"X",0)</f>
        <v>0</v>
      </c>
      <c r="D118" s="137">
        <f>IF(Binary!D118&gt;=1,"X",0)</f>
        <v>0</v>
      </c>
      <c r="E118" s="137">
        <f>IF(Binary!E118&gt;=1,"X",0)</f>
        <v>0</v>
      </c>
      <c r="F118" s="137">
        <f>IF(Binary!F118&gt;=1,"X",0)</f>
        <v>0</v>
      </c>
      <c r="G118" s="137">
        <f>IF(Binary!G118&gt;=1,"X",0)</f>
        <v>0</v>
      </c>
      <c r="H118" s="137">
        <f>IF(Binary!H118&gt;=1,"X",0)</f>
        <v>0</v>
      </c>
      <c r="I118" s="137">
        <f>IF(Binary!I118&gt;=1,"X",0)</f>
        <v>0</v>
      </c>
      <c r="J118" s="137" t="str">
        <f>IF(Binary!J118&gt;=1,"X",0)</f>
        <v>X</v>
      </c>
      <c r="K118" s="137">
        <f>IF(Binary!K118&gt;=1,"X",0)</f>
        <v>0</v>
      </c>
      <c r="L118" s="137">
        <f>IF(Binary!L118&gt;=1,"X",0)</f>
        <v>0</v>
      </c>
      <c r="M118" t="str">
        <f>'Actual species'!V118</f>
        <v>------------</v>
      </c>
    </row>
    <row r="119" spans="1:13" x14ac:dyDescent="0.3">
      <c r="A119" t="str">
        <f>Binary!A119</f>
        <v>Euplectus jonicus</v>
      </c>
      <c r="B119" s="137">
        <f>IF(Binary!B119&gt;=1,"X",0)</f>
        <v>0</v>
      </c>
      <c r="C119" s="137">
        <f>IF(Binary!C119&gt;=1,"X",0)</f>
        <v>0</v>
      </c>
      <c r="D119" s="137">
        <f>IF(Binary!D119&gt;=1,"X",0)</f>
        <v>0</v>
      </c>
      <c r="E119" s="137">
        <f>IF(Binary!E119&gt;=1,"X",0)</f>
        <v>0</v>
      </c>
      <c r="F119" s="137">
        <f>IF(Binary!F119&gt;=1,"X",0)</f>
        <v>0</v>
      </c>
      <c r="G119" s="137">
        <f>IF(Binary!G119&gt;=1,"X",0)</f>
        <v>0</v>
      </c>
      <c r="H119" s="137">
        <f>IF(Binary!H119&gt;=1,"X",0)</f>
        <v>0</v>
      </c>
      <c r="I119" s="137">
        <f>IF(Binary!I119&gt;=1,"X",0)</f>
        <v>0</v>
      </c>
      <c r="J119" s="137">
        <f>IF(Binary!J119&gt;=1,"X",0)</f>
        <v>0</v>
      </c>
      <c r="K119" s="137">
        <f>IF(Binary!K119&gt;=1,"X",0)</f>
        <v>0</v>
      </c>
      <c r="L119" s="137">
        <f>IF(Binary!L119&gt;=1,"X",0)</f>
        <v>0</v>
      </c>
      <c r="M119" t="str">
        <f>'Actual species'!V119</f>
        <v>------------</v>
      </c>
    </row>
    <row r="120" spans="1:13" x14ac:dyDescent="0.3">
      <c r="A120" t="str">
        <f>Binary!A120</f>
        <v>Euplectus mutator</v>
      </c>
      <c r="B120" s="137">
        <f>IF(Binary!B120&gt;=1,"X",0)</f>
        <v>0</v>
      </c>
      <c r="C120" s="137">
        <f>IF(Binary!C120&gt;=1,"X",0)</f>
        <v>0</v>
      </c>
      <c r="D120" s="137">
        <f>IF(Binary!D120&gt;=1,"X",0)</f>
        <v>0</v>
      </c>
      <c r="E120" s="137">
        <f>IF(Binary!E120&gt;=1,"X",0)</f>
        <v>0</v>
      </c>
      <c r="F120" s="137">
        <f>IF(Binary!F120&gt;=1,"X",0)</f>
        <v>0</v>
      </c>
      <c r="G120" s="137">
        <f>IF(Binary!G120&gt;=1,"X",0)</f>
        <v>0</v>
      </c>
      <c r="H120" s="137">
        <f>IF(Binary!H120&gt;=1,"X",0)</f>
        <v>0</v>
      </c>
      <c r="I120" s="137">
        <f>IF(Binary!I120&gt;=1,"X",0)</f>
        <v>0</v>
      </c>
      <c r="J120" s="137" t="str">
        <f>IF(Binary!J120&gt;=1,"X",0)</f>
        <v>X</v>
      </c>
      <c r="K120" s="137">
        <f>IF(Binary!K120&gt;=1,"X",0)</f>
        <v>0</v>
      </c>
      <c r="L120" s="137">
        <f>IF(Binary!L120&gt;=1,"X",0)</f>
        <v>0</v>
      </c>
      <c r="M120" t="str">
        <f>'Actual species'!V120</f>
        <v>------------</v>
      </c>
    </row>
    <row r="121" spans="1:13" x14ac:dyDescent="0.3">
      <c r="A121" t="str">
        <f>Binary!A121</f>
        <v xml:space="preserve">*Euplectus meybohmi (E) </v>
      </c>
      <c r="B121" s="137">
        <f>IF(Binary!B121&gt;=1,"X",0)</f>
        <v>0</v>
      </c>
      <c r="C121" s="137">
        <f>IF(Binary!C121&gt;=1,"X",0)</f>
        <v>0</v>
      </c>
      <c r="D121" s="137">
        <f>IF(Binary!D121&gt;=1,"X",0)</f>
        <v>0</v>
      </c>
      <c r="E121" s="137" t="str">
        <f>IF(Binary!E121&gt;=1,"X",0)</f>
        <v>X</v>
      </c>
      <c r="F121" s="137">
        <f>IF(Binary!F121&gt;=1,"X",0)</f>
        <v>0</v>
      </c>
      <c r="G121" s="137">
        <f>IF(Binary!G121&gt;=1,"X",0)</f>
        <v>0</v>
      </c>
      <c r="H121" s="137">
        <f>IF(Binary!H121&gt;=1,"X",0)</f>
        <v>0</v>
      </c>
      <c r="I121" s="137">
        <f>IF(Binary!I121&gt;=1,"X",0)</f>
        <v>0</v>
      </c>
      <c r="J121" s="137">
        <f>IF(Binary!J121&gt;=1,"X",0)</f>
        <v>0</v>
      </c>
      <c r="K121" s="137">
        <f>IF(Binary!K121&gt;=1,"X",0)</f>
        <v>0</v>
      </c>
      <c r="L121" s="137">
        <f>IF(Binary!L121&gt;=1,"X",0)</f>
        <v>0</v>
      </c>
      <c r="M121" t="str">
        <f>'Actual species'!V121</f>
        <v>------------</v>
      </c>
    </row>
    <row r="122" spans="1:13" x14ac:dyDescent="0.3">
      <c r="A122" t="str">
        <f>Binary!A122</f>
        <v>Euplectus verticalis</v>
      </c>
      <c r="B122" s="137">
        <f>IF(Binary!B122&gt;=1,"X",0)</f>
        <v>0</v>
      </c>
      <c r="C122" s="137">
        <f>IF(Binary!C122&gt;=1,"X",0)</f>
        <v>0</v>
      </c>
      <c r="D122" s="137">
        <f>IF(Binary!D122&gt;=1,"X",0)</f>
        <v>0</v>
      </c>
      <c r="E122" s="137">
        <f>IF(Binary!E122&gt;=1,"X",0)</f>
        <v>0</v>
      </c>
      <c r="F122" s="137">
        <f>IF(Binary!F122&gt;=1,"X",0)</f>
        <v>0</v>
      </c>
      <c r="G122" s="137">
        <f>IF(Binary!G122&gt;=1,"X",0)</f>
        <v>0</v>
      </c>
      <c r="H122" s="137">
        <f>IF(Binary!H122&gt;=1,"X",0)</f>
        <v>0</v>
      </c>
      <c r="I122" s="137">
        <f>IF(Binary!I122&gt;=1,"X",0)</f>
        <v>0</v>
      </c>
      <c r="J122" s="137" t="str">
        <f>IF(Binary!J122&gt;=1,"X",0)</f>
        <v>X</v>
      </c>
      <c r="K122" s="137">
        <f>IF(Binary!K122&gt;=1,"X",0)</f>
        <v>0</v>
      </c>
      <c r="L122" s="137">
        <f>IF(Binary!L122&gt;=1,"X",0)</f>
        <v>0</v>
      </c>
      <c r="M122" t="str">
        <f>'Actual species'!V122</f>
        <v>------------</v>
      </c>
    </row>
    <row r="123" spans="1:13" x14ac:dyDescent="0.3">
      <c r="A123" t="str">
        <f>Binary!A123</f>
        <v>Faronus distinctus</v>
      </c>
      <c r="B123" s="137">
        <f>IF(Binary!B123&gt;=1,"X",0)</f>
        <v>0</v>
      </c>
      <c r="C123" s="137">
        <f>IF(Binary!C123&gt;=1,"X",0)</f>
        <v>0</v>
      </c>
      <c r="D123" s="137">
        <f>IF(Binary!D123&gt;=1,"X",0)</f>
        <v>0</v>
      </c>
      <c r="E123" s="137" t="str">
        <f>IF(Binary!E123&gt;=1,"X",0)</f>
        <v>X</v>
      </c>
      <c r="F123" s="137" t="str">
        <f>IF(Binary!F123&gt;=1,"X",0)</f>
        <v>X</v>
      </c>
      <c r="G123" s="137">
        <f>IF(Binary!G123&gt;=1,"X",0)</f>
        <v>0</v>
      </c>
      <c r="H123" s="137" t="str">
        <f>IF(Binary!H123&gt;=1,"X",0)</f>
        <v>X</v>
      </c>
      <c r="I123" s="137">
        <f>IF(Binary!I123&gt;=1,"X",0)</f>
        <v>0</v>
      </c>
      <c r="J123" s="137">
        <f>IF(Binary!J123&gt;=1,"X",0)</f>
        <v>0</v>
      </c>
      <c r="K123" s="137" t="str">
        <f>IF(Binary!K123&gt;=1,"X",0)</f>
        <v>X</v>
      </c>
      <c r="L123" s="137">
        <f>IF(Binary!L123&gt;=1,"X",0)</f>
        <v>0</v>
      </c>
      <c r="M123" t="str">
        <f>'Actual species'!V123</f>
        <v>------------</v>
      </c>
    </row>
    <row r="124" spans="1:13" x14ac:dyDescent="0.3">
      <c r="A124" t="str">
        <f>Binary!A124</f>
        <v xml:space="preserve">*Faronus icariensis (E) </v>
      </c>
      <c r="B124" s="137">
        <f>IF(Binary!B124&gt;=1,"X",0)</f>
        <v>0</v>
      </c>
      <c r="C124" s="137">
        <f>IF(Binary!C124&gt;=1,"X",0)</f>
        <v>0</v>
      </c>
      <c r="D124" s="137" t="str">
        <f>IF(Binary!D124&gt;=1,"X",0)</f>
        <v>X</v>
      </c>
      <c r="E124" s="137">
        <f>IF(Binary!E124&gt;=1,"X",0)</f>
        <v>0</v>
      </c>
      <c r="F124" s="137">
        <f>IF(Binary!F124&gt;=1,"X",0)</f>
        <v>0</v>
      </c>
      <c r="G124" s="137">
        <f>IF(Binary!G124&gt;=1,"X",0)</f>
        <v>0</v>
      </c>
      <c r="H124" s="137">
        <f>IF(Binary!H124&gt;=1,"X",0)</f>
        <v>0</v>
      </c>
      <c r="I124" s="137">
        <f>IF(Binary!I124&gt;=1,"X",0)</f>
        <v>0</v>
      </c>
      <c r="J124" s="137">
        <f>IF(Binary!J124&gt;=1,"X",0)</f>
        <v>0</v>
      </c>
      <c r="K124" s="137">
        <f>IF(Binary!K124&gt;=1,"X",0)</f>
        <v>0</v>
      </c>
      <c r="L124" s="137">
        <f>IF(Binary!L124&gt;=1,"X",0)</f>
        <v>0</v>
      </c>
      <c r="M124" t="str">
        <f>'Actual species'!V124</f>
        <v>------------</v>
      </c>
    </row>
    <row r="125" spans="1:13" x14ac:dyDescent="0.3">
      <c r="A125" t="str">
        <f>Binary!A125</f>
        <v>Faronus nov.sp</v>
      </c>
      <c r="B125" s="137">
        <f>IF(Binary!B125&gt;=1,"X",0)</f>
        <v>0</v>
      </c>
      <c r="C125" s="137">
        <f>IF(Binary!C125&gt;=1,"X",0)</f>
        <v>0</v>
      </c>
      <c r="D125" s="137">
        <f>IF(Binary!D125&gt;=1,"X",0)</f>
        <v>0</v>
      </c>
      <c r="E125" s="137">
        <f>IF(Binary!E125&gt;=1,"X",0)</f>
        <v>0</v>
      </c>
      <c r="F125" s="137">
        <f>IF(Binary!F125&gt;=1,"X",0)</f>
        <v>0</v>
      </c>
      <c r="G125" s="137">
        <f>IF(Binary!G125&gt;=1,"X",0)</f>
        <v>0</v>
      </c>
      <c r="H125" s="137">
        <f>IF(Binary!H125&gt;=1,"X",0)</f>
        <v>0</v>
      </c>
      <c r="I125" s="137" t="str">
        <f>IF(Binary!I125&gt;=1,"X",0)</f>
        <v>X</v>
      </c>
      <c r="J125" s="137">
        <f>IF(Binary!J125&gt;=1,"X",0)</f>
        <v>0</v>
      </c>
      <c r="K125" s="137">
        <f>IF(Binary!K125&gt;=1,"X",0)</f>
        <v>0</v>
      </c>
      <c r="L125" s="137">
        <f>IF(Binary!L125&gt;=1,"X",0)</f>
        <v>0</v>
      </c>
      <c r="M125" t="str">
        <f>'Actual species'!V125</f>
        <v>------------</v>
      </c>
    </row>
    <row r="126" spans="1:13" x14ac:dyDescent="0.3">
      <c r="A126" t="str">
        <f>Binary!A126</f>
        <v>Faronus parallelus</v>
      </c>
      <c r="B126" s="137">
        <f>IF(Binary!B126&gt;=1,"X",0)</f>
        <v>0</v>
      </c>
      <c r="C126" s="137">
        <f>IF(Binary!C126&gt;=1,"X",0)</f>
        <v>0</v>
      </c>
      <c r="D126" s="137">
        <f>IF(Binary!D126&gt;=1,"X",0)</f>
        <v>0</v>
      </c>
      <c r="E126" s="137">
        <f>IF(Binary!E126&gt;=1,"X",0)</f>
        <v>0</v>
      </c>
      <c r="F126" s="137">
        <f>IF(Binary!F126&gt;=1,"X",0)</f>
        <v>0</v>
      </c>
      <c r="G126" s="137">
        <f>IF(Binary!G126&gt;=1,"X",0)</f>
        <v>0</v>
      </c>
      <c r="H126" s="137">
        <f>IF(Binary!H126&gt;=1,"X",0)</f>
        <v>0</v>
      </c>
      <c r="I126" s="137">
        <f>IF(Binary!I126&gt;=1,"X",0)</f>
        <v>0</v>
      </c>
      <c r="J126" s="137" t="str">
        <f>IF(Binary!J126&gt;=1,"X",0)</f>
        <v>X</v>
      </c>
      <c r="K126" s="137" t="str">
        <f>IF(Binary!K126&gt;=1,"X",0)</f>
        <v>X</v>
      </c>
      <c r="L126" s="137">
        <f>IF(Binary!L126&gt;=1,"X",0)</f>
        <v>0</v>
      </c>
      <c r="M126" t="str">
        <f>'Actual species'!V126</f>
        <v>------------</v>
      </c>
    </row>
    <row r="127" spans="1:13" x14ac:dyDescent="0.3">
      <c r="A127" t="str">
        <f>Binary!A127</f>
        <v>Meliceria acanthifera</v>
      </c>
      <c r="B127" s="137">
        <f>IF(Binary!B127&gt;=1,"X",0)</f>
        <v>0</v>
      </c>
      <c r="C127" s="137">
        <f>IF(Binary!C127&gt;=1,"X",0)</f>
        <v>0</v>
      </c>
      <c r="D127" s="137">
        <f>IF(Binary!D127&gt;=1,"X",0)</f>
        <v>0</v>
      </c>
      <c r="E127" s="137">
        <f>IF(Binary!E127&gt;=1,"X",0)</f>
        <v>0</v>
      </c>
      <c r="F127" s="137">
        <f>IF(Binary!F127&gt;=1,"X",0)</f>
        <v>0</v>
      </c>
      <c r="G127" s="137">
        <f>IF(Binary!G127&gt;=1,"X",0)</f>
        <v>0</v>
      </c>
      <c r="H127" s="137">
        <f>IF(Binary!H127&gt;=1,"X",0)</f>
        <v>0</v>
      </c>
      <c r="I127" s="137">
        <f>IF(Binary!I127&gt;=1,"X",0)</f>
        <v>0</v>
      </c>
      <c r="J127" s="137" t="str">
        <f>IF(Binary!J127&gt;=1,"X",0)</f>
        <v>X</v>
      </c>
      <c r="K127" s="137">
        <f>IF(Binary!K127&gt;=1,"X",0)</f>
        <v>0</v>
      </c>
      <c r="L127" s="137">
        <f>IF(Binary!L127&gt;=1,"X",0)</f>
        <v>0</v>
      </c>
      <c r="M127" t="str">
        <f>'Actual species'!V127</f>
        <v>------------</v>
      </c>
    </row>
    <row r="128" spans="1:13" x14ac:dyDescent="0.3">
      <c r="A128" t="str">
        <f>Binary!A128</f>
        <v xml:space="preserve">*Namunia cavernicola (E) </v>
      </c>
      <c r="B128" s="137">
        <f>IF(Binary!B128&gt;=1,"X",0)</f>
        <v>0</v>
      </c>
      <c r="C128" s="137">
        <f>IF(Binary!C128&gt;=1,"X",0)</f>
        <v>0</v>
      </c>
      <c r="D128" s="137">
        <f>IF(Binary!D128&gt;=1,"X",0)</f>
        <v>0</v>
      </c>
      <c r="E128" s="137" t="str">
        <f>IF(Binary!E128&gt;=1,"X",0)</f>
        <v>X</v>
      </c>
      <c r="F128" s="137">
        <f>IF(Binary!F128&gt;=1,"X",0)</f>
        <v>0</v>
      </c>
      <c r="G128" s="137">
        <f>IF(Binary!G128&gt;=1,"X",0)</f>
        <v>0</v>
      </c>
      <c r="H128" s="137">
        <f>IF(Binary!H128&gt;=1,"X",0)</f>
        <v>0</v>
      </c>
      <c r="I128" s="137">
        <f>IF(Binary!I128&gt;=1,"X",0)</f>
        <v>0</v>
      </c>
      <c r="J128" s="137">
        <f>IF(Binary!J128&gt;=1,"X",0)</f>
        <v>0</v>
      </c>
      <c r="K128" s="137">
        <f>IF(Binary!K128&gt;=1,"X",0)</f>
        <v>0</v>
      </c>
      <c r="L128" s="137">
        <f>IF(Binary!L128&gt;=1,"X",0)</f>
        <v>0</v>
      </c>
      <c r="M128" t="str">
        <f>'Actual species'!V128</f>
        <v>------------</v>
      </c>
    </row>
    <row r="129" spans="1:13" x14ac:dyDescent="0.3">
      <c r="A129" t="str">
        <f>Binary!A129</f>
        <v>Namunia mymecophila</v>
      </c>
      <c r="B129" s="137">
        <f>IF(Binary!B129&gt;=1,"X",0)</f>
        <v>0</v>
      </c>
      <c r="C129" s="137">
        <f>IF(Binary!C129&gt;=1,"X",0)</f>
        <v>0</v>
      </c>
      <c r="D129" s="137">
        <f>IF(Binary!D129&gt;=1,"X",0)</f>
        <v>0</v>
      </c>
      <c r="E129" s="137">
        <f>IF(Binary!E129&gt;=1,"X",0)</f>
        <v>0</v>
      </c>
      <c r="F129" s="137" t="str">
        <f>IF(Binary!F129&gt;=1,"X",0)</f>
        <v>X</v>
      </c>
      <c r="G129" s="137">
        <f>IF(Binary!G129&gt;=1,"X",0)</f>
        <v>0</v>
      </c>
      <c r="H129" s="137" t="str">
        <f>IF(Binary!H129&gt;=1,"X",0)</f>
        <v>X</v>
      </c>
      <c r="I129" s="137">
        <f>IF(Binary!I129&gt;=1,"X",0)</f>
        <v>0</v>
      </c>
      <c r="J129" s="137">
        <f>IF(Binary!J129&gt;=1,"X",0)</f>
        <v>0</v>
      </c>
      <c r="K129" s="137">
        <f>IF(Binary!K129&gt;=1,"X",0)</f>
        <v>0</v>
      </c>
      <c r="L129" s="137">
        <f>IF(Binary!L129&gt;=1,"X",0)</f>
        <v>0</v>
      </c>
      <c r="M129" t="str">
        <f>'Actual species'!V129</f>
        <v>------------</v>
      </c>
    </row>
    <row r="130" spans="1:13" x14ac:dyDescent="0.3">
      <c r="A130" t="str">
        <f>Binary!A130</f>
        <v>Panaphantus atomus</v>
      </c>
      <c r="B130" s="137">
        <f>IF(Binary!B130&gt;=1,"X",0)</f>
        <v>0</v>
      </c>
      <c r="C130" s="137">
        <f>IF(Binary!C130&gt;=1,"X",0)</f>
        <v>0</v>
      </c>
      <c r="D130" s="137">
        <f>IF(Binary!D130&gt;=1,"X",0)</f>
        <v>0</v>
      </c>
      <c r="E130" s="137">
        <f>IF(Binary!E130&gt;=1,"X",0)</f>
        <v>0</v>
      </c>
      <c r="F130" s="137">
        <f>IF(Binary!F130&gt;=1,"X",0)</f>
        <v>0</v>
      </c>
      <c r="G130" s="137">
        <f>IF(Binary!G130&gt;=1,"X",0)</f>
        <v>0</v>
      </c>
      <c r="H130" s="137">
        <f>IF(Binary!H130&gt;=1,"X",0)</f>
        <v>0</v>
      </c>
      <c r="I130" s="137">
        <f>IF(Binary!I130&gt;=1,"X",0)</f>
        <v>0</v>
      </c>
      <c r="J130" s="137">
        <f>IF(Binary!J130&gt;=1,"X",0)</f>
        <v>0</v>
      </c>
      <c r="K130" s="137">
        <f>IF(Binary!K130&gt;=1,"X",0)</f>
        <v>0</v>
      </c>
      <c r="L130" s="137">
        <f>IF(Binary!L130&gt;=1,"X",0)</f>
        <v>0</v>
      </c>
      <c r="M130" t="str">
        <f>'Actual species'!V130</f>
        <v>------------</v>
      </c>
    </row>
    <row r="131" spans="1:13" x14ac:dyDescent="0.3">
      <c r="A131" t="str">
        <f>Binary!A131</f>
        <v>Paramaurops sp. n.</v>
      </c>
      <c r="B131" s="137">
        <f>IF(Binary!B131&gt;=1,"X",0)</f>
        <v>0</v>
      </c>
      <c r="C131" s="137">
        <f>IF(Binary!C131&gt;=1,"X",0)</f>
        <v>0</v>
      </c>
      <c r="D131" s="137">
        <f>IF(Binary!D131&gt;=1,"X",0)</f>
        <v>0</v>
      </c>
      <c r="E131" s="137" t="str">
        <f>IF(Binary!E131&gt;=1,"X",0)</f>
        <v>X</v>
      </c>
      <c r="F131" s="137">
        <f>IF(Binary!F131&gt;=1,"X",0)</f>
        <v>0</v>
      </c>
      <c r="G131" s="137">
        <f>IF(Binary!G131&gt;=1,"X",0)</f>
        <v>0</v>
      </c>
      <c r="H131" s="137">
        <f>IF(Binary!H131&gt;=1,"X",0)</f>
        <v>0</v>
      </c>
      <c r="I131" s="137">
        <f>IF(Binary!I131&gt;=1,"X",0)</f>
        <v>0</v>
      </c>
      <c r="J131" s="137">
        <f>IF(Binary!J131&gt;=1,"X",0)</f>
        <v>0</v>
      </c>
      <c r="K131" s="137">
        <f>IF(Binary!K131&gt;=1,"X",0)</f>
        <v>0</v>
      </c>
      <c r="L131" s="137">
        <f>IF(Binary!L131&gt;=1,"X",0)</f>
        <v>0</v>
      </c>
      <c r="M131" t="str">
        <f>'Actual species'!V131</f>
        <v>------------</v>
      </c>
    </row>
    <row r="132" spans="1:13" x14ac:dyDescent="0.3">
      <c r="A132" t="str">
        <f>Binary!A132</f>
        <v>Paratychus mendax</v>
      </c>
      <c r="B132" s="137">
        <f>IF(Binary!B132&gt;=1,"X",0)</f>
        <v>0</v>
      </c>
      <c r="C132" s="137">
        <f>IF(Binary!C132&gt;=1,"X",0)</f>
        <v>0</v>
      </c>
      <c r="D132" s="137">
        <f>IF(Binary!D132&gt;=1,"X",0)</f>
        <v>0</v>
      </c>
      <c r="E132" s="137" t="str">
        <f>IF(Binary!E132&gt;=1,"X",0)</f>
        <v>X</v>
      </c>
      <c r="F132" s="137" t="str">
        <f>IF(Binary!F132&gt;=1,"X",0)</f>
        <v>X</v>
      </c>
      <c r="G132" s="137">
        <f>IF(Binary!G132&gt;=1,"X",0)</f>
        <v>0</v>
      </c>
      <c r="H132" s="137">
        <f>IF(Binary!H132&gt;=1,"X",0)</f>
        <v>0</v>
      </c>
      <c r="I132" s="137">
        <f>IF(Binary!I132&gt;=1,"X",0)</f>
        <v>0</v>
      </c>
      <c r="J132" s="137">
        <f>IF(Binary!J132&gt;=1,"X",0)</f>
        <v>0</v>
      </c>
      <c r="K132" s="137">
        <f>IF(Binary!K132&gt;=1,"X",0)</f>
        <v>0</v>
      </c>
      <c r="L132" s="137">
        <f>IF(Binary!L132&gt;=1,"X",0)</f>
        <v>0</v>
      </c>
      <c r="M132" t="str">
        <f>'Actual species'!V132</f>
        <v>------------</v>
      </c>
    </row>
    <row r="133" spans="1:13" x14ac:dyDescent="0.3">
      <c r="A133" t="str">
        <f>Binary!A133</f>
        <v xml:space="preserve">*Paratychus kerkisicus (E) </v>
      </c>
      <c r="B133" s="137">
        <f>IF(Binary!B133&gt;=1,"X",0)</f>
        <v>0</v>
      </c>
      <c r="C133" s="137">
        <f>IF(Binary!C133&gt;=1,"X",0)</f>
        <v>0</v>
      </c>
      <c r="D133" s="137">
        <f>IF(Binary!D133&gt;=1,"X",0)</f>
        <v>0</v>
      </c>
      <c r="E133" s="137" t="str">
        <f>IF(Binary!E133&gt;=1,"X",0)</f>
        <v>X</v>
      </c>
      <c r="F133" s="137">
        <f>IF(Binary!F133&gt;=1,"X",0)</f>
        <v>0</v>
      </c>
      <c r="G133" s="137">
        <f>IF(Binary!G133&gt;=1,"X",0)</f>
        <v>0</v>
      </c>
      <c r="H133" s="137">
        <f>IF(Binary!H133&gt;=1,"X",0)</f>
        <v>0</v>
      </c>
      <c r="I133" s="137">
        <f>IF(Binary!I133&gt;=1,"X",0)</f>
        <v>0</v>
      </c>
      <c r="J133" s="137">
        <f>IF(Binary!J133&gt;=1,"X",0)</f>
        <v>0</v>
      </c>
      <c r="K133" s="137">
        <f>IF(Binary!K133&gt;=1,"X",0)</f>
        <v>0</v>
      </c>
      <c r="L133" s="137">
        <f>IF(Binary!L133&gt;=1,"X",0)</f>
        <v>0</v>
      </c>
      <c r="M133" t="str">
        <f>'Actual species'!V133</f>
        <v>------------</v>
      </c>
    </row>
    <row r="134" spans="1:13" x14ac:dyDescent="0.3">
      <c r="A134" t="str">
        <f>Binary!A134</f>
        <v xml:space="preserve">*Protamaurops assingi (E) </v>
      </c>
      <c r="B134" s="137">
        <f>IF(Binary!B134&gt;=1,"X",0)</f>
        <v>0</v>
      </c>
      <c r="C134" s="137">
        <f>IF(Binary!C134&gt;=1,"X",0)</f>
        <v>0</v>
      </c>
      <c r="D134" s="137">
        <f>IF(Binary!D134&gt;=1,"X",0)</f>
        <v>0</v>
      </c>
      <c r="E134" s="137">
        <f>IF(Binary!E134&gt;=1,"X",0)</f>
        <v>0</v>
      </c>
      <c r="F134" s="137" t="str">
        <f>IF(Binary!F134&gt;=1,"X",0)</f>
        <v>X</v>
      </c>
      <c r="G134" s="137">
        <f>IF(Binary!G134&gt;=1,"X",0)</f>
        <v>0</v>
      </c>
      <c r="H134" s="137">
        <f>IF(Binary!H134&gt;=1,"X",0)</f>
        <v>0</v>
      </c>
      <c r="I134" s="137">
        <f>IF(Binary!I134&gt;=1,"X",0)</f>
        <v>0</v>
      </c>
      <c r="J134" s="137">
        <f>IF(Binary!J134&gt;=1,"X",0)</f>
        <v>0</v>
      </c>
      <c r="K134" s="137">
        <f>IF(Binary!K134&gt;=1,"X",0)</f>
        <v>0</v>
      </c>
      <c r="L134" s="137">
        <f>IF(Binary!L134&gt;=1,"X",0)</f>
        <v>0</v>
      </c>
      <c r="M134" t="str">
        <f>'Actual species'!V134</f>
        <v>------------</v>
      </c>
    </row>
    <row r="135" spans="1:13" x14ac:dyDescent="0.3">
      <c r="A135" t="str">
        <f>Binary!A135</f>
        <v>Reichenbachia chevrieri</v>
      </c>
      <c r="B135" s="137">
        <f>IF(Binary!B135&gt;=1,"X",0)</f>
        <v>0</v>
      </c>
      <c r="C135" s="137">
        <f>IF(Binary!C135&gt;=1,"X",0)</f>
        <v>0</v>
      </c>
      <c r="D135" s="137">
        <f>IF(Binary!D135&gt;=1,"X",0)</f>
        <v>0</v>
      </c>
      <c r="E135" s="137">
        <f>IF(Binary!E135&gt;=1,"X",0)</f>
        <v>0</v>
      </c>
      <c r="F135" s="137">
        <f>IF(Binary!F135&gt;=1,"X",0)</f>
        <v>0</v>
      </c>
      <c r="G135" s="137">
        <f>IF(Binary!G135&gt;=1,"X",0)</f>
        <v>0</v>
      </c>
      <c r="H135" s="137">
        <f>IF(Binary!H135&gt;=1,"X",0)</f>
        <v>0</v>
      </c>
      <c r="I135" s="137">
        <f>IF(Binary!I135&gt;=1,"X",0)</f>
        <v>0</v>
      </c>
      <c r="J135" s="137">
        <f>IF(Binary!J135&gt;=1,"X",0)</f>
        <v>0</v>
      </c>
      <c r="K135" s="137">
        <f>IF(Binary!K135&gt;=1,"X",0)</f>
        <v>0</v>
      </c>
      <c r="L135" s="137">
        <f>IF(Binary!L135&gt;=1,"X",0)</f>
        <v>0</v>
      </c>
      <c r="M135" t="str">
        <f>'Actual species'!V135</f>
        <v>------------</v>
      </c>
    </row>
    <row r="136" spans="1:13" x14ac:dyDescent="0.3">
      <c r="A136" t="str">
        <f>Binary!A136</f>
        <v>Reichenbachia nigriventris</v>
      </c>
      <c r="B136" s="137">
        <f>IF(Binary!B136&gt;=1,"X",0)</f>
        <v>0</v>
      </c>
      <c r="C136" s="137">
        <f>IF(Binary!C136&gt;=1,"X",0)</f>
        <v>0</v>
      </c>
      <c r="D136" s="137">
        <f>IF(Binary!D136&gt;=1,"X",0)</f>
        <v>0</v>
      </c>
      <c r="E136" s="137">
        <f>IF(Binary!E136&gt;=1,"X",0)</f>
        <v>0</v>
      </c>
      <c r="F136" s="137">
        <f>IF(Binary!F136&gt;=1,"X",0)</f>
        <v>0</v>
      </c>
      <c r="G136" s="137">
        <f>IF(Binary!G136&gt;=1,"X",0)</f>
        <v>0</v>
      </c>
      <c r="H136" s="137">
        <f>IF(Binary!H136&gt;=1,"X",0)</f>
        <v>0</v>
      </c>
      <c r="I136" s="137">
        <f>IF(Binary!I136&gt;=1,"X",0)</f>
        <v>0</v>
      </c>
      <c r="J136" s="137" t="str">
        <f>IF(Binary!J136&gt;=1,"X",0)</f>
        <v>X</v>
      </c>
      <c r="K136" s="137">
        <f>IF(Binary!K136&gt;=1,"X",0)</f>
        <v>0</v>
      </c>
      <c r="L136" s="137">
        <f>IF(Binary!L136&gt;=1,"X",0)</f>
        <v>0</v>
      </c>
      <c r="M136" t="str">
        <f>'Actual species'!V136</f>
        <v>------------</v>
      </c>
    </row>
    <row r="137" spans="1:13" x14ac:dyDescent="0.3">
      <c r="A137" t="str">
        <f>Binary!A137</f>
        <v>Rybaxis longicornis</v>
      </c>
      <c r="B137" s="137">
        <f>IF(Binary!B137&gt;=1,"X",0)</f>
        <v>0</v>
      </c>
      <c r="C137" s="137">
        <f>IF(Binary!C137&gt;=1,"X",0)</f>
        <v>0</v>
      </c>
      <c r="D137" s="137">
        <f>IF(Binary!D137&gt;=1,"X",0)</f>
        <v>0</v>
      </c>
      <c r="E137" s="137">
        <f>IF(Binary!E137&gt;=1,"X",0)</f>
        <v>0</v>
      </c>
      <c r="F137" s="137">
        <f>IF(Binary!F137&gt;=1,"X",0)</f>
        <v>0</v>
      </c>
      <c r="G137" s="137">
        <f>IF(Binary!G137&gt;=1,"X",0)</f>
        <v>0</v>
      </c>
      <c r="H137" s="137">
        <f>IF(Binary!H137&gt;=1,"X",0)</f>
        <v>0</v>
      </c>
      <c r="I137" s="137">
        <f>IF(Binary!I137&gt;=1,"X",0)</f>
        <v>0</v>
      </c>
      <c r="J137" s="137" t="str">
        <f>IF(Binary!J137&gt;=1,"X",0)</f>
        <v>X</v>
      </c>
      <c r="K137" s="137">
        <f>IF(Binary!K137&gt;=1,"X",0)</f>
        <v>0</v>
      </c>
      <c r="L137" s="137">
        <f>IF(Binary!L137&gt;=1,"X",0)</f>
        <v>0</v>
      </c>
      <c r="M137" t="str">
        <f>'Actual species'!V137</f>
        <v>------------</v>
      </c>
    </row>
    <row r="138" spans="1:13" x14ac:dyDescent="0.3">
      <c r="A138" t="str">
        <f>Binary!A138</f>
        <v>Tribatus creticus</v>
      </c>
      <c r="B138" s="137">
        <f>IF(Binary!B138&gt;=1,"X",0)</f>
        <v>0</v>
      </c>
      <c r="C138" s="137">
        <f>IF(Binary!C138&gt;=1,"X",0)</f>
        <v>0</v>
      </c>
      <c r="D138" s="137">
        <f>IF(Binary!D138&gt;=1,"X",0)</f>
        <v>0</v>
      </c>
      <c r="E138" s="137" t="str">
        <f>IF(Binary!E138&gt;=1,"X",0)</f>
        <v>X</v>
      </c>
      <c r="F138" s="137" t="str">
        <f>IF(Binary!F138&gt;=1,"X",0)</f>
        <v>X</v>
      </c>
      <c r="G138" s="137" t="str">
        <f>IF(Binary!G138&gt;=1,"X",0)</f>
        <v>X</v>
      </c>
      <c r="H138" s="137" t="str">
        <f>IF(Binary!H138&gt;=1,"X",0)</f>
        <v>X</v>
      </c>
      <c r="I138" s="137">
        <f>IF(Binary!I138&gt;=1,"X",0)</f>
        <v>0</v>
      </c>
      <c r="J138" s="137">
        <f>IF(Binary!J138&gt;=1,"X",0)</f>
        <v>0</v>
      </c>
      <c r="K138" s="137">
        <f>IF(Binary!K138&gt;=1,"X",0)</f>
        <v>0</v>
      </c>
      <c r="L138" s="137">
        <f>IF(Binary!L138&gt;=1,"X",0)</f>
        <v>0</v>
      </c>
      <c r="M138" t="str">
        <f>'Actual species'!V138</f>
        <v>------------</v>
      </c>
    </row>
    <row r="139" spans="1:13" x14ac:dyDescent="0.3">
      <c r="A139" t="str">
        <f>Binary!A139</f>
        <v>Trimium carpathicum</v>
      </c>
      <c r="B139" s="137">
        <f>IF(Binary!B139&gt;=1,"X",0)</f>
        <v>0</v>
      </c>
      <c r="C139" s="137">
        <f>IF(Binary!C139&gt;=1,"X",0)</f>
        <v>0</v>
      </c>
      <c r="D139" s="137">
        <f>IF(Binary!D139&gt;=1,"X",0)</f>
        <v>0</v>
      </c>
      <c r="E139" s="137">
        <f>IF(Binary!E139&gt;=1,"X",0)</f>
        <v>0</v>
      </c>
      <c r="F139" s="137">
        <f>IF(Binary!F139&gt;=1,"X",0)</f>
        <v>0</v>
      </c>
      <c r="G139" s="137">
        <f>IF(Binary!G139&gt;=1,"X",0)</f>
        <v>0</v>
      </c>
      <c r="H139" s="137">
        <f>IF(Binary!H139&gt;=1,"X",0)</f>
        <v>0</v>
      </c>
      <c r="I139" s="137">
        <f>IF(Binary!I139&gt;=1,"X",0)</f>
        <v>0</v>
      </c>
      <c r="J139" s="137" t="str">
        <f>IF(Binary!J139&gt;=1,"X",0)</f>
        <v>X</v>
      </c>
      <c r="K139" s="137">
        <f>IF(Binary!K139&gt;=1,"X",0)</f>
        <v>0</v>
      </c>
      <c r="L139" s="137">
        <f>IF(Binary!L139&gt;=1,"X",0)</f>
        <v>0</v>
      </c>
      <c r="M139" t="str">
        <f>'Actual species'!V139</f>
        <v>------------</v>
      </c>
    </row>
    <row r="140" spans="1:13" x14ac:dyDescent="0.3">
      <c r="A140" t="str">
        <f>Binary!A140</f>
        <v>Trimium caucasicum</v>
      </c>
      <c r="B140" s="137">
        <f>IF(Binary!B140&gt;=1,"X",0)</f>
        <v>0</v>
      </c>
      <c r="C140" s="137">
        <f>IF(Binary!C140&gt;=1,"X",0)</f>
        <v>0</v>
      </c>
      <c r="D140" s="137">
        <f>IF(Binary!D140&gt;=1,"X",0)</f>
        <v>0</v>
      </c>
      <c r="E140" s="137" t="str">
        <f>IF(Binary!E140&gt;=1,"X",0)</f>
        <v>X</v>
      </c>
      <c r="F140" s="137">
        <f>IF(Binary!F140&gt;=1,"X",0)</f>
        <v>0</v>
      </c>
      <c r="G140" s="137">
        <f>IF(Binary!G140&gt;=1,"X",0)</f>
        <v>0</v>
      </c>
      <c r="H140" s="137">
        <f>IF(Binary!H140&gt;=1,"X",0)</f>
        <v>0</v>
      </c>
      <c r="I140" s="137">
        <f>IF(Binary!I140&gt;=1,"X",0)</f>
        <v>0</v>
      </c>
      <c r="J140" s="137">
        <f>IF(Binary!J140&gt;=1,"X",0)</f>
        <v>0</v>
      </c>
      <c r="K140" s="137">
        <f>IF(Binary!K140&gt;=1,"X",0)</f>
        <v>0</v>
      </c>
      <c r="L140" s="137">
        <f>IF(Binary!L140&gt;=1,"X",0)</f>
        <v>0</v>
      </c>
      <c r="M140" t="str">
        <f>'Actual species'!V140</f>
        <v>------------</v>
      </c>
    </row>
    <row r="141" spans="1:13" x14ac:dyDescent="0.3">
      <c r="A141" t="str">
        <f>Binary!A141</f>
        <v>Trimium expandum</v>
      </c>
      <c r="B141" s="137">
        <f>IF(Binary!B141&gt;=1,"X",0)</f>
        <v>0</v>
      </c>
      <c r="C141" s="137">
        <f>IF(Binary!C141&gt;=1,"X",0)</f>
        <v>0</v>
      </c>
      <c r="D141" s="137">
        <f>IF(Binary!D141&gt;=1,"X",0)</f>
        <v>0</v>
      </c>
      <c r="E141" s="137">
        <f>IF(Binary!E141&gt;=1,"X",0)</f>
        <v>0</v>
      </c>
      <c r="F141" s="137">
        <f>IF(Binary!F141&gt;=1,"X",0)</f>
        <v>0</v>
      </c>
      <c r="G141" s="137">
        <f>IF(Binary!G141&gt;=1,"X",0)</f>
        <v>0</v>
      </c>
      <c r="H141" s="137">
        <f>IF(Binary!H141&gt;=1,"X",0)</f>
        <v>0</v>
      </c>
      <c r="I141" s="137">
        <f>IF(Binary!I141&gt;=1,"X",0)</f>
        <v>0</v>
      </c>
      <c r="J141" s="137" t="str">
        <f>IF(Binary!J141&gt;=1,"X",0)</f>
        <v>X</v>
      </c>
      <c r="K141" s="137">
        <f>IF(Binary!K141&gt;=1,"X",0)</f>
        <v>0</v>
      </c>
      <c r="L141" s="137">
        <f>IF(Binary!L141&gt;=1,"X",0)</f>
        <v>0</v>
      </c>
      <c r="M141" t="str">
        <f>'Actual species'!V141</f>
        <v>------------</v>
      </c>
    </row>
    <row r="142" spans="1:13" x14ac:dyDescent="0.3">
      <c r="A142" t="str">
        <f>Binary!A142</f>
        <v>Trimium libani</v>
      </c>
      <c r="B142" s="137">
        <f>IF(Binary!B142&gt;=1,"X",0)</f>
        <v>0</v>
      </c>
      <c r="C142" s="137">
        <f>IF(Binary!C142&gt;=1,"X",0)</f>
        <v>0</v>
      </c>
      <c r="D142" s="137">
        <f>IF(Binary!D142&gt;=1,"X",0)</f>
        <v>0</v>
      </c>
      <c r="E142" s="137">
        <f>IF(Binary!E142&gt;=1,"X",0)</f>
        <v>0</v>
      </c>
      <c r="F142" s="137">
        <f>IF(Binary!F142&gt;=1,"X",0)</f>
        <v>0</v>
      </c>
      <c r="G142" s="137">
        <f>IF(Binary!G142&gt;=1,"X",0)</f>
        <v>0</v>
      </c>
      <c r="H142" s="137">
        <f>IF(Binary!H142&gt;=1,"X",0)</f>
        <v>0</v>
      </c>
      <c r="I142" s="137">
        <f>IF(Binary!I142&gt;=1,"X",0)</f>
        <v>0</v>
      </c>
      <c r="J142" s="137">
        <f>IF(Binary!J142&gt;=1,"X",0)</f>
        <v>0</v>
      </c>
      <c r="K142" s="137">
        <f>IF(Binary!K142&gt;=1,"X",0)</f>
        <v>0</v>
      </c>
      <c r="L142" s="137">
        <f>IF(Binary!L142&gt;=1,"X",0)</f>
        <v>0</v>
      </c>
      <c r="M142" t="str">
        <f>'Actual species'!V142</f>
        <v>------------</v>
      </c>
    </row>
    <row r="143" spans="1:13" x14ac:dyDescent="0.3">
      <c r="A143" t="str">
        <f>Binary!A143</f>
        <v>Trimium sp. (female)</v>
      </c>
      <c r="B143" s="137">
        <f>IF(Binary!B143&gt;=1,"X",0)</f>
        <v>0</v>
      </c>
      <c r="C143" s="137">
        <f>IF(Binary!C143&gt;=1,"X",0)</f>
        <v>0</v>
      </c>
      <c r="D143" s="137">
        <f>IF(Binary!D143&gt;=1,"X",0)</f>
        <v>0</v>
      </c>
      <c r="E143" s="137">
        <f>IF(Binary!E143&gt;=1,"X",0)</f>
        <v>0</v>
      </c>
      <c r="F143" s="137">
        <f>IF(Binary!F143&gt;=1,"X",0)</f>
        <v>0</v>
      </c>
      <c r="G143" s="137">
        <f>IF(Binary!G143&gt;=1,"X",0)</f>
        <v>0</v>
      </c>
      <c r="H143" s="137">
        <f>IF(Binary!H143&gt;=1,"X",0)</f>
        <v>0</v>
      </c>
      <c r="I143" s="137">
        <f>IF(Binary!I143&gt;=1,"X",0)</f>
        <v>0</v>
      </c>
      <c r="J143" s="137">
        <f>IF(Binary!J143&gt;=1,"X",0)</f>
        <v>0</v>
      </c>
      <c r="K143" s="137">
        <f>IF(Binary!K143&gt;=1,"X",0)</f>
        <v>0</v>
      </c>
      <c r="L143" s="137">
        <f>IF(Binary!L143&gt;=1,"X",0)</f>
        <v>0</v>
      </c>
      <c r="M143">
        <f>'Actual species'!V143</f>
        <v>0</v>
      </c>
    </row>
    <row r="144" spans="1:13" x14ac:dyDescent="0.3">
      <c r="A144" t="str">
        <f>Binary!A144</f>
        <v>Trimium sp.n. (female)</v>
      </c>
      <c r="B144" s="137">
        <f>IF(Binary!B144&gt;=1,"X",0)</f>
        <v>0</v>
      </c>
      <c r="C144" s="137">
        <f>IF(Binary!C144&gt;=1,"X",0)</f>
        <v>0</v>
      </c>
      <c r="D144" s="137">
        <f>IF(Binary!D144&gt;=1,"X",0)</f>
        <v>0</v>
      </c>
      <c r="E144" s="137" t="str">
        <f>IF(Binary!E144&gt;=1,"X",0)</f>
        <v>X</v>
      </c>
      <c r="F144" s="137">
        <f>IF(Binary!F144&gt;=1,"X",0)</f>
        <v>0</v>
      </c>
      <c r="G144" s="137">
        <f>IF(Binary!G144&gt;=1,"X",0)</f>
        <v>0</v>
      </c>
      <c r="H144" s="137">
        <f>IF(Binary!H144&gt;=1,"X",0)</f>
        <v>0</v>
      </c>
      <c r="I144" s="137">
        <f>IF(Binary!I144&gt;=1,"X",0)</f>
        <v>0</v>
      </c>
      <c r="J144" s="137">
        <f>IF(Binary!J144&gt;=1,"X",0)</f>
        <v>0</v>
      </c>
      <c r="K144" s="137">
        <f>IF(Binary!K144&gt;=1,"X",0)</f>
        <v>0</v>
      </c>
      <c r="L144" s="137">
        <f>IF(Binary!L144&gt;=1,"X",0)</f>
        <v>0</v>
      </c>
      <c r="M144" t="str">
        <f>'Actual species'!V144</f>
        <v>------------</v>
      </c>
    </row>
    <row r="145" spans="1:13" x14ac:dyDescent="0.3">
      <c r="A145" t="str">
        <f>Binary!A145</f>
        <v>Trissemus antennatus serricornis</v>
      </c>
      <c r="B145" s="137">
        <f>IF(Binary!B145&gt;=1,"X",0)</f>
        <v>0</v>
      </c>
      <c r="C145" s="137">
        <f>IF(Binary!C145&gt;=1,"X",0)</f>
        <v>0</v>
      </c>
      <c r="D145" s="137">
        <f>IF(Binary!D145&gt;=1,"X",0)</f>
        <v>0</v>
      </c>
      <c r="E145" s="137">
        <f>IF(Binary!E145&gt;=1,"X",0)</f>
        <v>0</v>
      </c>
      <c r="F145" s="137">
        <f>IF(Binary!F145&gt;=1,"X",0)</f>
        <v>0</v>
      </c>
      <c r="G145" s="137">
        <f>IF(Binary!G145&gt;=1,"X",0)</f>
        <v>0</v>
      </c>
      <c r="H145" s="137">
        <f>IF(Binary!H145&gt;=1,"X",0)</f>
        <v>0</v>
      </c>
      <c r="I145" s="137">
        <f>IF(Binary!I145&gt;=1,"X",0)</f>
        <v>0</v>
      </c>
      <c r="J145" s="137">
        <f>IF(Binary!J145&gt;=1,"X",0)</f>
        <v>0</v>
      </c>
      <c r="K145" s="137">
        <f>IF(Binary!K145&gt;=1,"X",0)</f>
        <v>0</v>
      </c>
      <c r="L145" s="137">
        <f>IF(Binary!L145&gt;=1,"X",0)</f>
        <v>0</v>
      </c>
      <c r="M145" t="str">
        <f>'Actual species'!V145</f>
        <v>------------</v>
      </c>
    </row>
    <row r="146" spans="1:13" x14ac:dyDescent="0.3">
      <c r="A146" t="str">
        <f>Binary!A146</f>
        <v>*Tychobythinus assingi (E)</v>
      </c>
      <c r="B146" s="137">
        <f>IF(Binary!B146&gt;=1,"X",0)</f>
        <v>0</v>
      </c>
      <c r="C146" s="137">
        <f>IF(Binary!C146&gt;=1,"X",0)</f>
        <v>0</v>
      </c>
      <c r="D146" s="137">
        <f>IF(Binary!D146&gt;=1,"X",0)</f>
        <v>0</v>
      </c>
      <c r="E146" s="137">
        <f>IF(Binary!E146&gt;=1,"X",0)</f>
        <v>0</v>
      </c>
      <c r="F146" s="137">
        <f>IF(Binary!F146&gt;=1,"X",0)</f>
        <v>0</v>
      </c>
      <c r="G146" s="137">
        <f>IF(Binary!G146&gt;=1,"X",0)</f>
        <v>0</v>
      </c>
      <c r="H146" s="137">
        <f>IF(Binary!H146&gt;=1,"X",0)</f>
        <v>0</v>
      </c>
      <c r="I146" s="137">
        <f>IF(Binary!I146&gt;=1,"X",0)</f>
        <v>0</v>
      </c>
      <c r="J146" s="137">
        <f>IF(Binary!J146&gt;=1,"X",0)</f>
        <v>0</v>
      </c>
      <c r="K146" s="137">
        <f>IF(Binary!K146&gt;=1,"X",0)</f>
        <v>0</v>
      </c>
      <c r="L146" s="137">
        <f>IF(Binary!L146&gt;=1,"X",0)</f>
        <v>0</v>
      </c>
      <c r="M146" t="str">
        <f>'Actual species'!V146</f>
        <v>------------</v>
      </c>
    </row>
    <row r="147" spans="1:13" x14ac:dyDescent="0.3">
      <c r="A147" t="str">
        <f>Binary!A147</f>
        <v xml:space="preserve">*Tychobythinus brachati (E) </v>
      </c>
      <c r="B147" s="137">
        <f>IF(Binary!B147&gt;=1,"X",0)</f>
        <v>0</v>
      </c>
      <c r="C147" s="137">
        <f>IF(Binary!C147&gt;=1,"X",0)</f>
        <v>0</v>
      </c>
      <c r="D147" s="137">
        <f>IF(Binary!D147&gt;=1,"X",0)</f>
        <v>0</v>
      </c>
      <c r="E147" s="137" t="str">
        <f>IF(Binary!E147&gt;=1,"X",0)</f>
        <v>X</v>
      </c>
      <c r="F147" s="137">
        <f>IF(Binary!F147&gt;=1,"X",0)</f>
        <v>0</v>
      </c>
      <c r="G147" s="137">
        <f>IF(Binary!G147&gt;=1,"X",0)</f>
        <v>0</v>
      </c>
      <c r="H147" s="137">
        <f>IF(Binary!H147&gt;=1,"X",0)</f>
        <v>0</v>
      </c>
      <c r="I147" s="137">
        <f>IF(Binary!I147&gt;=1,"X",0)</f>
        <v>0</v>
      </c>
      <c r="J147" s="137">
        <f>IF(Binary!J147&gt;=1,"X",0)</f>
        <v>0</v>
      </c>
      <c r="K147" s="137">
        <f>IF(Binary!K147&gt;=1,"X",0)</f>
        <v>0</v>
      </c>
      <c r="L147" s="137">
        <f>IF(Binary!L147&gt;=1,"X",0)</f>
        <v>0</v>
      </c>
      <c r="M147" t="str">
        <f>'Actual species'!V147</f>
        <v>------------</v>
      </c>
    </row>
    <row r="148" spans="1:13" x14ac:dyDescent="0.3">
      <c r="A148" t="str">
        <f>Binary!A148</f>
        <v>Tychobythinus cavifrons</v>
      </c>
      <c r="B148" s="137">
        <f>IF(Binary!B148&gt;=1,"X",0)</f>
        <v>0</v>
      </c>
      <c r="C148" s="137">
        <f>IF(Binary!C148&gt;=1,"X",0)</f>
        <v>0</v>
      </c>
      <c r="D148" s="137">
        <f>IF(Binary!D148&gt;=1,"X",0)</f>
        <v>0</v>
      </c>
      <c r="E148" s="137">
        <f>IF(Binary!E148&gt;=1,"X",0)</f>
        <v>0</v>
      </c>
      <c r="F148" s="137">
        <f>IF(Binary!F148&gt;=1,"X",0)</f>
        <v>0</v>
      </c>
      <c r="G148" s="137">
        <f>IF(Binary!G148&gt;=1,"X",0)</f>
        <v>0</v>
      </c>
      <c r="H148" s="137">
        <f>IF(Binary!H148&gt;=1,"X",0)</f>
        <v>0</v>
      </c>
      <c r="I148" s="137">
        <f>IF(Binary!I148&gt;=1,"X",0)</f>
        <v>0</v>
      </c>
      <c r="J148" s="137">
        <f>IF(Binary!J148&gt;=1,"X",0)</f>
        <v>0</v>
      </c>
      <c r="K148" s="137">
        <f>IF(Binary!K148&gt;=1,"X",0)</f>
        <v>0</v>
      </c>
      <c r="L148" s="137">
        <f>IF(Binary!L148&gt;=1,"X",0)</f>
        <v>0</v>
      </c>
      <c r="M148" t="str">
        <f>'Actual species'!V148</f>
        <v>------------</v>
      </c>
    </row>
    <row r="149" spans="1:13" x14ac:dyDescent="0.3">
      <c r="A149" t="str">
        <f>Binary!A149</f>
        <v>Tychobythinus pauper</v>
      </c>
      <c r="B149" s="137">
        <f>IF(Binary!B149&gt;=1,"X",0)</f>
        <v>0</v>
      </c>
      <c r="C149" s="137">
        <f>IF(Binary!C149&gt;=1,"X",0)</f>
        <v>0</v>
      </c>
      <c r="D149" s="137">
        <f>IF(Binary!D149&gt;=1,"X",0)</f>
        <v>0</v>
      </c>
      <c r="E149" s="137">
        <f>IF(Binary!E149&gt;=1,"X",0)</f>
        <v>0</v>
      </c>
      <c r="F149" s="137">
        <f>IF(Binary!F149&gt;=1,"X",0)</f>
        <v>0</v>
      </c>
      <c r="G149" s="137">
        <f>IF(Binary!G149&gt;=1,"X",0)</f>
        <v>0</v>
      </c>
      <c r="H149" s="137">
        <f>IF(Binary!H149&gt;=1,"X",0)</f>
        <v>0</v>
      </c>
      <c r="I149" s="137">
        <f>IF(Binary!I149&gt;=1,"X",0)</f>
        <v>0</v>
      </c>
      <c r="J149" s="137">
        <f>IF(Binary!J149&gt;=1,"X",0)</f>
        <v>0</v>
      </c>
      <c r="K149" s="137">
        <f>IF(Binary!K149&gt;=1,"X",0)</f>
        <v>0</v>
      </c>
      <c r="L149" s="137">
        <f>IF(Binary!L149&gt;=1,"X",0)</f>
        <v>0</v>
      </c>
      <c r="M149" t="str">
        <f>'Actual species'!V149</f>
        <v>------------</v>
      </c>
    </row>
    <row r="150" spans="1:13" x14ac:dyDescent="0.3">
      <c r="A150" t="str">
        <f>Binary!A150</f>
        <v>Tychus anatolicus</v>
      </c>
      <c r="B150" s="137">
        <f>IF(Binary!B150&gt;=1,"X",0)</f>
        <v>0</v>
      </c>
      <c r="C150" s="137">
        <f>IF(Binary!C150&gt;=1,"X",0)</f>
        <v>0</v>
      </c>
      <c r="D150" s="137">
        <f>IF(Binary!D150&gt;=1,"X",0)</f>
        <v>0</v>
      </c>
      <c r="E150" s="137" t="str">
        <f>IF(Binary!E150&gt;=1,"X",0)</f>
        <v>X</v>
      </c>
      <c r="F150" s="137">
        <f>IF(Binary!F150&gt;=1,"X",0)</f>
        <v>0</v>
      </c>
      <c r="G150" s="137">
        <f>IF(Binary!G150&gt;=1,"X",0)</f>
        <v>0</v>
      </c>
      <c r="H150" s="137">
        <f>IF(Binary!H150&gt;=1,"X",0)</f>
        <v>0</v>
      </c>
      <c r="I150" s="137">
        <f>IF(Binary!I150&gt;=1,"X",0)</f>
        <v>0</v>
      </c>
      <c r="J150" s="137">
        <f>IF(Binary!J150&gt;=1,"X",0)</f>
        <v>0</v>
      </c>
      <c r="K150" s="137">
        <f>IF(Binary!K150&gt;=1,"X",0)</f>
        <v>0</v>
      </c>
      <c r="L150" s="137">
        <f>IF(Binary!L150&gt;=1,"X",0)</f>
        <v>0</v>
      </c>
      <c r="M150" t="str">
        <f>'Actual species'!V150</f>
        <v>------------</v>
      </c>
    </row>
    <row r="151" spans="1:13" x14ac:dyDescent="0.3">
      <c r="A151" t="str">
        <f>Binary!A151</f>
        <v>Tychus apfelbecki</v>
      </c>
      <c r="B151" s="137">
        <f>IF(Binary!B151&gt;=1,"X",0)</f>
        <v>0</v>
      </c>
      <c r="C151" s="137">
        <f>IF(Binary!C151&gt;=1,"X",0)</f>
        <v>0</v>
      </c>
      <c r="D151" s="137">
        <f>IF(Binary!D151&gt;=1,"X",0)</f>
        <v>0</v>
      </c>
      <c r="E151" s="137">
        <f>IF(Binary!E151&gt;=1,"X",0)</f>
        <v>0</v>
      </c>
      <c r="F151" s="137" t="str">
        <f>IF(Binary!F151&gt;=1,"X",0)</f>
        <v>X</v>
      </c>
      <c r="G151" s="137">
        <f>IF(Binary!G151&gt;=1,"X",0)</f>
        <v>0</v>
      </c>
      <c r="H151" s="137">
        <f>IF(Binary!H151&gt;=1,"X",0)</f>
        <v>0</v>
      </c>
      <c r="I151" s="137">
        <f>IF(Binary!I151&gt;=1,"X",0)</f>
        <v>0</v>
      </c>
      <c r="J151" s="137">
        <f>IF(Binary!J151&gt;=1,"X",0)</f>
        <v>0</v>
      </c>
      <c r="K151" s="137">
        <f>IF(Binary!K151&gt;=1,"X",0)</f>
        <v>0</v>
      </c>
      <c r="L151" s="137">
        <f>IF(Binary!L151&gt;=1,"X",0)</f>
        <v>0</v>
      </c>
      <c r="M151" t="str">
        <f>'Actual species'!V151</f>
        <v>------------</v>
      </c>
    </row>
    <row r="152" spans="1:13" x14ac:dyDescent="0.3">
      <c r="A152" t="str">
        <f>Binary!A152</f>
        <v>Tychus caudatus</v>
      </c>
      <c r="B152" s="137">
        <f>IF(Binary!B152&gt;=1,"X",0)</f>
        <v>0</v>
      </c>
      <c r="C152" s="137">
        <f>IF(Binary!C152&gt;=1,"X",0)</f>
        <v>0</v>
      </c>
      <c r="D152" s="137">
        <f>IF(Binary!D152&gt;=1,"X",0)</f>
        <v>0</v>
      </c>
      <c r="E152" s="137">
        <f>IF(Binary!E152&gt;=1,"X",0)</f>
        <v>0</v>
      </c>
      <c r="F152" s="137">
        <f>IF(Binary!F152&gt;=1,"X",0)</f>
        <v>0</v>
      </c>
      <c r="G152" s="137">
        <f>IF(Binary!G152&gt;=1,"X",0)</f>
        <v>0</v>
      </c>
      <c r="H152" s="137">
        <f>IF(Binary!H152&gt;=1,"X",0)</f>
        <v>0</v>
      </c>
      <c r="I152" s="137">
        <f>IF(Binary!I152&gt;=1,"X",0)</f>
        <v>0</v>
      </c>
      <c r="J152" s="137" t="str">
        <f>IF(Binary!J152&gt;=1,"X",0)</f>
        <v>X</v>
      </c>
      <c r="K152" s="137">
        <f>IF(Binary!K152&gt;=1,"X",0)</f>
        <v>0</v>
      </c>
      <c r="L152" s="137">
        <f>IF(Binary!L152&gt;=1,"X",0)</f>
        <v>0</v>
      </c>
      <c r="M152" t="str">
        <f>'Actual species'!V152</f>
        <v>------------</v>
      </c>
    </row>
    <row r="153" spans="1:13" x14ac:dyDescent="0.3">
      <c r="A153" t="str">
        <f>Binary!A153</f>
        <v xml:space="preserve">Tychus carpathius (E) </v>
      </c>
      <c r="B153" s="137">
        <f>IF(Binary!B153&gt;=1,"X",0)</f>
        <v>0</v>
      </c>
      <c r="C153" s="137">
        <f>IF(Binary!C153&gt;=1,"X",0)</f>
        <v>0</v>
      </c>
      <c r="D153" s="137">
        <f>IF(Binary!D153&gt;=1,"X",0)</f>
        <v>0</v>
      </c>
      <c r="E153" s="137">
        <f>IF(Binary!E153&gt;=1,"X",0)</f>
        <v>0</v>
      </c>
      <c r="F153" s="137">
        <f>IF(Binary!F153&gt;=1,"X",0)</f>
        <v>0</v>
      </c>
      <c r="G153" s="137">
        <f>IF(Binary!G153&gt;=1,"X",0)</f>
        <v>0</v>
      </c>
      <c r="H153" s="137">
        <f>IF(Binary!H153&gt;=1,"X",0)</f>
        <v>0</v>
      </c>
      <c r="I153" s="137">
        <f>IF(Binary!I153&gt;=1,"X",0)</f>
        <v>0</v>
      </c>
      <c r="J153" s="137">
        <f>IF(Binary!J153&gt;=1,"X",0)</f>
        <v>0</v>
      </c>
      <c r="K153" s="137">
        <f>IF(Binary!K153&gt;=1,"X",0)</f>
        <v>0</v>
      </c>
      <c r="L153" s="137">
        <f>IF(Binary!L153&gt;=1,"X",0)</f>
        <v>0</v>
      </c>
      <c r="M153" t="str">
        <f>'Actual species'!V153</f>
        <v>------------</v>
      </c>
    </row>
    <row r="154" spans="1:13" x14ac:dyDescent="0.3">
      <c r="A154" t="str">
        <f>Binary!A154</f>
        <v>Tychus cordiger</v>
      </c>
      <c r="B154" s="137">
        <f>IF(Binary!B154&gt;=1,"X",0)</f>
        <v>0</v>
      </c>
      <c r="C154" s="137">
        <f>IF(Binary!C154&gt;=1,"X",0)</f>
        <v>0</v>
      </c>
      <c r="D154" s="137">
        <f>IF(Binary!D154&gt;=1,"X",0)</f>
        <v>0</v>
      </c>
      <c r="E154" s="137">
        <f>IF(Binary!E154&gt;=1,"X",0)</f>
        <v>0</v>
      </c>
      <c r="F154" s="137">
        <f>IF(Binary!F154&gt;=1,"X",0)</f>
        <v>0</v>
      </c>
      <c r="G154" s="137">
        <f>IF(Binary!G154&gt;=1,"X",0)</f>
        <v>0</v>
      </c>
      <c r="H154" s="137">
        <f>IF(Binary!H154&gt;=1,"X",0)</f>
        <v>0</v>
      </c>
      <c r="I154" s="137">
        <f>IF(Binary!I154&gt;=1,"X",0)</f>
        <v>0</v>
      </c>
      <c r="J154" s="137">
        <f>IF(Binary!J154&gt;=1,"X",0)</f>
        <v>0</v>
      </c>
      <c r="K154" s="137">
        <f>IF(Binary!K154&gt;=1,"X",0)</f>
        <v>0</v>
      </c>
      <c r="L154" s="137">
        <f>IF(Binary!L154&gt;=1,"X",0)</f>
        <v>0</v>
      </c>
      <c r="M154" t="str">
        <f>'Actual species'!V154</f>
        <v>------------</v>
      </c>
    </row>
    <row r="155" spans="1:13" x14ac:dyDescent="0.3">
      <c r="A155" t="str">
        <f>Binary!A155</f>
        <v xml:space="preserve">Tychus creticus (E) </v>
      </c>
      <c r="B155" s="137">
        <f>IF(Binary!B155&gt;=1,"X",0)</f>
        <v>0</v>
      </c>
      <c r="C155" s="137">
        <f>IF(Binary!C155&gt;=1,"X",0)</f>
        <v>0</v>
      </c>
      <c r="D155" s="137">
        <f>IF(Binary!D155&gt;=1,"X",0)</f>
        <v>0</v>
      </c>
      <c r="E155" s="137">
        <f>IF(Binary!E155&gt;=1,"X",0)</f>
        <v>0</v>
      </c>
      <c r="F155" s="137">
        <f>IF(Binary!F155&gt;=1,"X",0)</f>
        <v>0</v>
      </c>
      <c r="G155" s="137">
        <f>IF(Binary!G155&gt;=1,"X",0)</f>
        <v>0</v>
      </c>
      <c r="H155" s="137">
        <f>IF(Binary!H155&gt;=1,"X",0)</f>
        <v>0</v>
      </c>
      <c r="I155" s="137">
        <f>IF(Binary!I155&gt;=1,"X",0)</f>
        <v>0</v>
      </c>
      <c r="J155" s="137">
        <f>IF(Binary!J155&gt;=1,"X",0)</f>
        <v>0</v>
      </c>
      <c r="K155" s="137">
        <f>IF(Binary!K155&gt;=1,"X",0)</f>
        <v>0</v>
      </c>
      <c r="L155" s="137">
        <f>IF(Binary!L155&gt;=1,"X",0)</f>
        <v>0</v>
      </c>
      <c r="M155" t="str">
        <f>'Actual species'!V155</f>
        <v>------------</v>
      </c>
    </row>
    <row r="156" spans="1:13" x14ac:dyDescent="0.3">
      <c r="A156" t="str">
        <f>Binary!A156</f>
        <v>Tychus dalmatinus</v>
      </c>
      <c r="B156" s="137">
        <f>IF(Binary!B156&gt;=1,"X",0)</f>
        <v>0</v>
      </c>
      <c r="C156" s="137">
        <f>IF(Binary!C156&gt;=1,"X",0)</f>
        <v>0</v>
      </c>
      <c r="D156" s="137">
        <f>IF(Binary!D156&gt;=1,"X",0)</f>
        <v>0</v>
      </c>
      <c r="E156" s="137">
        <f>IF(Binary!E156&gt;=1,"X",0)</f>
        <v>0</v>
      </c>
      <c r="F156" s="137">
        <f>IF(Binary!F156&gt;=1,"X",0)</f>
        <v>0</v>
      </c>
      <c r="G156" s="137" t="str">
        <f>IF(Binary!G156&gt;=1,"X",0)</f>
        <v>X</v>
      </c>
      <c r="H156" s="137">
        <f>IF(Binary!H156&gt;=1,"X",0)</f>
        <v>0</v>
      </c>
      <c r="I156" s="137">
        <f>IF(Binary!I156&gt;=1,"X",0)</f>
        <v>0</v>
      </c>
      <c r="J156" s="137" t="str">
        <f>IF(Binary!J156&gt;=1,"X",0)</f>
        <v>X</v>
      </c>
      <c r="K156" s="137">
        <f>IF(Binary!K156&gt;=1,"X",0)</f>
        <v>0</v>
      </c>
      <c r="L156" s="137">
        <f>IF(Binary!L156&gt;=1,"X",0)</f>
        <v>0</v>
      </c>
      <c r="M156" t="str">
        <f>'Actual species'!V156</f>
        <v>------------</v>
      </c>
    </row>
    <row r="157" spans="1:13" x14ac:dyDescent="0.3">
      <c r="A157" t="str">
        <f>Binary!A157</f>
        <v xml:space="preserve">*Tychus icariensis (E) </v>
      </c>
      <c r="B157" s="137">
        <f>IF(Binary!B157&gt;=1,"X",0)</f>
        <v>0</v>
      </c>
      <c r="C157" s="137">
        <f>IF(Binary!C157&gt;=1,"X",0)</f>
        <v>0</v>
      </c>
      <c r="D157" s="137" t="str">
        <f>IF(Binary!D157&gt;=1,"X",0)</f>
        <v>X</v>
      </c>
      <c r="E157" s="137">
        <f>IF(Binary!E157&gt;=1,"X",0)</f>
        <v>0</v>
      </c>
      <c r="F157" s="137">
        <f>IF(Binary!F157&gt;=1,"X",0)</f>
        <v>0</v>
      </c>
      <c r="G157" s="137">
        <f>IF(Binary!G157&gt;=1,"X",0)</f>
        <v>0</v>
      </c>
      <c r="H157" s="137">
        <f>IF(Binary!H157&gt;=1,"X",0)</f>
        <v>0</v>
      </c>
      <c r="I157" s="137">
        <f>IF(Binary!I157&gt;=1,"X",0)</f>
        <v>0</v>
      </c>
      <c r="J157" s="137">
        <f>IF(Binary!J157&gt;=1,"X",0)</f>
        <v>0</v>
      </c>
      <c r="K157" s="137">
        <f>IF(Binary!K157&gt;=1,"X",0)</f>
        <v>0</v>
      </c>
      <c r="L157" s="137">
        <f>IF(Binary!L157&gt;=1,"X",0)</f>
        <v>0</v>
      </c>
      <c r="M157" t="str">
        <f>'Actual species'!V157</f>
        <v>------------</v>
      </c>
    </row>
    <row r="158" spans="1:13" x14ac:dyDescent="0.3">
      <c r="A158" t="str">
        <f>Binary!A158</f>
        <v xml:space="preserve">*Tychus jonicus (E) </v>
      </c>
      <c r="B158" s="137">
        <f>IF(Binary!B158&gt;=1,"X",0)</f>
        <v>0</v>
      </c>
      <c r="C158" s="137">
        <f>IF(Binary!C158&gt;=1,"X",0)</f>
        <v>0</v>
      </c>
      <c r="D158" s="137">
        <f>IF(Binary!D158&gt;=1,"X",0)</f>
        <v>0</v>
      </c>
      <c r="E158" s="137">
        <f>IF(Binary!E158&gt;=1,"X",0)</f>
        <v>0</v>
      </c>
      <c r="F158" s="137">
        <f>IF(Binary!F158&gt;=1,"X",0)</f>
        <v>0</v>
      </c>
      <c r="G158" s="137">
        <f>IF(Binary!G158&gt;=1,"X",0)</f>
        <v>0</v>
      </c>
      <c r="H158" s="137">
        <f>IF(Binary!H158&gt;=1,"X",0)</f>
        <v>0</v>
      </c>
      <c r="I158" s="137">
        <f>IF(Binary!I158&gt;=1,"X",0)</f>
        <v>0</v>
      </c>
      <c r="J158" s="137">
        <f>IF(Binary!J158&gt;=1,"X",0)</f>
        <v>0</v>
      </c>
      <c r="K158" s="137">
        <f>IF(Binary!K158&gt;=1,"X",0)</f>
        <v>0</v>
      </c>
      <c r="L158" s="137">
        <f>IF(Binary!L158&gt;=1,"X",0)</f>
        <v>0</v>
      </c>
      <c r="M158" t="str">
        <f>'Actual species'!V158</f>
        <v>------------</v>
      </c>
    </row>
    <row r="159" spans="1:13" x14ac:dyDescent="0.3">
      <c r="A159" t="str">
        <f>Binary!A159</f>
        <v xml:space="preserve">Tychus lagrecai (E) </v>
      </c>
      <c r="B159" s="137">
        <f>IF(Binary!B159&gt;=1,"X",0)</f>
        <v>0</v>
      </c>
      <c r="C159" s="137">
        <f>IF(Binary!C159&gt;=1,"X",0)</f>
        <v>0</v>
      </c>
      <c r="D159" s="137">
        <f>IF(Binary!D159&gt;=1,"X",0)</f>
        <v>0</v>
      </c>
      <c r="E159" s="137">
        <f>IF(Binary!E159&gt;=1,"X",0)</f>
        <v>0</v>
      </c>
      <c r="F159" s="137">
        <f>IF(Binary!F159&gt;=1,"X",0)</f>
        <v>0</v>
      </c>
      <c r="G159" s="137" t="str">
        <f>IF(Binary!G159&gt;=1,"X",0)</f>
        <v>X</v>
      </c>
      <c r="H159" s="137">
        <f>IF(Binary!H159&gt;=1,"X",0)</f>
        <v>0</v>
      </c>
      <c r="I159" s="137">
        <f>IF(Binary!I159&gt;=1,"X",0)</f>
        <v>0</v>
      </c>
      <c r="J159" s="137">
        <f>IF(Binary!J159&gt;=1,"X",0)</f>
        <v>0</v>
      </c>
      <c r="K159" s="137">
        <f>IF(Binary!K159&gt;=1,"X",0)</f>
        <v>0</v>
      </c>
      <c r="L159" s="137">
        <f>IF(Binary!L159&gt;=1,"X",0)</f>
        <v>0</v>
      </c>
      <c r="M159" t="str">
        <f>'Actual species'!V159</f>
        <v>------------</v>
      </c>
    </row>
    <row r="160" spans="1:13" x14ac:dyDescent="0.3">
      <c r="A160" t="str">
        <f>Binary!A160</f>
        <v>Tychus laminiger</v>
      </c>
      <c r="B160" s="137">
        <f>IF(Binary!B160&gt;=1,"X",0)</f>
        <v>0</v>
      </c>
      <c r="C160" s="137">
        <f>IF(Binary!C160&gt;=1,"X",0)</f>
        <v>0</v>
      </c>
      <c r="D160" s="137">
        <f>IF(Binary!D160&gt;=1,"X",0)</f>
        <v>0</v>
      </c>
      <c r="E160" s="137">
        <f>IF(Binary!E160&gt;=1,"X",0)</f>
        <v>0</v>
      </c>
      <c r="F160" s="137" t="str">
        <f>IF(Binary!F160&gt;=1,"X",0)</f>
        <v>X</v>
      </c>
      <c r="G160" s="137">
        <f>IF(Binary!G160&gt;=1,"X",0)</f>
        <v>0</v>
      </c>
      <c r="H160" s="137">
        <f>IF(Binary!H160&gt;=1,"X",0)</f>
        <v>0</v>
      </c>
      <c r="I160" s="137">
        <f>IF(Binary!I160&gt;=1,"X",0)</f>
        <v>0</v>
      </c>
      <c r="J160" s="137">
        <f>IF(Binary!J160&gt;=1,"X",0)</f>
        <v>0</v>
      </c>
      <c r="K160" s="137">
        <f>IF(Binary!K160&gt;=1,"X",0)</f>
        <v>0</v>
      </c>
      <c r="L160" s="137">
        <f>IF(Binary!L160&gt;=1,"X",0)</f>
        <v>0</v>
      </c>
      <c r="M160" t="str">
        <f>'Actual species'!V160</f>
        <v>------------</v>
      </c>
    </row>
    <row r="161" spans="1:13" x14ac:dyDescent="0.3">
      <c r="A161" t="str">
        <f>Binary!A161</f>
        <v xml:space="preserve">*Tychus lesbius (E) </v>
      </c>
      <c r="B161" s="137">
        <f>IF(Binary!B161&gt;=1,"X",0)</f>
        <v>0</v>
      </c>
      <c r="C161" s="137">
        <f>IF(Binary!C161&gt;=1,"X",0)</f>
        <v>0</v>
      </c>
      <c r="D161" s="137">
        <f>IF(Binary!D161&gt;=1,"X",0)</f>
        <v>0</v>
      </c>
      <c r="E161" s="137">
        <f>IF(Binary!E161&gt;=1,"X",0)</f>
        <v>0</v>
      </c>
      <c r="F161" s="137" t="str">
        <f>IF(Binary!F161&gt;=1,"X",0)</f>
        <v>X</v>
      </c>
      <c r="G161" s="137">
        <f>IF(Binary!G161&gt;=1,"X",0)</f>
        <v>0</v>
      </c>
      <c r="H161" s="137">
        <f>IF(Binary!H161&gt;=1,"X",0)</f>
        <v>0</v>
      </c>
      <c r="I161" s="137">
        <f>IF(Binary!I161&gt;=1,"X",0)</f>
        <v>0</v>
      </c>
      <c r="J161" s="137">
        <f>IF(Binary!J161&gt;=1,"X",0)</f>
        <v>0</v>
      </c>
      <c r="K161" s="137">
        <f>IF(Binary!K161&gt;=1,"X",0)</f>
        <v>0</v>
      </c>
      <c r="L161" s="137">
        <f>IF(Binary!L161&gt;=1,"X",0)</f>
        <v>0</v>
      </c>
      <c r="M161" t="str">
        <f>'Actual species'!V161</f>
        <v>------------</v>
      </c>
    </row>
    <row r="162" spans="1:13" x14ac:dyDescent="0.3">
      <c r="A162" t="str">
        <f>Binary!A162</f>
        <v xml:space="preserve">*Tychus moecha (E) </v>
      </c>
      <c r="B162" s="137">
        <f>IF(Binary!B162&gt;=1,"X",0)</f>
        <v>0</v>
      </c>
      <c r="C162" s="137">
        <f>IF(Binary!C162&gt;=1,"X",0)</f>
        <v>0</v>
      </c>
      <c r="D162" s="137">
        <f>IF(Binary!D162&gt;=1,"X",0)</f>
        <v>0</v>
      </c>
      <c r="E162" s="137">
        <f>IF(Binary!E162&gt;=1,"X",0)</f>
        <v>0</v>
      </c>
      <c r="F162" s="137" t="str">
        <f>IF(Binary!F162&gt;=1,"X",0)</f>
        <v>X</v>
      </c>
      <c r="G162" s="137">
        <f>IF(Binary!G162&gt;=1,"X",0)</f>
        <v>0</v>
      </c>
      <c r="H162" s="137">
        <f>IF(Binary!H162&gt;=1,"X",0)</f>
        <v>0</v>
      </c>
      <c r="I162" s="137">
        <f>IF(Binary!I162&gt;=1,"X",0)</f>
        <v>0</v>
      </c>
      <c r="J162" s="137">
        <f>IF(Binary!J162&gt;=1,"X",0)</f>
        <v>0</v>
      </c>
      <c r="K162" s="137">
        <f>IF(Binary!K162&gt;=1,"X",0)</f>
        <v>0</v>
      </c>
      <c r="L162" s="137">
        <f>IF(Binary!L162&gt;=1,"X",0)</f>
        <v>0</v>
      </c>
      <c r="M162" t="str">
        <f>'Actual species'!V162</f>
        <v>------------</v>
      </c>
    </row>
    <row r="163" spans="1:13" x14ac:dyDescent="0.3">
      <c r="A163" t="str">
        <f>Binary!A163</f>
        <v>Tychus n. sp.</v>
      </c>
      <c r="B163" s="137">
        <f>IF(Binary!B163&gt;=1,"X",0)</f>
        <v>0</v>
      </c>
      <c r="C163" s="137">
        <f>IF(Binary!C163&gt;=1,"X",0)</f>
        <v>0</v>
      </c>
      <c r="D163" s="137">
        <f>IF(Binary!D163&gt;=1,"X",0)</f>
        <v>0</v>
      </c>
      <c r="E163" s="137">
        <f>IF(Binary!E163&gt;=1,"X",0)</f>
        <v>0</v>
      </c>
      <c r="F163" s="137">
        <f>IF(Binary!F163&gt;=1,"X",0)</f>
        <v>0</v>
      </c>
      <c r="G163" s="137" t="str">
        <f>IF(Binary!G163&gt;=1,"X",0)</f>
        <v>X</v>
      </c>
      <c r="H163" s="137">
        <f>IF(Binary!H163&gt;=1,"X",0)</f>
        <v>0</v>
      </c>
      <c r="I163" s="137">
        <f>IF(Binary!I163&gt;=1,"X",0)</f>
        <v>0</v>
      </c>
      <c r="J163" s="137">
        <f>IF(Binary!J163&gt;=1,"X",0)</f>
        <v>0</v>
      </c>
      <c r="K163" s="137">
        <f>IF(Binary!K163&gt;=1,"X",0)</f>
        <v>0</v>
      </c>
      <c r="L163" s="137" t="str">
        <f>IF(Binary!L163&gt;=1,"X",0)</f>
        <v>X</v>
      </c>
      <c r="M163" t="str">
        <f>'Actual species'!V163</f>
        <v>------------</v>
      </c>
    </row>
    <row r="164" spans="1:13" x14ac:dyDescent="0.3">
      <c r="A164" t="str">
        <f>Binary!A164</f>
        <v>Tychus pullus</v>
      </c>
      <c r="B164" s="137">
        <f>IF(Binary!B164&gt;=1,"X",0)</f>
        <v>0</v>
      </c>
      <c r="C164" s="137">
        <f>IF(Binary!C164&gt;=1,"X",0)</f>
        <v>0</v>
      </c>
      <c r="D164" s="137">
        <f>IF(Binary!D164&gt;=1,"X",0)</f>
        <v>0</v>
      </c>
      <c r="E164" s="137">
        <f>IF(Binary!E164&gt;=1,"X",0)</f>
        <v>0</v>
      </c>
      <c r="F164" s="137">
        <f>IF(Binary!F164&gt;=1,"X",0)</f>
        <v>0</v>
      </c>
      <c r="G164" s="137">
        <f>IF(Binary!G164&gt;=1,"X",0)</f>
        <v>0</v>
      </c>
      <c r="H164" s="137">
        <f>IF(Binary!H164&gt;=1,"X",0)</f>
        <v>0</v>
      </c>
      <c r="I164" s="137">
        <f>IF(Binary!I164&gt;=1,"X",0)</f>
        <v>0</v>
      </c>
      <c r="J164" s="137">
        <f>IF(Binary!J164&gt;=1,"X",0)</f>
        <v>0</v>
      </c>
      <c r="K164" s="137">
        <f>IF(Binary!K164&gt;=1,"X",0)</f>
        <v>0</v>
      </c>
      <c r="L164" s="137">
        <f>IF(Binary!L164&gt;=1,"X",0)</f>
        <v>0</v>
      </c>
      <c r="M164" t="str">
        <f>'Actual species'!V164</f>
        <v>------------</v>
      </c>
    </row>
    <row r="165" spans="1:13" x14ac:dyDescent="0.3">
      <c r="A165" t="str">
        <f>Binary!A165</f>
        <v xml:space="preserve">Tychus reitteranus (E) </v>
      </c>
      <c r="B165" s="137">
        <f>IF(Binary!B165&gt;=1,"X",0)</f>
        <v>0</v>
      </c>
      <c r="C165" s="137">
        <f>IF(Binary!C165&gt;=1,"X",0)</f>
        <v>0</v>
      </c>
      <c r="D165" s="137">
        <f>IF(Binary!D165&gt;=1,"X",0)</f>
        <v>0</v>
      </c>
      <c r="E165" s="137">
        <f>IF(Binary!E165&gt;=1,"X",0)</f>
        <v>0</v>
      </c>
      <c r="F165" s="137">
        <f>IF(Binary!F165&gt;=1,"X",0)</f>
        <v>0</v>
      </c>
      <c r="G165" s="137" t="str">
        <f>IF(Binary!G165&gt;=1,"X",0)</f>
        <v>X</v>
      </c>
      <c r="H165" s="137">
        <f>IF(Binary!H165&gt;=1,"X",0)</f>
        <v>0</v>
      </c>
      <c r="I165" s="137">
        <f>IF(Binary!I165&gt;=1,"X",0)</f>
        <v>0</v>
      </c>
      <c r="J165" s="137">
        <f>IF(Binary!J165&gt;=1,"X",0)</f>
        <v>0</v>
      </c>
      <c r="K165" s="137">
        <f>IF(Binary!K165&gt;=1,"X",0)</f>
        <v>0</v>
      </c>
      <c r="L165" s="137">
        <f>IF(Binary!L165&gt;=1,"X",0)</f>
        <v>0</v>
      </c>
      <c r="M165" t="str">
        <f>'Actual species'!V165</f>
        <v>------------</v>
      </c>
    </row>
    <row r="166" spans="1:13" x14ac:dyDescent="0.3">
      <c r="A166" t="str">
        <f>Binary!A166</f>
        <v>Tychus rhodensis</v>
      </c>
      <c r="B166" s="137">
        <f>IF(Binary!B166&gt;=1,"X",0)</f>
        <v>0</v>
      </c>
      <c r="C166" s="137">
        <f>IF(Binary!C166&gt;=1,"X",0)</f>
        <v>0</v>
      </c>
      <c r="D166" s="137">
        <f>IF(Binary!D166&gt;=1,"X",0)</f>
        <v>0</v>
      </c>
      <c r="E166" s="137">
        <f>IF(Binary!E166&gt;=1,"X",0)</f>
        <v>0</v>
      </c>
      <c r="F166" s="137">
        <f>IF(Binary!F166&gt;=1,"X",0)</f>
        <v>0</v>
      </c>
      <c r="G166" s="137">
        <f>IF(Binary!G166&gt;=1,"X",0)</f>
        <v>0</v>
      </c>
      <c r="H166" s="137" t="str">
        <f>IF(Binary!H166&gt;=1,"X",0)</f>
        <v>X</v>
      </c>
      <c r="I166" s="137" t="str">
        <f>IF(Binary!I166&gt;=1,"X",0)</f>
        <v>X</v>
      </c>
      <c r="J166" s="137">
        <f>IF(Binary!J166&gt;=1,"X",0)</f>
        <v>0</v>
      </c>
      <c r="K166" s="137">
        <f>IF(Binary!K166&gt;=1,"X",0)</f>
        <v>0</v>
      </c>
      <c r="L166" s="137">
        <f>IF(Binary!L166&gt;=1,"X",0)</f>
        <v>0</v>
      </c>
      <c r="M166" t="str">
        <f>'Actual species'!V166</f>
        <v>------------</v>
      </c>
    </row>
    <row r="167" spans="1:13" x14ac:dyDescent="0.3">
      <c r="A167" t="str">
        <f>Binary!A167</f>
        <v>Tychus rufus</v>
      </c>
      <c r="B167" s="137">
        <f>IF(Binary!B167&gt;=1,"X",0)</f>
        <v>0</v>
      </c>
      <c r="C167" s="137">
        <f>IF(Binary!C167&gt;=1,"X",0)</f>
        <v>0</v>
      </c>
      <c r="D167" s="137">
        <f>IF(Binary!D167&gt;=1,"X",0)</f>
        <v>0</v>
      </c>
      <c r="E167" s="137">
        <f>IF(Binary!E167&gt;=1,"X",0)</f>
        <v>0</v>
      </c>
      <c r="F167" s="137">
        <f>IF(Binary!F167&gt;=1,"X",0)</f>
        <v>0</v>
      </c>
      <c r="G167" s="137">
        <f>IF(Binary!G167&gt;=1,"X",0)</f>
        <v>0</v>
      </c>
      <c r="H167" s="137">
        <f>IF(Binary!H167&gt;=1,"X",0)</f>
        <v>0</v>
      </c>
      <c r="I167" s="137">
        <f>IF(Binary!I167&gt;=1,"X",0)</f>
        <v>0</v>
      </c>
      <c r="J167" s="137">
        <f>IF(Binary!J167&gt;=1,"X",0)</f>
        <v>0</v>
      </c>
      <c r="K167" s="137">
        <f>IF(Binary!K167&gt;=1,"X",0)</f>
        <v>0</v>
      </c>
      <c r="L167" s="137">
        <f>IF(Binary!L167&gt;=1,"X",0)</f>
        <v>0</v>
      </c>
      <c r="M167" t="str">
        <f>'Actual species'!V167</f>
        <v>------------</v>
      </c>
    </row>
    <row r="168" spans="1:13" x14ac:dyDescent="0.3">
      <c r="A168" s="63" t="str">
        <f>Binary!A168</f>
        <v>Tychus spec. (female)</v>
      </c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6"/>
    </row>
    <row r="169" spans="1:13" x14ac:dyDescent="0.3">
      <c r="A169" t="str">
        <f>Binary!A169</f>
        <v xml:space="preserve">*Tychus torticornis (E) </v>
      </c>
      <c r="B169" s="137">
        <f>IF(Binary!B169&gt;=1,"X",0)</f>
        <v>0</v>
      </c>
      <c r="C169" s="137">
        <f>IF(Binary!C169&gt;=1,"X",0)</f>
        <v>0</v>
      </c>
      <c r="D169" s="137">
        <f>IF(Binary!D169&gt;=1,"X",0)</f>
        <v>0</v>
      </c>
      <c r="E169" s="137">
        <f>IF(Binary!E169&gt;=1,"X",0)</f>
        <v>0</v>
      </c>
      <c r="F169" s="137" t="str">
        <f>IF(Binary!F169&gt;=1,"X",0)</f>
        <v>X</v>
      </c>
      <c r="G169" s="137">
        <f>IF(Binary!G169&gt;=1,"X",0)</f>
        <v>0</v>
      </c>
      <c r="H169" s="137">
        <f>IF(Binary!H169&gt;=1,"X",0)</f>
        <v>0</v>
      </c>
      <c r="I169" s="137">
        <f>IF(Binary!I169&gt;=1,"X",0)</f>
        <v>0</v>
      </c>
      <c r="J169" s="137">
        <f>IF(Binary!J169&gt;=1,"X",0)</f>
        <v>0</v>
      </c>
      <c r="K169" s="137">
        <f>IF(Binary!K169&gt;=1,"X",0)</f>
        <v>0</v>
      </c>
      <c r="L169" s="137">
        <f>IF(Binary!L169&gt;=1,"X",0)</f>
        <v>0</v>
      </c>
      <c r="M169" t="str">
        <f>'Actual species'!V169</f>
        <v>------------</v>
      </c>
    </row>
    <row r="170" spans="1:13" x14ac:dyDescent="0.3">
      <c r="A170" t="str">
        <f>Binary!A170</f>
        <v xml:space="preserve">*Tychus triumphator (E) </v>
      </c>
      <c r="B170" s="137">
        <f>IF(Binary!B170&gt;=1,"X",0)</f>
        <v>0</v>
      </c>
      <c r="C170" s="137">
        <f>IF(Binary!C170&gt;=1,"X",0)</f>
        <v>0</v>
      </c>
      <c r="D170" s="137">
        <f>IF(Binary!D170&gt;=1,"X",0)</f>
        <v>0</v>
      </c>
      <c r="E170" s="137">
        <f>IF(Binary!E170&gt;=1,"X",0)</f>
        <v>0</v>
      </c>
      <c r="F170" s="137" t="str">
        <f>IF(Binary!F170&gt;=1,"X",0)</f>
        <v>X</v>
      </c>
      <c r="G170" s="137">
        <f>IF(Binary!G170&gt;=1,"X",0)</f>
        <v>0</v>
      </c>
      <c r="H170" s="137">
        <f>IF(Binary!H170&gt;=1,"X",0)</f>
        <v>0</v>
      </c>
      <c r="I170" s="137">
        <f>IF(Binary!I170&gt;=1,"X",0)</f>
        <v>0</v>
      </c>
      <c r="J170" s="137">
        <f>IF(Binary!J170&gt;=1,"X",0)</f>
        <v>0</v>
      </c>
      <c r="K170" s="137">
        <f>IF(Binary!K170&gt;=1,"X",0)</f>
        <v>0</v>
      </c>
      <c r="L170" s="137">
        <f>IF(Binary!L170&gt;=1,"X",0)</f>
        <v>0</v>
      </c>
      <c r="M170" t="str">
        <f>'Actual species'!V170</f>
        <v>------------</v>
      </c>
    </row>
    <row r="171" spans="1:13" x14ac:dyDescent="0.3">
      <c r="A171" s="63" t="str">
        <f>Binary!A171</f>
        <v xml:space="preserve">*Zoufalia corcyrea (E) </v>
      </c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6"/>
    </row>
    <row r="172" spans="1:13" x14ac:dyDescent="0.3">
      <c r="A172" t="str">
        <f>Binary!A172</f>
        <v xml:space="preserve">*Zoufalia nobilis (E) </v>
      </c>
      <c r="B172" s="137">
        <f>IF(Binary!B172&gt;=1,"X",0)</f>
        <v>0</v>
      </c>
      <c r="C172" s="137">
        <f>IF(Binary!C172&gt;=1,"X",0)</f>
        <v>0</v>
      </c>
      <c r="D172" s="137">
        <f>IF(Binary!D172&gt;=1,"X",0)</f>
        <v>0</v>
      </c>
      <c r="E172" s="137">
        <f>IF(Binary!E172&gt;=1,"X",0)</f>
        <v>0</v>
      </c>
      <c r="F172" s="137">
        <f>IF(Binary!F172&gt;=1,"X",0)</f>
        <v>0</v>
      </c>
      <c r="G172" s="137">
        <f>IF(Binary!G172&gt;=1,"X",0)</f>
        <v>0</v>
      </c>
      <c r="H172" s="137">
        <f>IF(Binary!H172&gt;=1,"X",0)</f>
        <v>0</v>
      </c>
      <c r="I172" s="137">
        <f>IF(Binary!I172&gt;=1,"X",0)</f>
        <v>0</v>
      </c>
      <c r="J172" s="137">
        <f>IF(Binary!J172&gt;=1,"X",0)</f>
        <v>0</v>
      </c>
      <c r="K172" s="137">
        <f>IF(Binary!K172&gt;=1,"X",0)</f>
        <v>0</v>
      </c>
      <c r="L172" s="137">
        <f>IF(Binary!L172&gt;=1,"X",0)</f>
        <v>0</v>
      </c>
      <c r="M172" t="str">
        <f>'Actual species'!V172</f>
        <v>------------</v>
      </c>
    </row>
    <row r="173" spans="1:13" x14ac:dyDescent="0.3">
      <c r="A173" t="str">
        <f>Binary!A173</f>
        <v>Phloeocharinae</v>
      </c>
      <c r="B173" s="137">
        <f>IF(Binary!B173&gt;=1,"X",0)</f>
        <v>0</v>
      </c>
      <c r="C173" s="137">
        <f>IF(Binary!C173&gt;=1,"X",0)</f>
        <v>0</v>
      </c>
      <c r="D173" s="137">
        <f>IF(Binary!D173&gt;=1,"X",0)</f>
        <v>0</v>
      </c>
      <c r="E173" s="137">
        <f>IF(Binary!E173&gt;=1,"X",0)</f>
        <v>0</v>
      </c>
      <c r="F173" s="137">
        <f>IF(Binary!F173&gt;=1,"X",0)</f>
        <v>0</v>
      </c>
      <c r="G173" s="137">
        <f>IF(Binary!G173&gt;=1,"X",0)</f>
        <v>0</v>
      </c>
      <c r="H173" s="137">
        <f>IF(Binary!H173&gt;=1,"X",0)</f>
        <v>0</v>
      </c>
      <c r="I173" s="137">
        <f>IF(Binary!I173&gt;=1,"X",0)</f>
        <v>0</v>
      </c>
      <c r="J173" s="137">
        <f>IF(Binary!J173&gt;=1,"X",0)</f>
        <v>0</v>
      </c>
      <c r="K173" s="137">
        <f>IF(Binary!K173&gt;=1,"X",0)</f>
        <v>0</v>
      </c>
      <c r="L173" s="137">
        <f>IF(Binary!L173&gt;=1,"X",0)</f>
        <v>0</v>
      </c>
      <c r="M173">
        <f>'Actual species'!V173</f>
        <v>0</v>
      </c>
    </row>
    <row r="174" spans="1:13" x14ac:dyDescent="0.3">
      <c r="A174" t="str">
        <f>Binary!A174</f>
        <v>Phloeocharis longipennis</v>
      </c>
      <c r="B174" s="137">
        <f>IF(Binary!B174&gt;=1,"X",0)</f>
        <v>0</v>
      </c>
      <c r="C174" s="137">
        <f>IF(Binary!C174&gt;=1,"X",0)</f>
        <v>0</v>
      </c>
      <c r="D174" s="137">
        <f>IF(Binary!D174&gt;=1,"X",0)</f>
        <v>0</v>
      </c>
      <c r="E174" s="137" t="str">
        <f>IF(Binary!E174&gt;=1,"X",0)</f>
        <v>X</v>
      </c>
      <c r="F174" s="137" t="str">
        <f>IF(Binary!F174&gt;=1,"X",0)</f>
        <v>X</v>
      </c>
      <c r="G174" s="137">
        <f>IF(Binary!G174&gt;=1,"X",0)</f>
        <v>0</v>
      </c>
      <c r="H174" s="137">
        <f>IF(Binary!H174&gt;=1,"X",0)</f>
        <v>0</v>
      </c>
      <c r="I174" s="137">
        <f>IF(Binary!I174&gt;=1,"X",0)</f>
        <v>0</v>
      </c>
      <c r="J174" s="137">
        <f>IF(Binary!J174&gt;=1,"X",0)</f>
        <v>0</v>
      </c>
      <c r="K174" s="137">
        <f>IF(Binary!K174&gt;=1,"X",0)</f>
        <v>0</v>
      </c>
      <c r="L174" s="137">
        <f>IF(Binary!L174&gt;=1,"X",0)</f>
        <v>0</v>
      </c>
      <c r="M174" t="str">
        <f>'Actual species'!V174</f>
        <v>------------</v>
      </c>
    </row>
    <row r="175" spans="1:13" x14ac:dyDescent="0.3">
      <c r="A175" t="str">
        <f>Binary!A175</f>
        <v>Phloeocharis subtilissima</v>
      </c>
      <c r="B175" s="137">
        <f>IF(Binary!B175&gt;=1,"X",0)</f>
        <v>0</v>
      </c>
      <c r="C175" s="137">
        <f>IF(Binary!C175&gt;=1,"X",0)</f>
        <v>0</v>
      </c>
      <c r="D175" s="137">
        <f>IF(Binary!D175&gt;=1,"X",0)</f>
        <v>0</v>
      </c>
      <c r="E175" s="137">
        <f>IF(Binary!E175&gt;=1,"X",0)</f>
        <v>0</v>
      </c>
      <c r="F175" s="137">
        <f>IF(Binary!F175&gt;=1,"X",0)</f>
        <v>0</v>
      </c>
      <c r="G175" s="137">
        <f>IF(Binary!G175&gt;=1,"X",0)</f>
        <v>0</v>
      </c>
      <c r="H175" s="137">
        <f>IF(Binary!H175&gt;=1,"X",0)</f>
        <v>0</v>
      </c>
      <c r="I175" s="137">
        <f>IF(Binary!I175&gt;=1,"X",0)</f>
        <v>0</v>
      </c>
      <c r="J175" s="137" t="str">
        <f>IF(Binary!J175&gt;=1,"X",0)</f>
        <v>X</v>
      </c>
      <c r="K175" s="137">
        <f>IF(Binary!K175&gt;=1,"X",0)</f>
        <v>0</v>
      </c>
      <c r="L175" s="137">
        <f>IF(Binary!L175&gt;=1,"X",0)</f>
        <v>0</v>
      </c>
      <c r="M175" t="str">
        <f>'Actual species'!V175</f>
        <v>------------</v>
      </c>
    </row>
    <row r="176" spans="1:13" x14ac:dyDescent="0.3">
      <c r="A176" t="str">
        <f>Binary!A176</f>
        <v>Tachyporinae</v>
      </c>
      <c r="B176" s="137">
        <f>IF(Binary!B176&gt;=1,"X",0)</f>
        <v>0</v>
      </c>
      <c r="C176" s="137">
        <f>IF(Binary!C176&gt;=1,"X",0)</f>
        <v>0</v>
      </c>
      <c r="D176" s="137">
        <f>IF(Binary!D176&gt;=1,"X",0)</f>
        <v>0</v>
      </c>
      <c r="E176" s="137">
        <f>IF(Binary!E176&gt;=1,"X",0)</f>
        <v>0</v>
      </c>
      <c r="F176" s="137">
        <f>IF(Binary!F176&gt;=1,"X",0)</f>
        <v>0</v>
      </c>
      <c r="G176" s="137">
        <f>IF(Binary!G176&gt;=1,"X",0)</f>
        <v>0</v>
      </c>
      <c r="H176" s="137">
        <f>IF(Binary!H176&gt;=1,"X",0)</f>
        <v>0</v>
      </c>
      <c r="I176" s="137">
        <f>IF(Binary!I176&gt;=1,"X",0)</f>
        <v>0</v>
      </c>
      <c r="J176" s="137">
        <f>IF(Binary!J176&gt;=1,"X",0)</f>
        <v>0</v>
      </c>
      <c r="K176" s="137">
        <f>IF(Binary!K176&gt;=1,"X",0)</f>
        <v>0</v>
      </c>
      <c r="L176" s="137">
        <f>IF(Binary!L176&gt;=1,"X",0)</f>
        <v>0</v>
      </c>
      <c r="M176">
        <f>'Actual species'!V176</f>
        <v>0</v>
      </c>
    </row>
    <row r="177" spans="1:13" x14ac:dyDescent="0.3">
      <c r="A177" t="str">
        <f>Binary!A177</f>
        <v>Bolitobius castaneus castaneus</v>
      </c>
      <c r="B177" s="137">
        <f>IF(Binary!B177&gt;=1,"X",0)</f>
        <v>0</v>
      </c>
      <c r="C177" s="137">
        <f>IF(Binary!C177&gt;=1,"X",0)</f>
        <v>0</v>
      </c>
      <c r="D177" s="137">
        <f>IF(Binary!D177&gt;=1,"X",0)</f>
        <v>0</v>
      </c>
      <c r="E177" s="137">
        <f>IF(Binary!E177&gt;=1,"X",0)</f>
        <v>0</v>
      </c>
      <c r="F177" s="137">
        <f>IF(Binary!F177&gt;=1,"X",0)</f>
        <v>0</v>
      </c>
      <c r="G177" s="137">
        <f>IF(Binary!G177&gt;=1,"X",0)</f>
        <v>0</v>
      </c>
      <c r="H177" s="137">
        <f>IF(Binary!H177&gt;=1,"X",0)</f>
        <v>0</v>
      </c>
      <c r="I177" s="137">
        <f>IF(Binary!I177&gt;=1,"X",0)</f>
        <v>0</v>
      </c>
      <c r="J177" s="137">
        <f>IF(Binary!J177&gt;=1,"X",0)</f>
        <v>0</v>
      </c>
      <c r="K177" s="137">
        <f>IF(Binary!K177&gt;=1,"X",0)</f>
        <v>0</v>
      </c>
      <c r="L177" s="137">
        <f>IF(Binary!L177&gt;=1,"X",0)</f>
        <v>0</v>
      </c>
      <c r="M177" t="str">
        <f>'Actual species'!V177</f>
        <v>------------</v>
      </c>
    </row>
    <row r="178" spans="1:13" x14ac:dyDescent="0.3">
      <c r="A178" t="str">
        <f>Binary!A178</f>
        <v>Bolitobius inclinans</v>
      </c>
      <c r="B178" s="137" t="str">
        <f>IF(Binary!B178&gt;=1,"X",0)</f>
        <v>X</v>
      </c>
      <c r="C178" s="137">
        <f>IF(Binary!C178&gt;=1,"X",0)</f>
        <v>0</v>
      </c>
      <c r="D178" s="137">
        <f>IF(Binary!D178&gt;=1,"X",0)</f>
        <v>0</v>
      </c>
      <c r="E178" s="137">
        <f>IF(Binary!E178&gt;=1,"X",0)</f>
        <v>0</v>
      </c>
      <c r="F178" s="137">
        <f>IF(Binary!F178&gt;=1,"X",0)</f>
        <v>0</v>
      </c>
      <c r="G178" s="137">
        <f>IF(Binary!G178&gt;=1,"X",0)</f>
        <v>0</v>
      </c>
      <c r="H178" s="137">
        <f>IF(Binary!H178&gt;=1,"X",0)</f>
        <v>0</v>
      </c>
      <c r="I178" s="137">
        <f>IF(Binary!I178&gt;=1,"X",0)</f>
        <v>0</v>
      </c>
      <c r="J178" s="137">
        <f>IF(Binary!J178&gt;=1,"X",0)</f>
        <v>0</v>
      </c>
      <c r="K178" s="137">
        <f>IF(Binary!K178&gt;=1,"X",0)</f>
        <v>0</v>
      </c>
      <c r="L178" s="137">
        <f>IF(Binary!L178&gt;=1,"X",0)</f>
        <v>0</v>
      </c>
      <c r="M178" t="str">
        <f>'Actual species'!V178</f>
        <v>------------</v>
      </c>
    </row>
    <row r="179" spans="1:13" x14ac:dyDescent="0.3">
      <c r="A179" t="str">
        <f>Binary!A179</f>
        <v>Bryoporus multipunctus</v>
      </c>
      <c r="B179" s="137">
        <f>IF(Binary!B179&gt;=1,"X",0)</f>
        <v>0</v>
      </c>
      <c r="C179" s="137">
        <f>IF(Binary!C179&gt;=1,"X",0)</f>
        <v>0</v>
      </c>
      <c r="D179" s="137">
        <f>IF(Binary!D179&gt;=1,"X",0)</f>
        <v>0</v>
      </c>
      <c r="E179" s="137" t="str">
        <f>IF(Binary!E179&gt;=1,"X",0)</f>
        <v>X</v>
      </c>
      <c r="F179" s="137">
        <f>IF(Binary!F179&gt;=1,"X",0)</f>
        <v>0</v>
      </c>
      <c r="G179" s="137">
        <f>IF(Binary!G179&gt;=1,"X",0)</f>
        <v>0</v>
      </c>
      <c r="H179" s="137">
        <f>IF(Binary!H179&gt;=1,"X",0)</f>
        <v>0</v>
      </c>
      <c r="I179" s="137">
        <f>IF(Binary!I179&gt;=1,"X",0)</f>
        <v>0</v>
      </c>
      <c r="J179" s="137">
        <f>IF(Binary!J179&gt;=1,"X",0)</f>
        <v>0</v>
      </c>
      <c r="K179" s="137">
        <f>IF(Binary!K179&gt;=1,"X",0)</f>
        <v>0</v>
      </c>
      <c r="L179" s="137">
        <f>IF(Binary!L179&gt;=1,"X",0)</f>
        <v>0</v>
      </c>
      <c r="M179" t="str">
        <f>'Actual species'!V179</f>
        <v>------------</v>
      </c>
    </row>
    <row r="180" spans="1:13" x14ac:dyDescent="0.3">
      <c r="A180" t="str">
        <f>Binary!A180</f>
        <v>Cilea silphoides</v>
      </c>
      <c r="B180" s="137">
        <f>IF(Binary!B180&gt;=1,"X",0)</f>
        <v>0</v>
      </c>
      <c r="C180" s="137">
        <f>IF(Binary!C180&gt;=1,"X",0)</f>
        <v>0</v>
      </c>
      <c r="D180" s="137">
        <f>IF(Binary!D180&gt;=1,"X",0)</f>
        <v>0</v>
      </c>
      <c r="E180" s="137">
        <f>IF(Binary!E180&gt;=1,"X",0)</f>
        <v>0</v>
      </c>
      <c r="F180" s="137">
        <f>IF(Binary!F180&gt;=1,"X",0)</f>
        <v>0</v>
      </c>
      <c r="G180" s="137">
        <f>IF(Binary!G180&gt;=1,"X",0)</f>
        <v>0</v>
      </c>
      <c r="H180" s="137">
        <f>IF(Binary!H180&gt;=1,"X",0)</f>
        <v>0</v>
      </c>
      <c r="I180" s="137">
        <f>IF(Binary!I180&gt;=1,"X",0)</f>
        <v>0</v>
      </c>
      <c r="J180" s="137" t="str">
        <f>IF(Binary!J180&gt;=1,"X",0)</f>
        <v>X</v>
      </c>
      <c r="K180" s="137">
        <f>IF(Binary!K180&gt;=1,"X",0)</f>
        <v>0</v>
      </c>
      <c r="L180" s="137">
        <f>IF(Binary!L180&gt;=1,"X",0)</f>
        <v>0</v>
      </c>
      <c r="M180" t="str">
        <f>'Actual species'!V180</f>
        <v>------------</v>
      </c>
    </row>
    <row r="181" spans="1:13" x14ac:dyDescent="0.3">
      <c r="A181" t="str">
        <f>Binary!A181</f>
        <v>Ischnosoma loebli</v>
      </c>
      <c r="B181" s="137" t="str">
        <f>IF(Binary!B181&gt;=1,"X",0)</f>
        <v>X</v>
      </c>
      <c r="C181" s="137">
        <f>IF(Binary!C181&gt;=1,"X",0)</f>
        <v>0</v>
      </c>
      <c r="D181" s="137">
        <f>IF(Binary!D181&gt;=1,"X",0)</f>
        <v>0</v>
      </c>
      <c r="E181" s="137">
        <f>IF(Binary!E181&gt;=1,"X",0)</f>
        <v>0</v>
      </c>
      <c r="F181" s="137">
        <f>IF(Binary!F181&gt;=1,"X",0)</f>
        <v>0</v>
      </c>
      <c r="G181" s="137">
        <f>IF(Binary!G181&gt;=1,"X",0)</f>
        <v>0</v>
      </c>
      <c r="H181" s="137">
        <f>IF(Binary!H181&gt;=1,"X",0)</f>
        <v>0</v>
      </c>
      <c r="I181" s="137">
        <f>IF(Binary!I181&gt;=1,"X",0)</f>
        <v>0</v>
      </c>
      <c r="J181" s="137">
        <f>IF(Binary!J181&gt;=1,"X",0)</f>
        <v>0</v>
      </c>
      <c r="K181" s="137">
        <f>IF(Binary!K181&gt;=1,"X",0)</f>
        <v>0</v>
      </c>
      <c r="L181" s="137">
        <f>IF(Binary!L181&gt;=1,"X",0)</f>
        <v>0</v>
      </c>
      <c r="M181" t="str">
        <f>'Actual species'!V181</f>
        <v>------------</v>
      </c>
    </row>
    <row r="182" spans="1:13" x14ac:dyDescent="0.3">
      <c r="A182" t="str">
        <f>Binary!A182</f>
        <v>Ischnosoma longicorne</v>
      </c>
      <c r="B182" s="137">
        <f>IF(Binary!B182&gt;=1,"X",0)</f>
        <v>0</v>
      </c>
      <c r="C182" s="137">
        <f>IF(Binary!C182&gt;=1,"X",0)</f>
        <v>0</v>
      </c>
      <c r="D182" s="137">
        <f>IF(Binary!D182&gt;=1,"X",0)</f>
        <v>0</v>
      </c>
      <c r="E182" s="137">
        <f>IF(Binary!E182&gt;=1,"X",0)</f>
        <v>0</v>
      </c>
      <c r="F182" s="137">
        <f>IF(Binary!F182&gt;=1,"X",0)</f>
        <v>0</v>
      </c>
      <c r="G182" s="137">
        <f>IF(Binary!G182&gt;=1,"X",0)</f>
        <v>0</v>
      </c>
      <c r="H182" s="137">
        <f>IF(Binary!H182&gt;=1,"X",0)</f>
        <v>0</v>
      </c>
      <c r="I182" s="137">
        <f>IF(Binary!I182&gt;=1,"X",0)</f>
        <v>0</v>
      </c>
      <c r="J182" s="137" t="str">
        <f>IF(Binary!J182&gt;=1,"X",0)</f>
        <v>X</v>
      </c>
      <c r="K182" s="137">
        <f>IF(Binary!K182&gt;=1,"X",0)</f>
        <v>0</v>
      </c>
      <c r="L182" s="137">
        <f>IF(Binary!L182&gt;=1,"X",0)</f>
        <v>0</v>
      </c>
      <c r="M182" t="str">
        <f>'Actual species'!V182</f>
        <v>------------</v>
      </c>
    </row>
    <row r="183" spans="1:13" x14ac:dyDescent="0.3">
      <c r="A183" t="str">
        <f>Binary!A183</f>
        <v>Ischnosoma splendidum</v>
      </c>
      <c r="B183" s="137">
        <f>IF(Binary!B183&gt;=1,"X",0)</f>
        <v>0</v>
      </c>
      <c r="C183" s="137">
        <f>IF(Binary!C183&gt;=1,"X",0)</f>
        <v>0</v>
      </c>
      <c r="D183" s="137">
        <f>IF(Binary!D183&gt;=1,"X",0)</f>
        <v>0</v>
      </c>
      <c r="E183" s="137">
        <f>IF(Binary!E183&gt;=1,"X",0)</f>
        <v>0</v>
      </c>
      <c r="F183" s="137">
        <f>IF(Binary!F183&gt;=1,"X",0)</f>
        <v>0</v>
      </c>
      <c r="G183" s="137">
        <f>IF(Binary!G183&gt;=1,"X",0)</f>
        <v>0</v>
      </c>
      <c r="H183" s="137">
        <f>IF(Binary!H183&gt;=1,"X",0)</f>
        <v>0</v>
      </c>
      <c r="I183" s="137">
        <f>IF(Binary!I183&gt;=1,"X",0)</f>
        <v>0</v>
      </c>
      <c r="J183" s="137">
        <f>IF(Binary!J183&gt;=1,"X",0)</f>
        <v>0</v>
      </c>
      <c r="K183" s="137">
        <f>IF(Binary!K183&gt;=1,"X",0)</f>
        <v>0</v>
      </c>
      <c r="L183" s="137">
        <f>IF(Binary!L183&gt;=1,"X",0)</f>
        <v>0</v>
      </c>
      <c r="M183" t="str">
        <f>'Actual species'!V183</f>
        <v>------------</v>
      </c>
    </row>
    <row r="184" spans="1:13" x14ac:dyDescent="0.3">
      <c r="A184" t="str">
        <f>Binary!A184</f>
        <v>Lamprinodes pictus</v>
      </c>
      <c r="B184" s="137" t="str">
        <f>IF(Binary!B184&gt;=1,"X",0)</f>
        <v>X</v>
      </c>
      <c r="C184" s="137">
        <f>IF(Binary!C184&gt;=1,"X",0)</f>
        <v>0</v>
      </c>
      <c r="D184" s="137">
        <f>IF(Binary!D184&gt;=1,"X",0)</f>
        <v>0</v>
      </c>
      <c r="E184" s="137">
        <f>IF(Binary!E184&gt;=1,"X",0)</f>
        <v>0</v>
      </c>
      <c r="F184" s="137">
        <f>IF(Binary!F184&gt;=1,"X",0)</f>
        <v>0</v>
      </c>
      <c r="G184" s="137">
        <f>IF(Binary!G184&gt;=1,"X",0)</f>
        <v>0</v>
      </c>
      <c r="H184" s="137">
        <f>IF(Binary!H184&gt;=1,"X",0)</f>
        <v>0</v>
      </c>
      <c r="I184" s="137">
        <f>IF(Binary!I184&gt;=1,"X",0)</f>
        <v>0</v>
      </c>
      <c r="J184" s="137">
        <f>IF(Binary!J184&gt;=1,"X",0)</f>
        <v>0</v>
      </c>
      <c r="K184" s="137">
        <f>IF(Binary!K184&gt;=1,"X",0)</f>
        <v>0</v>
      </c>
      <c r="L184" s="137">
        <f>IF(Binary!L184&gt;=1,"X",0)</f>
        <v>0</v>
      </c>
      <c r="M184" t="str">
        <f>'Actual species'!V184</f>
        <v>------------</v>
      </c>
    </row>
    <row r="185" spans="1:13" x14ac:dyDescent="0.3">
      <c r="A185" t="str">
        <f>Binary!A185</f>
        <v>Lamprinus erythropterus</v>
      </c>
      <c r="B185" s="137">
        <f>IF(Binary!B185&gt;=1,"X",0)</f>
        <v>0</v>
      </c>
      <c r="C185" s="137">
        <f>IF(Binary!C185&gt;=1,"X",0)</f>
        <v>0</v>
      </c>
      <c r="D185" s="137">
        <f>IF(Binary!D185&gt;=1,"X",0)</f>
        <v>0</v>
      </c>
      <c r="E185" s="137">
        <f>IF(Binary!E185&gt;=1,"X",0)</f>
        <v>0</v>
      </c>
      <c r="F185" s="137">
        <f>IF(Binary!F185&gt;=1,"X",0)</f>
        <v>0</v>
      </c>
      <c r="G185" s="137">
        <f>IF(Binary!G185&gt;=1,"X",0)</f>
        <v>0</v>
      </c>
      <c r="H185" s="137">
        <f>IF(Binary!H185&gt;=1,"X",0)</f>
        <v>0</v>
      </c>
      <c r="I185" s="137">
        <f>IF(Binary!I185&gt;=1,"X",0)</f>
        <v>0</v>
      </c>
      <c r="J185" s="137">
        <f>IF(Binary!J185&gt;=1,"X",0)</f>
        <v>0</v>
      </c>
      <c r="K185" s="137">
        <f>IF(Binary!K185&gt;=1,"X",0)</f>
        <v>0</v>
      </c>
      <c r="L185" s="137">
        <f>IF(Binary!L185&gt;=1,"X",0)</f>
        <v>0</v>
      </c>
      <c r="M185" t="str">
        <f>'Actual species'!V185</f>
        <v>------------</v>
      </c>
    </row>
    <row r="186" spans="1:13" x14ac:dyDescent="0.3">
      <c r="A186" t="str">
        <f>Binary!A186</f>
        <v>Lordithon bimaculatus</v>
      </c>
      <c r="B186" s="137">
        <f>IF(Binary!B186&gt;=1,"X",0)</f>
        <v>0</v>
      </c>
      <c r="C186" s="137">
        <f>IF(Binary!C186&gt;=1,"X",0)</f>
        <v>0</v>
      </c>
      <c r="D186" s="137">
        <f>IF(Binary!D186&gt;=1,"X",0)</f>
        <v>0</v>
      </c>
      <c r="E186" s="137" t="str">
        <f>IF(Binary!E186&gt;=1,"X",0)</f>
        <v>X</v>
      </c>
      <c r="F186" s="137">
        <f>IF(Binary!F186&gt;=1,"X",0)</f>
        <v>0</v>
      </c>
      <c r="G186" s="137">
        <f>IF(Binary!G186&gt;=1,"X",0)</f>
        <v>0</v>
      </c>
      <c r="H186" s="137">
        <f>IF(Binary!H186&gt;=1,"X",0)</f>
        <v>0</v>
      </c>
      <c r="I186" s="137">
        <f>IF(Binary!I186&gt;=1,"X",0)</f>
        <v>0</v>
      </c>
      <c r="J186" s="137">
        <f>IF(Binary!J186&gt;=1,"X",0)</f>
        <v>0</v>
      </c>
      <c r="K186" s="137">
        <f>IF(Binary!K186&gt;=1,"X",0)</f>
        <v>0</v>
      </c>
      <c r="L186" s="137">
        <f>IF(Binary!L186&gt;=1,"X",0)</f>
        <v>0</v>
      </c>
      <c r="M186" t="str">
        <f>'Actual species'!V186</f>
        <v>------------</v>
      </c>
    </row>
    <row r="187" spans="1:13" x14ac:dyDescent="0.3">
      <c r="A187" t="str">
        <f>Binary!A187</f>
        <v>Lordithon exoletus</v>
      </c>
      <c r="B187" s="137">
        <f>IF(Binary!B187&gt;=1,"X",0)</f>
        <v>0</v>
      </c>
      <c r="C187" s="137">
        <f>IF(Binary!C187&gt;=1,"X",0)</f>
        <v>0</v>
      </c>
      <c r="D187" s="137">
        <f>IF(Binary!D187&gt;=1,"X",0)</f>
        <v>0</v>
      </c>
      <c r="E187" s="137">
        <f>IF(Binary!E187&gt;=1,"X",0)</f>
        <v>0</v>
      </c>
      <c r="F187" s="137" t="str">
        <f>IF(Binary!F187&gt;=1,"X",0)</f>
        <v>X</v>
      </c>
      <c r="G187" s="137">
        <f>IF(Binary!G187&gt;=1,"X",0)</f>
        <v>0</v>
      </c>
      <c r="H187" s="137">
        <f>IF(Binary!H187&gt;=1,"X",0)</f>
        <v>0</v>
      </c>
      <c r="I187" s="137">
        <f>IF(Binary!I187&gt;=1,"X",0)</f>
        <v>0</v>
      </c>
      <c r="J187" s="137" t="str">
        <f>IF(Binary!J187&gt;=1,"X",0)</f>
        <v>X</v>
      </c>
      <c r="K187" s="137">
        <f>IF(Binary!K187&gt;=1,"X",0)</f>
        <v>0</v>
      </c>
      <c r="L187" s="137">
        <f>IF(Binary!L187&gt;=1,"X",0)</f>
        <v>0</v>
      </c>
      <c r="M187" t="str">
        <f>'Actual species'!V187</f>
        <v>------------</v>
      </c>
    </row>
    <row r="188" spans="1:13" x14ac:dyDescent="0.3">
      <c r="A188" t="str">
        <f>Binary!A188</f>
        <v>Lordithon lunulatus</v>
      </c>
      <c r="B188" s="137">
        <f>IF(Binary!B188&gt;=1,"X",0)</f>
        <v>0</v>
      </c>
      <c r="C188" s="137">
        <f>IF(Binary!C188&gt;=1,"X",0)</f>
        <v>0</v>
      </c>
      <c r="D188" s="137">
        <f>IF(Binary!D188&gt;=1,"X",0)</f>
        <v>0</v>
      </c>
      <c r="E188" s="137">
        <f>IF(Binary!E188&gt;=1,"X",0)</f>
        <v>0</v>
      </c>
      <c r="F188" s="137">
        <f>IF(Binary!F188&gt;=1,"X",0)</f>
        <v>0</v>
      </c>
      <c r="G188" s="137">
        <f>IF(Binary!G188&gt;=1,"X",0)</f>
        <v>0</v>
      </c>
      <c r="H188" s="137">
        <f>IF(Binary!H188&gt;=1,"X",0)</f>
        <v>0</v>
      </c>
      <c r="I188" s="137">
        <f>IF(Binary!I188&gt;=1,"X",0)</f>
        <v>0</v>
      </c>
      <c r="J188" s="137">
        <f>IF(Binary!J188&gt;=1,"X",0)</f>
        <v>0</v>
      </c>
      <c r="K188" s="137">
        <f>IF(Binary!K188&gt;=1,"X",0)</f>
        <v>0</v>
      </c>
      <c r="L188" s="137">
        <f>IF(Binary!L188&gt;=1,"X",0)</f>
        <v>0</v>
      </c>
      <c r="M188" t="str">
        <f>'Actual species'!V188</f>
        <v>------------</v>
      </c>
    </row>
    <row r="189" spans="1:13" x14ac:dyDescent="0.3">
      <c r="A189" t="str">
        <f>Binary!A189</f>
        <v>Lordithon thoracicus</v>
      </c>
      <c r="B189" s="137" t="str">
        <f>IF(Binary!B189&gt;=1,"X",0)</f>
        <v>X</v>
      </c>
      <c r="C189" s="137" t="str">
        <f>IF(Binary!C189&gt;=1,"X",0)</f>
        <v>X</v>
      </c>
      <c r="D189" s="137">
        <f>IF(Binary!D189&gt;=1,"X",0)</f>
        <v>0</v>
      </c>
      <c r="E189" s="137">
        <f>IF(Binary!E189&gt;=1,"X",0)</f>
        <v>0</v>
      </c>
      <c r="F189" s="137" t="str">
        <f>IF(Binary!F189&gt;=1,"X",0)</f>
        <v>X</v>
      </c>
      <c r="G189" s="137">
        <f>IF(Binary!G189&gt;=1,"X",0)</f>
        <v>0</v>
      </c>
      <c r="H189" s="137" t="str">
        <f>IF(Binary!H189&gt;=1,"X",0)</f>
        <v>X</v>
      </c>
      <c r="I189" s="137">
        <f>IF(Binary!I189&gt;=1,"X",0)</f>
        <v>0</v>
      </c>
      <c r="J189" s="137">
        <f>IF(Binary!J189&gt;=1,"X",0)</f>
        <v>0</v>
      </c>
      <c r="K189" s="137">
        <f>IF(Binary!K189&gt;=1,"X",0)</f>
        <v>0</v>
      </c>
      <c r="L189" s="137" t="str">
        <f>IF(Binary!L189&gt;=1,"X",0)</f>
        <v>X</v>
      </c>
      <c r="M189" t="str">
        <f>'Actual species'!V189</f>
        <v>------------</v>
      </c>
    </row>
    <row r="190" spans="1:13" x14ac:dyDescent="0.3">
      <c r="A190" t="str">
        <f>Binary!A190</f>
        <v>Lordithon trinotatus</v>
      </c>
      <c r="B190" s="137" t="str">
        <f>IF(Binary!B190&gt;=1,"X",0)</f>
        <v>X</v>
      </c>
      <c r="C190" s="137">
        <f>IF(Binary!C190&gt;=1,"X",0)</f>
        <v>0</v>
      </c>
      <c r="D190" s="137">
        <f>IF(Binary!D190&gt;=1,"X",0)</f>
        <v>0</v>
      </c>
      <c r="E190" s="137">
        <f>IF(Binary!E190&gt;=1,"X",0)</f>
        <v>0</v>
      </c>
      <c r="F190" s="137" t="str">
        <f>IF(Binary!F190&gt;=1,"X",0)</f>
        <v>X</v>
      </c>
      <c r="G190" s="137">
        <f>IF(Binary!G190&gt;=1,"X",0)</f>
        <v>0</v>
      </c>
      <c r="H190" s="137">
        <f>IF(Binary!H190&gt;=1,"X",0)</f>
        <v>0</v>
      </c>
      <c r="I190" s="137">
        <f>IF(Binary!I190&gt;=1,"X",0)</f>
        <v>0</v>
      </c>
      <c r="J190" s="137">
        <f>IF(Binary!J190&gt;=1,"X",0)</f>
        <v>0</v>
      </c>
      <c r="K190" s="137">
        <f>IF(Binary!K190&gt;=1,"X",0)</f>
        <v>0</v>
      </c>
      <c r="L190" s="137">
        <f>IF(Binary!L190&gt;=1,"X",0)</f>
        <v>0</v>
      </c>
      <c r="M190" t="str">
        <f>'Actual species'!V190</f>
        <v>------------</v>
      </c>
    </row>
    <row r="191" spans="1:13" x14ac:dyDescent="0.3">
      <c r="A191" t="str">
        <f>Binary!A191</f>
        <v>Mycetoporus 4 spp.</v>
      </c>
      <c r="B191" s="137" t="str">
        <f>IF(Binary!B191&gt;=1,"X",0)</f>
        <v>X</v>
      </c>
      <c r="C191" s="137">
        <f>IF(Binary!C191&gt;=1,"X",0)</f>
        <v>0</v>
      </c>
      <c r="D191" s="137">
        <f>IF(Binary!D191&gt;=1,"X",0)</f>
        <v>0</v>
      </c>
      <c r="E191" s="137">
        <f>IF(Binary!E191&gt;=1,"X",0)</f>
        <v>0</v>
      </c>
      <c r="F191" s="137">
        <f>IF(Binary!F191&gt;=1,"X",0)</f>
        <v>0</v>
      </c>
      <c r="G191" s="137">
        <f>IF(Binary!G191&gt;=1,"X",0)</f>
        <v>0</v>
      </c>
      <c r="H191" s="137">
        <f>IF(Binary!H191&gt;=1,"X",0)</f>
        <v>0</v>
      </c>
      <c r="I191" s="137">
        <f>IF(Binary!I191&gt;=1,"X",0)</f>
        <v>0</v>
      </c>
      <c r="J191" s="137">
        <f>IF(Binary!J191&gt;=1,"X",0)</f>
        <v>0</v>
      </c>
      <c r="K191" s="137">
        <f>IF(Binary!K191&gt;=1,"X",0)</f>
        <v>0</v>
      </c>
      <c r="L191" s="137">
        <f>IF(Binary!L191&gt;=1,"X",0)</f>
        <v>0</v>
      </c>
      <c r="M191" t="str">
        <f>'Actual species'!V191</f>
        <v>------------</v>
      </c>
    </row>
    <row r="192" spans="1:13" x14ac:dyDescent="0.3">
      <c r="A192" t="str">
        <f>Binary!A192</f>
        <v>Mycetoporus ambiguus</v>
      </c>
      <c r="B192" s="137">
        <f>IF(Binary!B192&gt;=1,"X",0)</f>
        <v>0</v>
      </c>
      <c r="C192" s="137">
        <f>IF(Binary!C192&gt;=1,"X",0)</f>
        <v>0</v>
      </c>
      <c r="D192" s="137">
        <f>IF(Binary!D192&gt;=1,"X",0)</f>
        <v>0</v>
      </c>
      <c r="E192" s="137">
        <f>IF(Binary!E192&gt;=1,"X",0)</f>
        <v>0</v>
      </c>
      <c r="F192" s="137">
        <f>IF(Binary!F192&gt;=1,"X",0)</f>
        <v>0</v>
      </c>
      <c r="G192" s="137">
        <f>IF(Binary!G192&gt;=1,"X",0)</f>
        <v>0</v>
      </c>
      <c r="H192" s="137">
        <f>IF(Binary!H192&gt;=1,"X",0)</f>
        <v>0</v>
      </c>
      <c r="I192" s="137">
        <f>IF(Binary!I192&gt;=1,"X",0)</f>
        <v>0</v>
      </c>
      <c r="J192" s="137">
        <f>IF(Binary!J192&gt;=1,"X",0)</f>
        <v>0</v>
      </c>
      <c r="K192" s="137">
        <f>IF(Binary!K192&gt;=1,"X",0)</f>
        <v>0</v>
      </c>
      <c r="L192" s="137">
        <f>IF(Binary!L192&gt;=1,"X",0)</f>
        <v>0</v>
      </c>
      <c r="M192" t="str">
        <f>'Actual species'!V192</f>
        <v>------------</v>
      </c>
    </row>
    <row r="193" spans="1:13" x14ac:dyDescent="0.3">
      <c r="A193" t="str">
        <f>Binary!A193</f>
        <v>Mycetoporus baudueri</v>
      </c>
      <c r="B193" s="137">
        <f>IF(Binary!B193&gt;=1,"X",0)</f>
        <v>0</v>
      </c>
      <c r="C193" s="137">
        <f>IF(Binary!C193&gt;=1,"X",0)</f>
        <v>0</v>
      </c>
      <c r="D193" s="137">
        <f>IF(Binary!D193&gt;=1,"X",0)</f>
        <v>0</v>
      </c>
      <c r="E193" s="137">
        <f>IF(Binary!E193&gt;=1,"X",0)</f>
        <v>0</v>
      </c>
      <c r="F193" s="137">
        <f>IF(Binary!F193&gt;=1,"X",0)</f>
        <v>0</v>
      </c>
      <c r="G193" s="137" t="str">
        <f>IF(Binary!G193&gt;=1,"X",0)</f>
        <v>X</v>
      </c>
      <c r="H193" s="137">
        <f>IF(Binary!H193&gt;=1,"X",0)</f>
        <v>0</v>
      </c>
      <c r="I193" s="137">
        <f>IF(Binary!I193&gt;=1,"X",0)</f>
        <v>0</v>
      </c>
      <c r="J193" s="137">
        <f>IF(Binary!J193&gt;=1,"X",0)</f>
        <v>0</v>
      </c>
      <c r="K193" s="137">
        <f>IF(Binary!K193&gt;=1,"X",0)</f>
        <v>0</v>
      </c>
      <c r="L193" s="137">
        <f>IF(Binary!L193&gt;=1,"X",0)</f>
        <v>0</v>
      </c>
      <c r="M193" t="str">
        <f>'Actual species'!V193</f>
        <v>------------</v>
      </c>
    </row>
    <row r="194" spans="1:13" x14ac:dyDescent="0.3">
      <c r="A194" t="str">
        <f>Binary!A194</f>
        <v>Mycetoporus bimaculatus</v>
      </c>
      <c r="B194" s="137">
        <f>IF(Binary!B194&gt;=1,"X",0)</f>
        <v>0</v>
      </c>
      <c r="C194" s="137">
        <f>IF(Binary!C194&gt;=1,"X",0)</f>
        <v>0</v>
      </c>
      <c r="D194" s="137">
        <f>IF(Binary!D194&gt;=1,"X",0)</f>
        <v>0</v>
      </c>
      <c r="E194" s="137">
        <f>IF(Binary!E194&gt;=1,"X",0)</f>
        <v>0</v>
      </c>
      <c r="F194" s="137">
        <f>IF(Binary!F194&gt;=1,"X",0)</f>
        <v>0</v>
      </c>
      <c r="G194" s="137">
        <f>IF(Binary!G194&gt;=1,"X",0)</f>
        <v>0</v>
      </c>
      <c r="H194" s="137">
        <f>IF(Binary!H194&gt;=1,"X",0)</f>
        <v>0</v>
      </c>
      <c r="I194" s="137">
        <f>IF(Binary!I194&gt;=1,"X",0)</f>
        <v>0</v>
      </c>
      <c r="J194" s="137">
        <f>IF(Binary!J194&gt;=1,"X",0)</f>
        <v>0</v>
      </c>
      <c r="K194" s="137">
        <f>IF(Binary!K194&gt;=1,"X",0)</f>
        <v>0</v>
      </c>
      <c r="L194" s="137">
        <f>IF(Binary!L194&gt;=1,"X",0)</f>
        <v>0</v>
      </c>
      <c r="M194" t="str">
        <f>'Actual species'!V194</f>
        <v>------------</v>
      </c>
    </row>
    <row r="195" spans="1:13" x14ac:dyDescent="0.3">
      <c r="A195" t="str">
        <f>Binary!A195</f>
        <v>Mycetoporus bosnicus</v>
      </c>
      <c r="B195" s="137">
        <f>IF(Binary!B195&gt;=1,"X",0)</f>
        <v>0</v>
      </c>
      <c r="C195" s="137">
        <f>IF(Binary!C195&gt;=1,"X",0)</f>
        <v>0</v>
      </c>
      <c r="D195" s="137">
        <f>IF(Binary!D195&gt;=1,"X",0)</f>
        <v>0</v>
      </c>
      <c r="E195" s="137">
        <f>IF(Binary!E195&gt;=1,"X",0)</f>
        <v>0</v>
      </c>
      <c r="F195" s="137">
        <f>IF(Binary!F195&gt;=1,"X",0)</f>
        <v>0</v>
      </c>
      <c r="G195" s="137">
        <f>IF(Binary!G195&gt;=1,"X",0)</f>
        <v>0</v>
      </c>
      <c r="H195" s="137">
        <f>IF(Binary!H195&gt;=1,"X",0)</f>
        <v>0</v>
      </c>
      <c r="I195" s="137">
        <f>IF(Binary!I195&gt;=1,"X",0)</f>
        <v>0</v>
      </c>
      <c r="J195" s="137">
        <f>IF(Binary!J195&gt;=1,"X",0)</f>
        <v>0</v>
      </c>
      <c r="K195" s="137">
        <f>IF(Binary!K195&gt;=1,"X",0)</f>
        <v>0</v>
      </c>
      <c r="L195" s="137">
        <f>IF(Binary!L195&gt;=1,"X",0)</f>
        <v>0</v>
      </c>
      <c r="M195" t="str">
        <f>'Actual species'!V195</f>
        <v>------------</v>
      </c>
    </row>
    <row r="196" spans="1:13" x14ac:dyDescent="0.3">
      <c r="A196" t="str">
        <f>Binary!A196</f>
        <v>Mycetoporus brucki</v>
      </c>
      <c r="B196" s="137">
        <f>IF(Binary!B196&gt;=1,"X",0)</f>
        <v>0</v>
      </c>
      <c r="C196" s="137">
        <f>IF(Binary!C196&gt;=1,"X",0)</f>
        <v>0</v>
      </c>
      <c r="D196" s="137">
        <f>IF(Binary!D196&gt;=1,"X",0)</f>
        <v>0</v>
      </c>
      <c r="E196" s="137">
        <f>IF(Binary!E196&gt;=1,"X",0)</f>
        <v>0</v>
      </c>
      <c r="F196" s="137">
        <f>IF(Binary!F196&gt;=1,"X",0)</f>
        <v>0</v>
      </c>
      <c r="G196" s="137">
        <f>IF(Binary!G196&gt;=1,"X",0)</f>
        <v>0</v>
      </c>
      <c r="H196" s="137">
        <f>IF(Binary!H196&gt;=1,"X",0)</f>
        <v>0</v>
      </c>
      <c r="I196" s="137">
        <f>IF(Binary!I196&gt;=1,"X",0)</f>
        <v>0</v>
      </c>
      <c r="J196" s="137">
        <f>IF(Binary!J196&gt;=1,"X",0)</f>
        <v>0</v>
      </c>
      <c r="K196" s="137">
        <f>IF(Binary!K196&gt;=1,"X",0)</f>
        <v>0</v>
      </c>
      <c r="L196" s="137">
        <f>IF(Binary!L196&gt;=1,"X",0)</f>
        <v>0</v>
      </c>
      <c r="M196" t="str">
        <f>'Actual species'!V196</f>
        <v>------------</v>
      </c>
    </row>
    <row r="197" spans="1:13" x14ac:dyDescent="0.3">
      <c r="A197" t="str">
        <f>Binary!A197</f>
        <v>Mycetoporus cf. bosnicus</v>
      </c>
      <c r="B197" s="137">
        <f>IF(Binary!B197&gt;=1,"X",0)</f>
        <v>0</v>
      </c>
      <c r="C197" s="137">
        <f>IF(Binary!C197&gt;=1,"X",0)</f>
        <v>0</v>
      </c>
      <c r="D197" s="137">
        <f>IF(Binary!D197&gt;=1,"X",0)</f>
        <v>0</v>
      </c>
      <c r="E197" s="137">
        <f>IF(Binary!E197&gt;=1,"X",0)</f>
        <v>0</v>
      </c>
      <c r="F197" s="137">
        <f>IF(Binary!F197&gt;=1,"X",0)</f>
        <v>0</v>
      </c>
      <c r="G197" s="137">
        <f>IF(Binary!G197&gt;=1,"X",0)</f>
        <v>0</v>
      </c>
      <c r="H197" s="137">
        <f>IF(Binary!H197&gt;=1,"X",0)</f>
        <v>0</v>
      </c>
      <c r="I197" s="137">
        <f>IF(Binary!I197&gt;=1,"X",0)</f>
        <v>0</v>
      </c>
      <c r="J197" s="137">
        <f>IF(Binary!J197&gt;=1,"X",0)</f>
        <v>0</v>
      </c>
      <c r="K197" s="137">
        <f>IF(Binary!K197&gt;=1,"X",0)</f>
        <v>0</v>
      </c>
      <c r="L197" s="137">
        <f>IF(Binary!L197&gt;=1,"X",0)</f>
        <v>0</v>
      </c>
      <c r="M197" t="str">
        <f>'Actual species'!V197</f>
        <v>------------</v>
      </c>
    </row>
    <row r="198" spans="1:13" x14ac:dyDescent="0.3">
      <c r="A198" t="str">
        <f>Binary!A198</f>
        <v>Mycetoporus cf. confinis</v>
      </c>
      <c r="B198" s="137">
        <f>IF(Binary!B198&gt;=1,"X",0)</f>
        <v>0</v>
      </c>
      <c r="C198" s="137">
        <f>IF(Binary!C198&gt;=1,"X",0)</f>
        <v>0</v>
      </c>
      <c r="D198" s="137">
        <f>IF(Binary!D198&gt;=1,"X",0)</f>
        <v>0</v>
      </c>
      <c r="E198" s="137" t="str">
        <f>IF(Binary!E198&gt;=1,"X",0)</f>
        <v>X</v>
      </c>
      <c r="F198" s="137">
        <f>IF(Binary!F198&gt;=1,"X",0)</f>
        <v>0</v>
      </c>
      <c r="G198" s="137">
        <f>IF(Binary!G198&gt;=1,"X",0)</f>
        <v>0</v>
      </c>
      <c r="H198" s="137">
        <f>IF(Binary!H198&gt;=1,"X",0)</f>
        <v>0</v>
      </c>
      <c r="I198" s="137">
        <f>IF(Binary!I198&gt;=1,"X",0)</f>
        <v>0</v>
      </c>
      <c r="J198" s="137">
        <f>IF(Binary!J198&gt;=1,"X",0)</f>
        <v>0</v>
      </c>
      <c r="K198" s="137">
        <f>IF(Binary!K198&gt;=1,"X",0)</f>
        <v>0</v>
      </c>
      <c r="L198" s="137">
        <f>IF(Binary!L198&gt;=1,"X",0)</f>
        <v>0</v>
      </c>
      <c r="M198" t="str">
        <f>'Actual species'!V198</f>
        <v>------------</v>
      </c>
    </row>
    <row r="199" spans="1:13" x14ac:dyDescent="0.3">
      <c r="A199" t="str">
        <f>Binary!A199</f>
        <v>Mycetoporus cf. erichsonanus</v>
      </c>
      <c r="B199" s="137">
        <f>IF(Binary!B199&gt;=1,"X",0)</f>
        <v>0</v>
      </c>
      <c r="C199" s="137">
        <f>IF(Binary!C199&gt;=1,"X",0)</f>
        <v>0</v>
      </c>
      <c r="D199" s="137">
        <f>IF(Binary!D199&gt;=1,"X",0)</f>
        <v>0</v>
      </c>
      <c r="E199" s="137">
        <f>IF(Binary!E199&gt;=1,"X",0)</f>
        <v>0</v>
      </c>
      <c r="F199" s="137">
        <f>IF(Binary!F199&gt;=1,"X",0)</f>
        <v>0</v>
      </c>
      <c r="G199" s="137">
        <f>IF(Binary!G199&gt;=1,"X",0)</f>
        <v>0</v>
      </c>
      <c r="H199" s="137">
        <f>IF(Binary!H199&gt;=1,"X",0)</f>
        <v>0</v>
      </c>
      <c r="I199" s="137">
        <f>IF(Binary!I199&gt;=1,"X",0)</f>
        <v>0</v>
      </c>
      <c r="J199" s="137">
        <f>IF(Binary!J199&gt;=1,"X",0)</f>
        <v>0</v>
      </c>
      <c r="K199" s="137">
        <f>IF(Binary!K199&gt;=1,"X",0)</f>
        <v>0</v>
      </c>
      <c r="L199" s="137">
        <f>IF(Binary!L199&gt;=1,"X",0)</f>
        <v>0</v>
      </c>
      <c r="M199" t="str">
        <f>'Actual species'!V199</f>
        <v>------------</v>
      </c>
    </row>
    <row r="200" spans="1:13" x14ac:dyDescent="0.3">
      <c r="A200" t="str">
        <f>Binary!A200</f>
        <v>Mycetoporus cf. glaber</v>
      </c>
      <c r="B200" s="137" t="str">
        <f>IF(Binary!B200&gt;=1,"X",0)</f>
        <v>X</v>
      </c>
      <c r="C200" s="137">
        <f>IF(Binary!C200&gt;=1,"X",0)</f>
        <v>0</v>
      </c>
      <c r="D200" s="137">
        <f>IF(Binary!D200&gt;=1,"X",0)</f>
        <v>0</v>
      </c>
      <c r="E200" s="137">
        <f>IF(Binary!E200&gt;=1,"X",0)</f>
        <v>0</v>
      </c>
      <c r="F200" s="137">
        <f>IF(Binary!F200&gt;=1,"X",0)</f>
        <v>0</v>
      </c>
      <c r="G200" s="137">
        <f>IF(Binary!G200&gt;=1,"X",0)</f>
        <v>0</v>
      </c>
      <c r="H200" s="137">
        <f>IF(Binary!H200&gt;=1,"X",0)</f>
        <v>0</v>
      </c>
      <c r="I200" s="137">
        <f>IF(Binary!I200&gt;=1,"X",0)</f>
        <v>0</v>
      </c>
      <c r="J200" s="137">
        <f>IF(Binary!J200&gt;=1,"X",0)</f>
        <v>0</v>
      </c>
      <c r="K200" s="137">
        <f>IF(Binary!K200&gt;=1,"X",0)</f>
        <v>0</v>
      </c>
      <c r="L200" s="137">
        <f>IF(Binary!L200&gt;=1,"X",0)</f>
        <v>0</v>
      </c>
      <c r="M200" t="str">
        <f>'Actual species'!V200</f>
        <v>------------</v>
      </c>
    </row>
    <row r="201" spans="1:13" x14ac:dyDescent="0.3">
      <c r="A201" t="str">
        <f>Binary!A201</f>
        <v>Mycetoporus cf. Nigricollis</v>
      </c>
      <c r="B201" s="137">
        <f>IF(Binary!B201&gt;=1,"X",0)</f>
        <v>0</v>
      </c>
      <c r="C201" s="137">
        <f>IF(Binary!C201&gt;=1,"X",0)</f>
        <v>0</v>
      </c>
      <c r="D201" s="137">
        <f>IF(Binary!D201&gt;=1,"X",0)</f>
        <v>0</v>
      </c>
      <c r="E201" s="137">
        <f>IF(Binary!E201&gt;=1,"X",0)</f>
        <v>0</v>
      </c>
      <c r="F201" s="137">
        <f>IF(Binary!F201&gt;=1,"X",0)</f>
        <v>0</v>
      </c>
      <c r="G201" s="137">
        <f>IF(Binary!G201&gt;=1,"X",0)</f>
        <v>0</v>
      </c>
      <c r="H201" s="137">
        <f>IF(Binary!H201&gt;=1,"X",0)</f>
        <v>0</v>
      </c>
      <c r="I201" s="137">
        <f>IF(Binary!I201&gt;=1,"X",0)</f>
        <v>0</v>
      </c>
      <c r="J201" s="137">
        <f>IF(Binary!J201&gt;=1,"X",0)</f>
        <v>0</v>
      </c>
      <c r="K201" s="137">
        <f>IF(Binary!K201&gt;=1,"X",0)</f>
        <v>0</v>
      </c>
      <c r="L201" s="137">
        <f>IF(Binary!L201&gt;=1,"X",0)</f>
        <v>0</v>
      </c>
      <c r="M201" t="str">
        <f>'Actual species'!V201</f>
        <v>------------</v>
      </c>
    </row>
    <row r="202" spans="1:13" x14ac:dyDescent="0.3">
      <c r="A202" t="str">
        <f>Binary!A202</f>
        <v>Mycetoporus cf. simillimus</v>
      </c>
      <c r="B202" s="137">
        <f>IF(Binary!B202&gt;=1,"X",0)</f>
        <v>0</v>
      </c>
      <c r="C202" s="137">
        <f>IF(Binary!C202&gt;=1,"X",0)</f>
        <v>0</v>
      </c>
      <c r="D202" s="137">
        <f>IF(Binary!D202&gt;=1,"X",0)</f>
        <v>0</v>
      </c>
      <c r="E202" s="137" t="str">
        <f>IF(Binary!E202&gt;=1,"X",0)</f>
        <v>X</v>
      </c>
      <c r="F202" s="137">
        <f>IF(Binary!F202&gt;=1,"X",0)</f>
        <v>0</v>
      </c>
      <c r="G202" s="137" t="str">
        <f>IF(Binary!G202&gt;=1,"X",0)</f>
        <v>X</v>
      </c>
      <c r="H202" s="137" t="str">
        <f>IF(Binary!H202&gt;=1,"X",0)</f>
        <v>X</v>
      </c>
      <c r="I202" s="137" t="str">
        <f>IF(Binary!I202&gt;=1,"X",0)</f>
        <v>X</v>
      </c>
      <c r="J202" s="137">
        <f>IF(Binary!J202&gt;=1,"X",0)</f>
        <v>0</v>
      </c>
      <c r="K202" s="137">
        <f>IF(Binary!K202&gt;=1,"X",0)</f>
        <v>0</v>
      </c>
      <c r="L202" s="137">
        <f>IF(Binary!L202&gt;=1,"X",0)</f>
        <v>0</v>
      </c>
      <c r="M202" t="str">
        <f>'Actual species'!V202</f>
        <v>------------</v>
      </c>
    </row>
    <row r="203" spans="1:13" x14ac:dyDescent="0.3">
      <c r="A203" t="str">
        <f>Binary!A203</f>
        <v>Mycetoporus clavicornis</v>
      </c>
      <c r="B203" s="137">
        <f>IF(Binary!B203&gt;=1,"X",0)</f>
        <v>0</v>
      </c>
      <c r="C203" s="137">
        <f>IF(Binary!C203&gt;=1,"X",0)</f>
        <v>0</v>
      </c>
      <c r="D203" s="137">
        <f>IF(Binary!D203&gt;=1,"X",0)</f>
        <v>0</v>
      </c>
      <c r="E203" s="137">
        <f>IF(Binary!E203&gt;=1,"X",0)</f>
        <v>0</v>
      </c>
      <c r="F203" s="137">
        <f>IF(Binary!F203&gt;=1,"X",0)</f>
        <v>0</v>
      </c>
      <c r="G203" s="137">
        <f>IF(Binary!G203&gt;=1,"X",0)</f>
        <v>0</v>
      </c>
      <c r="H203" s="137">
        <f>IF(Binary!H203&gt;=1,"X",0)</f>
        <v>0</v>
      </c>
      <c r="I203" s="137">
        <f>IF(Binary!I203&gt;=1,"X",0)</f>
        <v>0</v>
      </c>
      <c r="J203" s="137">
        <f>IF(Binary!J203&gt;=1,"X",0)</f>
        <v>0</v>
      </c>
      <c r="K203" s="137">
        <f>IF(Binary!K203&gt;=1,"X",0)</f>
        <v>0</v>
      </c>
      <c r="L203" s="137">
        <f>IF(Binary!L203&gt;=1,"X",0)</f>
        <v>0</v>
      </c>
      <c r="M203" t="str">
        <f>'Actual species'!V203</f>
        <v>------------</v>
      </c>
    </row>
    <row r="204" spans="1:13" x14ac:dyDescent="0.3">
      <c r="A204" t="str">
        <f>Binary!A204</f>
        <v>Mycetoporus confinis</v>
      </c>
      <c r="B204" s="137">
        <f>IF(Binary!B204&gt;=1,"X",0)</f>
        <v>0</v>
      </c>
      <c r="C204" s="137">
        <f>IF(Binary!C204&gt;=1,"X",0)</f>
        <v>0</v>
      </c>
      <c r="D204" s="137">
        <f>IF(Binary!D204&gt;=1,"X",0)</f>
        <v>0</v>
      </c>
      <c r="E204" s="137" t="str">
        <f>IF(Binary!E204&gt;=1,"X",0)</f>
        <v>X</v>
      </c>
      <c r="F204" s="137">
        <f>IF(Binary!F204&gt;=1,"X",0)</f>
        <v>0</v>
      </c>
      <c r="G204" s="137">
        <f>IF(Binary!G204&gt;=1,"X",0)</f>
        <v>0</v>
      </c>
      <c r="H204" s="137">
        <f>IF(Binary!H204&gt;=1,"X",0)</f>
        <v>0</v>
      </c>
      <c r="I204" s="137" t="str">
        <f>IF(Binary!I204&gt;=1,"X",0)</f>
        <v>X</v>
      </c>
      <c r="J204" s="137">
        <f>IF(Binary!J204&gt;=1,"X",0)</f>
        <v>0</v>
      </c>
      <c r="K204" s="137">
        <f>IF(Binary!K204&gt;=1,"X",0)</f>
        <v>0</v>
      </c>
      <c r="L204" s="137">
        <f>IF(Binary!L204&gt;=1,"X",0)</f>
        <v>0</v>
      </c>
      <c r="M204" t="str">
        <f>'Actual species'!V204</f>
        <v>------------</v>
      </c>
    </row>
    <row r="205" spans="1:13" x14ac:dyDescent="0.3">
      <c r="A205" t="str">
        <f>Binary!A205</f>
        <v>Mycetoporus dispersus</v>
      </c>
      <c r="B205" s="137">
        <f>IF(Binary!B205&gt;=1,"X",0)</f>
        <v>0</v>
      </c>
      <c r="C205" s="137">
        <f>IF(Binary!C205&gt;=1,"X",0)</f>
        <v>0</v>
      </c>
      <c r="D205" s="137">
        <f>IF(Binary!D205&gt;=1,"X",0)</f>
        <v>0</v>
      </c>
      <c r="E205" s="137">
        <f>IF(Binary!E205&gt;=1,"X",0)</f>
        <v>0</v>
      </c>
      <c r="F205" s="137">
        <f>IF(Binary!F205&gt;=1,"X",0)</f>
        <v>0</v>
      </c>
      <c r="G205" s="137" t="str">
        <f>IF(Binary!G205&gt;=1,"X",0)</f>
        <v>X</v>
      </c>
      <c r="H205" s="137">
        <f>IF(Binary!H205&gt;=1,"X",0)</f>
        <v>0</v>
      </c>
      <c r="I205" s="137">
        <f>IF(Binary!I205&gt;=1,"X",0)</f>
        <v>0</v>
      </c>
      <c r="J205" s="137">
        <f>IF(Binary!J205&gt;=1,"X",0)</f>
        <v>0</v>
      </c>
      <c r="K205" s="137">
        <f>IF(Binary!K205&gt;=1,"X",0)</f>
        <v>0</v>
      </c>
      <c r="L205" s="137">
        <f>IF(Binary!L205&gt;=1,"X",0)</f>
        <v>0</v>
      </c>
      <c r="M205">
        <f>'Actual species'!V205</f>
        <v>2</v>
      </c>
    </row>
    <row r="206" spans="1:13" x14ac:dyDescent="0.3">
      <c r="A206" t="str">
        <f>Binary!A206</f>
        <v>Mycetoporus erichsonanus</v>
      </c>
      <c r="B206" s="137">
        <f>IF(Binary!B206&gt;=1,"X",0)</f>
        <v>0</v>
      </c>
      <c r="C206" s="137">
        <f>IF(Binary!C206&gt;=1,"X",0)</f>
        <v>0</v>
      </c>
      <c r="D206" s="137">
        <f>IF(Binary!D206&gt;=1,"X",0)</f>
        <v>0</v>
      </c>
      <c r="E206" s="137">
        <f>IF(Binary!E206&gt;=1,"X",0)</f>
        <v>0</v>
      </c>
      <c r="F206" s="137">
        <f>IF(Binary!F206&gt;=1,"X",0)</f>
        <v>0</v>
      </c>
      <c r="G206" s="137">
        <f>IF(Binary!G206&gt;=1,"X",0)</f>
        <v>0</v>
      </c>
      <c r="H206" s="137">
        <f>IF(Binary!H206&gt;=1,"X",0)</f>
        <v>0</v>
      </c>
      <c r="I206" s="137">
        <f>IF(Binary!I206&gt;=1,"X",0)</f>
        <v>0</v>
      </c>
      <c r="J206" s="137">
        <f>IF(Binary!J206&gt;=1,"X",0)</f>
        <v>0</v>
      </c>
      <c r="K206" s="137">
        <f>IF(Binary!K206&gt;=1,"X",0)</f>
        <v>0</v>
      </c>
      <c r="L206" s="137">
        <f>IF(Binary!L206&gt;=1,"X",0)</f>
        <v>0</v>
      </c>
      <c r="M206">
        <f>'Actual species'!V206</f>
        <v>2</v>
      </c>
    </row>
    <row r="207" spans="1:13" x14ac:dyDescent="0.3">
      <c r="A207" t="str">
        <f>Binary!A207</f>
        <v>Mycetoporus forticornis</v>
      </c>
      <c r="B207" s="137">
        <f>IF(Binary!B207&gt;=1,"X",0)</f>
        <v>0</v>
      </c>
      <c r="C207" s="137">
        <f>IF(Binary!C207&gt;=1,"X",0)</f>
        <v>0</v>
      </c>
      <c r="D207" s="137">
        <f>IF(Binary!D207&gt;=1,"X",0)</f>
        <v>0</v>
      </c>
      <c r="E207" s="137">
        <f>IF(Binary!E207&gt;=1,"X",0)</f>
        <v>0</v>
      </c>
      <c r="F207" s="137">
        <f>IF(Binary!F207&gt;=1,"X",0)</f>
        <v>0</v>
      </c>
      <c r="G207" s="137">
        <f>IF(Binary!G207&gt;=1,"X",0)</f>
        <v>0</v>
      </c>
      <c r="H207" s="137">
        <f>IF(Binary!H207&gt;=1,"X",0)</f>
        <v>0</v>
      </c>
      <c r="I207" s="137">
        <f>IF(Binary!I207&gt;=1,"X",0)</f>
        <v>0</v>
      </c>
      <c r="J207" s="137">
        <f>IF(Binary!J207&gt;=1,"X",0)</f>
        <v>0</v>
      </c>
      <c r="K207" s="137">
        <f>IF(Binary!K207&gt;=1,"X",0)</f>
        <v>0</v>
      </c>
      <c r="L207" s="137">
        <f>IF(Binary!L207&gt;=1,"X",0)</f>
        <v>0</v>
      </c>
      <c r="M207" t="str">
        <f>'Actual species'!V207</f>
        <v>------------</v>
      </c>
    </row>
    <row r="208" spans="1:13" x14ac:dyDescent="0.3">
      <c r="A208" t="str">
        <f>Binary!A208</f>
        <v>Mycetoporus glaber glaber</v>
      </c>
      <c r="B208" s="137">
        <f>IF(Binary!B208&gt;=1,"X",0)</f>
        <v>0</v>
      </c>
      <c r="C208" s="137">
        <f>IF(Binary!C208&gt;=1,"X",0)</f>
        <v>0</v>
      </c>
      <c r="D208" s="137">
        <f>IF(Binary!D208&gt;=1,"X",0)</f>
        <v>0</v>
      </c>
      <c r="E208" s="137">
        <f>IF(Binary!E208&gt;=1,"X",0)</f>
        <v>0</v>
      </c>
      <c r="F208" s="137">
        <f>IF(Binary!F208&gt;=1,"X",0)</f>
        <v>0</v>
      </c>
      <c r="G208" s="137">
        <f>IF(Binary!G208&gt;=1,"X",0)</f>
        <v>0</v>
      </c>
      <c r="H208" s="137">
        <f>IF(Binary!H208&gt;=1,"X",0)</f>
        <v>0</v>
      </c>
      <c r="I208" s="137">
        <f>IF(Binary!I208&gt;=1,"X",0)</f>
        <v>0</v>
      </c>
      <c r="J208" s="137">
        <f>IF(Binary!J208&gt;=1,"X",0)</f>
        <v>0</v>
      </c>
      <c r="K208" s="137" t="str">
        <f>IF(Binary!K208&gt;=1,"X",0)</f>
        <v>X</v>
      </c>
      <c r="L208" s="137" t="str">
        <f>IF(Binary!L208&gt;=1,"X",0)</f>
        <v>X</v>
      </c>
      <c r="M208" t="str">
        <f>'Actual species'!V208</f>
        <v>------------</v>
      </c>
    </row>
    <row r="209" spans="1:13" x14ac:dyDescent="0.3">
      <c r="A209" t="str">
        <f>Binary!A209</f>
        <v>Mycetoporus ignidorsum</v>
      </c>
      <c r="B209" s="137">
        <f>IF(Binary!B209&gt;=1,"X",0)</f>
        <v>0</v>
      </c>
      <c r="C209" s="137" t="str">
        <f>IF(Binary!C209&gt;=1,"X",0)</f>
        <v>X</v>
      </c>
      <c r="D209" s="137">
        <f>IF(Binary!D209&gt;=1,"X",0)</f>
        <v>0</v>
      </c>
      <c r="E209" s="137" t="str">
        <f>IF(Binary!E209&gt;=1,"X",0)</f>
        <v>X</v>
      </c>
      <c r="F209" s="137" t="str">
        <f>IF(Binary!F209&gt;=1,"X",0)</f>
        <v>X</v>
      </c>
      <c r="G209" s="137" t="str">
        <f>IF(Binary!G209&gt;=1,"X",0)</f>
        <v>X</v>
      </c>
      <c r="H209" s="137">
        <f>IF(Binary!H209&gt;=1,"X",0)</f>
        <v>0</v>
      </c>
      <c r="I209" s="137" t="str">
        <f>IF(Binary!I209&gt;=1,"X",0)</f>
        <v>X</v>
      </c>
      <c r="J209" s="137" t="str">
        <f>IF(Binary!J209&gt;=1,"X",0)</f>
        <v>X</v>
      </c>
      <c r="K209" s="137">
        <f>IF(Binary!K209&gt;=1,"X",0)</f>
        <v>0</v>
      </c>
      <c r="L209" s="137" t="str">
        <f>IF(Binary!L209&gt;=1,"X",0)</f>
        <v>X</v>
      </c>
      <c r="M209" t="str">
        <f>'Actual species'!V209</f>
        <v>------------</v>
      </c>
    </row>
    <row r="210" spans="1:13" x14ac:dyDescent="0.3">
      <c r="A210" t="str">
        <f>Binary!A210</f>
        <v>Mycetoporus imperialis</v>
      </c>
      <c r="B210" s="137">
        <f>IF(Binary!B210&gt;=1,"X",0)</f>
        <v>0</v>
      </c>
      <c r="C210" s="137">
        <f>IF(Binary!C210&gt;=1,"X",0)</f>
        <v>0</v>
      </c>
      <c r="D210" s="137" t="str">
        <f>IF(Binary!D210&gt;=1,"X",0)</f>
        <v>X</v>
      </c>
      <c r="E210" s="137" t="str">
        <f>IF(Binary!E210&gt;=1,"X",0)</f>
        <v>X</v>
      </c>
      <c r="F210" s="137" t="str">
        <f>IF(Binary!F210&gt;=1,"X",0)</f>
        <v>X</v>
      </c>
      <c r="G210" s="137">
        <f>IF(Binary!G210&gt;=1,"X",0)</f>
        <v>0</v>
      </c>
      <c r="H210" s="137">
        <f>IF(Binary!H210&gt;=1,"X",0)</f>
        <v>0</v>
      </c>
      <c r="I210" s="137">
        <f>IF(Binary!I210&gt;=1,"X",0)</f>
        <v>0</v>
      </c>
      <c r="J210" s="137">
        <f>IF(Binary!J210&gt;=1,"X",0)</f>
        <v>0</v>
      </c>
      <c r="K210" s="137">
        <f>IF(Binary!K210&gt;=1,"X",0)</f>
        <v>0</v>
      </c>
      <c r="L210" s="137">
        <f>IF(Binary!L210&gt;=1,"X",0)</f>
        <v>0</v>
      </c>
      <c r="M210" t="str">
        <f>'Actual species'!V210</f>
        <v>------------</v>
      </c>
    </row>
    <row r="211" spans="1:13" x14ac:dyDescent="0.3">
      <c r="A211" t="str">
        <f>Binary!A211</f>
        <v>Mycetoporus jonicus</v>
      </c>
      <c r="B211" s="137">
        <f>IF(Binary!B211&gt;=1,"X",0)</f>
        <v>0</v>
      </c>
      <c r="C211" s="137">
        <f>IF(Binary!C211&gt;=1,"X",0)</f>
        <v>0</v>
      </c>
      <c r="D211" s="137">
        <f>IF(Binary!D211&gt;=1,"X",0)</f>
        <v>0</v>
      </c>
      <c r="E211" s="137">
        <f>IF(Binary!E211&gt;=1,"X",0)</f>
        <v>0</v>
      </c>
      <c r="F211" s="137">
        <f>IF(Binary!F211&gt;=1,"X",0)</f>
        <v>0</v>
      </c>
      <c r="G211" s="137">
        <f>IF(Binary!G211&gt;=1,"X",0)</f>
        <v>0</v>
      </c>
      <c r="H211" s="137">
        <f>IF(Binary!H211&gt;=1,"X",0)</f>
        <v>0</v>
      </c>
      <c r="I211" s="137" t="str">
        <f>IF(Binary!I211&gt;=1,"X",0)</f>
        <v>X</v>
      </c>
      <c r="J211" s="137" t="str">
        <f>IF(Binary!J211&gt;=1,"X",0)</f>
        <v>X</v>
      </c>
      <c r="K211" s="137">
        <f>IF(Binary!K211&gt;=1,"X",0)</f>
        <v>0</v>
      </c>
      <c r="L211" s="137">
        <f>IF(Binary!L211&gt;=1,"X",0)</f>
        <v>0</v>
      </c>
      <c r="M211" t="str">
        <f>'Actual species'!V211</f>
        <v>------------</v>
      </c>
    </row>
    <row r="212" spans="1:13" x14ac:dyDescent="0.3">
      <c r="A212" t="str">
        <f>Binary!A212</f>
        <v>Mycetoporus longulus</v>
      </c>
      <c r="B212" s="137">
        <f>IF(Binary!B212&gt;=1,"X",0)</f>
        <v>0</v>
      </c>
      <c r="C212" s="137">
        <f>IF(Binary!C212&gt;=1,"X",0)</f>
        <v>0</v>
      </c>
      <c r="D212" s="137">
        <f>IF(Binary!D212&gt;=1,"X",0)</f>
        <v>0</v>
      </c>
      <c r="E212" s="137">
        <f>IF(Binary!E212&gt;=1,"X",0)</f>
        <v>0</v>
      </c>
      <c r="F212" s="137">
        <f>IF(Binary!F212&gt;=1,"X",0)</f>
        <v>0</v>
      </c>
      <c r="G212" s="137">
        <f>IF(Binary!G212&gt;=1,"X",0)</f>
        <v>0</v>
      </c>
      <c r="H212" s="137">
        <f>IF(Binary!H212&gt;=1,"X",0)</f>
        <v>0</v>
      </c>
      <c r="I212" s="137">
        <f>IF(Binary!I212&gt;=1,"X",0)</f>
        <v>0</v>
      </c>
      <c r="J212" s="137">
        <f>IF(Binary!J212&gt;=1,"X",0)</f>
        <v>0</v>
      </c>
      <c r="K212" s="137">
        <f>IF(Binary!K212&gt;=1,"X",0)</f>
        <v>0</v>
      </c>
      <c r="L212" s="137">
        <f>IF(Binary!L212&gt;=1,"X",0)</f>
        <v>0</v>
      </c>
      <c r="M212" t="str">
        <f>'Actual species'!V212</f>
        <v>------------</v>
      </c>
    </row>
    <row r="213" spans="1:13" x14ac:dyDescent="0.3">
      <c r="A213" t="str">
        <f>Binary!A213</f>
        <v>Mycetoporus macrocephalus</v>
      </c>
      <c r="B213" s="137">
        <f>IF(Binary!B213&gt;=1,"X",0)</f>
        <v>0</v>
      </c>
      <c r="C213" s="137">
        <f>IF(Binary!C213&gt;=1,"X",0)</f>
        <v>0</v>
      </c>
      <c r="D213" s="137">
        <f>IF(Binary!D213&gt;=1,"X",0)</f>
        <v>0</v>
      </c>
      <c r="E213" s="137" t="str">
        <f>IF(Binary!E213&gt;=1,"X",0)</f>
        <v>X</v>
      </c>
      <c r="F213" s="137">
        <f>IF(Binary!F213&gt;=1,"X",0)</f>
        <v>0</v>
      </c>
      <c r="G213" s="137">
        <f>IF(Binary!G213&gt;=1,"X",0)</f>
        <v>0</v>
      </c>
      <c r="H213" s="137">
        <f>IF(Binary!H213&gt;=1,"X",0)</f>
        <v>0</v>
      </c>
      <c r="I213" s="137">
        <f>IF(Binary!I213&gt;=1,"X",0)</f>
        <v>0</v>
      </c>
      <c r="J213" s="137" t="str">
        <f>IF(Binary!J213&gt;=1,"X",0)</f>
        <v>X</v>
      </c>
      <c r="K213" s="137">
        <f>IF(Binary!K213&gt;=1,"X",0)</f>
        <v>0</v>
      </c>
      <c r="L213" s="137">
        <f>IF(Binary!L213&gt;=1,"X",0)</f>
        <v>0</v>
      </c>
      <c r="M213" t="str">
        <f>'Actual species'!V213</f>
        <v>------------</v>
      </c>
    </row>
    <row r="214" spans="1:13" x14ac:dyDescent="0.3">
      <c r="A214" t="str">
        <f>Binary!A214</f>
        <v>Mycetoporus monticola</v>
      </c>
      <c r="B214" s="137">
        <f>IF(Binary!B214&gt;=1,"X",0)</f>
        <v>0</v>
      </c>
      <c r="C214" s="137">
        <f>IF(Binary!C214&gt;=1,"X",0)</f>
        <v>0</v>
      </c>
      <c r="D214" s="137">
        <f>IF(Binary!D214&gt;=1,"X",0)</f>
        <v>0</v>
      </c>
      <c r="E214" s="137" t="str">
        <f>IF(Binary!E214&gt;=1,"X",0)</f>
        <v>X</v>
      </c>
      <c r="F214" s="137">
        <f>IF(Binary!F214&gt;=1,"X",0)</f>
        <v>0</v>
      </c>
      <c r="G214" s="137">
        <f>IF(Binary!G214&gt;=1,"X",0)</f>
        <v>0</v>
      </c>
      <c r="H214" s="137">
        <f>IF(Binary!H214&gt;=1,"X",0)</f>
        <v>0</v>
      </c>
      <c r="I214" s="137">
        <f>IF(Binary!I214&gt;=1,"X",0)</f>
        <v>0</v>
      </c>
      <c r="J214" s="137">
        <f>IF(Binary!J214&gt;=1,"X",0)</f>
        <v>0</v>
      </c>
      <c r="K214" s="137">
        <f>IF(Binary!K214&gt;=1,"X",0)</f>
        <v>0</v>
      </c>
      <c r="L214" s="137">
        <f>IF(Binary!L214&gt;=1,"X",0)</f>
        <v>0</v>
      </c>
      <c r="M214" t="str">
        <f>'Actual species'!V214</f>
        <v>------------</v>
      </c>
    </row>
    <row r="215" spans="1:13" x14ac:dyDescent="0.3">
      <c r="A215" t="str">
        <f>Binary!A215</f>
        <v>Mycetoporus mulsanti</v>
      </c>
      <c r="B215" s="137">
        <f>IF(Binary!B215&gt;=1,"X",0)</f>
        <v>0</v>
      </c>
      <c r="C215" s="137" t="str">
        <f>IF(Binary!C215&gt;=1,"X",0)</f>
        <v>X</v>
      </c>
      <c r="D215" s="137">
        <f>IF(Binary!D215&gt;=1,"X",0)</f>
        <v>0</v>
      </c>
      <c r="E215" s="137">
        <f>IF(Binary!E215&gt;=1,"X",0)</f>
        <v>0</v>
      </c>
      <c r="F215" s="137">
        <f>IF(Binary!F215&gt;=1,"X",0)</f>
        <v>0</v>
      </c>
      <c r="G215" s="137">
        <f>IF(Binary!G215&gt;=1,"X",0)</f>
        <v>0</v>
      </c>
      <c r="H215" s="137">
        <f>IF(Binary!H215&gt;=1,"X",0)</f>
        <v>0</v>
      </c>
      <c r="I215" s="137">
        <f>IF(Binary!I215&gt;=1,"X",0)</f>
        <v>0</v>
      </c>
      <c r="J215" s="137">
        <f>IF(Binary!J215&gt;=1,"X",0)</f>
        <v>0</v>
      </c>
      <c r="K215" s="137">
        <f>IF(Binary!K215&gt;=1,"X",0)</f>
        <v>0</v>
      </c>
      <c r="L215" s="137">
        <f>IF(Binary!L215&gt;=1,"X",0)</f>
        <v>0</v>
      </c>
      <c r="M215" t="str">
        <f>'Actual species'!V215</f>
        <v>------------</v>
      </c>
    </row>
    <row r="216" spans="1:13" x14ac:dyDescent="0.3">
      <c r="A216" t="str">
        <f>Binary!A216</f>
        <v>Mycetoporus nr. altaicus</v>
      </c>
      <c r="B216" s="137">
        <f>IF(Binary!B216&gt;=1,"X",0)</f>
        <v>0</v>
      </c>
      <c r="C216" s="137" t="str">
        <f>IF(Binary!C216&gt;=1,"X",0)</f>
        <v>X</v>
      </c>
      <c r="D216" s="137">
        <f>IF(Binary!D216&gt;=1,"X",0)</f>
        <v>0</v>
      </c>
      <c r="E216" s="137">
        <f>IF(Binary!E216&gt;=1,"X",0)</f>
        <v>0</v>
      </c>
      <c r="F216" s="137">
        <f>IF(Binary!F216&gt;=1,"X",0)</f>
        <v>0</v>
      </c>
      <c r="G216" s="137">
        <f>IF(Binary!G216&gt;=1,"X",0)</f>
        <v>0</v>
      </c>
      <c r="H216" s="137">
        <f>IF(Binary!H216&gt;=1,"X",0)</f>
        <v>0</v>
      </c>
      <c r="I216" s="137">
        <f>IF(Binary!I216&gt;=1,"X",0)</f>
        <v>0</v>
      </c>
      <c r="J216" s="137">
        <f>IF(Binary!J216&gt;=1,"X",0)</f>
        <v>0</v>
      </c>
      <c r="K216" s="137">
        <f>IF(Binary!K216&gt;=1,"X",0)</f>
        <v>0</v>
      </c>
      <c r="L216" s="137">
        <f>IF(Binary!L216&gt;=1,"X",0)</f>
        <v>0</v>
      </c>
      <c r="M216" t="str">
        <f>'Actual species'!V216</f>
        <v>------------</v>
      </c>
    </row>
    <row r="217" spans="1:13" x14ac:dyDescent="0.3">
      <c r="A217" t="str">
        <f>Binary!A217</f>
        <v>Mycetoporus punctipennis</v>
      </c>
      <c r="B217" s="137">
        <f>IF(Binary!B217&gt;=1,"X",0)</f>
        <v>0</v>
      </c>
      <c r="C217" s="137">
        <f>IF(Binary!C217&gt;=1,"X",0)</f>
        <v>0</v>
      </c>
      <c r="D217" s="137">
        <f>IF(Binary!D217&gt;=1,"X",0)</f>
        <v>0</v>
      </c>
      <c r="E217" s="137">
        <f>IF(Binary!E217&gt;=1,"X",0)</f>
        <v>0</v>
      </c>
      <c r="F217" s="137">
        <f>IF(Binary!F217&gt;=1,"X",0)</f>
        <v>0</v>
      </c>
      <c r="G217" s="137">
        <f>IF(Binary!G217&gt;=1,"X",0)</f>
        <v>0</v>
      </c>
      <c r="H217" s="137">
        <f>IF(Binary!H217&gt;=1,"X",0)</f>
        <v>0</v>
      </c>
      <c r="I217" s="137">
        <f>IF(Binary!I217&gt;=1,"X",0)</f>
        <v>0</v>
      </c>
      <c r="J217" s="137">
        <f>IF(Binary!J217&gt;=1,"X",0)</f>
        <v>0</v>
      </c>
      <c r="K217" s="137">
        <f>IF(Binary!K217&gt;=1,"X",0)</f>
        <v>0</v>
      </c>
      <c r="L217" s="137">
        <f>IF(Binary!L217&gt;=1,"X",0)</f>
        <v>0</v>
      </c>
      <c r="M217">
        <f>'Actual species'!V217</f>
        <v>2</v>
      </c>
    </row>
    <row r="218" spans="1:13" x14ac:dyDescent="0.3">
      <c r="A218" t="str">
        <f>Binary!A218</f>
        <v>Mycetoporus punctus</v>
      </c>
      <c r="B218" s="137">
        <f>IF(Binary!B218&gt;=1,"X",0)</f>
        <v>0</v>
      </c>
      <c r="C218" s="137">
        <f>IF(Binary!C218&gt;=1,"X",0)</f>
        <v>0</v>
      </c>
      <c r="D218" s="137">
        <f>IF(Binary!D218&gt;=1,"X",0)</f>
        <v>0</v>
      </c>
      <c r="E218" s="137">
        <f>IF(Binary!E218&gt;=1,"X",0)</f>
        <v>0</v>
      </c>
      <c r="F218" s="137">
        <f>IF(Binary!F218&gt;=1,"X",0)</f>
        <v>0</v>
      </c>
      <c r="G218" s="137">
        <f>IF(Binary!G218&gt;=1,"X",0)</f>
        <v>0</v>
      </c>
      <c r="H218" s="137">
        <f>IF(Binary!H218&gt;=1,"X",0)</f>
        <v>0</v>
      </c>
      <c r="I218" s="137">
        <f>IF(Binary!I218&gt;=1,"X",0)</f>
        <v>0</v>
      </c>
      <c r="J218" s="137">
        <f>IF(Binary!J218&gt;=1,"X",0)</f>
        <v>0</v>
      </c>
      <c r="K218" s="137">
        <f>IF(Binary!K218&gt;=1,"X",0)</f>
        <v>0</v>
      </c>
      <c r="L218" s="137">
        <f>IF(Binary!L218&gt;=1,"X",0)</f>
        <v>0</v>
      </c>
      <c r="M218" t="str">
        <f>'Actual species'!V218</f>
        <v>------------</v>
      </c>
    </row>
    <row r="219" spans="1:13" x14ac:dyDescent="0.3">
      <c r="A219" t="str">
        <f>Binary!A219</f>
        <v>Mycetoporus reichei</v>
      </c>
      <c r="B219" s="137">
        <f>IF(Binary!B219&gt;=1,"X",0)</f>
        <v>0</v>
      </c>
      <c r="C219" s="137">
        <f>IF(Binary!C219&gt;=1,"X",0)</f>
        <v>0</v>
      </c>
      <c r="D219" s="137" t="str">
        <f>IF(Binary!D219&gt;=1,"X",0)</f>
        <v>X</v>
      </c>
      <c r="E219" s="137" t="str">
        <f>IF(Binary!E219&gt;=1,"X",0)</f>
        <v>X</v>
      </c>
      <c r="F219" s="137" t="str">
        <f>IF(Binary!F219&gt;=1,"X",0)</f>
        <v>X</v>
      </c>
      <c r="G219" s="137" t="str">
        <f>IF(Binary!G219&gt;=1,"X",0)</f>
        <v>X</v>
      </c>
      <c r="H219" s="137">
        <f>IF(Binary!H219&gt;=1,"X",0)</f>
        <v>0</v>
      </c>
      <c r="I219" s="137" t="str">
        <f>IF(Binary!I219&gt;=1,"X",0)</f>
        <v>X</v>
      </c>
      <c r="J219" s="137" t="str">
        <f>IF(Binary!J219&gt;=1,"X",0)</f>
        <v>X</v>
      </c>
      <c r="K219" s="137" t="str">
        <f>IF(Binary!K219&gt;=1,"X",0)</f>
        <v>X</v>
      </c>
      <c r="L219" s="137">
        <f>IF(Binary!L219&gt;=1,"X",0)</f>
        <v>0</v>
      </c>
      <c r="M219" t="str">
        <f>'Actual species'!V219</f>
        <v>------------</v>
      </c>
    </row>
    <row r="220" spans="1:13" x14ac:dyDescent="0.3">
      <c r="A220" t="str">
        <f>Binary!A220</f>
        <v>Mycetoporus rufescens</v>
      </c>
      <c r="B220" s="137" t="str">
        <f>IF(Binary!B220&gt;=1,"X",0)</f>
        <v>X</v>
      </c>
      <c r="C220" s="137">
        <f>IF(Binary!C220&gt;=1,"X",0)</f>
        <v>0</v>
      </c>
      <c r="D220" s="137">
        <f>IF(Binary!D220&gt;=1,"X",0)</f>
        <v>0</v>
      </c>
      <c r="E220" s="137">
        <f>IF(Binary!E220&gt;=1,"X",0)</f>
        <v>0</v>
      </c>
      <c r="F220" s="137">
        <f>IF(Binary!F220&gt;=1,"X",0)</f>
        <v>0</v>
      </c>
      <c r="G220" s="137">
        <f>IF(Binary!G220&gt;=1,"X",0)</f>
        <v>0</v>
      </c>
      <c r="H220" s="137">
        <f>IF(Binary!H220&gt;=1,"X",0)</f>
        <v>0</v>
      </c>
      <c r="I220" s="137">
        <f>IF(Binary!I220&gt;=1,"X",0)</f>
        <v>0</v>
      </c>
      <c r="J220" s="137">
        <f>IF(Binary!J220&gt;=1,"X",0)</f>
        <v>0</v>
      </c>
      <c r="K220" s="137">
        <f>IF(Binary!K220&gt;=1,"X",0)</f>
        <v>0</v>
      </c>
      <c r="L220" s="137">
        <f>IF(Binary!L220&gt;=1,"X",0)</f>
        <v>0</v>
      </c>
      <c r="M220">
        <f>'Actual species'!V220</f>
        <v>3</v>
      </c>
    </row>
    <row r="221" spans="1:13" x14ac:dyDescent="0.3">
      <c r="A221" t="str">
        <f>Binary!A221</f>
        <v>Mycetoporus simillimus</v>
      </c>
      <c r="B221" s="137">
        <f>IF(Binary!B221&gt;=1,"X",0)</f>
        <v>0</v>
      </c>
      <c r="C221" s="137">
        <f>IF(Binary!C221&gt;=1,"X",0)</f>
        <v>0</v>
      </c>
      <c r="D221" s="137" t="str">
        <f>IF(Binary!D221&gt;=1,"X",0)</f>
        <v>X</v>
      </c>
      <c r="E221" s="137" t="str">
        <f>IF(Binary!E221&gt;=1,"X",0)</f>
        <v>X</v>
      </c>
      <c r="F221" s="137" t="str">
        <f>IF(Binary!F221&gt;=1,"X",0)</f>
        <v>X</v>
      </c>
      <c r="G221" s="137">
        <f>IF(Binary!G221&gt;=1,"X",0)</f>
        <v>0</v>
      </c>
      <c r="H221" s="137">
        <f>IF(Binary!H221&gt;=1,"X",0)</f>
        <v>0</v>
      </c>
      <c r="I221" s="137">
        <f>IF(Binary!I221&gt;=1,"X",0)</f>
        <v>0</v>
      </c>
      <c r="J221" s="137" t="str">
        <f>IF(Binary!J221&gt;=1,"X",0)</f>
        <v>X</v>
      </c>
      <c r="K221" s="137" t="str">
        <f>IF(Binary!K221&gt;=1,"X",0)</f>
        <v>X</v>
      </c>
      <c r="L221" s="137" t="str">
        <f>IF(Binary!L221&gt;=1,"X",0)</f>
        <v>X</v>
      </c>
      <c r="M221" t="str">
        <f>'Actual species'!V221</f>
        <v>------------</v>
      </c>
    </row>
    <row r="222" spans="1:13" x14ac:dyDescent="0.3">
      <c r="A222" t="str">
        <f>Binary!A222</f>
        <v>Mycetoporus sp.</v>
      </c>
      <c r="B222" s="137">
        <f>IF(Binary!B222&gt;=1,"X",0)</f>
        <v>0</v>
      </c>
      <c r="C222" s="137" t="str">
        <f>IF(Binary!C222&gt;=1,"X",0)</f>
        <v>X</v>
      </c>
      <c r="D222" s="137">
        <f>IF(Binary!D222&gt;=1,"X",0)</f>
        <v>0</v>
      </c>
      <c r="E222" s="137">
        <f>IF(Binary!E222&gt;=1,"X",0)</f>
        <v>0</v>
      </c>
      <c r="F222" s="137">
        <f>IF(Binary!F222&gt;=1,"X",0)</f>
        <v>0</v>
      </c>
      <c r="G222" s="137">
        <f>IF(Binary!G222&gt;=1,"X",0)</f>
        <v>0</v>
      </c>
      <c r="H222" s="137">
        <f>IF(Binary!H222&gt;=1,"X",0)</f>
        <v>0</v>
      </c>
      <c r="I222" s="137">
        <f>IF(Binary!I222&gt;=1,"X",0)</f>
        <v>0</v>
      </c>
      <c r="J222" s="137">
        <f>IF(Binary!J222&gt;=1,"X",0)</f>
        <v>0</v>
      </c>
      <c r="K222" s="137">
        <f>IF(Binary!K222&gt;=1,"X",0)</f>
        <v>0</v>
      </c>
      <c r="L222" s="137">
        <f>IF(Binary!L222&gt;=1,"X",0)</f>
        <v>0</v>
      </c>
      <c r="M222" t="str">
        <f>'Actual species'!V222</f>
        <v>------------</v>
      </c>
    </row>
    <row r="223" spans="1:13" x14ac:dyDescent="0.3">
      <c r="A223" t="str">
        <f>Binary!A223</f>
        <v>Mycetoporus sp. (bauderi group)</v>
      </c>
      <c r="B223" s="137">
        <f>IF(Binary!B223&gt;=1,"X",0)</f>
        <v>0</v>
      </c>
      <c r="C223" s="137">
        <f>IF(Binary!C223&gt;=1,"X",0)</f>
        <v>0</v>
      </c>
      <c r="D223" s="137">
        <f>IF(Binary!D223&gt;=1,"X",0)</f>
        <v>0</v>
      </c>
      <c r="E223" s="137">
        <f>IF(Binary!E223&gt;=1,"X",0)</f>
        <v>0</v>
      </c>
      <c r="F223" s="137">
        <f>IF(Binary!F223&gt;=1,"X",0)</f>
        <v>0</v>
      </c>
      <c r="G223" s="137" t="str">
        <f>IF(Binary!G223&gt;=1,"X",0)</f>
        <v>X</v>
      </c>
      <c r="H223" s="137">
        <f>IF(Binary!H223&gt;=1,"X",0)</f>
        <v>0</v>
      </c>
      <c r="I223" s="137">
        <f>IF(Binary!I223&gt;=1,"X",0)</f>
        <v>0</v>
      </c>
      <c r="J223" s="137">
        <f>IF(Binary!J223&gt;=1,"X",0)</f>
        <v>0</v>
      </c>
      <c r="K223" s="137">
        <f>IF(Binary!K223&gt;=1,"X",0)</f>
        <v>0</v>
      </c>
      <c r="L223" s="137">
        <f>IF(Binary!L223&gt;=1,"X",0)</f>
        <v>0</v>
      </c>
      <c r="M223" t="str">
        <f>'Actual species'!V223</f>
        <v>------------</v>
      </c>
    </row>
    <row r="224" spans="1:13" x14ac:dyDescent="0.3">
      <c r="A224" t="str">
        <f>Binary!A224</f>
        <v>Mycetoporus sp. (bauderi group, female)</v>
      </c>
      <c r="B224" s="137">
        <f>IF(Binary!B224&gt;=1,"X",0)</f>
        <v>0</v>
      </c>
      <c r="C224" s="137">
        <f>IF(Binary!C224&gt;=1,"X",0)</f>
        <v>0</v>
      </c>
      <c r="D224" s="137">
        <f>IF(Binary!D224&gt;=1,"X",0)</f>
        <v>0</v>
      </c>
      <c r="E224" s="137" t="str">
        <f>IF(Binary!E224&gt;=1,"X",0)</f>
        <v>X</v>
      </c>
      <c r="F224" s="137">
        <f>IF(Binary!F224&gt;=1,"X",0)</f>
        <v>0</v>
      </c>
      <c r="G224" s="137">
        <f>IF(Binary!G224&gt;=1,"X",0)</f>
        <v>0</v>
      </c>
      <c r="H224" s="137">
        <f>IF(Binary!H224&gt;=1,"X",0)</f>
        <v>0</v>
      </c>
      <c r="I224" s="137">
        <f>IF(Binary!I224&gt;=1,"X",0)</f>
        <v>0</v>
      </c>
      <c r="J224" s="137">
        <f>IF(Binary!J224&gt;=1,"X",0)</f>
        <v>0</v>
      </c>
      <c r="K224" s="137">
        <f>IF(Binary!K224&gt;=1,"X",0)</f>
        <v>0</v>
      </c>
      <c r="L224" s="137">
        <f>IF(Binary!L224&gt;=1,"X",0)</f>
        <v>0</v>
      </c>
      <c r="M224" t="str">
        <f>'Actual species'!V224</f>
        <v>------------</v>
      </c>
    </row>
    <row r="225" spans="1:13" x14ac:dyDescent="0.3">
      <c r="A225" t="str">
        <f>Binary!A225</f>
        <v>Mycetoporus sp. aff. Bosnicus</v>
      </c>
      <c r="B225" s="137">
        <f>IF(Binary!B225&gt;=1,"X",0)</f>
        <v>0</v>
      </c>
      <c r="C225" s="137">
        <f>IF(Binary!C225&gt;=1,"X",0)</f>
        <v>0</v>
      </c>
      <c r="D225" s="137">
        <f>IF(Binary!D225&gt;=1,"X",0)</f>
        <v>0</v>
      </c>
      <c r="E225" s="137">
        <f>IF(Binary!E225&gt;=1,"X",0)</f>
        <v>0</v>
      </c>
      <c r="F225" s="137">
        <f>IF(Binary!F225&gt;=1,"X",0)</f>
        <v>0</v>
      </c>
      <c r="G225" s="137" t="str">
        <f>IF(Binary!G225&gt;=1,"X",0)</f>
        <v>X</v>
      </c>
      <c r="H225" s="137">
        <f>IF(Binary!H225&gt;=1,"X",0)</f>
        <v>0</v>
      </c>
      <c r="I225" s="137">
        <f>IF(Binary!I225&gt;=1,"X",0)</f>
        <v>0</v>
      </c>
      <c r="J225" s="137">
        <f>IF(Binary!J225&gt;=1,"X",0)</f>
        <v>0</v>
      </c>
      <c r="K225" s="137">
        <f>IF(Binary!K225&gt;=1,"X",0)</f>
        <v>0</v>
      </c>
      <c r="L225" s="137">
        <f>IF(Binary!L225&gt;=1,"X",0)</f>
        <v>0</v>
      </c>
      <c r="M225" t="str">
        <f>'Actual species'!V225</f>
        <v>------------</v>
      </c>
    </row>
    <row r="226" spans="1:13" x14ac:dyDescent="0.3">
      <c r="A226" t="str">
        <f>Binary!A226</f>
        <v>Parabolitobius inclinans</v>
      </c>
      <c r="B226" s="137">
        <f>IF(Binary!B226&gt;=1,"X",0)</f>
        <v>0</v>
      </c>
      <c r="C226" s="137">
        <f>IF(Binary!C226&gt;=1,"X",0)</f>
        <v>0</v>
      </c>
      <c r="D226" s="137">
        <f>IF(Binary!D226&gt;=1,"X",0)</f>
        <v>0</v>
      </c>
      <c r="E226" s="137">
        <f>IF(Binary!E226&gt;=1,"X",0)</f>
        <v>0</v>
      </c>
      <c r="F226" s="137">
        <f>IF(Binary!F226&gt;=1,"X",0)</f>
        <v>0</v>
      </c>
      <c r="G226" s="137">
        <f>IF(Binary!G226&gt;=1,"X",0)</f>
        <v>0</v>
      </c>
      <c r="H226" s="137">
        <f>IF(Binary!H226&gt;=1,"X",0)</f>
        <v>0</v>
      </c>
      <c r="I226" s="137">
        <f>IF(Binary!I226&gt;=1,"X",0)</f>
        <v>0</v>
      </c>
      <c r="J226" s="137" t="str">
        <f>IF(Binary!J226&gt;=1,"X",0)</f>
        <v>X</v>
      </c>
      <c r="K226" s="137">
        <f>IF(Binary!K226&gt;=1,"X",0)</f>
        <v>0</v>
      </c>
      <c r="L226" s="137" t="str">
        <f>IF(Binary!L226&gt;=1,"X",0)</f>
        <v>X</v>
      </c>
      <c r="M226" t="str">
        <f>'Actual species'!V226</f>
        <v>------------</v>
      </c>
    </row>
    <row r="227" spans="1:13" x14ac:dyDescent="0.3">
      <c r="A227" t="str">
        <f>Binary!A227</f>
        <v>Sepedophilus apfelbecki</v>
      </c>
      <c r="B227" s="137">
        <f>IF(Binary!B227&gt;=1,"X",0)</f>
        <v>0</v>
      </c>
      <c r="C227" s="137">
        <f>IF(Binary!C227&gt;=1,"X",0)</f>
        <v>0</v>
      </c>
      <c r="D227" s="137">
        <f>IF(Binary!D227&gt;=1,"X",0)</f>
        <v>0</v>
      </c>
      <c r="E227" s="137">
        <f>IF(Binary!E227&gt;=1,"X",0)</f>
        <v>0</v>
      </c>
      <c r="F227" s="137">
        <f>IF(Binary!F227&gt;=1,"X",0)</f>
        <v>0</v>
      </c>
      <c r="G227" s="137">
        <f>IF(Binary!G227&gt;=1,"X",0)</f>
        <v>0</v>
      </c>
      <c r="H227" s="137">
        <f>IF(Binary!H227&gt;=1,"X",0)</f>
        <v>0</v>
      </c>
      <c r="I227" s="137">
        <f>IF(Binary!I227&gt;=1,"X",0)</f>
        <v>0</v>
      </c>
      <c r="J227" s="137" t="str">
        <f>IF(Binary!J227&gt;=1,"X",0)</f>
        <v>X</v>
      </c>
      <c r="K227" s="137">
        <f>IF(Binary!K227&gt;=1,"X",0)</f>
        <v>0</v>
      </c>
      <c r="L227" s="137">
        <f>IF(Binary!L227&gt;=1,"X",0)</f>
        <v>0</v>
      </c>
      <c r="M227" t="str">
        <f>'Actual species'!V227</f>
        <v>------------</v>
      </c>
    </row>
    <row r="228" spans="1:13" x14ac:dyDescent="0.3">
      <c r="A228" t="str">
        <f>Binary!A228</f>
        <v>Sepedophilus binotatus</v>
      </c>
      <c r="B228" s="137">
        <f>IF(Binary!B228&gt;=1,"X",0)</f>
        <v>0</v>
      </c>
      <c r="C228" s="137">
        <f>IF(Binary!C228&gt;=1,"X",0)</f>
        <v>0</v>
      </c>
      <c r="D228" s="137">
        <f>IF(Binary!D228&gt;=1,"X",0)</f>
        <v>0</v>
      </c>
      <c r="E228" s="137">
        <f>IF(Binary!E228&gt;=1,"X",0)</f>
        <v>0</v>
      </c>
      <c r="F228" s="137">
        <f>IF(Binary!F228&gt;=1,"X",0)</f>
        <v>0</v>
      </c>
      <c r="G228" s="137">
        <f>IF(Binary!G228&gt;=1,"X",0)</f>
        <v>0</v>
      </c>
      <c r="H228" s="137">
        <f>IF(Binary!H228&gt;=1,"X",0)</f>
        <v>0</v>
      </c>
      <c r="I228" s="137">
        <f>IF(Binary!I228&gt;=1,"X",0)</f>
        <v>0</v>
      </c>
      <c r="J228" s="137">
        <f>IF(Binary!J228&gt;=1,"X",0)</f>
        <v>0</v>
      </c>
      <c r="K228" s="137">
        <f>IF(Binary!K228&gt;=1,"X",0)</f>
        <v>0</v>
      </c>
      <c r="L228" s="137">
        <f>IF(Binary!L228&gt;=1,"X",0)</f>
        <v>0</v>
      </c>
      <c r="M228" t="str">
        <f>'Actual species'!V228</f>
        <v>------------</v>
      </c>
    </row>
    <row r="229" spans="1:13" x14ac:dyDescent="0.3">
      <c r="A229" t="str">
        <f>Binary!A229</f>
        <v>Sepedophilus cf. apfelbecki</v>
      </c>
      <c r="B229" s="137">
        <f>IF(Binary!B229&gt;=1,"X",0)</f>
        <v>0</v>
      </c>
      <c r="C229" s="137">
        <f>IF(Binary!C229&gt;=1,"X",0)</f>
        <v>0</v>
      </c>
      <c r="D229" s="137">
        <f>IF(Binary!D229&gt;=1,"X",0)</f>
        <v>0</v>
      </c>
      <c r="E229" s="137">
        <f>IF(Binary!E229&gt;=1,"X",0)</f>
        <v>0</v>
      </c>
      <c r="F229" s="137">
        <f>IF(Binary!F229&gt;=1,"X",0)</f>
        <v>0</v>
      </c>
      <c r="G229" s="137">
        <f>IF(Binary!G229&gt;=1,"X",0)</f>
        <v>0</v>
      </c>
      <c r="H229" s="137">
        <f>IF(Binary!H229&gt;=1,"X",0)</f>
        <v>0</v>
      </c>
      <c r="I229" s="137">
        <f>IF(Binary!I229&gt;=1,"X",0)</f>
        <v>0</v>
      </c>
      <c r="J229" s="137">
        <f>IF(Binary!J229&gt;=1,"X",0)</f>
        <v>0</v>
      </c>
      <c r="K229" s="137">
        <f>IF(Binary!K229&gt;=1,"X",0)</f>
        <v>0</v>
      </c>
      <c r="L229" s="137">
        <f>IF(Binary!L229&gt;=1,"X",0)</f>
        <v>0</v>
      </c>
      <c r="M229" t="str">
        <f>'Actual species'!V229</f>
        <v>------------</v>
      </c>
    </row>
    <row r="230" spans="1:13" x14ac:dyDescent="0.3">
      <c r="A230" t="str">
        <f>Binary!A230</f>
        <v>Sepedophilus immaculatus</v>
      </c>
      <c r="B230" s="137" t="str">
        <f>IF(Binary!B230&gt;=1,"X",0)</f>
        <v>X</v>
      </c>
      <c r="C230" s="137">
        <f>IF(Binary!C230&gt;=1,"X",0)</f>
        <v>0</v>
      </c>
      <c r="D230" s="137">
        <f>IF(Binary!D230&gt;=1,"X",0)</f>
        <v>0</v>
      </c>
      <c r="E230" s="137" t="str">
        <f>IF(Binary!E230&gt;=1,"X",0)</f>
        <v>X</v>
      </c>
      <c r="F230" s="137" t="str">
        <f>IF(Binary!F230&gt;=1,"X",0)</f>
        <v>X</v>
      </c>
      <c r="G230" s="137">
        <f>IF(Binary!G230&gt;=1,"X",0)</f>
        <v>0</v>
      </c>
      <c r="H230" s="137" t="str">
        <f>IF(Binary!H230&gt;=1,"X",0)</f>
        <v>X</v>
      </c>
      <c r="I230" s="137">
        <f>IF(Binary!I230&gt;=1,"X",0)</f>
        <v>0</v>
      </c>
      <c r="J230" s="137" t="str">
        <f>IF(Binary!J230&gt;=1,"X",0)</f>
        <v>X</v>
      </c>
      <c r="K230" s="137" t="str">
        <f>IF(Binary!K230&gt;=1,"X",0)</f>
        <v>X</v>
      </c>
      <c r="L230" s="137">
        <f>IF(Binary!L230&gt;=1,"X",0)</f>
        <v>0</v>
      </c>
      <c r="M230">
        <f>'Actual species'!V230</f>
        <v>2</v>
      </c>
    </row>
    <row r="231" spans="1:13" x14ac:dyDescent="0.3">
      <c r="A231" t="str">
        <f>Binary!A231</f>
        <v>Sepedophilus obtusus</v>
      </c>
      <c r="B231" s="137">
        <f>IF(Binary!B231&gt;=1,"X",0)</f>
        <v>0</v>
      </c>
      <c r="C231" s="137">
        <f>IF(Binary!C231&gt;=1,"X",0)</f>
        <v>0</v>
      </c>
      <c r="D231" s="137">
        <f>IF(Binary!D231&gt;=1,"X",0)</f>
        <v>0</v>
      </c>
      <c r="E231" s="137" t="str">
        <f>IF(Binary!E231&gt;=1,"X",0)</f>
        <v>X</v>
      </c>
      <c r="F231" s="137" t="str">
        <f>IF(Binary!F231&gt;=1,"X",0)</f>
        <v>X</v>
      </c>
      <c r="G231" s="137">
        <f>IF(Binary!G231&gt;=1,"X",0)</f>
        <v>0</v>
      </c>
      <c r="H231" s="137">
        <f>IF(Binary!H231&gt;=1,"X",0)</f>
        <v>0</v>
      </c>
      <c r="I231" s="137">
        <f>IF(Binary!I231&gt;=1,"X",0)</f>
        <v>0</v>
      </c>
      <c r="J231" s="137" t="str">
        <f>IF(Binary!J231&gt;=1,"X",0)</f>
        <v>X</v>
      </c>
      <c r="K231" s="137" t="str">
        <f>IF(Binary!K231&gt;=1,"X",0)</f>
        <v>X</v>
      </c>
      <c r="L231" s="137">
        <f>IF(Binary!L231&gt;=1,"X",0)</f>
        <v>0</v>
      </c>
      <c r="M231" t="str">
        <f>'Actual species'!V231</f>
        <v>------------</v>
      </c>
    </row>
    <row r="232" spans="1:13" x14ac:dyDescent="0.3">
      <c r="A232" t="str">
        <f>Binary!A232</f>
        <v>Sepedophilus sp.</v>
      </c>
      <c r="B232" s="137" t="str">
        <f>IF(Binary!B232&gt;=1,"X",0)</f>
        <v>X</v>
      </c>
      <c r="C232" s="137" t="str">
        <f>IF(Binary!C232&gt;=1,"X",0)</f>
        <v>X</v>
      </c>
      <c r="D232" s="137">
        <f>IF(Binary!D232&gt;=1,"X",0)</f>
        <v>0</v>
      </c>
      <c r="E232" s="137">
        <f>IF(Binary!E232&gt;=1,"X",0)</f>
        <v>0</v>
      </c>
      <c r="F232" s="137">
        <f>IF(Binary!F232&gt;=1,"X",0)</f>
        <v>0</v>
      </c>
      <c r="G232" s="137">
        <f>IF(Binary!G232&gt;=1,"X",0)</f>
        <v>0</v>
      </c>
      <c r="H232" s="137">
        <f>IF(Binary!H232&gt;=1,"X",0)</f>
        <v>0</v>
      </c>
      <c r="I232" s="137">
        <f>IF(Binary!I232&gt;=1,"X",0)</f>
        <v>0</v>
      </c>
      <c r="J232" s="137">
        <f>IF(Binary!J232&gt;=1,"X",0)</f>
        <v>0</v>
      </c>
      <c r="K232" s="137">
        <f>IF(Binary!K232&gt;=1,"X",0)</f>
        <v>0</v>
      </c>
      <c r="L232" s="137">
        <f>IF(Binary!L232&gt;=1,"X",0)</f>
        <v>0</v>
      </c>
      <c r="M232" t="str">
        <f>'Actual species'!V232</f>
        <v>------------</v>
      </c>
    </row>
    <row r="233" spans="1:13" x14ac:dyDescent="0.3">
      <c r="A233" t="str">
        <f>Binary!A233</f>
        <v>Sepedophilus testaceus</v>
      </c>
      <c r="B233" s="137" t="str">
        <f>IF(Binary!B233&gt;=1,"X",0)</f>
        <v>X</v>
      </c>
      <c r="C233" s="137">
        <f>IF(Binary!C233&gt;=1,"X",0)</f>
        <v>0</v>
      </c>
      <c r="D233" s="137">
        <f>IF(Binary!D233&gt;=1,"X",0)</f>
        <v>0</v>
      </c>
      <c r="E233" s="137" t="str">
        <f>IF(Binary!E233&gt;=1,"X",0)</f>
        <v>X</v>
      </c>
      <c r="F233" s="137" t="str">
        <f>IF(Binary!F233&gt;=1,"X",0)</f>
        <v>X</v>
      </c>
      <c r="G233" s="137">
        <f>IF(Binary!G233&gt;=1,"X",0)</f>
        <v>0</v>
      </c>
      <c r="H233" s="137">
        <f>IF(Binary!H233&gt;=1,"X",0)</f>
        <v>0</v>
      </c>
      <c r="I233" s="137">
        <f>IF(Binary!I233&gt;=1,"X",0)</f>
        <v>0</v>
      </c>
      <c r="J233" s="137" t="str">
        <f>IF(Binary!J233&gt;=1,"X",0)</f>
        <v>X</v>
      </c>
      <c r="K233" s="137">
        <f>IF(Binary!K233&gt;=1,"X",0)</f>
        <v>0</v>
      </c>
      <c r="L233" s="137">
        <f>IF(Binary!L233&gt;=1,"X",0)</f>
        <v>0</v>
      </c>
      <c r="M233" t="str">
        <f>'Actual species'!V233</f>
        <v>------------</v>
      </c>
    </row>
    <row r="234" spans="1:13" x14ac:dyDescent="0.3">
      <c r="A234" t="str">
        <f>Binary!A234</f>
        <v>Tachinus bonvouloiri</v>
      </c>
      <c r="B234" s="137" t="str">
        <f>IF(Binary!B234&gt;=1,"X",0)</f>
        <v>X</v>
      </c>
      <c r="C234" s="137">
        <f>IF(Binary!C234&gt;=1,"X",0)</f>
        <v>0</v>
      </c>
      <c r="D234" s="137">
        <f>IF(Binary!D234&gt;=1,"X",0)</f>
        <v>0</v>
      </c>
      <c r="E234" s="137">
        <f>IF(Binary!E234&gt;=1,"X",0)</f>
        <v>0</v>
      </c>
      <c r="F234" s="137">
        <f>IF(Binary!F234&gt;=1,"X",0)</f>
        <v>0</v>
      </c>
      <c r="G234" s="137" t="str">
        <f>IF(Binary!G234&gt;=1,"X",0)</f>
        <v>X</v>
      </c>
      <c r="H234" s="137">
        <f>IF(Binary!H234&gt;=1,"X",0)</f>
        <v>0</v>
      </c>
      <c r="I234" s="137">
        <f>IF(Binary!I234&gt;=1,"X",0)</f>
        <v>0</v>
      </c>
      <c r="J234" s="137">
        <f>IF(Binary!J234&gt;=1,"X",0)</f>
        <v>0</v>
      </c>
      <c r="K234" s="137">
        <f>IF(Binary!K234&gt;=1,"X",0)</f>
        <v>0</v>
      </c>
      <c r="L234" s="137">
        <f>IF(Binary!L234&gt;=1,"X",0)</f>
        <v>0</v>
      </c>
      <c r="M234">
        <f>'Actual species'!V234</f>
        <v>2</v>
      </c>
    </row>
    <row r="235" spans="1:13" x14ac:dyDescent="0.3">
      <c r="A235" t="str">
        <f>Binary!A235</f>
        <v>Tachnius corticinus</v>
      </c>
      <c r="B235" s="137">
        <f>IF(Binary!B235&gt;=1,"X",0)</f>
        <v>0</v>
      </c>
      <c r="C235" s="137">
        <f>IF(Binary!C235&gt;=1,"X",0)</f>
        <v>0</v>
      </c>
      <c r="D235" s="137">
        <f>IF(Binary!D235&gt;=1,"X",0)</f>
        <v>0</v>
      </c>
      <c r="E235" s="137">
        <f>IF(Binary!E235&gt;=1,"X",0)</f>
        <v>0</v>
      </c>
      <c r="F235" s="137" t="str">
        <f>IF(Binary!F235&gt;=1,"X",0)</f>
        <v>X</v>
      </c>
      <c r="G235" s="137">
        <f>IF(Binary!G235&gt;=1,"X",0)</f>
        <v>0</v>
      </c>
      <c r="H235" s="137">
        <f>IF(Binary!H235&gt;=1,"X",0)</f>
        <v>0</v>
      </c>
      <c r="I235" s="137">
        <f>IF(Binary!I235&gt;=1,"X",0)</f>
        <v>0</v>
      </c>
      <c r="J235" s="137">
        <f>IF(Binary!J235&gt;=1,"X",0)</f>
        <v>0</v>
      </c>
      <c r="K235" s="137">
        <f>IF(Binary!K235&gt;=1,"X",0)</f>
        <v>0</v>
      </c>
      <c r="L235" s="137">
        <f>IF(Binary!L235&gt;=1,"X",0)</f>
        <v>0</v>
      </c>
      <c r="M235" t="str">
        <f>'Actual species'!V235</f>
        <v>------------</v>
      </c>
    </row>
    <row r="236" spans="1:13" x14ac:dyDescent="0.3">
      <c r="A236" t="str">
        <f>Binary!A236</f>
        <v>Tachinus discoideus</v>
      </c>
      <c r="B236" s="137">
        <f>IF(Binary!B236&gt;=1,"X",0)</f>
        <v>0</v>
      </c>
      <c r="C236" s="137">
        <f>IF(Binary!C236&gt;=1,"X",0)</f>
        <v>0</v>
      </c>
      <c r="D236" s="137">
        <f>IF(Binary!D236&gt;=1,"X",0)</f>
        <v>0</v>
      </c>
      <c r="E236" s="137">
        <f>IF(Binary!E236&gt;=1,"X",0)</f>
        <v>0</v>
      </c>
      <c r="F236" s="137">
        <f>IF(Binary!F236&gt;=1,"X",0)</f>
        <v>0</v>
      </c>
      <c r="G236" s="137">
        <f>IF(Binary!G236&gt;=1,"X",0)</f>
        <v>0</v>
      </c>
      <c r="H236" s="137">
        <f>IF(Binary!H236&gt;=1,"X",0)</f>
        <v>0</v>
      </c>
      <c r="I236" s="137">
        <f>IF(Binary!I236&gt;=1,"X",0)</f>
        <v>0</v>
      </c>
      <c r="J236" s="137">
        <f>IF(Binary!J236&gt;=1,"X",0)</f>
        <v>0</v>
      </c>
      <c r="K236" s="137">
        <f>IF(Binary!K236&gt;=1,"X",0)</f>
        <v>0</v>
      </c>
      <c r="L236" s="137">
        <f>IF(Binary!L236&gt;=1,"X",0)</f>
        <v>0</v>
      </c>
      <c r="M236" t="str">
        <f>'Actual species'!V236</f>
        <v>------------</v>
      </c>
    </row>
    <row r="237" spans="1:13" x14ac:dyDescent="0.3">
      <c r="A237" t="str">
        <f>Binary!A237</f>
        <v>Tachinus laticollis</v>
      </c>
      <c r="B237" s="137">
        <f>IF(Binary!B237&gt;=1,"X",0)</f>
        <v>0</v>
      </c>
      <c r="C237" s="137">
        <f>IF(Binary!C237&gt;=1,"X",0)</f>
        <v>0</v>
      </c>
      <c r="D237" s="137">
        <f>IF(Binary!D237&gt;=1,"X",0)</f>
        <v>0</v>
      </c>
      <c r="E237" s="137">
        <f>IF(Binary!E237&gt;=1,"X",0)</f>
        <v>0</v>
      </c>
      <c r="F237" s="137">
        <f>IF(Binary!F237&gt;=1,"X",0)</f>
        <v>0</v>
      </c>
      <c r="G237" s="137">
        <f>IF(Binary!G237&gt;=1,"X",0)</f>
        <v>0</v>
      </c>
      <c r="H237" s="137">
        <f>IF(Binary!H237&gt;=1,"X",0)</f>
        <v>0</v>
      </c>
      <c r="I237" s="137">
        <f>IF(Binary!I237&gt;=1,"X",0)</f>
        <v>0</v>
      </c>
      <c r="J237" s="137">
        <f>IF(Binary!J237&gt;=1,"X",0)</f>
        <v>0</v>
      </c>
      <c r="K237" s="137">
        <f>IF(Binary!K237&gt;=1,"X",0)</f>
        <v>0</v>
      </c>
      <c r="L237" s="137">
        <f>IF(Binary!L237&gt;=1,"X",0)</f>
        <v>0</v>
      </c>
      <c r="M237" t="str">
        <f>'Actual species'!V237</f>
        <v>------------</v>
      </c>
    </row>
    <row r="238" spans="1:13" x14ac:dyDescent="0.3">
      <c r="A238" t="str">
        <f>Binary!A238</f>
        <v>Tachinus rufipes</v>
      </c>
      <c r="B238" s="137">
        <f>IF(Binary!B238&gt;=1,"X",0)</f>
        <v>0</v>
      </c>
      <c r="C238" s="137">
        <f>IF(Binary!C238&gt;=1,"X",0)</f>
        <v>0</v>
      </c>
      <c r="D238" s="137">
        <f>IF(Binary!D238&gt;=1,"X",0)</f>
        <v>0</v>
      </c>
      <c r="E238" s="137">
        <f>IF(Binary!E238&gt;=1,"X",0)</f>
        <v>0</v>
      </c>
      <c r="F238" s="137">
        <f>IF(Binary!F238&gt;=1,"X",0)</f>
        <v>0</v>
      </c>
      <c r="G238" s="137">
        <f>IF(Binary!G238&gt;=1,"X",0)</f>
        <v>0</v>
      </c>
      <c r="H238" s="137">
        <f>IF(Binary!H238&gt;=1,"X",0)</f>
        <v>0</v>
      </c>
      <c r="I238" s="137">
        <f>IF(Binary!I238&gt;=1,"X",0)</f>
        <v>0</v>
      </c>
      <c r="J238" s="137" t="str">
        <f>IF(Binary!J238&gt;=1,"X",0)</f>
        <v>X</v>
      </c>
      <c r="K238" s="137">
        <f>IF(Binary!K238&gt;=1,"X",0)</f>
        <v>0</v>
      </c>
      <c r="L238" s="137">
        <f>IF(Binary!L238&gt;=1,"X",0)</f>
        <v>0</v>
      </c>
      <c r="M238" t="str">
        <f>'Actual species'!V238</f>
        <v>------------</v>
      </c>
    </row>
    <row r="239" spans="1:13" x14ac:dyDescent="0.3">
      <c r="A239" t="str">
        <f>Binary!A239</f>
        <v>Tachinus scapularis</v>
      </c>
      <c r="B239" s="137">
        <f>IF(Binary!B239&gt;=1,"X",0)</f>
        <v>0</v>
      </c>
      <c r="C239" s="137">
        <f>IF(Binary!C239&gt;=1,"X",0)</f>
        <v>0</v>
      </c>
      <c r="D239" s="137">
        <f>IF(Binary!D239&gt;=1,"X",0)</f>
        <v>0</v>
      </c>
      <c r="E239" s="137">
        <f>IF(Binary!E239&gt;=1,"X",0)</f>
        <v>0</v>
      </c>
      <c r="F239" s="137">
        <f>IF(Binary!F239&gt;=1,"X",0)</f>
        <v>0</v>
      </c>
      <c r="G239" s="137">
        <f>IF(Binary!G239&gt;=1,"X",0)</f>
        <v>0</v>
      </c>
      <c r="H239" s="137">
        <f>IF(Binary!H239&gt;=1,"X",0)</f>
        <v>0</v>
      </c>
      <c r="I239" s="137">
        <f>IF(Binary!I239&gt;=1,"X",0)</f>
        <v>0</v>
      </c>
      <c r="J239" s="137">
        <f>IF(Binary!J239&gt;=1,"X",0)</f>
        <v>0</v>
      </c>
      <c r="K239" s="137">
        <f>IF(Binary!K239&gt;=1,"X",0)</f>
        <v>0</v>
      </c>
      <c r="L239" s="137">
        <f>IF(Binary!L239&gt;=1,"X",0)</f>
        <v>0</v>
      </c>
      <c r="M239" t="str">
        <f>'Actual species'!V239</f>
        <v>------------</v>
      </c>
    </row>
    <row r="240" spans="1:13" x14ac:dyDescent="0.3">
      <c r="A240" t="str">
        <f>Binary!A240</f>
        <v>Tachyporus abner</v>
      </c>
      <c r="B240" s="137" t="str">
        <f>IF(Binary!B240&gt;=1,"X",0)</f>
        <v>X</v>
      </c>
      <c r="C240" s="137">
        <f>IF(Binary!C240&gt;=1,"X",0)</f>
        <v>0</v>
      </c>
      <c r="D240" s="137">
        <f>IF(Binary!D240&gt;=1,"X",0)</f>
        <v>0</v>
      </c>
      <c r="E240" s="137" t="str">
        <f>IF(Binary!E240&gt;=1,"X",0)</f>
        <v>X</v>
      </c>
      <c r="F240" s="137" t="str">
        <f>IF(Binary!F240&gt;=1,"X",0)</f>
        <v>X</v>
      </c>
      <c r="G240" s="137" t="str">
        <f>IF(Binary!G240&gt;=1,"X",0)</f>
        <v>X</v>
      </c>
      <c r="H240" s="137" t="str">
        <f>IF(Binary!H240&gt;=1,"X",0)</f>
        <v>X</v>
      </c>
      <c r="I240" s="137" t="str">
        <f>IF(Binary!I240&gt;=1,"X",0)</f>
        <v>X</v>
      </c>
      <c r="J240" s="137">
        <f>IF(Binary!J240&gt;=1,"X",0)</f>
        <v>0</v>
      </c>
      <c r="K240" s="137">
        <f>IF(Binary!K240&gt;=1,"X",0)</f>
        <v>0</v>
      </c>
      <c r="L240" s="137">
        <f>IF(Binary!L240&gt;=1,"X",0)</f>
        <v>0</v>
      </c>
      <c r="M240" t="str">
        <f>'Actual species'!V240</f>
        <v>------------</v>
      </c>
    </row>
    <row r="241" spans="1:13" x14ac:dyDescent="0.3">
      <c r="A241" t="str">
        <f>Binary!A241</f>
        <v>Tachyporus assingi</v>
      </c>
      <c r="B241" s="137">
        <f>IF(Binary!B241&gt;=1,"X",0)</f>
        <v>0</v>
      </c>
      <c r="C241" s="137">
        <f>IF(Binary!C241&gt;=1,"X",0)</f>
        <v>0</v>
      </c>
      <c r="D241" s="137">
        <f>IF(Binary!D241&gt;=1,"X",0)</f>
        <v>0</v>
      </c>
      <c r="E241" s="137">
        <f>IF(Binary!E241&gt;=1,"X",0)</f>
        <v>0</v>
      </c>
      <c r="F241" s="137">
        <f>IF(Binary!F241&gt;=1,"X",0)</f>
        <v>0</v>
      </c>
      <c r="G241" s="137">
        <f>IF(Binary!G241&gt;=1,"X",0)</f>
        <v>0</v>
      </c>
      <c r="H241" s="137">
        <f>IF(Binary!H241&gt;=1,"X",0)</f>
        <v>0</v>
      </c>
      <c r="I241" s="137">
        <f>IF(Binary!I241&gt;=1,"X",0)</f>
        <v>0</v>
      </c>
      <c r="J241" s="137" t="str">
        <f>IF(Binary!J241&gt;=1,"X",0)</f>
        <v>X</v>
      </c>
      <c r="K241" s="137">
        <f>IF(Binary!K241&gt;=1,"X",0)</f>
        <v>0</v>
      </c>
      <c r="L241" s="137">
        <f>IF(Binary!L241&gt;=1,"X",0)</f>
        <v>0</v>
      </c>
      <c r="M241" t="str">
        <f>'Actual species'!V241</f>
        <v>------------</v>
      </c>
    </row>
    <row r="242" spans="1:13" x14ac:dyDescent="0.3">
      <c r="A242" t="str">
        <f>Binary!A242</f>
        <v>Tachyporus atriceps</v>
      </c>
      <c r="B242" s="137">
        <f>IF(Binary!B242&gt;=1,"X",0)</f>
        <v>0</v>
      </c>
      <c r="C242" s="137">
        <f>IF(Binary!C242&gt;=1,"X",0)</f>
        <v>0</v>
      </c>
      <c r="D242" s="137">
        <f>IF(Binary!D242&gt;=1,"X",0)</f>
        <v>0</v>
      </c>
      <c r="E242" s="137">
        <f>IF(Binary!E242&gt;=1,"X",0)</f>
        <v>0</v>
      </c>
      <c r="F242" s="137">
        <f>IF(Binary!F242&gt;=1,"X",0)</f>
        <v>0</v>
      </c>
      <c r="G242" s="137">
        <f>IF(Binary!G242&gt;=1,"X",0)</f>
        <v>0</v>
      </c>
      <c r="H242" s="137">
        <f>IF(Binary!H242&gt;=1,"X",0)</f>
        <v>0</v>
      </c>
      <c r="I242" s="137">
        <f>IF(Binary!I242&gt;=1,"X",0)</f>
        <v>0</v>
      </c>
      <c r="J242" s="137" t="str">
        <f>IF(Binary!J242&gt;=1,"X",0)</f>
        <v>X</v>
      </c>
      <c r="K242" s="137">
        <f>IF(Binary!K242&gt;=1,"X",0)</f>
        <v>0</v>
      </c>
      <c r="L242" s="137">
        <f>IF(Binary!L242&gt;=1,"X",0)</f>
        <v>0</v>
      </c>
      <c r="M242" t="str">
        <f>'Actual species'!V242</f>
        <v>------------</v>
      </c>
    </row>
    <row r="243" spans="1:13" x14ac:dyDescent="0.3">
      <c r="A243" t="str">
        <f>Binary!A243</f>
        <v>Tachyporus caucasicus</v>
      </c>
      <c r="B243" s="137">
        <f>IF(Binary!B243&gt;=1,"X",0)</f>
        <v>0</v>
      </c>
      <c r="C243" s="137">
        <f>IF(Binary!C243&gt;=1,"X",0)</f>
        <v>0</v>
      </c>
      <c r="D243" s="137">
        <f>IF(Binary!D243&gt;=1,"X",0)</f>
        <v>0</v>
      </c>
      <c r="E243" s="137" t="str">
        <f>IF(Binary!E243&gt;=1,"X",0)</f>
        <v>X</v>
      </c>
      <c r="F243" s="137" t="str">
        <f>IF(Binary!F243&gt;=1,"X",0)</f>
        <v>X</v>
      </c>
      <c r="G243" s="137" t="str">
        <f>IF(Binary!G243&gt;=1,"X",0)</f>
        <v>X</v>
      </c>
      <c r="H243" s="137" t="str">
        <f>IF(Binary!H243&gt;=1,"X",0)</f>
        <v>X</v>
      </c>
      <c r="I243" s="137">
        <f>IF(Binary!I243&gt;=1,"X",0)</f>
        <v>0</v>
      </c>
      <c r="J243" s="137" t="str">
        <f>IF(Binary!J243&gt;=1,"X",0)</f>
        <v>X</v>
      </c>
      <c r="K243" s="137" t="str">
        <f>IF(Binary!K243&gt;=1,"X",0)</f>
        <v>X</v>
      </c>
      <c r="L243" s="137">
        <f>IF(Binary!L243&gt;=1,"X",0)</f>
        <v>0</v>
      </c>
      <c r="M243" t="str">
        <f>'Actual species'!V243</f>
        <v>------------</v>
      </c>
    </row>
    <row r="244" spans="1:13" x14ac:dyDescent="0.3">
      <c r="A244" t="str">
        <f>Binary!A244</f>
        <v>Tachyporus chrysomelinus</v>
      </c>
      <c r="B244" s="137">
        <f>IF(Binary!B244&gt;=1,"X",0)</f>
        <v>0</v>
      </c>
      <c r="C244" s="137">
        <f>IF(Binary!C244&gt;=1,"X",0)</f>
        <v>0</v>
      </c>
      <c r="D244" s="137">
        <f>IF(Binary!D244&gt;=1,"X",0)</f>
        <v>0</v>
      </c>
      <c r="E244" s="137">
        <f>IF(Binary!E244&gt;=1,"X",0)</f>
        <v>0</v>
      </c>
      <c r="F244" s="137">
        <f>IF(Binary!F244&gt;=1,"X",0)</f>
        <v>0</v>
      </c>
      <c r="G244" s="137">
        <f>IF(Binary!G244&gt;=1,"X",0)</f>
        <v>0</v>
      </c>
      <c r="H244" s="137">
        <f>IF(Binary!H244&gt;=1,"X",0)</f>
        <v>0</v>
      </c>
      <c r="I244" s="137">
        <f>IF(Binary!I244&gt;=1,"X",0)</f>
        <v>0</v>
      </c>
      <c r="J244" s="137" t="str">
        <f>IF(Binary!J244&gt;=1,"X",0)</f>
        <v>X</v>
      </c>
      <c r="K244" s="137">
        <f>IF(Binary!K244&gt;=1,"X",0)</f>
        <v>0</v>
      </c>
      <c r="L244" s="137">
        <f>IF(Binary!L244&gt;=1,"X",0)</f>
        <v>0</v>
      </c>
      <c r="M244" t="str">
        <f>'Actual species'!V244</f>
        <v>------------</v>
      </c>
    </row>
    <row r="245" spans="1:13" x14ac:dyDescent="0.3">
      <c r="A245" s="63" t="str">
        <f>Binary!A245</f>
        <v xml:space="preserve">Tachyporus hypnorum </v>
      </c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6"/>
    </row>
    <row r="246" spans="1:13" x14ac:dyDescent="0.3">
      <c r="A246" t="str">
        <f>Binary!A246</f>
        <v>Tachyporus nitidulus</v>
      </c>
      <c r="B246" s="137" t="str">
        <f>IF(Binary!B246&gt;=1,"X",0)</f>
        <v>X</v>
      </c>
      <c r="C246" s="137">
        <f>IF(Binary!C246&gt;=1,"X",0)</f>
        <v>0</v>
      </c>
      <c r="D246" s="137" t="str">
        <f>IF(Binary!D246&gt;=1,"X",0)</f>
        <v>X</v>
      </c>
      <c r="E246" s="137" t="str">
        <f>IF(Binary!E246&gt;=1,"X",0)</f>
        <v>X</v>
      </c>
      <c r="F246" s="137" t="str">
        <f>IF(Binary!F246&gt;=1,"X",0)</f>
        <v>X</v>
      </c>
      <c r="G246" s="137" t="str">
        <f>IF(Binary!G246&gt;=1,"X",0)</f>
        <v>X</v>
      </c>
      <c r="H246" s="137" t="str">
        <f>IF(Binary!H246&gt;=1,"X",0)</f>
        <v>X</v>
      </c>
      <c r="I246" s="137" t="str">
        <f>IF(Binary!I246&gt;=1,"X",0)</f>
        <v>X</v>
      </c>
      <c r="J246" s="137" t="str">
        <f>IF(Binary!J246&gt;=1,"X",0)</f>
        <v>X</v>
      </c>
      <c r="K246" s="137" t="str">
        <f>IF(Binary!K246&gt;=1,"X",0)</f>
        <v>X</v>
      </c>
      <c r="L246" s="137" t="str">
        <f>IF(Binary!L246&gt;=1,"X",0)</f>
        <v>X</v>
      </c>
      <c r="M246">
        <f>'Actual species'!V246</f>
        <v>5</v>
      </c>
    </row>
    <row r="247" spans="1:13" x14ac:dyDescent="0.3">
      <c r="A247" s="63" t="str">
        <f>Binary!A247</f>
        <v>Tachyporus pusillus</v>
      </c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6"/>
    </row>
    <row r="248" spans="1:13" x14ac:dyDescent="0.3">
      <c r="A248" t="str">
        <f>Binary!A248</f>
        <v>Tachyporus scitulus</v>
      </c>
      <c r="B248" s="137">
        <f>IF(Binary!B248&gt;=1,"X",0)</f>
        <v>0</v>
      </c>
      <c r="C248" s="137" t="str">
        <f>IF(Binary!C248&gt;=1,"X",0)</f>
        <v>X</v>
      </c>
      <c r="D248" s="137">
        <f>IF(Binary!D248&gt;=1,"X",0)</f>
        <v>0</v>
      </c>
      <c r="E248" s="137">
        <f>IF(Binary!E248&gt;=1,"X",0)</f>
        <v>0</v>
      </c>
      <c r="F248" s="137">
        <f>IF(Binary!F248&gt;=1,"X",0)</f>
        <v>0</v>
      </c>
      <c r="G248" s="137">
        <f>IF(Binary!G248&gt;=1,"X",0)</f>
        <v>0</v>
      </c>
      <c r="H248" s="137">
        <f>IF(Binary!H248&gt;=1,"X",0)</f>
        <v>0</v>
      </c>
      <c r="I248" s="137">
        <f>IF(Binary!I248&gt;=1,"X",0)</f>
        <v>0</v>
      </c>
      <c r="J248" s="137">
        <f>IF(Binary!J248&gt;=1,"X",0)</f>
        <v>0</v>
      </c>
      <c r="K248" s="137">
        <f>IF(Binary!K248&gt;=1,"X",0)</f>
        <v>0</v>
      </c>
      <c r="L248" s="137">
        <f>IF(Binary!L248&gt;=1,"X",0)</f>
        <v>0</v>
      </c>
      <c r="M248" t="str">
        <f>'Actual species'!V248</f>
        <v>------------</v>
      </c>
    </row>
    <row r="249" spans="1:13" x14ac:dyDescent="0.3">
      <c r="A249" t="str">
        <f>Binary!A249</f>
        <v>Tachyporus solutus</v>
      </c>
      <c r="B249" s="137">
        <f>IF(Binary!B249&gt;=1,"X",0)</f>
        <v>0</v>
      </c>
      <c r="C249" s="137" t="str">
        <f>IF(Binary!C249&gt;=1,"X",0)</f>
        <v>X</v>
      </c>
      <c r="D249" s="137">
        <f>IF(Binary!D249&gt;=1,"X",0)</f>
        <v>0</v>
      </c>
      <c r="E249" s="137">
        <f>IF(Binary!E249&gt;=1,"X",0)</f>
        <v>0</v>
      </c>
      <c r="F249" s="137">
        <f>IF(Binary!F249&gt;=1,"X",0)</f>
        <v>0</v>
      </c>
      <c r="G249" s="137">
        <f>IF(Binary!G249&gt;=1,"X",0)</f>
        <v>0</v>
      </c>
      <c r="H249" s="137">
        <f>IF(Binary!H249&gt;=1,"X",0)</f>
        <v>0</v>
      </c>
      <c r="I249" s="137">
        <f>IF(Binary!I249&gt;=1,"X",0)</f>
        <v>0</v>
      </c>
      <c r="J249" s="137">
        <f>IF(Binary!J249&gt;=1,"X",0)</f>
        <v>0</v>
      </c>
      <c r="K249" s="137">
        <f>IF(Binary!K249&gt;=1,"X",0)</f>
        <v>0</v>
      </c>
      <c r="L249" s="137">
        <f>IF(Binary!L249&gt;=1,"X",0)</f>
        <v>0</v>
      </c>
      <c r="M249" t="str">
        <f>'Actual species'!V249</f>
        <v>------------</v>
      </c>
    </row>
    <row r="250" spans="1:13" x14ac:dyDescent="0.3">
      <c r="A250" t="str">
        <f>Binary!A250</f>
        <v>Trichophyinae</v>
      </c>
      <c r="B250" s="137">
        <f>IF(Binary!B250&gt;=1,"X",0)</f>
        <v>0</v>
      </c>
      <c r="C250" s="137">
        <f>IF(Binary!C250&gt;=1,"X",0)</f>
        <v>0</v>
      </c>
      <c r="D250" s="137">
        <f>IF(Binary!D250&gt;=1,"X",0)</f>
        <v>0</v>
      </c>
      <c r="E250" s="137">
        <f>IF(Binary!E250&gt;=1,"X",0)</f>
        <v>0</v>
      </c>
      <c r="F250" s="137">
        <f>IF(Binary!F250&gt;=1,"X",0)</f>
        <v>0</v>
      </c>
      <c r="G250" s="137">
        <f>IF(Binary!G250&gt;=1,"X",0)</f>
        <v>0</v>
      </c>
      <c r="H250" s="137">
        <f>IF(Binary!H250&gt;=1,"X",0)</f>
        <v>0</v>
      </c>
      <c r="I250" s="137">
        <f>IF(Binary!I250&gt;=1,"X",0)</f>
        <v>0</v>
      </c>
      <c r="J250" s="137">
        <f>IF(Binary!J250&gt;=1,"X",0)</f>
        <v>0</v>
      </c>
      <c r="K250" s="137">
        <f>IF(Binary!K250&gt;=1,"X",0)</f>
        <v>0</v>
      </c>
      <c r="L250" s="137">
        <f>IF(Binary!L250&gt;=1,"X",0)</f>
        <v>0</v>
      </c>
      <c r="M250">
        <f>'Actual species'!V250</f>
        <v>0</v>
      </c>
    </row>
    <row r="251" spans="1:13" x14ac:dyDescent="0.3">
      <c r="A251" s="63" t="str">
        <f>Binary!A251</f>
        <v>Trichophya pilicornis</v>
      </c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6"/>
    </row>
    <row r="252" spans="1:13" x14ac:dyDescent="0.3">
      <c r="A252" t="str">
        <f>Binary!A252</f>
        <v>Habrocerinae</v>
      </c>
      <c r="B252" s="137">
        <f>IF(Binary!B252&gt;=1,"X",0)</f>
        <v>0</v>
      </c>
      <c r="C252" s="137">
        <f>IF(Binary!C252&gt;=1,"X",0)</f>
        <v>0</v>
      </c>
      <c r="D252" s="137">
        <f>IF(Binary!D252&gt;=1,"X",0)</f>
        <v>0</v>
      </c>
      <c r="E252" s="137">
        <f>IF(Binary!E252&gt;=1,"X",0)</f>
        <v>0</v>
      </c>
      <c r="F252" s="137">
        <f>IF(Binary!F252&gt;=1,"X",0)</f>
        <v>0</v>
      </c>
      <c r="G252" s="137">
        <f>IF(Binary!G252&gt;=1,"X",0)</f>
        <v>0</v>
      </c>
      <c r="H252" s="137">
        <f>IF(Binary!H252&gt;=1,"X",0)</f>
        <v>0</v>
      </c>
      <c r="I252" s="137">
        <f>IF(Binary!I252&gt;=1,"X",0)</f>
        <v>0</v>
      </c>
      <c r="J252" s="137">
        <f>IF(Binary!J252&gt;=1,"X",0)</f>
        <v>0</v>
      </c>
      <c r="K252" s="137">
        <f>IF(Binary!K252&gt;=1,"X",0)</f>
        <v>0</v>
      </c>
      <c r="L252" s="137">
        <f>IF(Binary!L252&gt;=1,"X",0)</f>
        <v>0</v>
      </c>
      <c r="M252">
        <f>'Actual species'!V252</f>
        <v>0</v>
      </c>
    </row>
    <row r="253" spans="1:13" x14ac:dyDescent="0.3">
      <c r="A253" t="str">
        <f>Binary!A253</f>
        <v>Habrocerus capillaricornis</v>
      </c>
      <c r="B253" s="137">
        <f>IF(Binary!B253&gt;=1,"X",0)</f>
        <v>0</v>
      </c>
      <c r="C253" s="137">
        <f>IF(Binary!C253&gt;=1,"X",0)</f>
        <v>0</v>
      </c>
      <c r="D253" s="137">
        <f>IF(Binary!D253&gt;=1,"X",0)</f>
        <v>0</v>
      </c>
      <c r="E253" s="137">
        <f>IF(Binary!E253&gt;=1,"X",0)</f>
        <v>0</v>
      </c>
      <c r="F253" s="137">
        <f>IF(Binary!F253&gt;=1,"X",0)</f>
        <v>0</v>
      </c>
      <c r="G253" s="137">
        <f>IF(Binary!G253&gt;=1,"X",0)</f>
        <v>0</v>
      </c>
      <c r="H253" s="137">
        <f>IF(Binary!H253&gt;=1,"X",0)</f>
        <v>0</v>
      </c>
      <c r="I253" s="137">
        <f>IF(Binary!I253&gt;=1,"X",0)</f>
        <v>0</v>
      </c>
      <c r="J253" s="137" t="str">
        <f>IF(Binary!J253&gt;=1,"X",0)</f>
        <v>X</v>
      </c>
      <c r="K253" s="137">
        <f>IF(Binary!K253&gt;=1,"X",0)</f>
        <v>0</v>
      </c>
      <c r="L253" s="137">
        <f>IF(Binary!L253&gt;=1,"X",0)</f>
        <v>0</v>
      </c>
      <c r="M253" t="str">
        <f>'Actual species'!V253</f>
        <v>------------</v>
      </c>
    </row>
    <row r="254" spans="1:13" x14ac:dyDescent="0.3">
      <c r="A254" t="str">
        <f>Binary!A254</f>
        <v>Habrocerus cyprensis</v>
      </c>
      <c r="B254" s="137" t="str">
        <f>IF(Binary!B254&gt;=1,"X",0)</f>
        <v>X</v>
      </c>
      <c r="C254" s="137">
        <f>IF(Binary!C254&gt;=1,"X",0)</f>
        <v>0</v>
      </c>
      <c r="D254" s="137">
        <f>IF(Binary!D254&gt;=1,"X",0)</f>
        <v>0</v>
      </c>
      <c r="E254" s="137">
        <f>IF(Binary!E254&gt;=1,"X",0)</f>
        <v>0</v>
      </c>
      <c r="F254" s="137">
        <f>IF(Binary!F254&gt;=1,"X",0)</f>
        <v>0</v>
      </c>
      <c r="G254" s="137">
        <f>IF(Binary!G254&gt;=1,"X",0)</f>
        <v>0</v>
      </c>
      <c r="H254" s="137" t="str">
        <f>IF(Binary!H254&gt;=1,"X",0)</f>
        <v>X</v>
      </c>
      <c r="I254" s="137">
        <f>IF(Binary!I254&gt;=1,"X",0)</f>
        <v>0</v>
      </c>
      <c r="J254" s="137">
        <f>IF(Binary!J254&gt;=1,"X",0)</f>
        <v>0</v>
      </c>
      <c r="K254" s="137">
        <f>IF(Binary!K254&gt;=1,"X",0)</f>
        <v>0</v>
      </c>
      <c r="L254" s="137" t="str">
        <f>IF(Binary!L254&gt;=1,"X",0)</f>
        <v>X</v>
      </c>
      <c r="M254" t="str">
        <f>'Actual species'!V254</f>
        <v>------------</v>
      </c>
    </row>
    <row r="255" spans="1:13" x14ac:dyDescent="0.3">
      <c r="A255" t="str">
        <f>Binary!A255</f>
        <v>Habrocerus pisidicus</v>
      </c>
      <c r="B255" s="137" t="str">
        <f>IF(Binary!B255&gt;=1,"X",0)</f>
        <v>X</v>
      </c>
      <c r="C255" s="137" t="str">
        <f>IF(Binary!C255&gt;=1,"X",0)</f>
        <v>X</v>
      </c>
      <c r="D255" s="137" t="str">
        <f>IF(Binary!D255&gt;=1,"X",0)</f>
        <v>X</v>
      </c>
      <c r="E255" s="137" t="str">
        <f>IF(Binary!E255&gt;=1,"X",0)</f>
        <v>X</v>
      </c>
      <c r="F255" s="137" t="str">
        <f>IF(Binary!F255&gt;=1,"X",0)</f>
        <v>X</v>
      </c>
      <c r="G255" s="137" t="str">
        <f>IF(Binary!G255&gt;=1,"X",0)</f>
        <v>X</v>
      </c>
      <c r="H255" s="137" t="str">
        <f>IF(Binary!H255&gt;=1,"X",0)</f>
        <v>X</v>
      </c>
      <c r="I255" s="137">
        <f>IF(Binary!I255&gt;=1,"X",0)</f>
        <v>0</v>
      </c>
      <c r="J255" s="137" t="str">
        <f>IF(Binary!J255&gt;=1,"X",0)</f>
        <v>X</v>
      </c>
      <c r="K255" s="137">
        <f>IF(Binary!K255&gt;=1,"X",0)</f>
        <v>0</v>
      </c>
      <c r="L255" s="137" t="str">
        <f>IF(Binary!L255&gt;=1,"X",0)</f>
        <v>X</v>
      </c>
      <c r="M255">
        <f>'Actual species'!V255</f>
        <v>5</v>
      </c>
    </row>
    <row r="256" spans="1:13" x14ac:dyDescent="0.3">
      <c r="A256" t="str">
        <f>Binary!A256</f>
        <v>Aleocharinae</v>
      </c>
      <c r="B256" s="137">
        <f>IF(Binary!B256&gt;=1,"X",0)</f>
        <v>0</v>
      </c>
      <c r="C256" s="137">
        <f>IF(Binary!C256&gt;=1,"X",0)</f>
        <v>0</v>
      </c>
      <c r="D256" s="137">
        <f>IF(Binary!D256&gt;=1,"X",0)</f>
        <v>0</v>
      </c>
      <c r="E256" s="137">
        <f>IF(Binary!E256&gt;=1,"X",0)</f>
        <v>0</v>
      </c>
      <c r="F256" s="137">
        <f>IF(Binary!F256&gt;=1,"X",0)</f>
        <v>0</v>
      </c>
      <c r="G256" s="137">
        <f>IF(Binary!G256&gt;=1,"X",0)</f>
        <v>0</v>
      </c>
      <c r="H256" s="137">
        <f>IF(Binary!H256&gt;=1,"X",0)</f>
        <v>0</v>
      </c>
      <c r="I256" s="137">
        <f>IF(Binary!I256&gt;=1,"X",0)</f>
        <v>0</v>
      </c>
      <c r="J256" s="137">
        <f>IF(Binary!J256&gt;=1,"X",0)</f>
        <v>0</v>
      </c>
      <c r="K256" s="137">
        <f>IF(Binary!K256&gt;=1,"X",0)</f>
        <v>0</v>
      </c>
      <c r="L256" s="137">
        <f>IF(Binary!L256&gt;=1,"X",0)</f>
        <v>0</v>
      </c>
      <c r="M256">
        <f>'Actual species'!V256</f>
        <v>0</v>
      </c>
    </row>
    <row r="257" spans="1:13" x14ac:dyDescent="0.3">
      <c r="A257" t="str">
        <f>Binary!A257</f>
        <v>Acrotona muscorum</v>
      </c>
      <c r="B257" s="137">
        <f>IF(Binary!B257&gt;=1,"X",0)</f>
        <v>0</v>
      </c>
      <c r="C257" s="137">
        <f>IF(Binary!C257&gt;=1,"X",0)</f>
        <v>0</v>
      </c>
      <c r="D257" s="137">
        <f>IF(Binary!D257&gt;=1,"X",0)</f>
        <v>0</v>
      </c>
      <c r="E257" s="137" t="str">
        <f>IF(Binary!E257&gt;=1,"X",0)</f>
        <v>X</v>
      </c>
      <c r="F257" s="137" t="str">
        <f>IF(Binary!F257&gt;=1,"X",0)</f>
        <v>X</v>
      </c>
      <c r="G257" s="137">
        <f>IF(Binary!G257&gt;=1,"X",0)</f>
        <v>0</v>
      </c>
      <c r="H257" s="137">
        <f>IF(Binary!H257&gt;=1,"X",0)</f>
        <v>0</v>
      </c>
      <c r="I257" s="137">
        <f>IF(Binary!I257&gt;=1,"X",0)</f>
        <v>0</v>
      </c>
      <c r="J257" s="137" t="str">
        <f>IF(Binary!J257&gt;=1,"X",0)</f>
        <v>X</v>
      </c>
      <c r="K257" s="137">
        <f>IF(Binary!K257&gt;=1,"X",0)</f>
        <v>0</v>
      </c>
      <c r="L257" s="137">
        <f>IF(Binary!L257&gt;=1,"X",0)</f>
        <v>0</v>
      </c>
      <c r="M257" t="str">
        <f>'Actual species'!V257</f>
        <v>------------</v>
      </c>
    </row>
    <row r="258" spans="1:13" x14ac:dyDescent="0.3">
      <c r="A258" t="str">
        <f>Binary!A258</f>
        <v>Acrotona nigerrima</v>
      </c>
      <c r="B258" s="137">
        <f>IF(Binary!B258&gt;=1,"X",0)</f>
        <v>0</v>
      </c>
      <c r="C258" s="137">
        <f>IF(Binary!C258&gt;=1,"X",0)</f>
        <v>0</v>
      </c>
      <c r="D258" s="137">
        <f>IF(Binary!D258&gt;=1,"X",0)</f>
        <v>0</v>
      </c>
      <c r="E258" s="137">
        <f>IF(Binary!E258&gt;=1,"X",0)</f>
        <v>0</v>
      </c>
      <c r="F258" s="137">
        <f>IF(Binary!F258&gt;=1,"X",0)</f>
        <v>0</v>
      </c>
      <c r="G258" s="137">
        <f>IF(Binary!G258&gt;=1,"X",0)</f>
        <v>0</v>
      </c>
      <c r="H258" s="137">
        <f>IF(Binary!H258&gt;=1,"X",0)</f>
        <v>0</v>
      </c>
      <c r="I258" s="137">
        <f>IF(Binary!I258&gt;=1,"X",0)</f>
        <v>0</v>
      </c>
      <c r="J258" s="137">
        <f>IF(Binary!J258&gt;=1,"X",0)</f>
        <v>0</v>
      </c>
      <c r="K258" s="137">
        <f>IF(Binary!K258&gt;=1,"X",0)</f>
        <v>0</v>
      </c>
      <c r="L258" s="137">
        <f>IF(Binary!L258&gt;=1,"X",0)</f>
        <v>0</v>
      </c>
      <c r="M258" t="str">
        <f>'Actual species'!V258</f>
        <v>------------</v>
      </c>
    </row>
    <row r="259" spans="1:13" x14ac:dyDescent="0.3">
      <c r="A259" t="str">
        <f>Binary!A259</f>
        <v>Acrotona parens</v>
      </c>
      <c r="B259" s="137">
        <f>IF(Binary!B259&gt;=1,"X",0)</f>
        <v>0</v>
      </c>
      <c r="C259" s="137">
        <f>IF(Binary!C259&gt;=1,"X",0)</f>
        <v>0</v>
      </c>
      <c r="D259" s="137">
        <f>IF(Binary!D259&gt;=1,"X",0)</f>
        <v>0</v>
      </c>
      <c r="E259" s="137">
        <f>IF(Binary!E259&gt;=1,"X",0)</f>
        <v>0</v>
      </c>
      <c r="F259" s="137">
        <f>IF(Binary!F259&gt;=1,"X",0)</f>
        <v>0</v>
      </c>
      <c r="G259" s="137">
        <f>IF(Binary!G259&gt;=1,"X",0)</f>
        <v>0</v>
      </c>
      <c r="H259" s="137">
        <f>IF(Binary!H259&gt;=1,"X",0)</f>
        <v>0</v>
      </c>
      <c r="I259" s="137">
        <f>IF(Binary!I259&gt;=1,"X",0)</f>
        <v>0</v>
      </c>
      <c r="J259" s="137" t="str">
        <f>IF(Binary!J259&gt;=1,"X",0)</f>
        <v>X</v>
      </c>
      <c r="K259" s="137">
        <f>IF(Binary!K259&gt;=1,"X",0)</f>
        <v>0</v>
      </c>
      <c r="L259" s="137">
        <f>IF(Binary!L259&gt;=1,"X",0)</f>
        <v>0</v>
      </c>
      <c r="M259" t="str">
        <f>'Actual species'!V259</f>
        <v>------------</v>
      </c>
    </row>
    <row r="260" spans="1:13" x14ac:dyDescent="0.3">
      <c r="A260" t="str">
        <f>Binary!A260</f>
        <v>Acrotona parvula</v>
      </c>
      <c r="B260" s="137">
        <f>IF(Binary!B260&gt;=1,"X",0)</f>
        <v>0</v>
      </c>
      <c r="C260" s="137">
        <f>IF(Binary!C260&gt;=1,"X",0)</f>
        <v>0</v>
      </c>
      <c r="D260" s="137">
        <f>IF(Binary!D260&gt;=1,"X",0)</f>
        <v>0</v>
      </c>
      <c r="E260" s="137">
        <f>IF(Binary!E260&gt;=1,"X",0)</f>
        <v>0</v>
      </c>
      <c r="F260" s="137">
        <f>IF(Binary!F260&gt;=1,"X",0)</f>
        <v>0</v>
      </c>
      <c r="G260" s="137">
        <f>IF(Binary!G260&gt;=1,"X",0)</f>
        <v>0</v>
      </c>
      <c r="H260" s="137">
        <f>IF(Binary!H260&gt;=1,"X",0)</f>
        <v>0</v>
      </c>
      <c r="I260" s="137">
        <f>IF(Binary!I260&gt;=1,"X",0)</f>
        <v>0</v>
      </c>
      <c r="J260" s="137" t="str">
        <f>IF(Binary!J260&gt;=1,"X",0)</f>
        <v>X</v>
      </c>
      <c r="K260" s="137">
        <f>IF(Binary!K260&gt;=1,"X",0)</f>
        <v>0</v>
      </c>
      <c r="L260" s="137">
        <f>IF(Binary!L260&gt;=1,"X",0)</f>
        <v>0</v>
      </c>
      <c r="M260" t="str">
        <f>'Actual species'!V260</f>
        <v>------------</v>
      </c>
    </row>
    <row r="261" spans="1:13" x14ac:dyDescent="0.3">
      <c r="A261" t="str">
        <f>Binary!A261</f>
        <v>Acrotona troglodytes</v>
      </c>
      <c r="B261" s="137">
        <f>IF(Binary!B261&gt;=1,"X",0)</f>
        <v>0</v>
      </c>
      <c r="C261" s="137">
        <f>IF(Binary!C261&gt;=1,"X",0)</f>
        <v>0</v>
      </c>
      <c r="D261" s="137">
        <f>IF(Binary!D261&gt;=1,"X",0)</f>
        <v>0</v>
      </c>
      <c r="E261" s="137">
        <f>IF(Binary!E261&gt;=1,"X",0)</f>
        <v>0</v>
      </c>
      <c r="F261" s="137">
        <f>IF(Binary!F261&gt;=1,"X",0)</f>
        <v>0</v>
      </c>
      <c r="G261" s="137">
        <f>IF(Binary!G261&gt;=1,"X",0)</f>
        <v>0</v>
      </c>
      <c r="H261" s="137">
        <f>IF(Binary!H261&gt;=1,"X",0)</f>
        <v>0</v>
      </c>
      <c r="I261" s="137">
        <f>IF(Binary!I261&gt;=1,"X",0)</f>
        <v>0</v>
      </c>
      <c r="J261" s="137">
        <f>IF(Binary!J261&gt;=1,"X",0)</f>
        <v>0</v>
      </c>
      <c r="K261" s="137">
        <f>IF(Binary!K261&gt;=1,"X",0)</f>
        <v>0</v>
      </c>
      <c r="L261" s="137">
        <f>IF(Binary!L261&gt;=1,"X",0)</f>
        <v>0</v>
      </c>
      <c r="M261">
        <f>'Actual species'!V261</f>
        <v>18</v>
      </c>
    </row>
    <row r="262" spans="1:13" x14ac:dyDescent="0.3">
      <c r="A262" t="str">
        <f>Binary!A262</f>
        <v>Alaobia scapularis</v>
      </c>
      <c r="B262" s="137">
        <f>IF(Binary!B262&gt;=1,"X",0)</f>
        <v>0</v>
      </c>
      <c r="C262" s="137">
        <f>IF(Binary!C262&gt;=1,"X",0)</f>
        <v>0</v>
      </c>
      <c r="D262" s="137">
        <f>IF(Binary!D262&gt;=1,"X",0)</f>
        <v>0</v>
      </c>
      <c r="E262" s="137">
        <f>IF(Binary!E262&gt;=1,"X",0)</f>
        <v>0</v>
      </c>
      <c r="F262" s="137">
        <f>IF(Binary!F262&gt;=1,"X",0)</f>
        <v>0</v>
      </c>
      <c r="G262" s="137">
        <f>IF(Binary!G262&gt;=1,"X",0)</f>
        <v>0</v>
      </c>
      <c r="H262" s="137">
        <f>IF(Binary!H262&gt;=1,"X",0)</f>
        <v>0</v>
      </c>
      <c r="I262" s="137">
        <f>IF(Binary!I262&gt;=1,"X",0)</f>
        <v>0</v>
      </c>
      <c r="J262" s="137" t="str">
        <f>IF(Binary!J262&gt;=1,"X",0)</f>
        <v>X</v>
      </c>
      <c r="K262" s="137">
        <f>IF(Binary!K262&gt;=1,"X",0)</f>
        <v>0</v>
      </c>
      <c r="L262" s="137">
        <f>IF(Binary!L262&gt;=1,"X",0)</f>
        <v>0</v>
      </c>
      <c r="M262" t="str">
        <f>'Actual species'!V262</f>
        <v>------------</v>
      </c>
    </row>
    <row r="263" spans="1:13" x14ac:dyDescent="0.3">
      <c r="A263" t="str">
        <f>Binary!A263</f>
        <v>Aleochara aff. laevigata</v>
      </c>
      <c r="B263" s="137">
        <f>IF(Binary!B263&gt;=1,"X",0)</f>
        <v>0</v>
      </c>
      <c r="C263" s="137">
        <f>IF(Binary!C263&gt;=1,"X",0)</f>
        <v>0</v>
      </c>
      <c r="D263" s="137">
        <f>IF(Binary!D263&gt;=1,"X",0)</f>
        <v>0</v>
      </c>
      <c r="E263" s="137">
        <f>IF(Binary!E263&gt;=1,"X",0)</f>
        <v>0</v>
      </c>
      <c r="F263" s="137">
        <f>IF(Binary!F263&gt;=1,"X",0)</f>
        <v>0</v>
      </c>
      <c r="G263" s="137">
        <f>IF(Binary!G263&gt;=1,"X",0)</f>
        <v>0</v>
      </c>
      <c r="H263" s="137">
        <f>IF(Binary!H263&gt;=1,"X",0)</f>
        <v>0</v>
      </c>
      <c r="I263" s="137">
        <f>IF(Binary!I263&gt;=1,"X",0)</f>
        <v>0</v>
      </c>
      <c r="J263" s="137">
        <f>IF(Binary!J263&gt;=1,"X",0)</f>
        <v>0</v>
      </c>
      <c r="K263" s="137">
        <f>IF(Binary!K263&gt;=1,"X",0)</f>
        <v>0</v>
      </c>
      <c r="L263" s="137">
        <f>IF(Binary!L263&gt;=1,"X",0)</f>
        <v>0</v>
      </c>
      <c r="M263" t="str">
        <f>'Actual species'!V263</f>
        <v>------------</v>
      </c>
    </row>
    <row r="264" spans="1:13" x14ac:dyDescent="0.3">
      <c r="A264" t="str">
        <f>Binary!A264</f>
        <v>Aleochara albopila</v>
      </c>
      <c r="B264" s="137" t="str">
        <f>IF(Binary!B264&gt;=1,"X",0)</f>
        <v>X</v>
      </c>
      <c r="C264" s="137">
        <f>IF(Binary!C264&gt;=1,"X",0)</f>
        <v>0</v>
      </c>
      <c r="D264" s="137">
        <f>IF(Binary!D264&gt;=1,"X",0)</f>
        <v>0</v>
      </c>
      <c r="E264" s="137">
        <f>IF(Binary!E264&gt;=1,"X",0)</f>
        <v>0</v>
      </c>
      <c r="F264" s="137">
        <f>IF(Binary!F264&gt;=1,"X",0)</f>
        <v>0</v>
      </c>
      <c r="G264" s="137">
        <f>IF(Binary!G264&gt;=1,"X",0)</f>
        <v>0</v>
      </c>
      <c r="H264" s="137">
        <f>IF(Binary!H264&gt;=1,"X",0)</f>
        <v>0</v>
      </c>
      <c r="I264" s="137">
        <f>IF(Binary!I264&gt;=1,"X",0)</f>
        <v>0</v>
      </c>
      <c r="J264" s="137">
        <f>IF(Binary!J264&gt;=1,"X",0)</f>
        <v>0</v>
      </c>
      <c r="K264" s="137">
        <f>IF(Binary!K264&gt;=1,"X",0)</f>
        <v>0</v>
      </c>
      <c r="L264" s="137">
        <f>IF(Binary!L264&gt;=1,"X",0)</f>
        <v>0</v>
      </c>
      <c r="M264" t="str">
        <f>'Actual species'!V264</f>
        <v>------------</v>
      </c>
    </row>
    <row r="265" spans="1:13" x14ac:dyDescent="0.3">
      <c r="A265" t="str">
        <f>Binary!A265</f>
        <v>Aleochara bipustulata</v>
      </c>
      <c r="B265" s="137">
        <f>IF(Binary!B265&gt;=1,"X",0)</f>
        <v>0</v>
      </c>
      <c r="C265" s="137">
        <f>IF(Binary!C265&gt;=1,"X",0)</f>
        <v>0</v>
      </c>
      <c r="D265" s="137">
        <f>IF(Binary!D265&gt;=1,"X",0)</f>
        <v>0</v>
      </c>
      <c r="E265" s="137">
        <f>IF(Binary!E265&gt;=1,"X",0)</f>
        <v>0</v>
      </c>
      <c r="F265" s="137">
        <f>IF(Binary!F265&gt;=1,"X",0)</f>
        <v>0</v>
      </c>
      <c r="G265" s="137" t="str">
        <f>IF(Binary!G265&gt;=1,"X",0)</f>
        <v>X</v>
      </c>
      <c r="H265" s="137" t="str">
        <f>IF(Binary!H265&gt;=1,"X",0)</f>
        <v>X</v>
      </c>
      <c r="I265" s="137">
        <f>IF(Binary!I265&gt;=1,"X",0)</f>
        <v>0</v>
      </c>
      <c r="J265" s="137" t="str">
        <f>IF(Binary!J265&gt;=1,"X",0)</f>
        <v>X</v>
      </c>
      <c r="K265" s="137">
        <f>IF(Binary!K265&gt;=1,"X",0)</f>
        <v>0</v>
      </c>
      <c r="L265" s="137">
        <f>IF(Binary!L265&gt;=1,"X",0)</f>
        <v>0</v>
      </c>
      <c r="M265">
        <f>'Actual species'!V265</f>
        <v>1</v>
      </c>
    </row>
    <row r="266" spans="1:13" x14ac:dyDescent="0.3">
      <c r="A266" t="str">
        <f>Binary!A266</f>
        <v>Aleochara cf. Conviva</v>
      </c>
      <c r="B266" s="137">
        <f>IF(Binary!B266&gt;=1,"X",0)</f>
        <v>0</v>
      </c>
      <c r="C266" s="137">
        <f>IF(Binary!C266&gt;=1,"X",0)</f>
        <v>0</v>
      </c>
      <c r="D266" s="137">
        <f>IF(Binary!D266&gt;=1,"X",0)</f>
        <v>0</v>
      </c>
      <c r="E266" s="137" t="str">
        <f>IF(Binary!E266&gt;=1,"X",0)</f>
        <v>X</v>
      </c>
      <c r="F266" s="137">
        <f>IF(Binary!F266&gt;=1,"X",0)</f>
        <v>0</v>
      </c>
      <c r="G266" s="137">
        <f>IF(Binary!G266&gt;=1,"X",0)</f>
        <v>0</v>
      </c>
      <c r="H266" s="137">
        <f>IF(Binary!H266&gt;=1,"X",0)</f>
        <v>0</v>
      </c>
      <c r="I266" s="137">
        <f>IF(Binary!I266&gt;=1,"X",0)</f>
        <v>0</v>
      </c>
      <c r="J266" s="137">
        <f>IF(Binary!J266&gt;=1,"X",0)</f>
        <v>0</v>
      </c>
      <c r="K266" s="137">
        <f>IF(Binary!K266&gt;=1,"X",0)</f>
        <v>0</v>
      </c>
      <c r="L266" s="137">
        <f>IF(Binary!L266&gt;=1,"X",0)</f>
        <v>0</v>
      </c>
      <c r="M266" t="str">
        <f>'Actual species'!V266</f>
        <v>------------</v>
      </c>
    </row>
    <row r="267" spans="1:13" x14ac:dyDescent="0.3">
      <c r="A267" t="str">
        <f>Binary!A267</f>
        <v>Aleochara clavicornis</v>
      </c>
      <c r="B267" s="137">
        <f>IF(Binary!B267&gt;=1,"X",0)</f>
        <v>0</v>
      </c>
      <c r="C267" s="137">
        <f>IF(Binary!C267&gt;=1,"X",0)</f>
        <v>0</v>
      </c>
      <c r="D267" s="137">
        <f>IF(Binary!D267&gt;=1,"X",0)</f>
        <v>0</v>
      </c>
      <c r="E267" s="137">
        <f>IF(Binary!E267&gt;=1,"X",0)</f>
        <v>0</v>
      </c>
      <c r="F267" s="137">
        <f>IF(Binary!F267&gt;=1,"X",0)</f>
        <v>0</v>
      </c>
      <c r="G267" s="137">
        <f>IF(Binary!G267&gt;=1,"X",0)</f>
        <v>0</v>
      </c>
      <c r="H267" s="137">
        <f>IF(Binary!H267&gt;=1,"X",0)</f>
        <v>0</v>
      </c>
      <c r="I267" s="137">
        <f>IF(Binary!I267&gt;=1,"X",0)</f>
        <v>0</v>
      </c>
      <c r="J267" s="137" t="str">
        <f>IF(Binary!J267&gt;=1,"X",0)</f>
        <v>X</v>
      </c>
      <c r="K267" s="137">
        <f>IF(Binary!K267&gt;=1,"X",0)</f>
        <v>0</v>
      </c>
      <c r="L267" s="137">
        <f>IF(Binary!L267&gt;=1,"X",0)</f>
        <v>0</v>
      </c>
      <c r="M267" t="str">
        <f>'Actual species'!V267</f>
        <v>------------</v>
      </c>
    </row>
    <row r="268" spans="1:13" x14ac:dyDescent="0.3">
      <c r="A268" t="str">
        <f>Binary!A268</f>
        <v>Aleochara erythroptera</v>
      </c>
      <c r="B268" s="137">
        <f>IF(Binary!B268&gt;=1,"X",0)</f>
        <v>0</v>
      </c>
      <c r="C268" s="137">
        <f>IF(Binary!C268&gt;=1,"X",0)</f>
        <v>0</v>
      </c>
      <c r="D268" s="137">
        <f>IF(Binary!D268&gt;=1,"X",0)</f>
        <v>0</v>
      </c>
      <c r="E268" s="137">
        <f>IF(Binary!E268&gt;=1,"X",0)</f>
        <v>0</v>
      </c>
      <c r="F268" s="137">
        <f>IF(Binary!F268&gt;=1,"X",0)</f>
        <v>0</v>
      </c>
      <c r="G268" s="137">
        <f>IF(Binary!G268&gt;=1,"X",0)</f>
        <v>0</v>
      </c>
      <c r="H268" s="137">
        <f>IF(Binary!H268&gt;=1,"X",0)</f>
        <v>0</v>
      </c>
      <c r="I268" s="137">
        <f>IF(Binary!I268&gt;=1,"X",0)</f>
        <v>0</v>
      </c>
      <c r="J268" s="137" t="str">
        <f>IF(Binary!J268&gt;=1,"X",0)</f>
        <v>X</v>
      </c>
      <c r="K268" s="137">
        <f>IF(Binary!K268&gt;=1,"X",0)</f>
        <v>0</v>
      </c>
      <c r="L268" s="137">
        <f>IF(Binary!L268&gt;=1,"X",0)</f>
        <v>0</v>
      </c>
      <c r="M268" t="str">
        <f>'Actual species'!V268</f>
        <v>------------</v>
      </c>
    </row>
    <row r="269" spans="1:13" x14ac:dyDescent="0.3">
      <c r="A269" t="str">
        <f>Binary!A269</f>
        <v>Aleochara gridellii</v>
      </c>
      <c r="B269" s="137">
        <f>IF(Binary!B269&gt;=1,"X",0)</f>
        <v>0</v>
      </c>
      <c r="C269" s="137">
        <f>IF(Binary!C269&gt;=1,"X",0)</f>
        <v>0</v>
      </c>
      <c r="D269" s="137">
        <f>IF(Binary!D269&gt;=1,"X",0)</f>
        <v>0</v>
      </c>
      <c r="E269" s="137">
        <f>IF(Binary!E269&gt;=1,"X",0)</f>
        <v>0</v>
      </c>
      <c r="F269" s="137">
        <f>IF(Binary!F269&gt;=1,"X",0)</f>
        <v>0</v>
      </c>
      <c r="G269" s="137">
        <f>IF(Binary!G269&gt;=1,"X",0)</f>
        <v>0</v>
      </c>
      <c r="H269" s="137">
        <f>IF(Binary!H269&gt;=1,"X",0)</f>
        <v>0</v>
      </c>
      <c r="I269" s="137">
        <f>IF(Binary!I269&gt;=1,"X",0)</f>
        <v>0</v>
      </c>
      <c r="J269" s="137">
        <f>IF(Binary!J269&gt;=1,"X",0)</f>
        <v>0</v>
      </c>
      <c r="K269" s="137">
        <f>IF(Binary!K269&gt;=1,"X",0)</f>
        <v>0</v>
      </c>
      <c r="L269" s="137">
        <f>IF(Binary!L269&gt;=1,"X",0)</f>
        <v>0</v>
      </c>
      <c r="M269">
        <f>'Actual species'!V269</f>
        <v>1</v>
      </c>
    </row>
    <row r="270" spans="1:13" x14ac:dyDescent="0.3">
      <c r="A270" t="str">
        <f>Binary!A270</f>
        <v>Aleochara haematoptera</v>
      </c>
      <c r="B270" s="137">
        <f>IF(Binary!B270&gt;=1,"X",0)</f>
        <v>0</v>
      </c>
      <c r="C270" s="137">
        <f>IF(Binary!C270&gt;=1,"X",0)</f>
        <v>0</v>
      </c>
      <c r="D270" s="137">
        <f>IF(Binary!D270&gt;=1,"X",0)</f>
        <v>0</v>
      </c>
      <c r="E270" s="137" t="str">
        <f>IF(Binary!E270&gt;=1,"X",0)</f>
        <v>X</v>
      </c>
      <c r="F270" s="137" t="str">
        <f>IF(Binary!F270&gt;=1,"X",0)</f>
        <v>X</v>
      </c>
      <c r="G270" s="137">
        <f>IF(Binary!G270&gt;=1,"X",0)</f>
        <v>0</v>
      </c>
      <c r="H270" s="137">
        <f>IF(Binary!H270&gt;=1,"X",0)</f>
        <v>0</v>
      </c>
      <c r="I270" s="137">
        <f>IF(Binary!I270&gt;=1,"X",0)</f>
        <v>0</v>
      </c>
      <c r="J270" s="137">
        <f>IF(Binary!J270&gt;=1,"X",0)</f>
        <v>0</v>
      </c>
      <c r="K270" s="137">
        <f>IF(Binary!K270&gt;=1,"X",0)</f>
        <v>0</v>
      </c>
      <c r="L270" s="137">
        <f>IF(Binary!L270&gt;=1,"X",0)</f>
        <v>0</v>
      </c>
      <c r="M270" t="str">
        <f>'Actual species'!V270</f>
        <v>------------</v>
      </c>
    </row>
    <row r="271" spans="1:13" x14ac:dyDescent="0.3">
      <c r="A271" t="str">
        <f>Binary!A271</f>
        <v>Aleochara laevigata</v>
      </c>
      <c r="B271" s="137">
        <f>IF(Binary!B271&gt;=1,"X",0)</f>
        <v>0</v>
      </c>
      <c r="C271" s="137">
        <f>IF(Binary!C271&gt;=1,"X",0)</f>
        <v>0</v>
      </c>
      <c r="D271" s="137">
        <f>IF(Binary!D271&gt;=1,"X",0)</f>
        <v>0</v>
      </c>
      <c r="E271" s="137">
        <f>IF(Binary!E271&gt;=1,"X",0)</f>
        <v>0</v>
      </c>
      <c r="F271" s="137">
        <f>IF(Binary!F271&gt;=1,"X",0)</f>
        <v>0</v>
      </c>
      <c r="G271" s="137">
        <f>IF(Binary!G271&gt;=1,"X",0)</f>
        <v>0</v>
      </c>
      <c r="H271" s="137">
        <f>IF(Binary!H271&gt;=1,"X",0)</f>
        <v>0</v>
      </c>
      <c r="I271" s="137">
        <f>IF(Binary!I271&gt;=1,"X",0)</f>
        <v>0</v>
      </c>
      <c r="J271" s="137">
        <f>IF(Binary!J271&gt;=1,"X",0)</f>
        <v>0</v>
      </c>
      <c r="K271" s="137">
        <f>IF(Binary!K271&gt;=1,"X",0)</f>
        <v>0</v>
      </c>
      <c r="L271" s="137">
        <f>IF(Binary!L271&gt;=1,"X",0)</f>
        <v>0</v>
      </c>
      <c r="M271">
        <f>'Actual species'!V271</f>
        <v>1</v>
      </c>
    </row>
    <row r="272" spans="1:13" x14ac:dyDescent="0.3">
      <c r="A272" t="str">
        <f>Binary!A272</f>
        <v>Aleochara lanuginosa</v>
      </c>
      <c r="B272" s="137" t="str">
        <f>IF(Binary!B272&gt;=1,"X",0)</f>
        <v>X</v>
      </c>
      <c r="C272" s="137">
        <f>IF(Binary!C272&gt;=1,"X",0)</f>
        <v>0</v>
      </c>
      <c r="D272" s="137">
        <f>IF(Binary!D272&gt;=1,"X",0)</f>
        <v>0</v>
      </c>
      <c r="E272" s="137">
        <f>IF(Binary!E272&gt;=1,"X",0)</f>
        <v>0</v>
      </c>
      <c r="F272" s="137">
        <f>IF(Binary!F272&gt;=1,"X",0)</f>
        <v>0</v>
      </c>
      <c r="G272" s="137">
        <f>IF(Binary!G272&gt;=1,"X",0)</f>
        <v>0</v>
      </c>
      <c r="H272" s="137">
        <f>IF(Binary!H272&gt;=1,"X",0)</f>
        <v>0</v>
      </c>
      <c r="I272" s="137">
        <f>IF(Binary!I272&gt;=1,"X",0)</f>
        <v>0</v>
      </c>
      <c r="J272" s="137">
        <f>IF(Binary!J272&gt;=1,"X",0)</f>
        <v>0</v>
      </c>
      <c r="K272" s="137">
        <f>IF(Binary!K272&gt;=1,"X",0)</f>
        <v>0</v>
      </c>
      <c r="L272" s="137">
        <f>IF(Binary!L272&gt;=1,"X",0)</f>
        <v>0</v>
      </c>
      <c r="M272" t="str">
        <f>'Actual species'!V272</f>
        <v>------------</v>
      </c>
    </row>
    <row r="273" spans="1:13" x14ac:dyDescent="0.3">
      <c r="A273" t="str">
        <f>Binary!A273</f>
        <v>Aleochara lata</v>
      </c>
      <c r="B273" s="137" t="str">
        <f>IF(Binary!B273&gt;=1,"X",0)</f>
        <v>X</v>
      </c>
      <c r="C273" s="137">
        <f>IF(Binary!C273&gt;=1,"X",0)</f>
        <v>0</v>
      </c>
      <c r="D273" s="137">
        <f>IF(Binary!D273&gt;=1,"X",0)</f>
        <v>0</v>
      </c>
      <c r="E273" s="137">
        <f>IF(Binary!E273&gt;=1,"X",0)</f>
        <v>0</v>
      </c>
      <c r="F273" s="137" t="str">
        <f>IF(Binary!F273&gt;=1,"X",0)</f>
        <v>X</v>
      </c>
      <c r="G273" s="137">
        <f>IF(Binary!G273&gt;=1,"X",0)</f>
        <v>0</v>
      </c>
      <c r="H273" s="137">
        <f>IF(Binary!H273&gt;=1,"X",0)</f>
        <v>0</v>
      </c>
      <c r="I273" s="137">
        <f>IF(Binary!I273&gt;=1,"X",0)</f>
        <v>0</v>
      </c>
      <c r="J273" s="137">
        <f>IF(Binary!J273&gt;=1,"X",0)</f>
        <v>0</v>
      </c>
      <c r="K273" s="137">
        <f>IF(Binary!K273&gt;=1,"X",0)</f>
        <v>0</v>
      </c>
      <c r="L273" s="137">
        <f>IF(Binary!L273&gt;=1,"X",0)</f>
        <v>0</v>
      </c>
      <c r="M273" t="str">
        <f>'Actual species'!V273</f>
        <v>------------</v>
      </c>
    </row>
    <row r="274" spans="1:13" x14ac:dyDescent="0.3">
      <c r="A274" t="str">
        <f>Binary!A274</f>
        <v>Aleochara laticornis</v>
      </c>
      <c r="B274" s="137">
        <f>IF(Binary!B274&gt;=1,"X",0)</f>
        <v>0</v>
      </c>
      <c r="C274" s="137">
        <f>IF(Binary!C274&gt;=1,"X",0)</f>
        <v>0</v>
      </c>
      <c r="D274" s="137">
        <f>IF(Binary!D274&gt;=1,"X",0)</f>
        <v>0</v>
      </c>
      <c r="E274" s="137">
        <f>IF(Binary!E274&gt;=1,"X",0)</f>
        <v>0</v>
      </c>
      <c r="F274" s="137" t="str">
        <f>IF(Binary!F274&gt;=1,"X",0)</f>
        <v>X</v>
      </c>
      <c r="G274" s="137">
        <f>IF(Binary!G274&gt;=1,"X",0)</f>
        <v>0</v>
      </c>
      <c r="H274" s="137">
        <f>IF(Binary!H274&gt;=1,"X",0)</f>
        <v>0</v>
      </c>
      <c r="I274" s="137" t="str">
        <f>IF(Binary!I274&gt;=1,"X",0)</f>
        <v>X</v>
      </c>
      <c r="J274" s="137">
        <f>IF(Binary!J274&gt;=1,"X",0)</f>
        <v>0</v>
      </c>
      <c r="K274" s="137">
        <f>IF(Binary!K274&gt;=1,"X",0)</f>
        <v>0</v>
      </c>
      <c r="L274" s="137">
        <f>IF(Binary!L274&gt;=1,"X",0)</f>
        <v>0</v>
      </c>
      <c r="M274" t="str">
        <f>'Actual species'!V274</f>
        <v>------------</v>
      </c>
    </row>
    <row r="275" spans="1:13" x14ac:dyDescent="0.3">
      <c r="A275" t="str">
        <f>Binary!A275</f>
        <v>Aleochara maculata</v>
      </c>
      <c r="B275" s="137">
        <f>IF(Binary!B275&gt;=1,"X",0)</f>
        <v>0</v>
      </c>
      <c r="C275" s="137">
        <f>IF(Binary!C275&gt;=1,"X",0)</f>
        <v>0</v>
      </c>
      <c r="D275" s="137">
        <f>IF(Binary!D275&gt;=1,"X",0)</f>
        <v>0</v>
      </c>
      <c r="E275" s="137">
        <f>IF(Binary!E275&gt;=1,"X",0)</f>
        <v>0</v>
      </c>
      <c r="F275" s="137">
        <f>IF(Binary!F275&gt;=1,"X",0)</f>
        <v>0</v>
      </c>
      <c r="G275" s="137">
        <f>IF(Binary!G275&gt;=1,"X",0)</f>
        <v>0</v>
      </c>
      <c r="H275" s="137">
        <f>IF(Binary!H275&gt;=1,"X",0)</f>
        <v>0</v>
      </c>
      <c r="I275" s="137">
        <f>IF(Binary!I275&gt;=1,"X",0)</f>
        <v>0</v>
      </c>
      <c r="J275" s="137">
        <f>IF(Binary!J275&gt;=1,"X",0)</f>
        <v>0</v>
      </c>
      <c r="K275" s="137">
        <f>IF(Binary!K275&gt;=1,"X",0)</f>
        <v>0</v>
      </c>
      <c r="L275" s="137">
        <f>IF(Binary!L275&gt;=1,"X",0)</f>
        <v>0</v>
      </c>
      <c r="M275" t="str">
        <f>'Actual species'!V275</f>
        <v>------------</v>
      </c>
    </row>
    <row r="276" spans="1:13" x14ac:dyDescent="0.3">
      <c r="A276" t="str">
        <f>Binary!A276</f>
        <v>Aleochara maculipennis</v>
      </c>
      <c r="B276" s="137">
        <f>IF(Binary!B276&gt;=1,"X",0)</f>
        <v>0</v>
      </c>
      <c r="C276" s="137">
        <f>IF(Binary!C276&gt;=1,"X",0)</f>
        <v>0</v>
      </c>
      <c r="D276" s="137">
        <f>IF(Binary!D276&gt;=1,"X",0)</f>
        <v>0</v>
      </c>
      <c r="E276" s="137">
        <f>IF(Binary!E276&gt;=1,"X",0)</f>
        <v>0</v>
      </c>
      <c r="F276" s="137">
        <f>IF(Binary!F276&gt;=1,"X",0)</f>
        <v>0</v>
      </c>
      <c r="G276" s="137">
        <f>IF(Binary!G276&gt;=1,"X",0)</f>
        <v>0</v>
      </c>
      <c r="H276" s="137" t="str">
        <f>IF(Binary!H276&gt;=1,"X",0)</f>
        <v>X</v>
      </c>
      <c r="I276" s="137">
        <f>IF(Binary!I276&gt;=1,"X",0)</f>
        <v>0</v>
      </c>
      <c r="J276" s="137">
        <f>IF(Binary!J276&gt;=1,"X",0)</f>
        <v>0</v>
      </c>
      <c r="K276" s="137">
        <f>IF(Binary!K276&gt;=1,"X",0)</f>
        <v>0</v>
      </c>
      <c r="L276" s="137">
        <f>IF(Binary!L276&gt;=1,"X",0)</f>
        <v>0</v>
      </c>
      <c r="M276" t="str">
        <f>'Actual species'!V276</f>
        <v>------------</v>
      </c>
    </row>
    <row r="277" spans="1:13" x14ac:dyDescent="0.3">
      <c r="A277" t="str">
        <f>Binary!A277</f>
        <v>Aleochara rambouseki (hamulata)</v>
      </c>
      <c r="B277" s="137">
        <f>IF(Binary!B277&gt;=1,"X",0)</f>
        <v>0</v>
      </c>
      <c r="C277" s="137">
        <f>IF(Binary!C277&gt;=1,"X",0)</f>
        <v>0</v>
      </c>
      <c r="D277" s="137">
        <f>IF(Binary!D277&gt;=1,"X",0)</f>
        <v>0</v>
      </c>
      <c r="E277" s="137" t="str">
        <f>IF(Binary!E277&gt;=1,"X",0)</f>
        <v>X</v>
      </c>
      <c r="F277" s="137" t="str">
        <f>IF(Binary!F277&gt;=1,"X",0)</f>
        <v>X</v>
      </c>
      <c r="G277" s="137">
        <f>IF(Binary!G277&gt;=1,"X",0)</f>
        <v>0</v>
      </c>
      <c r="H277" s="137">
        <f>IF(Binary!H277&gt;=1,"X",0)</f>
        <v>0</v>
      </c>
      <c r="I277" s="137">
        <f>IF(Binary!I277&gt;=1,"X",0)</f>
        <v>0</v>
      </c>
      <c r="J277" s="137">
        <f>IF(Binary!J277&gt;=1,"X",0)</f>
        <v>0</v>
      </c>
      <c r="K277" s="137">
        <f>IF(Binary!K277&gt;=1,"X",0)</f>
        <v>0</v>
      </c>
      <c r="L277" s="137">
        <f>IF(Binary!L277&gt;=1,"X",0)</f>
        <v>0</v>
      </c>
      <c r="M277" t="str">
        <f>'Actual species'!V277</f>
        <v>------------</v>
      </c>
    </row>
    <row r="278" spans="1:13" x14ac:dyDescent="0.3">
      <c r="A278" t="str">
        <f>Binary!A278</f>
        <v>Aleochara sp.</v>
      </c>
      <c r="B278" s="137">
        <f>IF(Binary!B278&gt;=1,"X",0)</f>
        <v>0</v>
      </c>
      <c r="C278" s="137">
        <f>IF(Binary!C278&gt;=1,"X",0)</f>
        <v>0</v>
      </c>
      <c r="D278" s="137">
        <f>IF(Binary!D278&gt;=1,"X",0)</f>
        <v>0</v>
      </c>
      <c r="E278" s="137">
        <f>IF(Binary!E278&gt;=1,"X",0)</f>
        <v>0</v>
      </c>
      <c r="F278" s="137">
        <f>IF(Binary!F278&gt;=1,"X",0)</f>
        <v>0</v>
      </c>
      <c r="G278" s="137">
        <f>IF(Binary!G278&gt;=1,"X",0)</f>
        <v>0</v>
      </c>
      <c r="H278" s="137">
        <f>IF(Binary!H278&gt;=1,"X",0)</f>
        <v>0</v>
      </c>
      <c r="I278" s="137">
        <f>IF(Binary!I278&gt;=1,"X",0)</f>
        <v>0</v>
      </c>
      <c r="J278" s="137">
        <f>IF(Binary!J278&gt;=1,"X",0)</f>
        <v>0</v>
      </c>
      <c r="K278" s="137">
        <f>IF(Binary!K278&gt;=1,"X",0)</f>
        <v>0</v>
      </c>
      <c r="L278" s="137">
        <f>IF(Binary!L278&gt;=1,"X",0)</f>
        <v>0</v>
      </c>
      <c r="M278" t="str">
        <f>'Actual species'!V278</f>
        <v>------------</v>
      </c>
    </row>
    <row r="279" spans="1:13" x14ac:dyDescent="0.3">
      <c r="A279" t="str">
        <f>Binary!A279</f>
        <v>Aleochara tristis</v>
      </c>
      <c r="B279" s="137">
        <f>IF(Binary!B279&gt;=1,"X",0)</f>
        <v>0</v>
      </c>
      <c r="C279" s="137">
        <f>IF(Binary!C279&gt;=1,"X",0)</f>
        <v>0</v>
      </c>
      <c r="D279" s="137">
        <f>IF(Binary!D279&gt;=1,"X",0)</f>
        <v>0</v>
      </c>
      <c r="E279" s="137">
        <f>IF(Binary!E279&gt;=1,"X",0)</f>
        <v>0</v>
      </c>
      <c r="F279" s="137">
        <f>IF(Binary!F279&gt;=1,"X",0)</f>
        <v>0</v>
      </c>
      <c r="G279" s="137">
        <f>IF(Binary!G279&gt;=1,"X",0)</f>
        <v>0</v>
      </c>
      <c r="H279" s="137" t="str">
        <f>IF(Binary!H279&gt;=1,"X",0)</f>
        <v>X</v>
      </c>
      <c r="I279" s="137">
        <f>IF(Binary!I279&gt;=1,"X",0)</f>
        <v>0</v>
      </c>
      <c r="J279" s="137">
        <f>IF(Binary!J279&gt;=1,"X",0)</f>
        <v>0</v>
      </c>
      <c r="K279" s="137">
        <f>IF(Binary!K279&gt;=1,"X",0)</f>
        <v>0</v>
      </c>
      <c r="L279" s="137">
        <f>IF(Binary!L279&gt;=1,"X",0)</f>
        <v>0</v>
      </c>
      <c r="M279" t="str">
        <f>'Actual species'!V279</f>
        <v>------------</v>
      </c>
    </row>
    <row r="280" spans="1:13" x14ac:dyDescent="0.3">
      <c r="A280" t="str">
        <f>Binary!A280</f>
        <v>Aleochara verna</v>
      </c>
      <c r="B280" s="137">
        <f>IF(Binary!B280&gt;=1,"X",0)</f>
        <v>0</v>
      </c>
      <c r="C280" s="137">
        <f>IF(Binary!C280&gt;=1,"X",0)</f>
        <v>0</v>
      </c>
      <c r="D280" s="137">
        <f>IF(Binary!D280&gt;=1,"X",0)</f>
        <v>0</v>
      </c>
      <c r="E280" s="137">
        <f>IF(Binary!E280&gt;=1,"X",0)</f>
        <v>0</v>
      </c>
      <c r="F280" s="137" t="str">
        <f>IF(Binary!F280&gt;=1,"X",0)</f>
        <v>X</v>
      </c>
      <c r="G280" s="137">
        <f>IF(Binary!G280&gt;=1,"X",0)</f>
        <v>0</v>
      </c>
      <c r="H280" s="137">
        <f>IF(Binary!H280&gt;=1,"X",0)</f>
        <v>0</v>
      </c>
      <c r="I280" s="137">
        <f>IF(Binary!I280&gt;=1,"X",0)</f>
        <v>0</v>
      </c>
      <c r="J280" s="137">
        <f>IF(Binary!J280&gt;=1,"X",0)</f>
        <v>0</v>
      </c>
      <c r="K280" s="137">
        <f>IF(Binary!K280&gt;=1,"X",0)</f>
        <v>0</v>
      </c>
      <c r="L280" s="137">
        <f>IF(Binary!L280&gt;=1,"X",0)</f>
        <v>0</v>
      </c>
      <c r="M280" t="str">
        <f>'Actual species'!V280</f>
        <v>------------</v>
      </c>
    </row>
    <row r="281" spans="1:13" x14ac:dyDescent="0.3">
      <c r="A281" t="str">
        <f>Binary!A281</f>
        <v xml:space="preserve">Alevonota cretica (E) </v>
      </c>
      <c r="B281" s="137">
        <f>IF(Binary!B281&gt;=1,"X",0)</f>
        <v>0</v>
      </c>
      <c r="C281" s="137">
        <f>IF(Binary!C281&gt;=1,"X",0)</f>
        <v>0</v>
      </c>
      <c r="D281" s="137">
        <f>IF(Binary!D281&gt;=1,"X",0)</f>
        <v>0</v>
      </c>
      <c r="E281" s="137">
        <f>IF(Binary!E281&gt;=1,"X",0)</f>
        <v>0</v>
      </c>
      <c r="F281" s="137">
        <f>IF(Binary!F281&gt;=1,"X",0)</f>
        <v>0</v>
      </c>
      <c r="G281" s="137" t="str">
        <f>IF(Binary!G281&gt;=1,"X",0)</f>
        <v>X</v>
      </c>
      <c r="H281" s="137">
        <f>IF(Binary!H281&gt;=1,"X",0)</f>
        <v>0</v>
      </c>
      <c r="I281" s="137">
        <f>IF(Binary!I281&gt;=1,"X",0)</f>
        <v>0</v>
      </c>
      <c r="J281" s="137">
        <f>IF(Binary!J281&gt;=1,"X",0)</f>
        <v>0</v>
      </c>
      <c r="K281" s="137">
        <f>IF(Binary!K281&gt;=1,"X",0)</f>
        <v>0</v>
      </c>
      <c r="L281" s="137">
        <f>IF(Binary!L281&gt;=1,"X",0)</f>
        <v>0</v>
      </c>
      <c r="M281" t="str">
        <f>'Actual species'!V281</f>
        <v>------------</v>
      </c>
    </row>
    <row r="282" spans="1:13" x14ac:dyDescent="0.3">
      <c r="A282" t="str">
        <f>Binary!A282</f>
        <v>Alevonota egregia</v>
      </c>
      <c r="B282" s="137">
        <f>IF(Binary!B282&gt;=1,"X",0)</f>
        <v>0</v>
      </c>
      <c r="C282" s="137">
        <f>IF(Binary!C282&gt;=1,"X",0)</f>
        <v>0</v>
      </c>
      <c r="D282" s="137">
        <f>IF(Binary!D282&gt;=1,"X",0)</f>
        <v>0</v>
      </c>
      <c r="E282" s="137">
        <f>IF(Binary!E282&gt;=1,"X",0)</f>
        <v>0</v>
      </c>
      <c r="F282" s="137">
        <f>IF(Binary!F282&gt;=1,"X",0)</f>
        <v>0</v>
      </c>
      <c r="G282" s="137">
        <f>IF(Binary!G282&gt;=1,"X",0)</f>
        <v>0</v>
      </c>
      <c r="H282" s="137">
        <f>IF(Binary!H282&gt;=1,"X",0)</f>
        <v>0</v>
      </c>
      <c r="I282" s="137">
        <f>IF(Binary!I282&gt;=1,"X",0)</f>
        <v>0</v>
      </c>
      <c r="J282" s="137">
        <f>IF(Binary!J282&gt;=1,"X",0)</f>
        <v>0</v>
      </c>
      <c r="K282" s="137">
        <f>IF(Binary!K282&gt;=1,"X",0)</f>
        <v>0</v>
      </c>
      <c r="L282" s="137">
        <f>IF(Binary!L282&gt;=1,"X",0)</f>
        <v>0</v>
      </c>
      <c r="M282" t="str">
        <f>'Actual species'!V282</f>
        <v>------------</v>
      </c>
    </row>
    <row r="283" spans="1:13" x14ac:dyDescent="0.3">
      <c r="A283" t="str">
        <f>Binary!A283</f>
        <v>Alevonota gracilenta</v>
      </c>
      <c r="B283" s="137">
        <f>IF(Binary!B283&gt;=1,"X",0)</f>
        <v>0</v>
      </c>
      <c r="C283" s="137">
        <f>IF(Binary!C283&gt;=1,"X",0)</f>
        <v>0</v>
      </c>
      <c r="D283" s="137" t="str">
        <f>IF(Binary!D283&gt;=1,"X",0)</f>
        <v>X</v>
      </c>
      <c r="E283" s="137">
        <f>IF(Binary!E283&gt;=1,"X",0)</f>
        <v>0</v>
      </c>
      <c r="F283" s="137">
        <f>IF(Binary!F283&gt;=1,"X",0)</f>
        <v>0</v>
      </c>
      <c r="G283" s="137">
        <f>IF(Binary!G283&gt;=1,"X",0)</f>
        <v>0</v>
      </c>
      <c r="H283" s="137">
        <f>IF(Binary!H283&gt;=1,"X",0)</f>
        <v>0</v>
      </c>
      <c r="I283" s="137">
        <f>IF(Binary!I283&gt;=1,"X",0)</f>
        <v>0</v>
      </c>
      <c r="J283" s="137">
        <f>IF(Binary!J283&gt;=1,"X",0)</f>
        <v>0</v>
      </c>
      <c r="K283" s="137">
        <f>IF(Binary!K283&gt;=1,"X",0)</f>
        <v>0</v>
      </c>
      <c r="L283" s="137">
        <f>IF(Binary!L283&gt;=1,"X",0)</f>
        <v>0</v>
      </c>
      <c r="M283" t="str">
        <f>'Actual species'!V283</f>
        <v>------------</v>
      </c>
    </row>
    <row r="284" spans="1:13" x14ac:dyDescent="0.3">
      <c r="A284" t="str">
        <f>Binary!A284</f>
        <v>Alevonota libanotica</v>
      </c>
      <c r="B284" s="137">
        <f>IF(Binary!B284&gt;=1,"X",0)</f>
        <v>0</v>
      </c>
      <c r="C284" s="137">
        <f>IF(Binary!C284&gt;=1,"X",0)</f>
        <v>0</v>
      </c>
      <c r="D284" s="137">
        <f>IF(Binary!D284&gt;=1,"X",0)</f>
        <v>0</v>
      </c>
      <c r="E284" s="137">
        <f>IF(Binary!E284&gt;=1,"X",0)</f>
        <v>0</v>
      </c>
      <c r="F284" s="137" t="str">
        <f>IF(Binary!F284&gt;=1,"X",0)</f>
        <v>X</v>
      </c>
      <c r="G284" s="137">
        <f>IF(Binary!G284&gt;=1,"X",0)</f>
        <v>0</v>
      </c>
      <c r="H284" s="137" t="str">
        <f>IF(Binary!H284&gt;=1,"X",0)</f>
        <v>X</v>
      </c>
      <c r="I284" s="137">
        <f>IF(Binary!I284&gt;=1,"X",0)</f>
        <v>0</v>
      </c>
      <c r="J284" s="137">
        <f>IF(Binary!J284&gt;=1,"X",0)</f>
        <v>0</v>
      </c>
      <c r="K284" s="137">
        <f>IF(Binary!K284&gt;=1,"X",0)</f>
        <v>0</v>
      </c>
      <c r="L284" s="137">
        <f>IF(Binary!L284&gt;=1,"X",0)</f>
        <v>0</v>
      </c>
      <c r="M284" t="str">
        <f>'Actual species'!V284</f>
        <v>------------</v>
      </c>
    </row>
    <row r="285" spans="1:13" x14ac:dyDescent="0.3">
      <c r="A285" t="str">
        <f>Binary!A285</f>
        <v>Alevonota rufotestacea</v>
      </c>
      <c r="B285" s="137">
        <f>IF(Binary!B285&gt;=1,"X",0)</f>
        <v>0</v>
      </c>
      <c r="C285" s="137" t="str">
        <f>IF(Binary!C285&gt;=1,"X",0)</f>
        <v>X</v>
      </c>
      <c r="D285" s="137" t="str">
        <f>IF(Binary!D285&gt;=1,"X",0)</f>
        <v>X</v>
      </c>
      <c r="E285" s="137" t="str">
        <f>IF(Binary!E285&gt;=1,"X",0)</f>
        <v>X</v>
      </c>
      <c r="F285" s="137">
        <f>IF(Binary!F285&gt;=1,"X",0)</f>
        <v>0</v>
      </c>
      <c r="G285" s="137">
        <f>IF(Binary!G285&gt;=1,"X",0)</f>
        <v>0</v>
      </c>
      <c r="H285" s="137">
        <f>IF(Binary!H285&gt;=1,"X",0)</f>
        <v>0</v>
      </c>
      <c r="I285" s="137">
        <f>IF(Binary!I285&gt;=1,"X",0)</f>
        <v>0</v>
      </c>
      <c r="J285" s="137">
        <f>IF(Binary!J285&gt;=1,"X",0)</f>
        <v>0</v>
      </c>
      <c r="K285" s="137">
        <f>IF(Binary!K285&gt;=1,"X",0)</f>
        <v>0</v>
      </c>
      <c r="L285" s="137">
        <f>IF(Binary!L285&gt;=1,"X",0)</f>
        <v>0</v>
      </c>
      <c r="M285" t="str">
        <f>'Actual species'!V285</f>
        <v>------------</v>
      </c>
    </row>
    <row r="286" spans="1:13" x14ac:dyDescent="0.3">
      <c r="A286" t="str">
        <f>Binary!A286</f>
        <v>Aloconota aegea</v>
      </c>
      <c r="B286" s="137">
        <f>IF(Binary!B286&gt;=1,"X",0)</f>
        <v>0</v>
      </c>
      <c r="C286" s="137">
        <f>IF(Binary!C286&gt;=1,"X",0)</f>
        <v>0</v>
      </c>
      <c r="D286" s="137">
        <f>IF(Binary!D286&gt;=1,"X",0)</f>
        <v>0</v>
      </c>
      <c r="E286" s="137" t="str">
        <f>IF(Binary!E286&gt;=1,"X",0)</f>
        <v>X</v>
      </c>
      <c r="F286" s="137" t="str">
        <f>IF(Binary!F286&gt;=1,"X",0)</f>
        <v>X</v>
      </c>
      <c r="G286" s="137">
        <f>IF(Binary!G286&gt;=1,"X",0)</f>
        <v>0</v>
      </c>
      <c r="H286" s="137">
        <f>IF(Binary!H286&gt;=1,"X",0)</f>
        <v>0</v>
      </c>
      <c r="I286" s="137">
        <f>IF(Binary!I286&gt;=1,"X",0)</f>
        <v>0</v>
      </c>
      <c r="J286" s="137">
        <f>IF(Binary!J286&gt;=1,"X",0)</f>
        <v>0</v>
      </c>
      <c r="K286" s="137">
        <f>IF(Binary!K286&gt;=1,"X",0)</f>
        <v>0</v>
      </c>
      <c r="L286" s="137">
        <f>IF(Binary!L286&gt;=1,"X",0)</f>
        <v>0</v>
      </c>
      <c r="M286" t="str">
        <f>'Actual species'!V286</f>
        <v>------------</v>
      </c>
    </row>
    <row r="287" spans="1:13" x14ac:dyDescent="0.3">
      <c r="A287" t="str">
        <f>Binary!A287</f>
        <v xml:space="preserve">Aloconota brachyptera (E) </v>
      </c>
      <c r="B287" s="137">
        <f>IF(Binary!B287&gt;=1,"X",0)</f>
        <v>0</v>
      </c>
      <c r="C287" s="137">
        <f>IF(Binary!C287&gt;=1,"X",0)</f>
        <v>0</v>
      </c>
      <c r="D287" s="137">
        <f>IF(Binary!D287&gt;=1,"X",0)</f>
        <v>0</v>
      </c>
      <c r="E287" s="137">
        <f>IF(Binary!E287&gt;=1,"X",0)</f>
        <v>0</v>
      </c>
      <c r="F287" s="137">
        <f>IF(Binary!F287&gt;=1,"X",0)</f>
        <v>0</v>
      </c>
      <c r="G287" s="137" t="str">
        <f>IF(Binary!G287&gt;=1,"X",0)</f>
        <v>X</v>
      </c>
      <c r="H287" s="137">
        <f>IF(Binary!H287&gt;=1,"X",0)</f>
        <v>0</v>
      </c>
      <c r="I287" s="137">
        <f>IF(Binary!I287&gt;=1,"X",0)</f>
        <v>0</v>
      </c>
      <c r="J287" s="137">
        <f>IF(Binary!J287&gt;=1,"X",0)</f>
        <v>0</v>
      </c>
      <c r="K287" s="137">
        <f>IF(Binary!K287&gt;=1,"X",0)</f>
        <v>0</v>
      </c>
      <c r="L287" s="137">
        <f>IF(Binary!L287&gt;=1,"X",0)</f>
        <v>0</v>
      </c>
      <c r="M287" t="str">
        <f>'Actual species'!V287</f>
        <v>------------</v>
      </c>
    </row>
    <row r="288" spans="1:13" x14ac:dyDescent="0.3">
      <c r="A288" t="str">
        <f>Binary!A288</f>
        <v>Aloconota cambrica</v>
      </c>
      <c r="B288" s="137">
        <f>IF(Binary!B288&gt;=1,"X",0)</f>
        <v>0</v>
      </c>
      <c r="C288" s="137" t="str">
        <f>IF(Binary!C288&gt;=1,"X",0)</f>
        <v>X</v>
      </c>
      <c r="D288" s="137">
        <f>IF(Binary!D288&gt;=1,"X",0)</f>
        <v>0</v>
      </c>
      <c r="E288" s="137">
        <f>IF(Binary!E288&gt;=1,"X",0)</f>
        <v>0</v>
      </c>
      <c r="F288" s="137" t="str">
        <f>IF(Binary!F288&gt;=1,"X",0)</f>
        <v>X</v>
      </c>
      <c r="G288" s="137">
        <f>IF(Binary!G288&gt;=1,"X",0)</f>
        <v>0</v>
      </c>
      <c r="H288" s="137">
        <f>IF(Binary!H288&gt;=1,"X",0)</f>
        <v>0</v>
      </c>
      <c r="I288" s="137">
        <f>IF(Binary!I288&gt;=1,"X",0)</f>
        <v>0</v>
      </c>
      <c r="J288" s="137" t="str">
        <f>IF(Binary!J288&gt;=1,"X",0)</f>
        <v>X</v>
      </c>
      <c r="K288" s="137">
        <f>IF(Binary!K288&gt;=1,"X",0)</f>
        <v>0</v>
      </c>
      <c r="L288" s="137">
        <f>IF(Binary!L288&gt;=1,"X",0)</f>
        <v>0</v>
      </c>
      <c r="M288" t="str">
        <f>'Actual species'!V288</f>
        <v>------------</v>
      </c>
    </row>
    <row r="289" spans="1:13" x14ac:dyDescent="0.3">
      <c r="A289" t="str">
        <f>Binary!A289</f>
        <v>Aloconota coulsoni</v>
      </c>
      <c r="B289" s="137">
        <f>IF(Binary!B289&gt;=1,"X",0)</f>
        <v>0</v>
      </c>
      <c r="C289" s="137">
        <f>IF(Binary!C289&gt;=1,"X",0)</f>
        <v>0</v>
      </c>
      <c r="D289" s="137">
        <f>IF(Binary!D289&gt;=1,"X",0)</f>
        <v>0</v>
      </c>
      <c r="E289" s="137">
        <f>IF(Binary!E289&gt;=1,"X",0)</f>
        <v>0</v>
      </c>
      <c r="F289" s="137">
        <f>IF(Binary!F289&gt;=1,"X",0)</f>
        <v>0</v>
      </c>
      <c r="G289" s="137">
        <f>IF(Binary!G289&gt;=1,"X",0)</f>
        <v>0</v>
      </c>
      <c r="H289" s="137">
        <f>IF(Binary!H289&gt;=1,"X",0)</f>
        <v>0</v>
      </c>
      <c r="I289" s="137">
        <f>IF(Binary!I289&gt;=1,"X",0)</f>
        <v>0</v>
      </c>
      <c r="J289" s="137" t="str">
        <f>IF(Binary!J289&gt;=1,"X",0)</f>
        <v>X</v>
      </c>
      <c r="K289" s="137">
        <f>IF(Binary!K289&gt;=1,"X",0)</f>
        <v>0</v>
      </c>
      <c r="L289" s="137">
        <f>IF(Binary!L289&gt;=1,"X",0)</f>
        <v>0</v>
      </c>
      <c r="M289" t="str">
        <f>'Actual species'!V289</f>
        <v>------------</v>
      </c>
    </row>
    <row r="290" spans="1:13" x14ac:dyDescent="0.3">
      <c r="A290" t="str">
        <f>Binary!A290</f>
        <v>Aloconota greagaria</v>
      </c>
      <c r="B290" s="137" t="str">
        <f>IF(Binary!B290&gt;=1,"X",0)</f>
        <v>X</v>
      </c>
      <c r="C290" s="137" t="str">
        <f>IF(Binary!C290&gt;=1,"X",0)</f>
        <v>X</v>
      </c>
      <c r="D290" s="137">
        <f>IF(Binary!D290&gt;=1,"X",0)</f>
        <v>0</v>
      </c>
      <c r="E290" s="137">
        <f>IF(Binary!E290&gt;=1,"X",0)</f>
        <v>0</v>
      </c>
      <c r="F290" s="137" t="str">
        <f>IF(Binary!F290&gt;=1,"X",0)</f>
        <v>X</v>
      </c>
      <c r="G290" s="137">
        <f>IF(Binary!G290&gt;=1,"X",0)</f>
        <v>0</v>
      </c>
      <c r="H290" s="137">
        <f>IF(Binary!H290&gt;=1,"X",0)</f>
        <v>0</v>
      </c>
      <c r="I290" s="137">
        <f>IF(Binary!I290&gt;=1,"X",0)</f>
        <v>0</v>
      </c>
      <c r="J290" s="137" t="str">
        <f>IF(Binary!J290&gt;=1,"X",0)</f>
        <v>X</v>
      </c>
      <c r="K290" s="137">
        <f>IF(Binary!K290&gt;=1,"X",0)</f>
        <v>0</v>
      </c>
      <c r="L290" s="137">
        <f>IF(Binary!L290&gt;=1,"X",0)</f>
        <v>0</v>
      </c>
      <c r="M290" t="str">
        <f>'Actual species'!V290</f>
        <v>------------</v>
      </c>
    </row>
    <row r="291" spans="1:13" x14ac:dyDescent="0.3">
      <c r="A291" t="str">
        <f>Binary!A291</f>
        <v>Aloconota insecta</v>
      </c>
      <c r="B291" s="137">
        <f>IF(Binary!B291&gt;=1,"X",0)</f>
        <v>0</v>
      </c>
      <c r="C291" s="137">
        <f>IF(Binary!C291&gt;=1,"X",0)</f>
        <v>0</v>
      </c>
      <c r="D291" s="137">
        <f>IF(Binary!D291&gt;=1,"X",0)</f>
        <v>0</v>
      </c>
      <c r="E291" s="137">
        <f>IF(Binary!E291&gt;=1,"X",0)</f>
        <v>0</v>
      </c>
      <c r="F291" s="137">
        <f>IF(Binary!F291&gt;=1,"X",0)</f>
        <v>0</v>
      </c>
      <c r="G291" s="137">
        <f>IF(Binary!G291&gt;=1,"X",0)</f>
        <v>0</v>
      </c>
      <c r="H291" s="137">
        <f>IF(Binary!H291&gt;=1,"X",0)</f>
        <v>0</v>
      </c>
      <c r="I291" s="137">
        <f>IF(Binary!I291&gt;=1,"X",0)</f>
        <v>0</v>
      </c>
      <c r="J291" s="137">
        <f>IF(Binary!J291&gt;=1,"X",0)</f>
        <v>0</v>
      </c>
      <c r="K291" s="137">
        <f>IF(Binary!K291&gt;=1,"X",0)</f>
        <v>0</v>
      </c>
      <c r="L291" s="137">
        <f>IF(Binary!L291&gt;=1,"X",0)</f>
        <v>0</v>
      </c>
      <c r="M291" t="str">
        <f>'Actual species'!V291</f>
        <v>------------</v>
      </c>
    </row>
    <row r="292" spans="1:13" x14ac:dyDescent="0.3">
      <c r="A292" t="str">
        <f>Binary!A292</f>
        <v>Aloconota languida</v>
      </c>
      <c r="B292" s="137">
        <f>IF(Binary!B292&gt;=1,"X",0)</f>
        <v>0</v>
      </c>
      <c r="C292" s="137">
        <f>IF(Binary!C292&gt;=1,"X",0)</f>
        <v>0</v>
      </c>
      <c r="D292" s="137">
        <f>IF(Binary!D292&gt;=1,"X",0)</f>
        <v>0</v>
      </c>
      <c r="E292" s="137">
        <f>IF(Binary!E292&gt;=1,"X",0)</f>
        <v>0</v>
      </c>
      <c r="F292" s="137">
        <f>IF(Binary!F292&gt;=1,"X",0)</f>
        <v>0</v>
      </c>
      <c r="G292" s="137">
        <f>IF(Binary!G292&gt;=1,"X",0)</f>
        <v>0</v>
      </c>
      <c r="H292" s="137">
        <f>IF(Binary!H292&gt;=1,"X",0)</f>
        <v>0</v>
      </c>
      <c r="I292" s="137">
        <f>IF(Binary!I292&gt;=1,"X",0)</f>
        <v>0</v>
      </c>
      <c r="J292" s="137">
        <f>IF(Binary!J292&gt;=1,"X",0)</f>
        <v>0</v>
      </c>
      <c r="K292" s="137">
        <f>IF(Binary!K292&gt;=1,"X",0)</f>
        <v>0</v>
      </c>
      <c r="L292" s="137">
        <f>IF(Binary!L292&gt;=1,"X",0)</f>
        <v>0</v>
      </c>
      <c r="M292" t="str">
        <f>'Actual species'!V292</f>
        <v>------------</v>
      </c>
    </row>
    <row r="293" spans="1:13" x14ac:dyDescent="0.3">
      <c r="A293" t="str">
        <f>Binary!A293</f>
        <v>Aloconota lesbia</v>
      </c>
      <c r="B293" s="137">
        <f>IF(Binary!B293&gt;=1,"X",0)</f>
        <v>0</v>
      </c>
      <c r="C293" s="137">
        <f>IF(Binary!C293&gt;=1,"X",0)</f>
        <v>0</v>
      </c>
      <c r="D293" s="137">
        <f>IF(Binary!D293&gt;=1,"X",0)</f>
        <v>0</v>
      </c>
      <c r="E293" s="137">
        <f>IF(Binary!E293&gt;=1,"X",0)</f>
        <v>0</v>
      </c>
      <c r="F293" s="137" t="str">
        <f>IF(Binary!F293&gt;=1,"X",0)</f>
        <v>X</v>
      </c>
      <c r="G293" s="137">
        <f>IF(Binary!G293&gt;=1,"X",0)</f>
        <v>0</v>
      </c>
      <c r="H293" s="137">
        <f>IF(Binary!H293&gt;=1,"X",0)</f>
        <v>0</v>
      </c>
      <c r="I293" s="137">
        <f>IF(Binary!I293&gt;=1,"X",0)</f>
        <v>0</v>
      </c>
      <c r="J293" s="137">
        <f>IF(Binary!J293&gt;=1,"X",0)</f>
        <v>0</v>
      </c>
      <c r="K293" s="137">
        <f>IF(Binary!K293&gt;=1,"X",0)</f>
        <v>0</v>
      </c>
      <c r="L293" s="137">
        <f>IF(Binary!L293&gt;=1,"X",0)</f>
        <v>0</v>
      </c>
      <c r="M293" t="str">
        <f>'Actual species'!V293</f>
        <v>------------</v>
      </c>
    </row>
    <row r="294" spans="1:13" x14ac:dyDescent="0.3">
      <c r="A294" t="str">
        <f>Binary!A294</f>
        <v>Aloconota longicollis</v>
      </c>
      <c r="B294" s="137">
        <f>IF(Binary!B294&gt;=1,"X",0)</f>
        <v>0</v>
      </c>
      <c r="C294" s="137">
        <f>IF(Binary!C294&gt;=1,"X",0)</f>
        <v>0</v>
      </c>
      <c r="D294" s="137">
        <f>IF(Binary!D294&gt;=1,"X",0)</f>
        <v>0</v>
      </c>
      <c r="E294" s="137">
        <f>IF(Binary!E294&gt;=1,"X",0)</f>
        <v>0</v>
      </c>
      <c r="F294" s="137">
        <f>IF(Binary!F294&gt;=1,"X",0)</f>
        <v>0</v>
      </c>
      <c r="G294" s="137">
        <f>IF(Binary!G294&gt;=1,"X",0)</f>
        <v>0</v>
      </c>
      <c r="H294" s="137">
        <f>IF(Binary!H294&gt;=1,"X",0)</f>
        <v>0</v>
      </c>
      <c r="I294" s="137">
        <f>IF(Binary!I294&gt;=1,"X",0)</f>
        <v>0</v>
      </c>
      <c r="J294" s="137" t="str">
        <f>IF(Binary!J294&gt;=1,"X",0)</f>
        <v>X</v>
      </c>
      <c r="K294" s="137">
        <f>IF(Binary!K294&gt;=1,"X",0)</f>
        <v>0</v>
      </c>
      <c r="L294" s="137">
        <f>IF(Binary!L294&gt;=1,"X",0)</f>
        <v>0</v>
      </c>
      <c r="M294" t="str">
        <f>'Actual species'!V294</f>
        <v>------------</v>
      </c>
    </row>
    <row r="295" spans="1:13" x14ac:dyDescent="0.3">
      <c r="A295" t="str">
        <f>Binary!A295</f>
        <v>Aloconota mediterranea</v>
      </c>
      <c r="B295" s="137">
        <f>IF(Binary!B295&gt;=1,"X",0)</f>
        <v>0</v>
      </c>
      <c r="C295" s="137">
        <f>IF(Binary!C295&gt;=1,"X",0)</f>
        <v>0</v>
      </c>
      <c r="D295" s="137">
        <f>IF(Binary!D295&gt;=1,"X",0)</f>
        <v>0</v>
      </c>
      <c r="E295" s="137">
        <f>IF(Binary!E295&gt;=1,"X",0)</f>
        <v>0</v>
      </c>
      <c r="F295" s="137">
        <f>IF(Binary!F295&gt;=1,"X",0)</f>
        <v>0</v>
      </c>
      <c r="G295" s="137">
        <f>IF(Binary!G295&gt;=1,"X",0)</f>
        <v>0</v>
      </c>
      <c r="H295" s="137">
        <f>IF(Binary!H295&gt;=1,"X",0)</f>
        <v>0</v>
      </c>
      <c r="I295" s="137">
        <f>IF(Binary!I295&gt;=1,"X",0)</f>
        <v>0</v>
      </c>
      <c r="J295" s="137">
        <f>IF(Binary!J295&gt;=1,"X",0)</f>
        <v>0</v>
      </c>
      <c r="K295" s="137">
        <f>IF(Binary!K295&gt;=1,"X",0)</f>
        <v>0</v>
      </c>
      <c r="L295" s="137">
        <f>IF(Binary!L295&gt;=1,"X",0)</f>
        <v>0</v>
      </c>
      <c r="M295" t="str">
        <f>'Actual species'!V295</f>
        <v>------------</v>
      </c>
    </row>
    <row r="296" spans="1:13" x14ac:dyDescent="0.3">
      <c r="A296" t="str">
        <f>Binary!A296</f>
        <v xml:space="preserve">Aloconota minoica (E) </v>
      </c>
      <c r="B296" s="137">
        <f>IF(Binary!B296&gt;=1,"X",0)</f>
        <v>0</v>
      </c>
      <c r="C296" s="137">
        <f>IF(Binary!C296&gt;=1,"X",0)</f>
        <v>0</v>
      </c>
      <c r="D296" s="137">
        <f>IF(Binary!D296&gt;=1,"X",0)</f>
        <v>0</v>
      </c>
      <c r="E296" s="137">
        <f>IF(Binary!E296&gt;=1,"X",0)</f>
        <v>0</v>
      </c>
      <c r="F296" s="137">
        <f>IF(Binary!F296&gt;=1,"X",0)</f>
        <v>0</v>
      </c>
      <c r="G296" s="137" t="str">
        <f>IF(Binary!G296&gt;=1,"X",0)</f>
        <v>X</v>
      </c>
      <c r="H296" s="137">
        <f>IF(Binary!H296&gt;=1,"X",0)</f>
        <v>0</v>
      </c>
      <c r="I296" s="137">
        <f>IF(Binary!I296&gt;=1,"X",0)</f>
        <v>0</v>
      </c>
      <c r="J296" s="137">
        <f>IF(Binary!J296&gt;=1,"X",0)</f>
        <v>0</v>
      </c>
      <c r="K296" s="137">
        <f>IF(Binary!K296&gt;=1,"X",0)</f>
        <v>0</v>
      </c>
      <c r="L296" s="137">
        <f>IF(Binary!L296&gt;=1,"X",0)</f>
        <v>0</v>
      </c>
      <c r="M296" t="str">
        <f>'Actual species'!V296</f>
        <v>------------</v>
      </c>
    </row>
    <row r="297" spans="1:13" x14ac:dyDescent="0.3">
      <c r="A297" t="str">
        <f>Binary!A297</f>
        <v>Aloconota montenegrina</v>
      </c>
      <c r="B297" s="137">
        <f>IF(Binary!B297&gt;=1,"X",0)</f>
        <v>0</v>
      </c>
      <c r="C297" s="137">
        <f>IF(Binary!C297&gt;=1,"X",0)</f>
        <v>0</v>
      </c>
      <c r="D297" s="137">
        <f>IF(Binary!D297&gt;=1,"X",0)</f>
        <v>0</v>
      </c>
      <c r="E297" s="137">
        <f>IF(Binary!E297&gt;=1,"X",0)</f>
        <v>0</v>
      </c>
      <c r="F297" s="137">
        <f>IF(Binary!F297&gt;=1,"X",0)</f>
        <v>0</v>
      </c>
      <c r="G297" s="137">
        <f>IF(Binary!G297&gt;=1,"X",0)</f>
        <v>0</v>
      </c>
      <c r="H297" s="137">
        <f>IF(Binary!H297&gt;=1,"X",0)</f>
        <v>0</v>
      </c>
      <c r="I297" s="137">
        <f>IF(Binary!I297&gt;=1,"X",0)</f>
        <v>0</v>
      </c>
      <c r="J297" s="137" t="str">
        <f>IF(Binary!J297&gt;=1,"X",0)</f>
        <v>X</v>
      </c>
      <c r="K297" s="137">
        <f>IF(Binary!K297&gt;=1,"X",0)</f>
        <v>0</v>
      </c>
      <c r="L297" s="137">
        <f>IF(Binary!L297&gt;=1,"X",0)</f>
        <v>0</v>
      </c>
      <c r="M297" t="str">
        <f>'Actual species'!V297</f>
        <v>------------</v>
      </c>
    </row>
    <row r="298" spans="1:13" x14ac:dyDescent="0.3">
      <c r="A298" t="str">
        <f>Binary!A298</f>
        <v>Aloconota myrmicaria</v>
      </c>
      <c r="B298" s="137">
        <f>IF(Binary!B298&gt;=1,"X",0)</f>
        <v>0</v>
      </c>
      <c r="C298" s="137">
        <f>IF(Binary!C298&gt;=1,"X",0)</f>
        <v>0</v>
      </c>
      <c r="D298" s="137">
        <f>IF(Binary!D298&gt;=1,"X",0)</f>
        <v>0</v>
      </c>
      <c r="E298" s="137">
        <f>IF(Binary!E298&gt;=1,"X",0)</f>
        <v>0</v>
      </c>
      <c r="F298" s="137">
        <f>IF(Binary!F298&gt;=1,"X",0)</f>
        <v>0</v>
      </c>
      <c r="G298" s="137">
        <f>IF(Binary!G298&gt;=1,"X",0)</f>
        <v>0</v>
      </c>
      <c r="H298" s="137">
        <f>IF(Binary!H298&gt;=1,"X",0)</f>
        <v>0</v>
      </c>
      <c r="I298" s="137">
        <f>IF(Binary!I298&gt;=1,"X",0)</f>
        <v>0</v>
      </c>
      <c r="J298" s="137">
        <f>IF(Binary!J298&gt;=1,"X",0)</f>
        <v>0</v>
      </c>
      <c r="K298" s="137">
        <f>IF(Binary!K298&gt;=1,"X",0)</f>
        <v>0</v>
      </c>
      <c r="L298" s="137">
        <f>IF(Binary!L298&gt;=1,"X",0)</f>
        <v>0</v>
      </c>
      <c r="M298" t="str">
        <f>'Actual species'!V298</f>
        <v>------------</v>
      </c>
    </row>
    <row r="299" spans="1:13" x14ac:dyDescent="0.3">
      <c r="A299" t="str">
        <f>Binary!A299</f>
        <v>Aloconota planifrons</v>
      </c>
      <c r="B299" s="137">
        <f>IF(Binary!B299&gt;=1,"X",0)</f>
        <v>0</v>
      </c>
      <c r="C299" s="137">
        <f>IF(Binary!C299&gt;=1,"X",0)</f>
        <v>0</v>
      </c>
      <c r="D299" s="137">
        <f>IF(Binary!D299&gt;=1,"X",0)</f>
        <v>0</v>
      </c>
      <c r="E299" s="137">
        <f>IF(Binary!E299&gt;=1,"X",0)</f>
        <v>0</v>
      </c>
      <c r="F299" s="137">
        <f>IF(Binary!F299&gt;=1,"X",0)</f>
        <v>0</v>
      </c>
      <c r="G299" s="137">
        <f>IF(Binary!G299&gt;=1,"X",0)</f>
        <v>0</v>
      </c>
      <c r="H299" s="137">
        <f>IF(Binary!H299&gt;=1,"X",0)</f>
        <v>0</v>
      </c>
      <c r="I299" s="137">
        <f>IF(Binary!I299&gt;=1,"X",0)</f>
        <v>0</v>
      </c>
      <c r="J299" s="137" t="str">
        <f>IF(Binary!J299&gt;=1,"X",0)</f>
        <v>X</v>
      </c>
      <c r="K299" s="137">
        <f>IF(Binary!K299&gt;=1,"X",0)</f>
        <v>0</v>
      </c>
      <c r="L299" s="137">
        <f>IF(Binary!L299&gt;=1,"X",0)</f>
        <v>0</v>
      </c>
      <c r="M299" t="str">
        <f>'Actual species'!V299</f>
        <v>------------</v>
      </c>
    </row>
    <row r="300" spans="1:13" x14ac:dyDescent="0.3">
      <c r="A300" t="str">
        <f>Binary!A300</f>
        <v>Aloconota samia</v>
      </c>
      <c r="B300" s="137">
        <f>IF(Binary!B300&gt;=1,"X",0)</f>
        <v>0</v>
      </c>
      <c r="C300" s="137">
        <f>IF(Binary!C300&gt;=1,"X",0)</f>
        <v>0</v>
      </c>
      <c r="D300" s="137">
        <f>IF(Binary!D300&gt;=1,"X",0)</f>
        <v>0</v>
      </c>
      <c r="E300" s="137" t="str">
        <f>IF(Binary!E300&gt;=1,"X",0)</f>
        <v>X</v>
      </c>
      <c r="F300" s="137">
        <f>IF(Binary!F300&gt;=1,"X",0)</f>
        <v>0</v>
      </c>
      <c r="G300" s="137">
        <f>IF(Binary!G300&gt;=1,"X",0)</f>
        <v>0</v>
      </c>
      <c r="H300" s="137">
        <f>IF(Binary!H300&gt;=1,"X",0)</f>
        <v>0</v>
      </c>
      <c r="I300" s="137">
        <f>IF(Binary!I300&gt;=1,"X",0)</f>
        <v>0</v>
      </c>
      <c r="J300" s="137">
        <f>IF(Binary!J300&gt;=1,"X",0)</f>
        <v>0</v>
      </c>
      <c r="K300" s="137">
        <f>IF(Binary!K300&gt;=1,"X",0)</f>
        <v>0</v>
      </c>
      <c r="L300" s="137">
        <f>IF(Binary!L300&gt;=1,"X",0)</f>
        <v>0</v>
      </c>
      <c r="M300" t="str">
        <f>'Actual species'!V300</f>
        <v>------------</v>
      </c>
    </row>
    <row r="301" spans="1:13" x14ac:dyDescent="0.3">
      <c r="A301" t="str">
        <f>Binary!A301</f>
        <v xml:space="preserve">Aloconota sp. </v>
      </c>
      <c r="B301" s="137" t="str">
        <f>IF(Binary!B301&gt;=1,"X",0)</f>
        <v>X</v>
      </c>
      <c r="C301" s="137">
        <f>IF(Binary!C301&gt;=1,"X",0)</f>
        <v>0</v>
      </c>
      <c r="D301" s="137">
        <f>IF(Binary!D301&gt;=1,"X",0)</f>
        <v>0</v>
      </c>
      <c r="E301" s="137">
        <f>IF(Binary!E301&gt;=1,"X",0)</f>
        <v>0</v>
      </c>
      <c r="F301" s="137">
        <f>IF(Binary!F301&gt;=1,"X",0)</f>
        <v>0</v>
      </c>
      <c r="G301" s="137">
        <f>IF(Binary!G301&gt;=1,"X",0)</f>
        <v>0</v>
      </c>
      <c r="H301" s="137">
        <f>IF(Binary!H301&gt;=1,"X",0)</f>
        <v>0</v>
      </c>
      <c r="I301" s="137">
        <f>IF(Binary!I301&gt;=1,"X",0)</f>
        <v>0</v>
      </c>
      <c r="J301" s="137">
        <f>IF(Binary!J301&gt;=1,"X",0)</f>
        <v>0</v>
      </c>
      <c r="K301" s="137">
        <f>IF(Binary!K301&gt;=1,"X",0)</f>
        <v>0</v>
      </c>
      <c r="L301" s="137">
        <f>IF(Binary!L301&gt;=1,"X",0)</f>
        <v>0</v>
      </c>
      <c r="M301" t="str">
        <f>'Actual species'!V301</f>
        <v>------------</v>
      </c>
    </row>
    <row r="302" spans="1:13" x14ac:dyDescent="0.3">
      <c r="A302" t="str">
        <f>Binary!A302</f>
        <v>Aloconota sp. 1</v>
      </c>
      <c r="B302" s="137">
        <f>IF(Binary!B302&gt;=1,"X",0)</f>
        <v>0</v>
      </c>
      <c r="C302" s="137">
        <f>IF(Binary!C302&gt;=1,"X",0)</f>
        <v>0</v>
      </c>
      <c r="D302" s="137">
        <f>IF(Binary!D302&gt;=1,"X",0)</f>
        <v>0</v>
      </c>
      <c r="E302" s="137">
        <f>IF(Binary!E302&gt;=1,"X",0)</f>
        <v>0</v>
      </c>
      <c r="F302" s="137">
        <f>IF(Binary!F302&gt;=1,"X",0)</f>
        <v>0</v>
      </c>
      <c r="G302" s="137">
        <f>IF(Binary!G302&gt;=1,"X",0)</f>
        <v>0</v>
      </c>
      <c r="H302" s="137">
        <f>IF(Binary!H302&gt;=1,"X",0)</f>
        <v>0</v>
      </c>
      <c r="I302" s="137">
        <f>IF(Binary!I302&gt;=1,"X",0)</f>
        <v>0</v>
      </c>
      <c r="J302" s="137">
        <f>IF(Binary!J302&gt;=1,"X",0)</f>
        <v>0</v>
      </c>
      <c r="K302" s="137">
        <f>IF(Binary!K302&gt;=1,"X",0)</f>
        <v>0</v>
      </c>
      <c r="L302" s="137">
        <f>IF(Binary!L302&gt;=1,"X",0)</f>
        <v>0</v>
      </c>
      <c r="M302" t="str">
        <f>'Actual species'!V302</f>
        <v>------------</v>
      </c>
    </row>
    <row r="303" spans="1:13" x14ac:dyDescent="0.3">
      <c r="A303" t="str">
        <f>Binary!A303</f>
        <v>Aloconota sp. 2</v>
      </c>
      <c r="B303" s="137">
        <f>IF(Binary!B303&gt;=1,"X",0)</f>
        <v>0</v>
      </c>
      <c r="C303" s="137">
        <f>IF(Binary!C303&gt;=1,"X",0)</f>
        <v>0</v>
      </c>
      <c r="D303" s="137">
        <f>IF(Binary!D303&gt;=1,"X",0)</f>
        <v>0</v>
      </c>
      <c r="E303" s="137">
        <f>IF(Binary!E303&gt;=1,"X",0)</f>
        <v>0</v>
      </c>
      <c r="F303" s="137">
        <f>IF(Binary!F303&gt;=1,"X",0)</f>
        <v>0</v>
      </c>
      <c r="G303" s="137">
        <f>IF(Binary!G303&gt;=1,"X",0)</f>
        <v>0</v>
      </c>
      <c r="H303" s="137">
        <f>IF(Binary!H303&gt;=1,"X",0)</f>
        <v>0</v>
      </c>
      <c r="I303" s="137">
        <f>IF(Binary!I303&gt;=1,"X",0)</f>
        <v>0</v>
      </c>
      <c r="J303" s="137">
        <f>IF(Binary!J303&gt;=1,"X",0)</f>
        <v>0</v>
      </c>
      <c r="K303" s="137">
        <f>IF(Binary!K303&gt;=1,"X",0)</f>
        <v>0</v>
      </c>
      <c r="L303" s="137">
        <f>IF(Binary!L303&gt;=1,"X",0)</f>
        <v>0</v>
      </c>
      <c r="M303" t="str">
        <f>'Actual species'!V303</f>
        <v>------------</v>
      </c>
    </row>
    <row r="304" spans="1:13" x14ac:dyDescent="0.3">
      <c r="A304" t="str">
        <f>Binary!A304</f>
        <v>Aloconota sp. aff. insecta</v>
      </c>
      <c r="B304" s="137" t="str">
        <f>IF(Binary!B304&gt;=1,"X",0)</f>
        <v>X</v>
      </c>
      <c r="C304" s="137">
        <f>IF(Binary!C304&gt;=1,"X",0)</f>
        <v>0</v>
      </c>
      <c r="D304" s="137">
        <f>IF(Binary!D304&gt;=1,"X",0)</f>
        <v>0</v>
      </c>
      <c r="E304" s="137">
        <f>IF(Binary!E304&gt;=1,"X",0)</f>
        <v>0</v>
      </c>
      <c r="F304" s="137">
        <f>IF(Binary!F304&gt;=1,"X",0)</f>
        <v>0</v>
      </c>
      <c r="G304" s="137">
        <f>IF(Binary!G304&gt;=1,"X",0)</f>
        <v>0</v>
      </c>
      <c r="H304" s="137">
        <f>IF(Binary!H304&gt;=1,"X",0)</f>
        <v>0</v>
      </c>
      <c r="I304" s="137">
        <f>IF(Binary!I304&gt;=1,"X",0)</f>
        <v>0</v>
      </c>
      <c r="J304" s="137">
        <f>IF(Binary!J304&gt;=1,"X",0)</f>
        <v>0</v>
      </c>
      <c r="K304" s="137">
        <f>IF(Binary!K304&gt;=1,"X",0)</f>
        <v>0</v>
      </c>
      <c r="L304" s="137">
        <f>IF(Binary!L304&gt;=1,"X",0)</f>
        <v>0</v>
      </c>
      <c r="M304" t="str">
        <f>'Actual species'!V304</f>
        <v>------------</v>
      </c>
    </row>
    <row r="305" spans="1:13" x14ac:dyDescent="0.3">
      <c r="A305" t="str">
        <f>Binary!A305</f>
        <v xml:space="preserve">Aloconota sp. aff. planifrons </v>
      </c>
      <c r="B305" s="137" t="str">
        <f>IF(Binary!B305&gt;=1,"X",0)</f>
        <v>X</v>
      </c>
      <c r="C305" s="137">
        <f>IF(Binary!C305&gt;=1,"X",0)</f>
        <v>0</v>
      </c>
      <c r="D305" s="137">
        <f>IF(Binary!D305&gt;=1,"X",0)</f>
        <v>0</v>
      </c>
      <c r="E305" s="137">
        <f>IF(Binary!E305&gt;=1,"X",0)</f>
        <v>0</v>
      </c>
      <c r="F305" s="137">
        <f>IF(Binary!F305&gt;=1,"X",0)</f>
        <v>0</v>
      </c>
      <c r="G305" s="137">
        <f>IF(Binary!G305&gt;=1,"X",0)</f>
        <v>0</v>
      </c>
      <c r="H305" s="137">
        <f>IF(Binary!H305&gt;=1,"X",0)</f>
        <v>0</v>
      </c>
      <c r="I305" s="137">
        <f>IF(Binary!I305&gt;=1,"X",0)</f>
        <v>0</v>
      </c>
      <c r="J305" s="137">
        <f>IF(Binary!J305&gt;=1,"X",0)</f>
        <v>0</v>
      </c>
      <c r="K305" s="137">
        <f>IF(Binary!K305&gt;=1,"X",0)</f>
        <v>0</v>
      </c>
      <c r="L305" s="137">
        <f>IF(Binary!L305&gt;=1,"X",0)</f>
        <v>0</v>
      </c>
      <c r="M305" t="str">
        <f>'Actual species'!V305</f>
        <v>------------</v>
      </c>
    </row>
    <row r="306" spans="1:13" x14ac:dyDescent="0.3">
      <c r="A306" t="str">
        <f>Binary!A306</f>
        <v>Aloconota sp. aff. subgrandis</v>
      </c>
      <c r="B306" s="137" t="str">
        <f>IF(Binary!B306&gt;=1,"X",0)</f>
        <v>X</v>
      </c>
      <c r="C306" s="137">
        <f>IF(Binary!C306&gt;=1,"X",0)</f>
        <v>0</v>
      </c>
      <c r="D306" s="137">
        <f>IF(Binary!D306&gt;=1,"X",0)</f>
        <v>0</v>
      </c>
      <c r="E306" s="137">
        <f>IF(Binary!E306&gt;=1,"X",0)</f>
        <v>0</v>
      </c>
      <c r="F306" s="137">
        <f>IF(Binary!F306&gt;=1,"X",0)</f>
        <v>0</v>
      </c>
      <c r="G306" s="137">
        <f>IF(Binary!G306&gt;=1,"X",0)</f>
        <v>0</v>
      </c>
      <c r="H306" s="137">
        <f>IF(Binary!H306&gt;=1,"X",0)</f>
        <v>0</v>
      </c>
      <c r="I306" s="137">
        <f>IF(Binary!I306&gt;=1,"X",0)</f>
        <v>0</v>
      </c>
      <c r="J306" s="137">
        <f>IF(Binary!J306&gt;=1,"X",0)</f>
        <v>0</v>
      </c>
      <c r="K306" s="137">
        <f>IF(Binary!K306&gt;=1,"X",0)</f>
        <v>0</v>
      </c>
      <c r="L306" s="137">
        <f>IF(Binary!L306&gt;=1,"X",0)</f>
        <v>0</v>
      </c>
      <c r="M306" t="str">
        <f>'Actual species'!V306</f>
        <v>------------</v>
      </c>
    </row>
    <row r="307" spans="1:13" x14ac:dyDescent="0.3">
      <c r="A307" t="str">
        <f>Binary!A307</f>
        <v>Aloconota subgrandis</v>
      </c>
      <c r="B307" s="137">
        <f>IF(Binary!B307&gt;=1,"X",0)</f>
        <v>0</v>
      </c>
      <c r="C307" s="137">
        <f>IF(Binary!C307&gt;=1,"X",0)</f>
        <v>0</v>
      </c>
      <c r="D307" s="137">
        <f>IF(Binary!D307&gt;=1,"X",0)</f>
        <v>0</v>
      </c>
      <c r="E307" s="137">
        <f>IF(Binary!E307&gt;=1,"X",0)</f>
        <v>0</v>
      </c>
      <c r="F307" s="137">
        <f>IF(Binary!F307&gt;=1,"X",0)</f>
        <v>0</v>
      </c>
      <c r="G307" s="137">
        <f>IF(Binary!G307&gt;=1,"X",0)</f>
        <v>0</v>
      </c>
      <c r="H307" s="137">
        <f>IF(Binary!H307&gt;=1,"X",0)</f>
        <v>0</v>
      </c>
      <c r="I307" s="137">
        <f>IF(Binary!I307&gt;=1,"X",0)</f>
        <v>0</v>
      </c>
      <c r="J307" s="137">
        <f>IF(Binary!J307&gt;=1,"X",0)</f>
        <v>0</v>
      </c>
      <c r="K307" s="137">
        <f>IF(Binary!K307&gt;=1,"X",0)</f>
        <v>0</v>
      </c>
      <c r="L307" s="137" t="str">
        <f>IF(Binary!L307&gt;=1,"X",0)</f>
        <v>X</v>
      </c>
      <c r="M307" t="str">
        <f>'Actual species'!V307</f>
        <v>------------</v>
      </c>
    </row>
    <row r="308" spans="1:13" x14ac:dyDescent="0.3">
      <c r="A308" t="str">
        <f>Binary!A308</f>
        <v>Aloconota sulcifrons</v>
      </c>
      <c r="B308" s="137">
        <f>IF(Binary!B308&gt;=1,"X",0)</f>
        <v>0</v>
      </c>
      <c r="C308" s="137">
        <f>IF(Binary!C308&gt;=1,"X",0)</f>
        <v>0</v>
      </c>
      <c r="D308" s="137">
        <f>IF(Binary!D308&gt;=1,"X",0)</f>
        <v>0</v>
      </c>
      <c r="E308" s="137">
        <f>IF(Binary!E308&gt;=1,"X",0)</f>
        <v>0</v>
      </c>
      <c r="F308" s="137">
        <f>IF(Binary!F308&gt;=1,"X",0)</f>
        <v>0</v>
      </c>
      <c r="G308" s="137">
        <f>IF(Binary!G308&gt;=1,"X",0)</f>
        <v>0</v>
      </c>
      <c r="H308" s="137">
        <f>IF(Binary!H308&gt;=1,"X",0)</f>
        <v>0</v>
      </c>
      <c r="I308" s="137">
        <f>IF(Binary!I308&gt;=1,"X",0)</f>
        <v>0</v>
      </c>
      <c r="J308" s="137" t="str">
        <f>IF(Binary!J308&gt;=1,"X",0)</f>
        <v>X</v>
      </c>
      <c r="K308" s="137">
        <f>IF(Binary!K308&gt;=1,"X",0)</f>
        <v>0</v>
      </c>
      <c r="L308" s="137">
        <f>IF(Binary!L308&gt;=1,"X",0)</f>
        <v>0</v>
      </c>
      <c r="M308" t="str">
        <f>'Actual species'!V308</f>
        <v>------------</v>
      </c>
    </row>
    <row r="309" spans="1:13" x14ac:dyDescent="0.3">
      <c r="A309" t="str">
        <f>Binary!A309</f>
        <v>Amarochara forticornis</v>
      </c>
      <c r="B309" s="137">
        <f>IF(Binary!B309&gt;=1,"X",0)</f>
        <v>0</v>
      </c>
      <c r="C309" s="137">
        <f>IF(Binary!C309&gt;=1,"X",0)</f>
        <v>0</v>
      </c>
      <c r="D309" s="137">
        <f>IF(Binary!D309&gt;=1,"X",0)</f>
        <v>0</v>
      </c>
      <c r="E309" s="137">
        <f>IF(Binary!E309&gt;=1,"X",0)</f>
        <v>0</v>
      </c>
      <c r="F309" s="137">
        <f>IF(Binary!F309&gt;=1,"X",0)</f>
        <v>0</v>
      </c>
      <c r="G309" s="137">
        <f>IF(Binary!G309&gt;=1,"X",0)</f>
        <v>0</v>
      </c>
      <c r="H309" s="137">
        <f>IF(Binary!H309&gt;=1,"X",0)</f>
        <v>0</v>
      </c>
      <c r="I309" s="137">
        <f>IF(Binary!I309&gt;=1,"X",0)</f>
        <v>0</v>
      </c>
      <c r="J309" s="137">
        <f>IF(Binary!J309&gt;=1,"X",0)</f>
        <v>0</v>
      </c>
      <c r="K309" s="137">
        <f>IF(Binary!K309&gt;=1,"X",0)</f>
        <v>0</v>
      </c>
      <c r="L309" s="137">
        <f>IF(Binary!L309&gt;=1,"X",0)</f>
        <v>0</v>
      </c>
      <c r="M309" t="str">
        <f>'Actual species'!V309</f>
        <v>------------</v>
      </c>
    </row>
    <row r="310" spans="1:13" x14ac:dyDescent="0.3">
      <c r="A310" t="str">
        <f>Binary!A310</f>
        <v>Amarochara wunderlei</v>
      </c>
      <c r="B310" s="137">
        <f>IF(Binary!B310&gt;=1,"X",0)</f>
        <v>0</v>
      </c>
      <c r="C310" s="137">
        <f>IF(Binary!C310&gt;=1,"X",0)</f>
        <v>0</v>
      </c>
      <c r="D310" s="137">
        <f>IF(Binary!D310&gt;=1,"X",0)</f>
        <v>0</v>
      </c>
      <c r="E310" s="137">
        <f>IF(Binary!E310&gt;=1,"X",0)</f>
        <v>0</v>
      </c>
      <c r="F310" s="137">
        <f>IF(Binary!F310&gt;=1,"X",0)</f>
        <v>0</v>
      </c>
      <c r="G310" s="137">
        <f>IF(Binary!G310&gt;=1,"X",0)</f>
        <v>0</v>
      </c>
      <c r="H310" s="137">
        <f>IF(Binary!H310&gt;=1,"X",0)</f>
        <v>0</v>
      </c>
      <c r="I310" s="137">
        <f>IF(Binary!I310&gt;=1,"X",0)</f>
        <v>0</v>
      </c>
      <c r="J310" s="137">
        <f>IF(Binary!J310&gt;=1,"X",0)</f>
        <v>0</v>
      </c>
      <c r="K310" s="137" t="str">
        <f>IF(Binary!K310&gt;=1,"X",0)</f>
        <v>X</v>
      </c>
      <c r="L310" s="137">
        <f>IF(Binary!L310&gt;=1,"X",0)</f>
        <v>0</v>
      </c>
      <c r="M310" t="str">
        <f>'Actual species'!V310</f>
        <v>------------</v>
      </c>
    </row>
    <row r="311" spans="1:13" x14ac:dyDescent="0.3">
      <c r="A311" t="str">
        <f>Binary!A311</f>
        <v>Amischa analis</v>
      </c>
      <c r="B311" s="137">
        <f>IF(Binary!B311&gt;=1,"X",0)</f>
        <v>0</v>
      </c>
      <c r="C311" s="137">
        <f>IF(Binary!C311&gt;=1,"X",0)</f>
        <v>0</v>
      </c>
      <c r="D311" s="137">
        <f>IF(Binary!D311&gt;=1,"X",0)</f>
        <v>0</v>
      </c>
      <c r="E311" s="137">
        <f>IF(Binary!E311&gt;=1,"X",0)</f>
        <v>0</v>
      </c>
      <c r="F311" s="137">
        <f>IF(Binary!F311&gt;=1,"X",0)</f>
        <v>0</v>
      </c>
      <c r="G311" s="137">
        <f>IF(Binary!G311&gt;=1,"X",0)</f>
        <v>0</v>
      </c>
      <c r="H311" s="137">
        <f>IF(Binary!H311&gt;=1,"X",0)</f>
        <v>0</v>
      </c>
      <c r="I311" s="137">
        <f>IF(Binary!I311&gt;=1,"X",0)</f>
        <v>0</v>
      </c>
      <c r="J311" s="137">
        <f>IF(Binary!J311&gt;=1,"X",0)</f>
        <v>0</v>
      </c>
      <c r="K311" s="137">
        <f>IF(Binary!K311&gt;=1,"X",0)</f>
        <v>0</v>
      </c>
      <c r="L311" s="137">
        <f>IF(Binary!L311&gt;=1,"X",0)</f>
        <v>0</v>
      </c>
      <c r="M311" t="str">
        <f>'Actual species'!V311</f>
        <v>------------</v>
      </c>
    </row>
    <row r="312" spans="1:13" x14ac:dyDescent="0.3">
      <c r="A312" t="str">
        <f>Binary!A312</f>
        <v>Amischa bifoveolata</v>
      </c>
      <c r="B312" s="137">
        <f>IF(Binary!B312&gt;=1,"X",0)</f>
        <v>0</v>
      </c>
      <c r="C312" s="137">
        <f>IF(Binary!C312&gt;=1,"X",0)</f>
        <v>0</v>
      </c>
      <c r="D312" s="137">
        <f>IF(Binary!D312&gt;=1,"X",0)</f>
        <v>0</v>
      </c>
      <c r="E312" s="137">
        <f>IF(Binary!E312&gt;=1,"X",0)</f>
        <v>0</v>
      </c>
      <c r="F312" s="137">
        <f>IF(Binary!F312&gt;=1,"X",0)</f>
        <v>0</v>
      </c>
      <c r="G312" s="137">
        <f>IF(Binary!G312&gt;=1,"X",0)</f>
        <v>0</v>
      </c>
      <c r="H312" s="137">
        <f>IF(Binary!H312&gt;=1,"X",0)</f>
        <v>0</v>
      </c>
      <c r="I312" s="137">
        <f>IF(Binary!I312&gt;=1,"X",0)</f>
        <v>0</v>
      </c>
      <c r="J312" s="137">
        <f>IF(Binary!J312&gt;=1,"X",0)</f>
        <v>0</v>
      </c>
      <c r="K312" s="137">
        <f>IF(Binary!K312&gt;=1,"X",0)</f>
        <v>0</v>
      </c>
      <c r="L312" s="137">
        <f>IF(Binary!L312&gt;=1,"X",0)</f>
        <v>0</v>
      </c>
      <c r="M312" t="str">
        <f>'Actual species'!V312</f>
        <v>------------</v>
      </c>
    </row>
    <row r="313" spans="1:13" x14ac:dyDescent="0.3">
      <c r="A313" t="str">
        <f>Binary!A313</f>
        <v>Amischa filum</v>
      </c>
      <c r="B313" s="137">
        <f>IF(Binary!B313&gt;=1,"X",0)</f>
        <v>0</v>
      </c>
      <c r="C313" s="137">
        <f>IF(Binary!C313&gt;=1,"X",0)</f>
        <v>0</v>
      </c>
      <c r="D313" s="137">
        <f>IF(Binary!D313&gt;=1,"X",0)</f>
        <v>0</v>
      </c>
      <c r="E313" s="137">
        <f>IF(Binary!E313&gt;=1,"X",0)</f>
        <v>0</v>
      </c>
      <c r="F313" s="137" t="str">
        <f>IF(Binary!F313&gt;=1,"X",0)</f>
        <v>X</v>
      </c>
      <c r="G313" s="137">
        <f>IF(Binary!G313&gt;=1,"X",0)</f>
        <v>0</v>
      </c>
      <c r="H313" s="137">
        <f>IF(Binary!H313&gt;=1,"X",0)</f>
        <v>0</v>
      </c>
      <c r="I313" s="137">
        <f>IF(Binary!I313&gt;=1,"X",0)</f>
        <v>0</v>
      </c>
      <c r="J313" s="137">
        <f>IF(Binary!J313&gt;=1,"X",0)</f>
        <v>0</v>
      </c>
      <c r="K313" s="137">
        <f>IF(Binary!K313&gt;=1,"X",0)</f>
        <v>0</v>
      </c>
      <c r="L313" s="137">
        <f>IF(Binary!L313&gt;=1,"X",0)</f>
        <v>0</v>
      </c>
      <c r="M313" t="str">
        <f>'Actual species'!V313</f>
        <v>------------</v>
      </c>
    </row>
    <row r="314" spans="1:13" x14ac:dyDescent="0.3">
      <c r="A314" t="str">
        <f>Binary!A314</f>
        <v>Amischa forcipata</v>
      </c>
      <c r="B314" s="137">
        <f>IF(Binary!B314&gt;=1,"X",0)</f>
        <v>0</v>
      </c>
      <c r="C314" s="137">
        <f>IF(Binary!C314&gt;=1,"X",0)</f>
        <v>0</v>
      </c>
      <c r="D314" s="137">
        <f>IF(Binary!D314&gt;=1,"X",0)</f>
        <v>0</v>
      </c>
      <c r="E314" s="137">
        <f>IF(Binary!E314&gt;=1,"X",0)</f>
        <v>0</v>
      </c>
      <c r="F314" s="137">
        <f>IF(Binary!F314&gt;=1,"X",0)</f>
        <v>0</v>
      </c>
      <c r="G314" s="137">
        <f>IF(Binary!G314&gt;=1,"X",0)</f>
        <v>0</v>
      </c>
      <c r="H314" s="137">
        <f>IF(Binary!H314&gt;=1,"X",0)</f>
        <v>0</v>
      </c>
      <c r="I314" s="137">
        <f>IF(Binary!I314&gt;=1,"X",0)</f>
        <v>0</v>
      </c>
      <c r="J314" s="137" t="str">
        <f>IF(Binary!J314&gt;=1,"X",0)</f>
        <v>X</v>
      </c>
      <c r="K314" s="137">
        <f>IF(Binary!K314&gt;=1,"X",0)</f>
        <v>0</v>
      </c>
      <c r="L314" s="137">
        <f>IF(Binary!L314&gt;=1,"X",0)</f>
        <v>0</v>
      </c>
      <c r="M314" t="str">
        <f>'Actual species'!V314</f>
        <v>------------</v>
      </c>
    </row>
    <row r="315" spans="1:13" x14ac:dyDescent="0.3">
      <c r="A315" t="str">
        <f>Binary!A315</f>
        <v>Amischa n. sp.</v>
      </c>
      <c r="B315" s="137">
        <f>IF(Binary!B315&gt;=1,"X",0)</f>
        <v>0</v>
      </c>
      <c r="C315" s="137">
        <f>IF(Binary!C315&gt;=1,"X",0)</f>
        <v>0</v>
      </c>
      <c r="D315" s="137">
        <f>IF(Binary!D315&gt;=1,"X",0)</f>
        <v>0</v>
      </c>
      <c r="E315" s="137">
        <f>IF(Binary!E315&gt;=1,"X",0)</f>
        <v>0</v>
      </c>
      <c r="F315" s="137">
        <f>IF(Binary!F315&gt;=1,"X",0)</f>
        <v>0</v>
      </c>
      <c r="G315" s="137" t="str">
        <f>IF(Binary!G315&gt;=1,"X",0)</f>
        <v>X</v>
      </c>
      <c r="H315" s="137">
        <f>IF(Binary!H315&gt;=1,"X",0)</f>
        <v>0</v>
      </c>
      <c r="I315" s="137">
        <f>IF(Binary!I315&gt;=1,"X",0)</f>
        <v>0</v>
      </c>
      <c r="J315" s="137">
        <f>IF(Binary!J315&gt;=1,"X",0)</f>
        <v>0</v>
      </c>
      <c r="K315" s="137">
        <f>IF(Binary!K315&gt;=1,"X",0)</f>
        <v>0</v>
      </c>
      <c r="L315" s="137">
        <f>IF(Binary!L315&gt;=1,"X",0)</f>
        <v>0</v>
      </c>
      <c r="M315" t="str">
        <f>'Actual species'!V315</f>
        <v>------------</v>
      </c>
    </row>
    <row r="316" spans="1:13" x14ac:dyDescent="0.3">
      <c r="A316" t="str">
        <f>Binary!A316</f>
        <v>Amischa sp.</v>
      </c>
      <c r="B316" s="137">
        <f>IF(Binary!B316&gt;=1,"X",0)</f>
        <v>0</v>
      </c>
      <c r="C316" s="137">
        <f>IF(Binary!C316&gt;=1,"X",0)</f>
        <v>0</v>
      </c>
      <c r="D316" s="137">
        <f>IF(Binary!D316&gt;=1,"X",0)</f>
        <v>0</v>
      </c>
      <c r="E316" s="137">
        <f>IF(Binary!E316&gt;=1,"X",0)</f>
        <v>0</v>
      </c>
      <c r="F316" s="137">
        <f>IF(Binary!F316&gt;=1,"X",0)</f>
        <v>0</v>
      </c>
      <c r="G316" s="137">
        <f>IF(Binary!G316&gt;=1,"X",0)</f>
        <v>0</v>
      </c>
      <c r="H316" s="137">
        <f>IF(Binary!H316&gt;=1,"X",0)</f>
        <v>0</v>
      </c>
      <c r="I316" s="137">
        <f>IF(Binary!I316&gt;=1,"X",0)</f>
        <v>0</v>
      </c>
      <c r="J316" s="137" t="str">
        <f>IF(Binary!J316&gt;=1,"X",0)</f>
        <v>X</v>
      </c>
      <c r="K316" s="137">
        <f>IF(Binary!K316&gt;=1,"X",0)</f>
        <v>0</v>
      </c>
      <c r="L316" s="137">
        <f>IF(Binary!L316&gt;=1,"X",0)</f>
        <v>0</v>
      </c>
      <c r="M316" t="str">
        <f>'Actual species'!V316</f>
        <v>------------</v>
      </c>
    </row>
    <row r="317" spans="1:13" x14ac:dyDescent="0.3">
      <c r="A317" t="str">
        <f>Binary!A317</f>
        <v>Amischa strupii</v>
      </c>
      <c r="B317" s="137">
        <f>IF(Binary!B317&gt;=1,"X",0)</f>
        <v>0</v>
      </c>
      <c r="C317" s="137">
        <f>IF(Binary!C317&gt;=1,"X",0)</f>
        <v>0</v>
      </c>
      <c r="D317" s="137">
        <f>IF(Binary!D317&gt;=1,"X",0)</f>
        <v>0</v>
      </c>
      <c r="E317" s="137">
        <f>IF(Binary!E317&gt;=1,"X",0)</f>
        <v>0</v>
      </c>
      <c r="F317" s="137">
        <f>IF(Binary!F317&gt;=1,"X",0)</f>
        <v>0</v>
      </c>
      <c r="G317" s="137">
        <f>IF(Binary!G317&gt;=1,"X",0)</f>
        <v>0</v>
      </c>
      <c r="H317" s="137">
        <f>IF(Binary!H317&gt;=1,"X",0)</f>
        <v>0</v>
      </c>
      <c r="I317" s="137">
        <f>IF(Binary!I317&gt;=1,"X",0)</f>
        <v>0</v>
      </c>
      <c r="J317" s="137">
        <f>IF(Binary!J317&gt;=1,"X",0)</f>
        <v>0</v>
      </c>
      <c r="K317" s="137">
        <f>IF(Binary!K317&gt;=1,"X",0)</f>
        <v>0</v>
      </c>
      <c r="L317" s="137">
        <f>IF(Binary!L317&gt;=1,"X",0)</f>
        <v>0</v>
      </c>
      <c r="M317" t="str">
        <f>'Actual species'!V317</f>
        <v>------------</v>
      </c>
    </row>
    <row r="318" spans="1:13" x14ac:dyDescent="0.3">
      <c r="A318" t="str">
        <f>Binary!A318</f>
        <v>Anaulacaspis laevigata</v>
      </c>
      <c r="B318" s="137">
        <f>IF(Binary!B318&gt;=1,"X",0)</f>
        <v>0</v>
      </c>
      <c r="C318" s="137">
        <f>IF(Binary!C318&gt;=1,"X",0)</f>
        <v>0</v>
      </c>
      <c r="D318" s="137">
        <f>IF(Binary!D318&gt;=1,"X",0)</f>
        <v>0</v>
      </c>
      <c r="E318" s="137">
        <f>IF(Binary!E318&gt;=1,"X",0)</f>
        <v>0</v>
      </c>
      <c r="F318" s="137" t="str">
        <f>IF(Binary!F318&gt;=1,"X",0)</f>
        <v>X</v>
      </c>
      <c r="G318" s="137">
        <f>IF(Binary!G318&gt;=1,"X",0)</f>
        <v>0</v>
      </c>
      <c r="H318" s="137">
        <f>IF(Binary!H318&gt;=1,"X",0)</f>
        <v>0</v>
      </c>
      <c r="I318" s="137">
        <f>IF(Binary!I318&gt;=1,"X",0)</f>
        <v>0</v>
      </c>
      <c r="J318" s="137" t="str">
        <f>IF(Binary!J318&gt;=1,"X",0)</f>
        <v>X</v>
      </c>
      <c r="K318" s="137">
        <f>IF(Binary!K318&gt;=1,"X",0)</f>
        <v>0</v>
      </c>
      <c r="L318" s="137">
        <f>IF(Binary!L318&gt;=1,"X",0)</f>
        <v>0</v>
      </c>
      <c r="M318" t="str">
        <f>'Actual species'!V318</f>
        <v>------------</v>
      </c>
    </row>
    <row r="319" spans="1:13" x14ac:dyDescent="0.3">
      <c r="A319" t="str">
        <f>Binary!A319</f>
        <v>Anaulacaspis nigra</v>
      </c>
      <c r="B319" s="137">
        <f>IF(Binary!B319&gt;=1,"X",0)</f>
        <v>0</v>
      </c>
      <c r="C319" s="137">
        <f>IF(Binary!C319&gt;=1,"X",0)</f>
        <v>0</v>
      </c>
      <c r="D319" s="137" t="str">
        <f>IF(Binary!D319&gt;=1,"X",0)</f>
        <v>X</v>
      </c>
      <c r="E319" s="137">
        <f>IF(Binary!E319&gt;=1,"X",0)</f>
        <v>0</v>
      </c>
      <c r="F319" s="137">
        <f>IF(Binary!F319&gt;=1,"X",0)</f>
        <v>0</v>
      </c>
      <c r="G319" s="137">
        <f>IF(Binary!G319&gt;=1,"X",0)</f>
        <v>0</v>
      </c>
      <c r="H319" s="137">
        <f>IF(Binary!H319&gt;=1,"X",0)</f>
        <v>0</v>
      </c>
      <c r="I319" s="137">
        <f>IF(Binary!I319&gt;=1,"X",0)</f>
        <v>0</v>
      </c>
      <c r="J319" s="137" t="str">
        <f>IF(Binary!J319&gt;=1,"X",0)</f>
        <v>X</v>
      </c>
      <c r="K319" s="137">
        <f>IF(Binary!K319&gt;=1,"X",0)</f>
        <v>0</v>
      </c>
      <c r="L319" s="137">
        <f>IF(Binary!L319&gt;=1,"X",0)</f>
        <v>0</v>
      </c>
      <c r="M319" t="str">
        <f>'Actual species'!V319</f>
        <v>------------</v>
      </c>
    </row>
    <row r="320" spans="1:13" x14ac:dyDescent="0.3">
      <c r="A320" t="str">
        <f>Binary!A320</f>
        <v>Anaulacaspis nigrina</v>
      </c>
      <c r="B320" s="137">
        <f>IF(Binary!B320&gt;=1,"X",0)</f>
        <v>0</v>
      </c>
      <c r="C320" s="137">
        <f>IF(Binary!C320&gt;=1,"X",0)</f>
        <v>0</v>
      </c>
      <c r="D320" s="137">
        <f>IF(Binary!D320&gt;=1,"X",0)</f>
        <v>0</v>
      </c>
      <c r="E320" s="137">
        <f>IF(Binary!E320&gt;=1,"X",0)</f>
        <v>0</v>
      </c>
      <c r="F320" s="137" t="str">
        <f>IF(Binary!F320&gt;=1,"X",0)</f>
        <v>X</v>
      </c>
      <c r="G320" s="137">
        <f>IF(Binary!G320&gt;=1,"X",0)</f>
        <v>0</v>
      </c>
      <c r="H320" s="137">
        <f>IF(Binary!H320&gt;=1,"X",0)</f>
        <v>0</v>
      </c>
      <c r="I320" s="137">
        <f>IF(Binary!I320&gt;=1,"X",0)</f>
        <v>0</v>
      </c>
      <c r="J320" s="137">
        <f>IF(Binary!J320&gt;=1,"X",0)</f>
        <v>0</v>
      </c>
      <c r="K320" s="137">
        <f>IF(Binary!K320&gt;=1,"X",0)</f>
        <v>0</v>
      </c>
      <c r="L320" s="137">
        <f>IF(Binary!L320&gt;=1,"X",0)</f>
        <v>0</v>
      </c>
      <c r="M320" t="str">
        <f>'Actual species'!V320</f>
        <v>------------</v>
      </c>
    </row>
    <row r="321" spans="1:13" x14ac:dyDescent="0.3">
      <c r="A321" t="str">
        <f>Binary!A321</f>
        <v>Apimela procera</v>
      </c>
      <c r="B321" s="137">
        <f>IF(Binary!B321&gt;=1,"X",0)</f>
        <v>0</v>
      </c>
      <c r="C321" s="137">
        <f>IF(Binary!C321&gt;=1,"X",0)</f>
        <v>0</v>
      </c>
      <c r="D321" s="137">
        <f>IF(Binary!D321&gt;=1,"X",0)</f>
        <v>0</v>
      </c>
      <c r="E321" s="137">
        <f>IF(Binary!E321&gt;=1,"X",0)</f>
        <v>0</v>
      </c>
      <c r="F321" s="137">
        <f>IF(Binary!F321&gt;=1,"X",0)</f>
        <v>0</v>
      </c>
      <c r="G321" s="137">
        <f>IF(Binary!G321&gt;=1,"X",0)</f>
        <v>0</v>
      </c>
      <c r="H321" s="137">
        <f>IF(Binary!H321&gt;=1,"X",0)</f>
        <v>0</v>
      </c>
      <c r="I321" s="137">
        <f>IF(Binary!I321&gt;=1,"X",0)</f>
        <v>0</v>
      </c>
      <c r="J321" s="137">
        <f>IF(Binary!J321&gt;=1,"X",0)</f>
        <v>0</v>
      </c>
      <c r="K321" s="137">
        <f>IF(Binary!K321&gt;=1,"X",0)</f>
        <v>0</v>
      </c>
      <c r="L321" s="137">
        <f>IF(Binary!L321&gt;=1,"X",0)</f>
        <v>0</v>
      </c>
      <c r="M321" t="str">
        <f>'Actual species'!V321</f>
        <v>------------</v>
      </c>
    </row>
    <row r="322" spans="1:13" x14ac:dyDescent="0.3">
      <c r="A322" t="str">
        <f>Binary!A322</f>
        <v>Atheta (Bessobia) sp.</v>
      </c>
      <c r="B322" s="137">
        <f>IF(Binary!B322&gt;=1,"X",0)</f>
        <v>0</v>
      </c>
      <c r="C322" s="137">
        <f>IF(Binary!C322&gt;=1,"X",0)</f>
        <v>0</v>
      </c>
      <c r="D322" s="137">
        <f>IF(Binary!D322&gt;=1,"X",0)</f>
        <v>0</v>
      </c>
      <c r="E322" s="137">
        <f>IF(Binary!E322&gt;=1,"X",0)</f>
        <v>0</v>
      </c>
      <c r="F322" s="137">
        <f>IF(Binary!F322&gt;=1,"X",0)</f>
        <v>0</v>
      </c>
      <c r="G322" s="137">
        <f>IF(Binary!G322&gt;=1,"X",0)</f>
        <v>0</v>
      </c>
      <c r="H322" s="137">
        <f>IF(Binary!H322&gt;=1,"X",0)</f>
        <v>0</v>
      </c>
      <c r="I322" s="137">
        <f>IF(Binary!I322&gt;=1,"X",0)</f>
        <v>0</v>
      </c>
      <c r="J322" s="137">
        <f>IF(Binary!J322&gt;=1,"X",0)</f>
        <v>0</v>
      </c>
      <c r="K322" s="137">
        <f>IF(Binary!K322&gt;=1,"X",0)</f>
        <v>0</v>
      </c>
      <c r="L322" s="137">
        <f>IF(Binary!L322&gt;=1,"X",0)</f>
        <v>0</v>
      </c>
      <c r="M322" t="str">
        <f>'Actual species'!V322</f>
        <v>------------</v>
      </c>
    </row>
    <row r="323" spans="1:13" x14ac:dyDescent="0.3">
      <c r="A323" t="str">
        <f>Binary!A323</f>
        <v xml:space="preserve">Atheta (Microdota) sp. </v>
      </c>
      <c r="B323" s="137" t="str">
        <f>IF(Binary!B323&gt;=1,"X",0)</f>
        <v>X</v>
      </c>
      <c r="C323" s="137">
        <f>IF(Binary!C323&gt;=1,"X",0)</f>
        <v>0</v>
      </c>
      <c r="D323" s="137">
        <f>IF(Binary!D323&gt;=1,"X",0)</f>
        <v>0</v>
      </c>
      <c r="E323" s="137" t="str">
        <f>IF(Binary!E323&gt;=1,"X",0)</f>
        <v>X</v>
      </c>
      <c r="F323" s="137">
        <f>IF(Binary!F323&gt;=1,"X",0)</f>
        <v>0</v>
      </c>
      <c r="G323" s="137" t="str">
        <f>IF(Binary!G323&gt;=1,"X",0)</f>
        <v>X</v>
      </c>
      <c r="H323" s="137">
        <f>IF(Binary!H323&gt;=1,"X",0)</f>
        <v>0</v>
      </c>
      <c r="I323" s="137">
        <f>IF(Binary!I323&gt;=1,"X",0)</f>
        <v>0</v>
      </c>
      <c r="J323" s="137" t="str">
        <f>IF(Binary!J323&gt;=1,"X",0)</f>
        <v>X</v>
      </c>
      <c r="K323" s="137">
        <f>IF(Binary!K323&gt;=1,"X",0)</f>
        <v>0</v>
      </c>
      <c r="L323" s="137">
        <f>IF(Binary!L323&gt;=1,"X",0)</f>
        <v>0</v>
      </c>
      <c r="M323" t="str">
        <f>'Actual species'!V323</f>
        <v>------------</v>
      </c>
    </row>
    <row r="324" spans="1:13" x14ac:dyDescent="0.3">
      <c r="A324" t="str">
        <f>Binary!A324</f>
        <v>Atheta (Mocyta) cingulata</v>
      </c>
      <c r="B324" s="137">
        <f>IF(Binary!B324&gt;=1,"X",0)</f>
        <v>0</v>
      </c>
      <c r="C324" s="137">
        <f>IF(Binary!C324&gt;=1,"X",0)</f>
        <v>0</v>
      </c>
      <c r="D324" s="137">
        <f>IF(Binary!D324&gt;=1,"X",0)</f>
        <v>0</v>
      </c>
      <c r="E324" s="137">
        <f>IF(Binary!E324&gt;=1,"X",0)</f>
        <v>0</v>
      </c>
      <c r="F324" s="137" t="str">
        <f>IF(Binary!F324&gt;=1,"X",0)</f>
        <v>X</v>
      </c>
      <c r="G324" s="137">
        <f>IF(Binary!G324&gt;=1,"X",0)</f>
        <v>0</v>
      </c>
      <c r="H324" s="137">
        <f>IF(Binary!H324&gt;=1,"X",0)</f>
        <v>0</v>
      </c>
      <c r="I324" s="137">
        <f>IF(Binary!I324&gt;=1,"X",0)</f>
        <v>0</v>
      </c>
      <c r="J324" s="137">
        <f>IF(Binary!J324&gt;=1,"X",0)</f>
        <v>0</v>
      </c>
      <c r="K324" s="137">
        <f>IF(Binary!K324&gt;=1,"X",0)</f>
        <v>0</v>
      </c>
      <c r="L324" s="137">
        <f>IF(Binary!L324&gt;=1,"X",0)</f>
        <v>0</v>
      </c>
      <c r="M324" t="str">
        <f>'Actual species'!V324</f>
        <v>------------</v>
      </c>
    </row>
    <row r="325" spans="1:13" x14ac:dyDescent="0.3">
      <c r="A325" t="str">
        <f>Binary!A325</f>
        <v>Atheta (Mocyta) clientula</v>
      </c>
      <c r="B325" s="137">
        <f>IF(Binary!B325&gt;=1,"X",0)</f>
        <v>0</v>
      </c>
      <c r="C325" s="137">
        <f>IF(Binary!C325&gt;=1,"X",0)</f>
        <v>0</v>
      </c>
      <c r="D325" s="137">
        <f>IF(Binary!D325&gt;=1,"X",0)</f>
        <v>0</v>
      </c>
      <c r="E325" s="137">
        <f>IF(Binary!E325&gt;=1,"X",0)</f>
        <v>0</v>
      </c>
      <c r="F325" s="137" t="str">
        <f>IF(Binary!F325&gt;=1,"X",0)</f>
        <v>X</v>
      </c>
      <c r="G325" s="137">
        <f>IF(Binary!G325&gt;=1,"X",0)</f>
        <v>0</v>
      </c>
      <c r="H325" s="137">
        <f>IF(Binary!H325&gt;=1,"X",0)</f>
        <v>0</v>
      </c>
      <c r="I325" s="137">
        <f>IF(Binary!I325&gt;=1,"X",0)</f>
        <v>0</v>
      </c>
      <c r="J325" s="137">
        <f>IF(Binary!J325&gt;=1,"X",0)</f>
        <v>0</v>
      </c>
      <c r="K325" s="137" t="str">
        <f>IF(Binary!K325&gt;=1,"X",0)</f>
        <v>X</v>
      </c>
      <c r="L325" s="137">
        <f>IF(Binary!L325&gt;=1,"X",0)</f>
        <v>0</v>
      </c>
      <c r="M325" t="str">
        <f>'Actual species'!V325</f>
        <v>------------</v>
      </c>
    </row>
    <row r="326" spans="1:13" x14ac:dyDescent="0.3">
      <c r="A326" t="str">
        <f>Binary!A326</f>
        <v>Atheta (Mocyta) pulchra</v>
      </c>
      <c r="B326" s="137">
        <f>IF(Binary!B326&gt;=1,"X",0)</f>
        <v>0</v>
      </c>
      <c r="C326" s="137">
        <f>IF(Binary!C326&gt;=1,"X",0)</f>
        <v>0</v>
      </c>
      <c r="D326" s="137">
        <f>IF(Binary!D326&gt;=1,"X",0)</f>
        <v>0</v>
      </c>
      <c r="E326" s="137" t="str">
        <f>IF(Binary!E326&gt;=1,"X",0)</f>
        <v>X</v>
      </c>
      <c r="F326" s="137" t="str">
        <f>IF(Binary!F326&gt;=1,"X",0)</f>
        <v>X</v>
      </c>
      <c r="G326" s="137">
        <f>IF(Binary!G326&gt;=1,"X",0)</f>
        <v>0</v>
      </c>
      <c r="H326" s="137">
        <f>IF(Binary!H326&gt;=1,"X",0)</f>
        <v>0</v>
      </c>
      <c r="I326" s="137">
        <f>IF(Binary!I326&gt;=1,"X",0)</f>
        <v>0</v>
      </c>
      <c r="J326" s="137">
        <f>IF(Binary!J326&gt;=1,"X",0)</f>
        <v>0</v>
      </c>
      <c r="K326" s="137">
        <f>IF(Binary!K326&gt;=1,"X",0)</f>
        <v>0</v>
      </c>
      <c r="L326" s="137" t="str">
        <f>IF(Binary!L326&gt;=1,"X",0)</f>
        <v>X</v>
      </c>
      <c r="M326" t="str">
        <f>'Actual species'!V326</f>
        <v>------------</v>
      </c>
    </row>
    <row r="327" spans="1:13" x14ac:dyDescent="0.3">
      <c r="A327" t="str">
        <f>Binary!A327</f>
        <v>Atheta (Mocyta) sp.</v>
      </c>
      <c r="B327" s="137">
        <f>IF(Binary!B327&gt;=1,"X",0)</f>
        <v>0</v>
      </c>
      <c r="C327" s="137">
        <f>IF(Binary!C327&gt;=1,"X",0)</f>
        <v>0</v>
      </c>
      <c r="D327" s="137">
        <f>IF(Binary!D327&gt;=1,"X",0)</f>
        <v>0</v>
      </c>
      <c r="E327" s="137">
        <f>IF(Binary!E327&gt;=1,"X",0)</f>
        <v>0</v>
      </c>
      <c r="F327" s="137" t="str">
        <f>IF(Binary!F327&gt;=1,"X",0)</f>
        <v>X</v>
      </c>
      <c r="G327" s="137">
        <f>IF(Binary!G327&gt;=1,"X",0)</f>
        <v>0</v>
      </c>
      <c r="H327" s="137">
        <f>IF(Binary!H327&gt;=1,"X",0)</f>
        <v>0</v>
      </c>
      <c r="I327" s="137">
        <f>IF(Binary!I327&gt;=1,"X",0)</f>
        <v>0</v>
      </c>
      <c r="J327" s="137">
        <f>IF(Binary!J327&gt;=1,"X",0)</f>
        <v>0</v>
      </c>
      <c r="K327" s="137" t="str">
        <f>IF(Binary!K327&gt;=1,"X",0)</f>
        <v>X</v>
      </c>
      <c r="L327" s="137" t="str">
        <f>IF(Binary!L327&gt;=1,"X",0)</f>
        <v>X</v>
      </c>
      <c r="M327" t="str">
        <f>'Actual species'!V327</f>
        <v>------------</v>
      </c>
    </row>
    <row r="328" spans="1:13" x14ac:dyDescent="0.3">
      <c r="A328" t="str">
        <f>Binary!A328</f>
        <v>Atheta (Mocyta) spp.</v>
      </c>
      <c r="B328" s="137" t="str">
        <f>IF(Binary!B328&gt;=1,"X",0)</f>
        <v>X</v>
      </c>
      <c r="C328" s="137">
        <f>IF(Binary!C328&gt;=1,"X",0)</f>
        <v>0</v>
      </c>
      <c r="D328" s="137">
        <f>IF(Binary!D328&gt;=1,"X",0)</f>
        <v>0</v>
      </c>
      <c r="E328" s="137" t="str">
        <f>IF(Binary!E328&gt;=1,"X",0)</f>
        <v>X</v>
      </c>
      <c r="F328" s="137">
        <f>IF(Binary!F328&gt;=1,"X",0)</f>
        <v>0</v>
      </c>
      <c r="G328" s="137" t="str">
        <f>IF(Binary!G328&gt;=1,"X",0)</f>
        <v>X</v>
      </c>
      <c r="H328" s="137" t="str">
        <f>IF(Binary!H328&gt;=1,"X",0)</f>
        <v>X</v>
      </c>
      <c r="I328" s="137">
        <f>IF(Binary!I328&gt;=1,"X",0)</f>
        <v>0</v>
      </c>
      <c r="J328" s="137" t="str">
        <f>IF(Binary!J328&gt;=1,"X",0)</f>
        <v>X</v>
      </c>
      <c r="K328" s="137" t="str">
        <f>IF(Binary!K328&gt;=1,"X",0)</f>
        <v>X</v>
      </c>
      <c r="L328" s="137">
        <f>IF(Binary!L328&gt;=1,"X",0)</f>
        <v>0</v>
      </c>
      <c r="M328">
        <f>'Actual species'!V328</f>
        <v>2</v>
      </c>
    </row>
    <row r="329" spans="1:13" x14ac:dyDescent="0.3">
      <c r="A329" t="str">
        <f>Binary!A329</f>
        <v>Atheta (Paralpinia) sp.</v>
      </c>
      <c r="B329" s="137">
        <f>IF(Binary!B329&gt;=1,"X",0)</f>
        <v>0</v>
      </c>
      <c r="C329" s="137">
        <f>IF(Binary!C329&gt;=1,"X",0)</f>
        <v>0</v>
      </c>
      <c r="D329" s="137">
        <f>IF(Binary!D329&gt;=1,"X",0)</f>
        <v>0</v>
      </c>
      <c r="E329" s="137">
        <f>IF(Binary!E329&gt;=1,"X",0)</f>
        <v>0</v>
      </c>
      <c r="F329" s="137">
        <f>IF(Binary!F329&gt;=1,"X",0)</f>
        <v>0</v>
      </c>
      <c r="G329" s="137">
        <f>IF(Binary!G329&gt;=1,"X",0)</f>
        <v>0</v>
      </c>
      <c r="H329" s="137">
        <f>IF(Binary!H329&gt;=1,"X",0)</f>
        <v>0</v>
      </c>
      <c r="I329" s="137">
        <f>IF(Binary!I329&gt;=1,"X",0)</f>
        <v>0</v>
      </c>
      <c r="J329" s="137">
        <f>IF(Binary!J329&gt;=1,"X",0)</f>
        <v>0</v>
      </c>
      <c r="K329" s="137">
        <f>IF(Binary!K329&gt;=1,"X",0)</f>
        <v>0</v>
      </c>
      <c r="L329" s="137">
        <f>IF(Binary!L329&gt;=1,"X",0)</f>
        <v>0</v>
      </c>
      <c r="M329">
        <f>'Actual species'!V329</f>
        <v>21</v>
      </c>
    </row>
    <row r="330" spans="1:13" x14ac:dyDescent="0.3">
      <c r="A330" t="str">
        <f>Binary!A330</f>
        <v>Atheta (Philhygra) sp. (Female)</v>
      </c>
      <c r="B330" s="137">
        <f>IF(Binary!B330&gt;=1,"X",0)</f>
        <v>0</v>
      </c>
      <c r="C330" s="137">
        <f>IF(Binary!C330&gt;=1,"X",0)</f>
        <v>0</v>
      </c>
      <c r="D330" s="137">
        <f>IF(Binary!D330&gt;=1,"X",0)</f>
        <v>0</v>
      </c>
      <c r="E330" s="137">
        <f>IF(Binary!E330&gt;=1,"X",0)</f>
        <v>0</v>
      </c>
      <c r="F330" s="137" t="str">
        <f>IF(Binary!F330&gt;=1,"X",0)</f>
        <v>X</v>
      </c>
      <c r="G330" s="137">
        <f>IF(Binary!G330&gt;=1,"X",0)</f>
        <v>0</v>
      </c>
      <c r="H330" s="137">
        <f>IF(Binary!H330&gt;=1,"X",0)</f>
        <v>0</v>
      </c>
      <c r="I330" s="137">
        <f>IF(Binary!I330&gt;=1,"X",0)</f>
        <v>0</v>
      </c>
      <c r="J330" s="137">
        <f>IF(Binary!J330&gt;=1,"X",0)</f>
        <v>0</v>
      </c>
      <c r="K330" s="137">
        <f>IF(Binary!K330&gt;=1,"X",0)</f>
        <v>0</v>
      </c>
      <c r="L330" s="137">
        <f>IF(Binary!L330&gt;=1,"X",0)</f>
        <v>0</v>
      </c>
      <c r="M330" t="str">
        <f>'Actual species'!V330</f>
        <v>------------</v>
      </c>
    </row>
    <row r="331" spans="1:13" x14ac:dyDescent="0.3">
      <c r="A331" t="str">
        <f>Binary!A331</f>
        <v>Atheta (s. str) sp.</v>
      </c>
      <c r="B331" s="137">
        <f>IF(Binary!B331&gt;=1,"X",0)</f>
        <v>0</v>
      </c>
      <c r="C331" s="137">
        <f>IF(Binary!C331&gt;=1,"X",0)</f>
        <v>0</v>
      </c>
      <c r="D331" s="137">
        <f>IF(Binary!D331&gt;=1,"X",0)</f>
        <v>0</v>
      </c>
      <c r="E331" s="137">
        <f>IF(Binary!E331&gt;=1,"X",0)</f>
        <v>0</v>
      </c>
      <c r="F331" s="137" t="str">
        <f>IF(Binary!F331&gt;=1,"X",0)</f>
        <v>X</v>
      </c>
      <c r="G331" s="137">
        <f>IF(Binary!G331&gt;=1,"X",0)</f>
        <v>0</v>
      </c>
      <c r="H331" s="137">
        <f>IF(Binary!H331&gt;=1,"X",0)</f>
        <v>0</v>
      </c>
      <c r="I331" s="137">
        <f>IF(Binary!I331&gt;=1,"X",0)</f>
        <v>0</v>
      </c>
      <c r="J331" s="137">
        <f>IF(Binary!J331&gt;=1,"X",0)</f>
        <v>0</v>
      </c>
      <c r="K331" s="137">
        <f>IF(Binary!K331&gt;=1,"X",0)</f>
        <v>0</v>
      </c>
      <c r="L331" s="137">
        <f>IF(Binary!L331&gt;=1,"X",0)</f>
        <v>0</v>
      </c>
      <c r="M331" t="str">
        <f>'Actual species'!V331</f>
        <v>------------</v>
      </c>
    </row>
    <row r="332" spans="1:13" x14ac:dyDescent="0.3">
      <c r="A332" t="str">
        <f>Binary!A332</f>
        <v>Atheta aegra</v>
      </c>
      <c r="B332" s="137">
        <f>IF(Binary!B332&gt;=1,"X",0)</f>
        <v>0</v>
      </c>
      <c r="C332" s="137">
        <f>IF(Binary!C332&gt;=1,"X",0)</f>
        <v>0</v>
      </c>
      <c r="D332" s="137">
        <f>IF(Binary!D332&gt;=1,"X",0)</f>
        <v>0</v>
      </c>
      <c r="E332" s="137">
        <f>IF(Binary!E332&gt;=1,"X",0)</f>
        <v>0</v>
      </c>
      <c r="F332" s="137">
        <f>IF(Binary!F332&gt;=1,"X",0)</f>
        <v>0</v>
      </c>
      <c r="G332" s="137">
        <f>IF(Binary!G332&gt;=1,"X",0)</f>
        <v>0</v>
      </c>
      <c r="H332" s="137" t="str">
        <f>IF(Binary!H332&gt;=1,"X",0)</f>
        <v>X</v>
      </c>
      <c r="I332" s="137">
        <f>IF(Binary!I332&gt;=1,"X",0)</f>
        <v>0</v>
      </c>
      <c r="J332" s="137">
        <f>IF(Binary!J332&gt;=1,"X",0)</f>
        <v>0</v>
      </c>
      <c r="K332" s="137">
        <f>IF(Binary!K332&gt;=1,"X",0)</f>
        <v>0</v>
      </c>
      <c r="L332" s="137">
        <f>IF(Binary!L332&gt;=1,"X",0)</f>
        <v>0</v>
      </c>
      <c r="M332" t="str">
        <f>'Actual species'!V332</f>
        <v>------------</v>
      </c>
    </row>
    <row r="333" spans="1:13" x14ac:dyDescent="0.3">
      <c r="A333" t="str">
        <f>Binary!A333</f>
        <v>Atheta aeneicollis</v>
      </c>
      <c r="B333" s="137" t="str">
        <f>IF(Binary!B333&gt;=1,"X",0)</f>
        <v>X</v>
      </c>
      <c r="C333" s="137">
        <f>IF(Binary!C333&gt;=1,"X",0)</f>
        <v>0</v>
      </c>
      <c r="D333" s="137" t="str">
        <f>IF(Binary!D333&gt;=1,"X",0)</f>
        <v>X</v>
      </c>
      <c r="E333" s="137" t="str">
        <f>IF(Binary!E333&gt;=1,"X",0)</f>
        <v>X</v>
      </c>
      <c r="F333" s="137" t="str">
        <f>IF(Binary!F333&gt;=1,"X",0)</f>
        <v>X</v>
      </c>
      <c r="G333" s="137" t="str">
        <f>IF(Binary!G333&gt;=1,"X",0)</f>
        <v>X</v>
      </c>
      <c r="H333" s="137" t="str">
        <f>IF(Binary!H333&gt;=1,"X",0)</f>
        <v>X</v>
      </c>
      <c r="I333" s="137" t="str">
        <f>IF(Binary!I333&gt;=1,"X",0)</f>
        <v>X</v>
      </c>
      <c r="J333" s="137" t="str">
        <f>IF(Binary!J333&gt;=1,"X",0)</f>
        <v>X</v>
      </c>
      <c r="K333" s="137" t="str">
        <f>IF(Binary!K333&gt;=1,"X",0)</f>
        <v>X</v>
      </c>
      <c r="L333" s="137" t="str">
        <f>IF(Binary!L333&gt;=1,"X",0)</f>
        <v>X</v>
      </c>
      <c r="M333" t="str">
        <f>'Actual species'!V333</f>
        <v>------------</v>
      </c>
    </row>
    <row r="334" spans="1:13" x14ac:dyDescent="0.3">
      <c r="A334" t="str">
        <f>Binary!A334</f>
        <v>Atheta amicula</v>
      </c>
      <c r="B334" s="137">
        <f>IF(Binary!B334&gt;=1,"X",0)</f>
        <v>0</v>
      </c>
      <c r="C334" s="137" t="str">
        <f>IF(Binary!C334&gt;=1,"X",0)</f>
        <v>X</v>
      </c>
      <c r="D334" s="137">
        <f>IF(Binary!D334&gt;=1,"X",0)</f>
        <v>0</v>
      </c>
      <c r="E334" s="137">
        <f>IF(Binary!E334&gt;=1,"X",0)</f>
        <v>0</v>
      </c>
      <c r="F334" s="137" t="str">
        <f>IF(Binary!F334&gt;=1,"X",0)</f>
        <v>X</v>
      </c>
      <c r="G334" s="137" t="str">
        <f>IF(Binary!G334&gt;=1,"X",0)</f>
        <v>X</v>
      </c>
      <c r="H334" s="137">
        <f>IF(Binary!H334&gt;=1,"X",0)</f>
        <v>0</v>
      </c>
      <c r="I334" s="137">
        <f>IF(Binary!I334&gt;=1,"X",0)</f>
        <v>0</v>
      </c>
      <c r="J334" s="137" t="str">
        <f>IF(Binary!J334&gt;=1,"X",0)</f>
        <v>X</v>
      </c>
      <c r="K334" s="137" t="str">
        <f>IF(Binary!K334&gt;=1,"X",0)</f>
        <v>X</v>
      </c>
      <c r="L334" s="137">
        <f>IF(Binary!L334&gt;=1,"X",0)</f>
        <v>0</v>
      </c>
      <c r="M334" t="str">
        <f>'Actual species'!V334</f>
        <v>------------</v>
      </c>
    </row>
    <row r="335" spans="1:13" x14ac:dyDescent="0.3">
      <c r="A335" t="str">
        <f>Binary!A335</f>
        <v>Atheta aquatilis</v>
      </c>
      <c r="B335" s="137">
        <f>IF(Binary!B335&gt;=1,"X",0)</f>
        <v>0</v>
      </c>
      <c r="C335" s="137" t="str">
        <f>IF(Binary!C335&gt;=1,"X",0)</f>
        <v>X</v>
      </c>
      <c r="D335" s="137">
        <f>IF(Binary!D335&gt;=1,"X",0)</f>
        <v>0</v>
      </c>
      <c r="E335" s="137">
        <f>IF(Binary!E335&gt;=1,"X",0)</f>
        <v>0</v>
      </c>
      <c r="F335" s="137">
        <f>IF(Binary!F335&gt;=1,"X",0)</f>
        <v>0</v>
      </c>
      <c r="G335" s="137">
        <f>IF(Binary!G335&gt;=1,"X",0)</f>
        <v>0</v>
      </c>
      <c r="H335" s="137">
        <f>IF(Binary!H335&gt;=1,"X",0)</f>
        <v>0</v>
      </c>
      <c r="I335" s="137">
        <f>IF(Binary!I335&gt;=1,"X",0)</f>
        <v>0</v>
      </c>
      <c r="J335" s="137">
        <f>IF(Binary!J335&gt;=1,"X",0)</f>
        <v>0</v>
      </c>
      <c r="K335" s="137">
        <f>IF(Binary!K335&gt;=1,"X",0)</f>
        <v>0</v>
      </c>
      <c r="L335" s="137">
        <f>IF(Binary!L335&gt;=1,"X",0)</f>
        <v>0</v>
      </c>
      <c r="M335" t="str">
        <f>'Actual species'!V335</f>
        <v>------------</v>
      </c>
    </row>
    <row r="336" spans="1:13" x14ac:dyDescent="0.3">
      <c r="A336" t="str">
        <f>Binary!A336</f>
        <v>Atheta atramentaria</v>
      </c>
      <c r="B336" s="137">
        <f>IF(Binary!B336&gt;=1,"X",0)</f>
        <v>0</v>
      </c>
      <c r="C336" s="137" t="str">
        <f>IF(Binary!C336&gt;=1,"X",0)</f>
        <v>X</v>
      </c>
      <c r="D336" s="137">
        <f>IF(Binary!D336&gt;=1,"X",0)</f>
        <v>0</v>
      </c>
      <c r="E336" s="137">
        <f>IF(Binary!E336&gt;=1,"X",0)</f>
        <v>0</v>
      </c>
      <c r="F336" s="137" t="str">
        <f>IF(Binary!F336&gt;=1,"X",0)</f>
        <v>X</v>
      </c>
      <c r="G336" s="137">
        <f>IF(Binary!G336&gt;=1,"X",0)</f>
        <v>0</v>
      </c>
      <c r="H336" s="137">
        <f>IF(Binary!H336&gt;=1,"X",0)</f>
        <v>0</v>
      </c>
      <c r="I336" s="137">
        <f>IF(Binary!I336&gt;=1,"X",0)</f>
        <v>0</v>
      </c>
      <c r="J336" s="137">
        <f>IF(Binary!J336&gt;=1,"X",0)</f>
        <v>0</v>
      </c>
      <c r="K336" s="137">
        <f>IF(Binary!K336&gt;=1,"X",0)</f>
        <v>0</v>
      </c>
      <c r="L336" s="137">
        <f>IF(Binary!L336&gt;=1,"X",0)</f>
        <v>0</v>
      </c>
      <c r="M336" t="str">
        <f>'Actual species'!V336</f>
        <v>------------</v>
      </c>
    </row>
    <row r="337" spans="1:13" x14ac:dyDescent="0.3">
      <c r="A337" t="str">
        <f>Binary!A337</f>
        <v>Atheta balcanicola</v>
      </c>
      <c r="B337" s="137">
        <f>IF(Binary!B337&gt;=1,"X",0)</f>
        <v>0</v>
      </c>
      <c r="C337" s="137">
        <f>IF(Binary!C337&gt;=1,"X",0)</f>
        <v>0</v>
      </c>
      <c r="D337" s="137">
        <f>IF(Binary!D337&gt;=1,"X",0)</f>
        <v>0</v>
      </c>
      <c r="E337" s="137">
        <f>IF(Binary!E337&gt;=1,"X",0)</f>
        <v>0</v>
      </c>
      <c r="F337" s="137">
        <f>IF(Binary!F337&gt;=1,"X",0)</f>
        <v>0</v>
      </c>
      <c r="G337" s="137">
        <f>IF(Binary!G337&gt;=1,"X",0)</f>
        <v>0</v>
      </c>
      <c r="H337" s="137">
        <f>IF(Binary!H337&gt;=1,"X",0)</f>
        <v>0</v>
      </c>
      <c r="I337" s="137">
        <f>IF(Binary!I337&gt;=1,"X",0)</f>
        <v>0</v>
      </c>
      <c r="J337" s="137" t="str">
        <f>IF(Binary!J337&gt;=1,"X",0)</f>
        <v>X</v>
      </c>
      <c r="K337" s="137">
        <f>IF(Binary!K337&gt;=1,"X",0)</f>
        <v>0</v>
      </c>
      <c r="L337" s="137">
        <f>IF(Binary!L337&gt;=1,"X",0)</f>
        <v>0</v>
      </c>
      <c r="M337" t="str">
        <f>'Actual species'!V337</f>
        <v>------------</v>
      </c>
    </row>
    <row r="338" spans="1:13" x14ac:dyDescent="0.3">
      <c r="A338" t="str">
        <f>Binary!A338</f>
        <v>Atheta benickiella</v>
      </c>
      <c r="B338" s="137">
        <f>IF(Binary!B338&gt;=1,"X",0)</f>
        <v>0</v>
      </c>
      <c r="C338" s="137">
        <f>IF(Binary!C338&gt;=1,"X",0)</f>
        <v>0</v>
      </c>
      <c r="D338" s="137">
        <f>IF(Binary!D338&gt;=1,"X",0)</f>
        <v>0</v>
      </c>
      <c r="E338" s="137">
        <f>IF(Binary!E338&gt;=1,"X",0)</f>
        <v>0</v>
      </c>
      <c r="F338" s="137">
        <f>IF(Binary!F338&gt;=1,"X",0)</f>
        <v>0</v>
      </c>
      <c r="G338" s="137">
        <f>IF(Binary!G338&gt;=1,"X",0)</f>
        <v>0</v>
      </c>
      <c r="H338" s="137">
        <f>IF(Binary!H338&gt;=1,"X",0)</f>
        <v>0</v>
      </c>
      <c r="I338" s="137">
        <f>IF(Binary!I338&gt;=1,"X",0)</f>
        <v>0</v>
      </c>
      <c r="J338" s="137">
        <f>IF(Binary!J338&gt;=1,"X",0)</f>
        <v>0</v>
      </c>
      <c r="K338" s="137">
        <f>IF(Binary!K338&gt;=1,"X",0)</f>
        <v>0</v>
      </c>
      <c r="L338" s="137">
        <f>IF(Binary!L338&gt;=1,"X",0)</f>
        <v>0</v>
      </c>
      <c r="M338">
        <f>'Actual species'!V338</f>
        <v>4</v>
      </c>
    </row>
    <row r="339" spans="1:13" x14ac:dyDescent="0.3">
      <c r="A339" t="str">
        <f>Binary!A339</f>
        <v xml:space="preserve">Atheta biroi (E) </v>
      </c>
      <c r="B339" s="137">
        <f>IF(Binary!B339&gt;=1,"X",0)</f>
        <v>0</v>
      </c>
      <c r="C339" s="137">
        <f>IF(Binary!C339&gt;=1,"X",0)</f>
        <v>0</v>
      </c>
      <c r="D339" s="137">
        <f>IF(Binary!D339&gt;=1,"X",0)</f>
        <v>0</v>
      </c>
      <c r="E339" s="137">
        <f>IF(Binary!E339&gt;=1,"X",0)</f>
        <v>0</v>
      </c>
      <c r="F339" s="137">
        <f>IF(Binary!F339&gt;=1,"X",0)</f>
        <v>0</v>
      </c>
      <c r="G339" s="137">
        <f>IF(Binary!G339&gt;=1,"X",0)</f>
        <v>0</v>
      </c>
      <c r="H339" s="137">
        <f>IF(Binary!H339&gt;=1,"X",0)</f>
        <v>0</v>
      </c>
      <c r="I339" s="137">
        <f>IF(Binary!I339&gt;=1,"X",0)</f>
        <v>0</v>
      </c>
      <c r="J339" s="137">
        <f>IF(Binary!J339&gt;=1,"X",0)</f>
        <v>0</v>
      </c>
      <c r="K339" s="137">
        <f>IF(Binary!K339&gt;=1,"X",0)</f>
        <v>0</v>
      </c>
      <c r="L339" s="137">
        <f>IF(Binary!L339&gt;=1,"X",0)</f>
        <v>0</v>
      </c>
      <c r="M339" t="str">
        <f>'Actual species'!V339</f>
        <v>------------</v>
      </c>
    </row>
    <row r="340" spans="1:13" x14ac:dyDescent="0.3">
      <c r="A340" t="str">
        <f>Binary!A340</f>
        <v>Atheta bosnica</v>
      </c>
      <c r="B340" s="137">
        <f>IF(Binary!B340&gt;=1,"X",0)</f>
        <v>0</v>
      </c>
      <c r="C340" s="137">
        <f>IF(Binary!C340&gt;=1,"X",0)</f>
        <v>0</v>
      </c>
      <c r="D340" s="137">
        <f>IF(Binary!D340&gt;=1,"X",0)</f>
        <v>0</v>
      </c>
      <c r="E340" s="137">
        <f>IF(Binary!E340&gt;=1,"X",0)</f>
        <v>0</v>
      </c>
      <c r="F340" s="137">
        <f>IF(Binary!F340&gt;=1,"X",0)</f>
        <v>0</v>
      </c>
      <c r="G340" s="137">
        <f>IF(Binary!G340&gt;=1,"X",0)</f>
        <v>0</v>
      </c>
      <c r="H340" s="137">
        <f>IF(Binary!H340&gt;=1,"X",0)</f>
        <v>0</v>
      </c>
      <c r="I340" s="137">
        <f>IF(Binary!I340&gt;=1,"X",0)</f>
        <v>0</v>
      </c>
      <c r="J340" s="137">
        <f>IF(Binary!J340&gt;=1,"X",0)</f>
        <v>0</v>
      </c>
      <c r="K340" s="137">
        <f>IF(Binary!K340&gt;=1,"X",0)</f>
        <v>0</v>
      </c>
      <c r="L340" s="137">
        <f>IF(Binary!L340&gt;=1,"X",0)</f>
        <v>0</v>
      </c>
      <c r="M340" t="str">
        <f>'Actual species'!V340</f>
        <v>------------</v>
      </c>
    </row>
    <row r="341" spans="1:13" x14ac:dyDescent="0.3">
      <c r="A341" t="str">
        <f>Binary!A341</f>
        <v>Atheta brisouti</v>
      </c>
      <c r="B341" s="137">
        <f>IF(Binary!B341&gt;=1,"X",0)</f>
        <v>0</v>
      </c>
      <c r="C341" s="137">
        <f>IF(Binary!C341&gt;=1,"X",0)</f>
        <v>0</v>
      </c>
      <c r="D341" s="137">
        <f>IF(Binary!D341&gt;=1,"X",0)</f>
        <v>0</v>
      </c>
      <c r="E341" s="137">
        <f>IF(Binary!E341&gt;=1,"X",0)</f>
        <v>0</v>
      </c>
      <c r="F341" s="137">
        <f>IF(Binary!F341&gt;=1,"X",0)</f>
        <v>0</v>
      </c>
      <c r="G341" s="137">
        <f>IF(Binary!G341&gt;=1,"X",0)</f>
        <v>0</v>
      </c>
      <c r="H341" s="137">
        <f>IF(Binary!H341&gt;=1,"X",0)</f>
        <v>0</v>
      </c>
      <c r="I341" s="137">
        <f>IF(Binary!I341&gt;=1,"X",0)</f>
        <v>0</v>
      </c>
      <c r="J341" s="137">
        <f>IF(Binary!J341&gt;=1,"X",0)</f>
        <v>0</v>
      </c>
      <c r="K341" s="137">
        <f>IF(Binary!K341&gt;=1,"X",0)</f>
        <v>0</v>
      </c>
      <c r="L341" s="137">
        <f>IF(Binary!L341&gt;=1,"X",0)</f>
        <v>0</v>
      </c>
      <c r="M341" t="str">
        <f>'Actual species'!V341</f>
        <v>------------</v>
      </c>
    </row>
    <row r="342" spans="1:13" x14ac:dyDescent="0.3">
      <c r="A342" t="str">
        <f>Binary!A342</f>
        <v>Atheta castanoptera</v>
      </c>
      <c r="B342" s="137">
        <f>IF(Binary!B342&gt;=1,"X",0)</f>
        <v>0</v>
      </c>
      <c r="C342" s="137">
        <f>IF(Binary!C342&gt;=1,"X",0)</f>
        <v>0</v>
      </c>
      <c r="D342" s="137">
        <f>IF(Binary!D342&gt;=1,"X",0)</f>
        <v>0</v>
      </c>
      <c r="E342" s="137">
        <f>IF(Binary!E342&gt;=1,"X",0)</f>
        <v>0</v>
      </c>
      <c r="F342" s="137">
        <f>IF(Binary!F342&gt;=1,"X",0)</f>
        <v>0</v>
      </c>
      <c r="G342" s="137">
        <f>IF(Binary!G342&gt;=1,"X",0)</f>
        <v>0</v>
      </c>
      <c r="H342" s="137">
        <f>IF(Binary!H342&gt;=1,"X",0)</f>
        <v>0</v>
      </c>
      <c r="I342" s="137">
        <f>IF(Binary!I342&gt;=1,"X",0)</f>
        <v>0</v>
      </c>
      <c r="J342" s="137">
        <f>IF(Binary!J342&gt;=1,"X",0)</f>
        <v>0</v>
      </c>
      <c r="K342" s="137">
        <f>IF(Binary!K342&gt;=1,"X",0)</f>
        <v>0</v>
      </c>
      <c r="L342" s="137">
        <f>IF(Binary!L342&gt;=1,"X",0)</f>
        <v>0</v>
      </c>
      <c r="M342" t="str">
        <f>'Actual species'!V342</f>
        <v>------------</v>
      </c>
    </row>
    <row r="343" spans="1:13" x14ac:dyDescent="0.3">
      <c r="A343" t="str">
        <f>Binary!A343</f>
        <v>Atheta cauta</v>
      </c>
      <c r="B343" s="137">
        <f>IF(Binary!B343&gt;=1,"X",0)</f>
        <v>0</v>
      </c>
      <c r="C343" s="137">
        <f>IF(Binary!C343&gt;=1,"X",0)</f>
        <v>0</v>
      </c>
      <c r="D343" s="137">
        <f>IF(Binary!D343&gt;=1,"X",0)</f>
        <v>0</v>
      </c>
      <c r="E343" s="137">
        <f>IF(Binary!E343&gt;=1,"X",0)</f>
        <v>0</v>
      </c>
      <c r="F343" s="137" t="str">
        <f>IF(Binary!F343&gt;=1,"X",0)</f>
        <v>X</v>
      </c>
      <c r="G343" s="137">
        <f>IF(Binary!G343&gt;=1,"X",0)</f>
        <v>0</v>
      </c>
      <c r="H343" s="137">
        <f>IF(Binary!H343&gt;=1,"X",0)</f>
        <v>0</v>
      </c>
      <c r="I343" s="137">
        <f>IF(Binary!I343&gt;=1,"X",0)</f>
        <v>0</v>
      </c>
      <c r="J343" s="137" t="str">
        <f>IF(Binary!J343&gt;=1,"X",0)</f>
        <v>X</v>
      </c>
      <c r="K343" s="137">
        <f>IF(Binary!K343&gt;=1,"X",0)</f>
        <v>0</v>
      </c>
      <c r="L343" s="137">
        <f>IF(Binary!L343&gt;=1,"X",0)</f>
        <v>0</v>
      </c>
      <c r="M343" t="str">
        <f>'Actual species'!V343</f>
        <v>------------</v>
      </c>
    </row>
    <row r="344" spans="1:13" x14ac:dyDescent="0.3">
      <c r="A344" t="str">
        <f>Binary!A344</f>
        <v>Atheta cf. Clientula</v>
      </c>
      <c r="B344" s="137">
        <f>IF(Binary!B344&gt;=1,"X",0)</f>
        <v>0</v>
      </c>
      <c r="C344" s="137">
        <f>IF(Binary!C344&gt;=1,"X",0)</f>
        <v>0</v>
      </c>
      <c r="D344" s="137">
        <f>IF(Binary!D344&gt;=1,"X",0)</f>
        <v>0</v>
      </c>
      <c r="E344" s="137">
        <f>IF(Binary!E344&gt;=1,"X",0)</f>
        <v>0</v>
      </c>
      <c r="F344" s="137">
        <f>IF(Binary!F344&gt;=1,"X",0)</f>
        <v>0</v>
      </c>
      <c r="G344" s="137" t="str">
        <f>IF(Binary!G344&gt;=1,"X",0)</f>
        <v>X</v>
      </c>
      <c r="H344" s="137">
        <f>IF(Binary!H344&gt;=1,"X",0)</f>
        <v>0</v>
      </c>
      <c r="I344" s="137">
        <f>IF(Binary!I344&gt;=1,"X",0)</f>
        <v>0</v>
      </c>
      <c r="J344" s="137">
        <f>IF(Binary!J344&gt;=1,"X",0)</f>
        <v>0</v>
      </c>
      <c r="K344" s="137">
        <f>IF(Binary!K344&gt;=1,"X",0)</f>
        <v>0</v>
      </c>
      <c r="L344" s="137">
        <f>IF(Binary!L344&gt;=1,"X",0)</f>
        <v>0</v>
      </c>
      <c r="M344" t="str">
        <f>'Actual species'!V344</f>
        <v>------------</v>
      </c>
    </row>
    <row r="345" spans="1:13" x14ac:dyDescent="0.3">
      <c r="A345" t="str">
        <f>Binary!A345</f>
        <v>Atheta clientula</v>
      </c>
      <c r="B345" s="137">
        <f>IF(Binary!B345&gt;=1,"X",0)</f>
        <v>0</v>
      </c>
      <c r="C345" s="137">
        <f>IF(Binary!C345&gt;=1,"X",0)</f>
        <v>0</v>
      </c>
      <c r="D345" s="137">
        <f>IF(Binary!D345&gt;=1,"X",0)</f>
        <v>0</v>
      </c>
      <c r="E345" s="137">
        <f>IF(Binary!E345&gt;=1,"X",0)</f>
        <v>0</v>
      </c>
      <c r="F345" s="137">
        <f>IF(Binary!F345&gt;=1,"X",0)</f>
        <v>0</v>
      </c>
      <c r="G345" s="137">
        <f>IF(Binary!G345&gt;=1,"X",0)</f>
        <v>0</v>
      </c>
      <c r="H345" s="137" t="str">
        <f>IF(Binary!H345&gt;=1,"X",0)</f>
        <v>X</v>
      </c>
      <c r="I345" s="137">
        <f>IF(Binary!I345&gt;=1,"X",0)</f>
        <v>0</v>
      </c>
      <c r="J345" s="137">
        <f>IF(Binary!J345&gt;=1,"X",0)</f>
        <v>0</v>
      </c>
      <c r="K345" s="137">
        <f>IF(Binary!K345&gt;=1,"X",0)</f>
        <v>0</v>
      </c>
      <c r="L345" s="137">
        <f>IF(Binary!L345&gt;=1,"X",0)</f>
        <v>0</v>
      </c>
      <c r="M345" t="str">
        <f>'Actual species'!V345</f>
        <v>------------</v>
      </c>
    </row>
    <row r="346" spans="1:13" x14ac:dyDescent="0.3">
      <c r="A346" t="str">
        <f>Binary!A346</f>
        <v>Atheta crassicornis</v>
      </c>
      <c r="B346" s="137" t="str">
        <f>IF(Binary!B346&gt;=1,"X",0)</f>
        <v>X</v>
      </c>
      <c r="C346" s="137" t="str">
        <f>IF(Binary!C346&gt;=1,"X",0)</f>
        <v>X</v>
      </c>
      <c r="D346" s="137">
        <f>IF(Binary!D346&gt;=1,"X",0)</f>
        <v>0</v>
      </c>
      <c r="E346" s="137">
        <f>IF(Binary!E346&gt;=1,"X",0)</f>
        <v>0</v>
      </c>
      <c r="F346" s="137" t="str">
        <f>IF(Binary!F346&gt;=1,"X",0)</f>
        <v>X</v>
      </c>
      <c r="G346" s="137">
        <f>IF(Binary!G346&gt;=1,"X",0)</f>
        <v>0</v>
      </c>
      <c r="H346" s="137">
        <f>IF(Binary!H346&gt;=1,"X",0)</f>
        <v>0</v>
      </c>
      <c r="I346" s="137">
        <f>IF(Binary!I346&gt;=1,"X",0)</f>
        <v>0</v>
      </c>
      <c r="J346" s="137" t="str">
        <f>IF(Binary!J346&gt;=1,"X",0)</f>
        <v>X</v>
      </c>
      <c r="K346" s="137">
        <f>IF(Binary!K346&gt;=1,"X",0)</f>
        <v>0</v>
      </c>
      <c r="L346" s="137">
        <f>IF(Binary!L346&gt;=1,"X",0)</f>
        <v>0</v>
      </c>
      <c r="M346" t="str">
        <f>'Actual species'!V346</f>
        <v>------------</v>
      </c>
    </row>
    <row r="347" spans="1:13" x14ac:dyDescent="0.3">
      <c r="A347" t="str">
        <f>Binary!A347</f>
        <v xml:space="preserve">Atheta cretica (E) </v>
      </c>
      <c r="B347" s="137">
        <f>IF(Binary!B347&gt;=1,"X",0)</f>
        <v>0</v>
      </c>
      <c r="C347" s="137">
        <f>IF(Binary!C347&gt;=1,"X",0)</f>
        <v>0</v>
      </c>
      <c r="D347" s="137">
        <f>IF(Binary!D347&gt;=1,"X",0)</f>
        <v>0</v>
      </c>
      <c r="E347" s="137">
        <f>IF(Binary!E347&gt;=1,"X",0)</f>
        <v>0</v>
      </c>
      <c r="F347" s="137">
        <f>IF(Binary!F347&gt;=1,"X",0)</f>
        <v>0</v>
      </c>
      <c r="G347" s="137" t="str">
        <f>IF(Binary!G347&gt;=1,"X",0)</f>
        <v>X</v>
      </c>
      <c r="H347" s="137">
        <f>IF(Binary!H347&gt;=1,"X",0)</f>
        <v>0</v>
      </c>
      <c r="I347" s="137">
        <f>IF(Binary!I347&gt;=1,"X",0)</f>
        <v>0</v>
      </c>
      <c r="J347" s="137">
        <f>IF(Binary!J347&gt;=1,"X",0)</f>
        <v>0</v>
      </c>
      <c r="K347" s="137">
        <f>IF(Binary!K347&gt;=1,"X",0)</f>
        <v>0</v>
      </c>
      <c r="L347" s="137">
        <f>IF(Binary!L347&gt;=1,"X",0)</f>
        <v>0</v>
      </c>
      <c r="M347" t="str">
        <f>'Actual species'!V347</f>
        <v>------------</v>
      </c>
    </row>
    <row r="348" spans="1:13" x14ac:dyDescent="0.3">
      <c r="A348" t="str">
        <f>Binary!A348</f>
        <v>Atheta debilis</v>
      </c>
      <c r="B348" s="137">
        <f>IF(Binary!B348&gt;=1,"X",0)</f>
        <v>0</v>
      </c>
      <c r="C348" s="137">
        <f>IF(Binary!C348&gt;=1,"X",0)</f>
        <v>0</v>
      </c>
      <c r="D348" s="137">
        <f>IF(Binary!D348&gt;=1,"X",0)</f>
        <v>0</v>
      </c>
      <c r="E348" s="137">
        <f>IF(Binary!E348&gt;=1,"X",0)</f>
        <v>0</v>
      </c>
      <c r="F348" s="137">
        <f>IF(Binary!F348&gt;=1,"X",0)</f>
        <v>0</v>
      </c>
      <c r="G348" s="137">
        <f>IF(Binary!G348&gt;=1,"X",0)</f>
        <v>0</v>
      </c>
      <c r="H348" s="137">
        <f>IF(Binary!H348&gt;=1,"X",0)</f>
        <v>0</v>
      </c>
      <c r="I348" s="137">
        <f>IF(Binary!I348&gt;=1,"X",0)</f>
        <v>0</v>
      </c>
      <c r="J348" s="137">
        <f>IF(Binary!J348&gt;=1,"X",0)</f>
        <v>0</v>
      </c>
      <c r="K348" s="137">
        <f>IF(Binary!K348&gt;=1,"X",0)</f>
        <v>0</v>
      </c>
      <c r="L348" s="137">
        <f>IF(Binary!L348&gt;=1,"X",0)</f>
        <v>0</v>
      </c>
      <c r="M348" t="str">
        <f>'Actual species'!V348</f>
        <v>------------</v>
      </c>
    </row>
    <row r="349" spans="1:13" x14ac:dyDescent="0.3">
      <c r="A349" t="str">
        <f>Binary!A349</f>
        <v>Atheta elongatula</v>
      </c>
      <c r="B349" s="137">
        <f>IF(Binary!B349&gt;=1,"X",0)</f>
        <v>0</v>
      </c>
      <c r="C349" s="137">
        <f>IF(Binary!C349&gt;=1,"X",0)</f>
        <v>0</v>
      </c>
      <c r="D349" s="137">
        <f>IF(Binary!D349&gt;=1,"X",0)</f>
        <v>0</v>
      </c>
      <c r="E349" s="137">
        <f>IF(Binary!E349&gt;=1,"X",0)</f>
        <v>0</v>
      </c>
      <c r="F349" s="137">
        <f>IF(Binary!F349&gt;=1,"X",0)</f>
        <v>0</v>
      </c>
      <c r="G349" s="137">
        <f>IF(Binary!G349&gt;=1,"X",0)</f>
        <v>0</v>
      </c>
      <c r="H349" s="137">
        <f>IF(Binary!H349&gt;=1,"X",0)</f>
        <v>0</v>
      </c>
      <c r="I349" s="137">
        <f>IF(Binary!I349&gt;=1,"X",0)</f>
        <v>0</v>
      </c>
      <c r="J349" s="137">
        <f>IF(Binary!J349&gt;=1,"X",0)</f>
        <v>0</v>
      </c>
      <c r="K349" s="137">
        <f>IF(Binary!K349&gt;=1,"X",0)</f>
        <v>0</v>
      </c>
      <c r="L349" s="137">
        <f>IF(Binary!L349&gt;=1,"X",0)</f>
        <v>0</v>
      </c>
      <c r="M349" t="str">
        <f>'Actual species'!V349</f>
        <v>------------</v>
      </c>
    </row>
    <row r="350" spans="1:13" x14ac:dyDescent="0.3">
      <c r="A350" t="str">
        <f>Binary!A350</f>
        <v>Atheta epirotica</v>
      </c>
      <c r="B350" s="137">
        <f>IF(Binary!B350&gt;=1,"X",0)</f>
        <v>0</v>
      </c>
      <c r="C350" s="137">
        <f>IF(Binary!C350&gt;=1,"X",0)</f>
        <v>0</v>
      </c>
      <c r="D350" s="137">
        <f>IF(Binary!D350&gt;=1,"X",0)</f>
        <v>0</v>
      </c>
      <c r="E350" s="137">
        <f>IF(Binary!E350&gt;=1,"X",0)</f>
        <v>0</v>
      </c>
      <c r="F350" s="137">
        <f>IF(Binary!F350&gt;=1,"X",0)</f>
        <v>0</v>
      </c>
      <c r="G350" s="137">
        <f>IF(Binary!G350&gt;=1,"X",0)</f>
        <v>0</v>
      </c>
      <c r="H350" s="137">
        <f>IF(Binary!H350&gt;=1,"X",0)</f>
        <v>0</v>
      </c>
      <c r="I350" s="137">
        <f>IF(Binary!I350&gt;=1,"X",0)</f>
        <v>0</v>
      </c>
      <c r="J350" s="137" t="str">
        <f>IF(Binary!J350&gt;=1,"X",0)</f>
        <v>X</v>
      </c>
      <c r="K350" s="137">
        <f>IF(Binary!K350&gt;=1,"X",0)</f>
        <v>0</v>
      </c>
      <c r="L350" s="137">
        <f>IF(Binary!L350&gt;=1,"X",0)</f>
        <v>0</v>
      </c>
      <c r="M350" t="str">
        <f>'Actual species'!V350</f>
        <v>------------</v>
      </c>
    </row>
    <row r="351" spans="1:13" x14ac:dyDescent="0.3">
      <c r="A351" t="str">
        <f>Binary!A351</f>
        <v>Atheta fimorum</v>
      </c>
      <c r="B351" s="137">
        <f>IF(Binary!B351&gt;=1,"X",0)</f>
        <v>0</v>
      </c>
      <c r="C351" s="137">
        <f>IF(Binary!C351&gt;=1,"X",0)</f>
        <v>0</v>
      </c>
      <c r="D351" s="137">
        <f>IF(Binary!D351&gt;=1,"X",0)</f>
        <v>0</v>
      </c>
      <c r="E351" s="137">
        <f>IF(Binary!E351&gt;=1,"X",0)</f>
        <v>0</v>
      </c>
      <c r="F351" s="137">
        <f>IF(Binary!F351&gt;=1,"X",0)</f>
        <v>0</v>
      </c>
      <c r="G351" s="137">
        <f>IF(Binary!G351&gt;=1,"X",0)</f>
        <v>0</v>
      </c>
      <c r="H351" s="137">
        <f>IF(Binary!H351&gt;=1,"X",0)</f>
        <v>0</v>
      </c>
      <c r="I351" s="137">
        <f>IF(Binary!I351&gt;=1,"X",0)</f>
        <v>0</v>
      </c>
      <c r="J351" s="137" t="str">
        <f>IF(Binary!J351&gt;=1,"X",0)</f>
        <v>X</v>
      </c>
      <c r="K351" s="137">
        <f>IF(Binary!K351&gt;=1,"X",0)</f>
        <v>0</v>
      </c>
      <c r="L351" s="137">
        <f>IF(Binary!L351&gt;=1,"X",0)</f>
        <v>0</v>
      </c>
      <c r="M351" t="str">
        <f>'Actual species'!V351</f>
        <v>------------</v>
      </c>
    </row>
    <row r="352" spans="1:13" x14ac:dyDescent="0.3">
      <c r="A352" t="str">
        <f>Binary!A352</f>
        <v>Atheta flavipes</v>
      </c>
      <c r="B352" s="137">
        <f>IF(Binary!B352&gt;=1,"X",0)</f>
        <v>0</v>
      </c>
      <c r="C352" s="137">
        <f>IF(Binary!C352&gt;=1,"X",0)</f>
        <v>0</v>
      </c>
      <c r="D352" s="137">
        <f>IF(Binary!D352&gt;=1,"X",0)</f>
        <v>0</v>
      </c>
      <c r="E352" s="137">
        <f>IF(Binary!E352&gt;=1,"X",0)</f>
        <v>0</v>
      </c>
      <c r="F352" s="137">
        <f>IF(Binary!F352&gt;=1,"X",0)</f>
        <v>0</v>
      </c>
      <c r="G352" s="137">
        <f>IF(Binary!G352&gt;=1,"X",0)</f>
        <v>0</v>
      </c>
      <c r="H352" s="137">
        <f>IF(Binary!H352&gt;=1,"X",0)</f>
        <v>0</v>
      </c>
      <c r="I352" s="137">
        <f>IF(Binary!I352&gt;=1,"X",0)</f>
        <v>0</v>
      </c>
      <c r="J352" s="137" t="str">
        <f>IF(Binary!J352&gt;=1,"X",0)</f>
        <v>X</v>
      </c>
      <c r="K352" s="137">
        <f>IF(Binary!K352&gt;=1,"X",0)</f>
        <v>0</v>
      </c>
      <c r="L352" s="137">
        <f>IF(Binary!L352&gt;=1,"X",0)</f>
        <v>0</v>
      </c>
      <c r="M352" t="str">
        <f>'Actual species'!V352</f>
        <v>------------</v>
      </c>
    </row>
    <row r="353" spans="1:13" x14ac:dyDescent="0.3">
      <c r="A353" t="str">
        <f>Binary!A353</f>
        <v>Atheta fungi fungi</v>
      </c>
      <c r="B353" s="137">
        <f>IF(Binary!B353&gt;=1,"X",0)</f>
        <v>0</v>
      </c>
      <c r="C353" s="137" t="str">
        <f>IF(Binary!C353&gt;=1,"X",0)</f>
        <v>X</v>
      </c>
      <c r="D353" s="137">
        <f>IF(Binary!D353&gt;=1,"X",0)</f>
        <v>0</v>
      </c>
      <c r="E353" s="137">
        <f>IF(Binary!E353&gt;=1,"X",0)</f>
        <v>0</v>
      </c>
      <c r="F353" s="137">
        <f>IF(Binary!F353&gt;=1,"X",0)</f>
        <v>0</v>
      </c>
      <c r="G353" s="137">
        <f>IF(Binary!G353&gt;=1,"X",0)</f>
        <v>0</v>
      </c>
      <c r="H353" s="137">
        <f>IF(Binary!H353&gt;=1,"X",0)</f>
        <v>0</v>
      </c>
      <c r="I353" s="137">
        <f>IF(Binary!I353&gt;=1,"X",0)</f>
        <v>0</v>
      </c>
      <c r="J353" s="137">
        <f>IF(Binary!J353&gt;=1,"X",0)</f>
        <v>0</v>
      </c>
      <c r="K353" s="137">
        <f>IF(Binary!K353&gt;=1,"X",0)</f>
        <v>0</v>
      </c>
      <c r="L353" s="137">
        <f>IF(Binary!L353&gt;=1,"X",0)</f>
        <v>0</v>
      </c>
      <c r="M353" t="str">
        <f>'Actual species'!V353</f>
        <v>------------</v>
      </c>
    </row>
    <row r="354" spans="1:13" x14ac:dyDescent="0.3">
      <c r="A354" t="str">
        <f>Binary!A354</f>
        <v>Atheta fussi</v>
      </c>
      <c r="B354" s="137">
        <f>IF(Binary!B354&gt;=1,"X",0)</f>
        <v>0</v>
      </c>
      <c r="C354" s="137">
        <f>IF(Binary!C354&gt;=1,"X",0)</f>
        <v>0</v>
      </c>
      <c r="D354" s="137">
        <f>IF(Binary!D354&gt;=1,"X",0)</f>
        <v>0</v>
      </c>
      <c r="E354" s="137">
        <f>IF(Binary!E354&gt;=1,"X",0)</f>
        <v>0</v>
      </c>
      <c r="F354" s="137">
        <f>IF(Binary!F354&gt;=1,"X",0)</f>
        <v>0</v>
      </c>
      <c r="G354" s="137">
        <f>IF(Binary!G354&gt;=1,"X",0)</f>
        <v>0</v>
      </c>
      <c r="H354" s="137">
        <f>IF(Binary!H354&gt;=1,"X",0)</f>
        <v>0</v>
      </c>
      <c r="I354" s="137">
        <f>IF(Binary!I354&gt;=1,"X",0)</f>
        <v>0</v>
      </c>
      <c r="J354" s="137" t="str">
        <f>IF(Binary!J354&gt;=1,"X",0)</f>
        <v>X</v>
      </c>
      <c r="K354" s="137">
        <f>IF(Binary!K354&gt;=1,"X",0)</f>
        <v>0</v>
      </c>
      <c r="L354" s="137">
        <f>IF(Binary!L354&gt;=1,"X",0)</f>
        <v>0</v>
      </c>
      <c r="M354" t="str">
        <f>'Actual species'!V354</f>
        <v>------------</v>
      </c>
    </row>
    <row r="355" spans="1:13" x14ac:dyDescent="0.3">
      <c r="A355" t="str">
        <f>Binary!A355</f>
        <v>Atheta gagatina</v>
      </c>
      <c r="B355" s="137">
        <f>IF(Binary!B355&gt;=1,"X",0)</f>
        <v>0</v>
      </c>
      <c r="C355" s="137">
        <f>IF(Binary!C355&gt;=1,"X",0)</f>
        <v>0</v>
      </c>
      <c r="D355" s="137">
        <f>IF(Binary!D355&gt;=1,"X",0)</f>
        <v>0</v>
      </c>
      <c r="E355" s="137">
        <f>IF(Binary!E355&gt;=1,"X",0)</f>
        <v>0</v>
      </c>
      <c r="F355" s="137">
        <f>IF(Binary!F355&gt;=1,"X",0)</f>
        <v>0</v>
      </c>
      <c r="G355" s="137">
        <f>IF(Binary!G355&gt;=1,"X",0)</f>
        <v>0</v>
      </c>
      <c r="H355" s="137">
        <f>IF(Binary!H355&gt;=1,"X",0)</f>
        <v>0</v>
      </c>
      <c r="I355" s="137">
        <f>IF(Binary!I355&gt;=1,"X",0)</f>
        <v>0</v>
      </c>
      <c r="J355" s="137">
        <f>IF(Binary!J355&gt;=1,"X",0)</f>
        <v>0</v>
      </c>
      <c r="K355" s="137">
        <f>IF(Binary!K355&gt;=1,"X",0)</f>
        <v>0</v>
      </c>
      <c r="L355" s="137">
        <f>IF(Binary!L355&gt;=1,"X",0)</f>
        <v>0</v>
      </c>
      <c r="M355" t="str">
        <f>'Actual species'!V355</f>
        <v>------------</v>
      </c>
    </row>
    <row r="356" spans="1:13" x14ac:dyDescent="0.3">
      <c r="A356" t="str">
        <f>Binary!A356</f>
        <v>Atheta s. str. Graminicola</v>
      </c>
      <c r="B356" s="137">
        <f>IF(Binary!B356&gt;=1,"X",0)</f>
        <v>0</v>
      </c>
      <c r="C356" s="137" t="str">
        <f>IF(Binary!C356&gt;=1,"X",0)</f>
        <v>X</v>
      </c>
      <c r="D356" s="137">
        <f>IF(Binary!D356&gt;=1,"X",0)</f>
        <v>0</v>
      </c>
      <c r="E356" s="137">
        <f>IF(Binary!E356&gt;=1,"X",0)</f>
        <v>0</v>
      </c>
      <c r="F356" s="137">
        <f>IF(Binary!F356&gt;=1,"X",0)</f>
        <v>0</v>
      </c>
      <c r="G356" s="137">
        <f>IF(Binary!G356&gt;=1,"X",0)</f>
        <v>0</v>
      </c>
      <c r="H356" s="137">
        <f>IF(Binary!H356&gt;=1,"X",0)</f>
        <v>0</v>
      </c>
      <c r="I356" s="137">
        <f>IF(Binary!I356&gt;=1,"X",0)</f>
        <v>0</v>
      </c>
      <c r="J356" s="137">
        <f>IF(Binary!J356&gt;=1,"X",0)</f>
        <v>0</v>
      </c>
      <c r="K356" s="137">
        <f>IF(Binary!K356&gt;=1,"X",0)</f>
        <v>0</v>
      </c>
      <c r="L356" s="137">
        <f>IF(Binary!L356&gt;=1,"X",0)</f>
        <v>0</v>
      </c>
      <c r="M356" t="str">
        <f>'Actual species'!V356</f>
        <v>------------</v>
      </c>
    </row>
    <row r="357" spans="1:13" x14ac:dyDescent="0.3">
      <c r="A357" t="str">
        <f>Binary!A357</f>
        <v>Atheta harwoodi</v>
      </c>
      <c r="B357" s="137" t="str">
        <f>IF(Binary!B357&gt;=1,"X",0)</f>
        <v>X</v>
      </c>
      <c r="C357" s="137">
        <f>IF(Binary!C357&gt;=1,"X",0)</f>
        <v>0</v>
      </c>
      <c r="D357" s="137">
        <f>IF(Binary!D357&gt;=1,"X",0)</f>
        <v>0</v>
      </c>
      <c r="E357" s="137">
        <f>IF(Binary!E357&gt;=1,"X",0)</f>
        <v>0</v>
      </c>
      <c r="F357" s="137">
        <f>IF(Binary!F357&gt;=1,"X",0)</f>
        <v>0</v>
      </c>
      <c r="G357" s="137">
        <f>IF(Binary!G357&gt;=1,"X",0)</f>
        <v>0</v>
      </c>
      <c r="H357" s="137">
        <f>IF(Binary!H357&gt;=1,"X",0)</f>
        <v>0</v>
      </c>
      <c r="I357" s="137">
        <f>IF(Binary!I357&gt;=1,"X",0)</f>
        <v>0</v>
      </c>
      <c r="J357" s="137">
        <f>IF(Binary!J357&gt;=1,"X",0)</f>
        <v>0</v>
      </c>
      <c r="K357" s="137">
        <f>IF(Binary!K357&gt;=1,"X",0)</f>
        <v>0</v>
      </c>
      <c r="L357" s="137">
        <f>IF(Binary!L357&gt;=1,"X",0)</f>
        <v>0</v>
      </c>
      <c r="M357" t="str">
        <f>'Actual species'!V357</f>
        <v>------------</v>
      </c>
    </row>
    <row r="358" spans="1:13" x14ac:dyDescent="0.3">
      <c r="A358" t="str">
        <f>Binary!A358</f>
        <v>Atheta hummleri</v>
      </c>
      <c r="B358" s="137">
        <f>IF(Binary!B358&gt;=1,"X",0)</f>
        <v>0</v>
      </c>
      <c r="C358" s="137">
        <f>IF(Binary!C358&gt;=1,"X",0)</f>
        <v>0</v>
      </c>
      <c r="D358" s="137">
        <f>IF(Binary!D358&gt;=1,"X",0)</f>
        <v>0</v>
      </c>
      <c r="E358" s="137">
        <f>IF(Binary!E358&gt;=1,"X",0)</f>
        <v>0</v>
      </c>
      <c r="F358" s="137">
        <f>IF(Binary!F358&gt;=1,"X",0)</f>
        <v>0</v>
      </c>
      <c r="G358" s="137">
        <f>IF(Binary!G358&gt;=1,"X",0)</f>
        <v>0</v>
      </c>
      <c r="H358" s="137">
        <f>IF(Binary!H358&gt;=1,"X",0)</f>
        <v>0</v>
      </c>
      <c r="I358" s="137">
        <f>IF(Binary!I358&gt;=1,"X",0)</f>
        <v>0</v>
      </c>
      <c r="J358" s="137">
        <f>IF(Binary!J358&gt;=1,"X",0)</f>
        <v>0</v>
      </c>
      <c r="K358" s="137">
        <f>IF(Binary!K358&gt;=1,"X",0)</f>
        <v>0</v>
      </c>
      <c r="L358" s="137">
        <f>IF(Binary!L358&gt;=1,"X",0)</f>
        <v>0</v>
      </c>
      <c r="M358" t="str">
        <f>'Actual species'!V358</f>
        <v>------------</v>
      </c>
    </row>
    <row r="359" spans="1:13" x14ac:dyDescent="0.3">
      <c r="A359" t="str">
        <f>Binary!A359</f>
        <v>Atheta hypnorum</v>
      </c>
      <c r="B359" s="137">
        <f>IF(Binary!B359&gt;=1,"X",0)</f>
        <v>0</v>
      </c>
      <c r="C359" s="137">
        <f>IF(Binary!C359&gt;=1,"X",0)</f>
        <v>0</v>
      </c>
      <c r="D359" s="137">
        <f>IF(Binary!D359&gt;=1,"X",0)</f>
        <v>0</v>
      </c>
      <c r="E359" s="137">
        <f>IF(Binary!E359&gt;=1,"X",0)</f>
        <v>0</v>
      </c>
      <c r="F359" s="137">
        <f>IF(Binary!F359&gt;=1,"X",0)</f>
        <v>0</v>
      </c>
      <c r="G359" s="137">
        <f>IF(Binary!G359&gt;=1,"X",0)</f>
        <v>0</v>
      </c>
      <c r="H359" s="137">
        <f>IF(Binary!H359&gt;=1,"X",0)</f>
        <v>0</v>
      </c>
      <c r="I359" s="137">
        <f>IF(Binary!I359&gt;=1,"X",0)</f>
        <v>0</v>
      </c>
      <c r="J359" s="137">
        <f>IF(Binary!J359&gt;=1,"X",0)</f>
        <v>0</v>
      </c>
      <c r="K359" s="137">
        <f>IF(Binary!K359&gt;=1,"X",0)</f>
        <v>0</v>
      </c>
      <c r="L359" s="137">
        <f>IF(Binary!L359&gt;=1,"X",0)</f>
        <v>0</v>
      </c>
      <c r="M359" t="str">
        <f>'Actual species'!V359</f>
        <v>------------</v>
      </c>
    </row>
    <row r="360" spans="1:13" x14ac:dyDescent="0.3">
      <c r="A360" t="str">
        <f>Binary!A360</f>
        <v>Atheta ischnocera</v>
      </c>
      <c r="B360" s="137">
        <f>IF(Binary!B360&gt;=1,"X",0)</f>
        <v>0</v>
      </c>
      <c r="C360" s="137">
        <f>IF(Binary!C360&gt;=1,"X",0)</f>
        <v>0</v>
      </c>
      <c r="D360" s="137">
        <f>IF(Binary!D360&gt;=1,"X",0)</f>
        <v>0</v>
      </c>
      <c r="E360" s="137">
        <f>IF(Binary!E360&gt;=1,"X",0)</f>
        <v>0</v>
      </c>
      <c r="F360" s="137">
        <f>IF(Binary!F360&gt;=1,"X",0)</f>
        <v>0</v>
      </c>
      <c r="G360" s="137">
        <f>IF(Binary!G360&gt;=1,"X",0)</f>
        <v>0</v>
      </c>
      <c r="H360" s="137">
        <f>IF(Binary!H360&gt;=1,"X",0)</f>
        <v>0</v>
      </c>
      <c r="I360" s="137">
        <f>IF(Binary!I360&gt;=1,"X",0)</f>
        <v>0</v>
      </c>
      <c r="J360" s="137">
        <f>IF(Binary!J360&gt;=1,"X",0)</f>
        <v>0</v>
      </c>
      <c r="K360" s="137">
        <f>IF(Binary!K360&gt;=1,"X",0)</f>
        <v>0</v>
      </c>
      <c r="L360" s="137">
        <f>IF(Binary!L360&gt;=1,"X",0)</f>
        <v>0</v>
      </c>
      <c r="M360" t="str">
        <f>'Actual species'!V360</f>
        <v>------------</v>
      </c>
    </row>
    <row r="361" spans="1:13" x14ac:dyDescent="0.3">
      <c r="A361" t="str">
        <f>Binary!A361</f>
        <v>Atheta laevana</v>
      </c>
      <c r="B361" s="137">
        <f>IF(Binary!B361&gt;=1,"X",0)</f>
        <v>0</v>
      </c>
      <c r="C361" s="137">
        <f>IF(Binary!C361&gt;=1,"X",0)</f>
        <v>0</v>
      </c>
      <c r="D361" s="137">
        <f>IF(Binary!D361&gt;=1,"X",0)</f>
        <v>0</v>
      </c>
      <c r="E361" s="137">
        <f>IF(Binary!E361&gt;=1,"X",0)</f>
        <v>0</v>
      </c>
      <c r="F361" s="137">
        <f>IF(Binary!F361&gt;=1,"X",0)</f>
        <v>0</v>
      </c>
      <c r="G361" s="137">
        <f>IF(Binary!G361&gt;=1,"X",0)</f>
        <v>0</v>
      </c>
      <c r="H361" s="137">
        <f>IF(Binary!H361&gt;=1,"X",0)</f>
        <v>0</v>
      </c>
      <c r="I361" s="137">
        <f>IF(Binary!I361&gt;=1,"X",0)</f>
        <v>0</v>
      </c>
      <c r="J361" s="137">
        <f>IF(Binary!J361&gt;=1,"X",0)</f>
        <v>0</v>
      </c>
      <c r="K361" s="137">
        <f>IF(Binary!K361&gt;=1,"X",0)</f>
        <v>0</v>
      </c>
      <c r="L361" s="137">
        <f>IF(Binary!L361&gt;=1,"X",0)</f>
        <v>0</v>
      </c>
      <c r="M361" t="str">
        <f>'Actual species'!V361</f>
        <v>------------</v>
      </c>
    </row>
    <row r="362" spans="1:13" x14ac:dyDescent="0.3">
      <c r="A362" t="str">
        <f>Binary!A362</f>
        <v>Atheta laevicauda</v>
      </c>
      <c r="B362" s="137">
        <f>IF(Binary!B362&gt;=1,"X",0)</f>
        <v>0</v>
      </c>
      <c r="C362" s="137">
        <f>IF(Binary!C362&gt;=1,"X",0)</f>
        <v>0</v>
      </c>
      <c r="D362" s="137">
        <f>IF(Binary!D362&gt;=1,"X",0)</f>
        <v>0</v>
      </c>
      <c r="E362" s="137">
        <f>IF(Binary!E362&gt;=1,"X",0)</f>
        <v>0</v>
      </c>
      <c r="F362" s="137">
        <f>IF(Binary!F362&gt;=1,"X",0)</f>
        <v>0</v>
      </c>
      <c r="G362" s="137">
        <f>IF(Binary!G362&gt;=1,"X",0)</f>
        <v>0</v>
      </c>
      <c r="H362" s="137">
        <f>IF(Binary!H362&gt;=1,"X",0)</f>
        <v>0</v>
      </c>
      <c r="I362" s="137">
        <f>IF(Binary!I362&gt;=1,"X",0)</f>
        <v>0</v>
      </c>
      <c r="J362" s="137">
        <f>IF(Binary!J362&gt;=1,"X",0)</f>
        <v>0</v>
      </c>
      <c r="K362" s="137">
        <f>IF(Binary!K362&gt;=1,"X",0)</f>
        <v>0</v>
      </c>
      <c r="L362" s="137">
        <f>IF(Binary!L362&gt;=1,"X",0)</f>
        <v>0</v>
      </c>
      <c r="M362">
        <f>'Actual species'!V362</f>
        <v>1</v>
      </c>
    </row>
    <row r="363" spans="1:13" x14ac:dyDescent="0.3">
      <c r="A363" t="str">
        <f>Binary!A363</f>
        <v>Atheta laevigata</v>
      </c>
      <c r="B363" s="137">
        <f>IF(Binary!B363&gt;=1,"X",0)</f>
        <v>0</v>
      </c>
      <c r="C363" s="137">
        <f>IF(Binary!C363&gt;=1,"X",0)</f>
        <v>0</v>
      </c>
      <c r="D363" s="137">
        <f>IF(Binary!D363&gt;=1,"X",0)</f>
        <v>0</v>
      </c>
      <c r="E363" s="137">
        <f>IF(Binary!E363&gt;=1,"X",0)</f>
        <v>0</v>
      </c>
      <c r="F363" s="137">
        <f>IF(Binary!F363&gt;=1,"X",0)</f>
        <v>0</v>
      </c>
      <c r="G363" s="137">
        <f>IF(Binary!G363&gt;=1,"X",0)</f>
        <v>0</v>
      </c>
      <c r="H363" s="137">
        <f>IF(Binary!H363&gt;=1,"X",0)</f>
        <v>0</v>
      </c>
      <c r="I363" s="137">
        <f>IF(Binary!I363&gt;=1,"X",0)</f>
        <v>0</v>
      </c>
      <c r="J363" s="137">
        <f>IF(Binary!J363&gt;=1,"X",0)</f>
        <v>0</v>
      </c>
      <c r="K363" s="137" t="str">
        <f>IF(Binary!K363&gt;=1,"X",0)</f>
        <v>X</v>
      </c>
      <c r="L363" s="137">
        <f>IF(Binary!L363&gt;=1,"X",0)</f>
        <v>0</v>
      </c>
      <c r="M363" t="str">
        <f>'Actual species'!V363</f>
        <v>------------</v>
      </c>
    </row>
    <row r="364" spans="1:13" x14ac:dyDescent="0.3">
      <c r="A364" t="str">
        <f>Binary!A364</f>
        <v>Atheta laticollis</v>
      </c>
      <c r="B364" s="137">
        <f>IF(Binary!B364&gt;=1,"X",0)</f>
        <v>0</v>
      </c>
      <c r="C364" s="137">
        <f>IF(Binary!C364&gt;=1,"X",0)</f>
        <v>0</v>
      </c>
      <c r="D364" s="137">
        <f>IF(Binary!D364&gt;=1,"X",0)</f>
        <v>0</v>
      </c>
      <c r="E364" s="137">
        <f>IF(Binary!E364&gt;=1,"X",0)</f>
        <v>0</v>
      </c>
      <c r="F364" s="137">
        <f>IF(Binary!F364&gt;=1,"X",0)</f>
        <v>0</v>
      </c>
      <c r="G364" s="137">
        <f>IF(Binary!G364&gt;=1,"X",0)</f>
        <v>0</v>
      </c>
      <c r="H364" s="137">
        <f>IF(Binary!H364&gt;=1,"X",0)</f>
        <v>0</v>
      </c>
      <c r="I364" s="137">
        <f>IF(Binary!I364&gt;=1,"X",0)</f>
        <v>0</v>
      </c>
      <c r="J364" s="137" t="str">
        <f>IF(Binary!J364&gt;=1,"X",0)</f>
        <v>X</v>
      </c>
      <c r="K364" s="137">
        <f>IF(Binary!K364&gt;=1,"X",0)</f>
        <v>0</v>
      </c>
      <c r="L364" s="137">
        <f>IF(Binary!L364&gt;=1,"X",0)</f>
        <v>0</v>
      </c>
      <c r="M364" t="str">
        <f>'Actual species'!V364</f>
        <v>------------</v>
      </c>
    </row>
    <row r="365" spans="1:13" x14ac:dyDescent="0.3">
      <c r="A365" t="str">
        <f>Binary!A365</f>
        <v>Atheta longicornis</v>
      </c>
      <c r="B365" s="137">
        <f>IF(Binary!B365&gt;=1,"X",0)</f>
        <v>0</v>
      </c>
      <c r="C365" s="137">
        <f>IF(Binary!C365&gt;=1,"X",0)</f>
        <v>0</v>
      </c>
      <c r="D365" s="137">
        <f>IF(Binary!D365&gt;=1,"X",0)</f>
        <v>0</v>
      </c>
      <c r="E365" s="137">
        <f>IF(Binary!E365&gt;=1,"X",0)</f>
        <v>0</v>
      </c>
      <c r="F365" s="137">
        <f>IF(Binary!F365&gt;=1,"X",0)</f>
        <v>0</v>
      </c>
      <c r="G365" s="137">
        <f>IF(Binary!G365&gt;=1,"X",0)</f>
        <v>0</v>
      </c>
      <c r="H365" s="137">
        <f>IF(Binary!H365&gt;=1,"X",0)</f>
        <v>0</v>
      </c>
      <c r="I365" s="137">
        <f>IF(Binary!I365&gt;=1,"X",0)</f>
        <v>0</v>
      </c>
      <c r="J365" s="137" t="str">
        <f>IF(Binary!J365&gt;=1,"X",0)</f>
        <v>X</v>
      </c>
      <c r="K365" s="137">
        <f>IF(Binary!K365&gt;=1,"X",0)</f>
        <v>0</v>
      </c>
      <c r="L365" s="137">
        <f>IF(Binary!L365&gt;=1,"X",0)</f>
        <v>0</v>
      </c>
      <c r="M365" t="str">
        <f>'Actual species'!V365</f>
        <v>------------</v>
      </c>
    </row>
    <row r="366" spans="1:13" x14ac:dyDescent="0.3">
      <c r="A366" t="str">
        <f>Binary!A366</f>
        <v>Atheta luridipennis</v>
      </c>
      <c r="B366" s="137">
        <f>IF(Binary!B366&gt;=1,"X",0)</f>
        <v>0</v>
      </c>
      <c r="C366" s="137">
        <f>IF(Binary!C366&gt;=1,"X",0)</f>
        <v>0</v>
      </c>
      <c r="D366" s="137">
        <f>IF(Binary!D366&gt;=1,"X",0)</f>
        <v>0</v>
      </c>
      <c r="E366" s="137">
        <f>IF(Binary!E366&gt;=1,"X",0)</f>
        <v>0</v>
      </c>
      <c r="F366" s="137">
        <f>IF(Binary!F366&gt;=1,"X",0)</f>
        <v>0</v>
      </c>
      <c r="G366" s="137">
        <f>IF(Binary!G366&gt;=1,"X",0)</f>
        <v>0</v>
      </c>
      <c r="H366" s="137">
        <f>IF(Binary!H366&gt;=1,"X",0)</f>
        <v>0</v>
      </c>
      <c r="I366" s="137">
        <f>IF(Binary!I366&gt;=1,"X",0)</f>
        <v>0</v>
      </c>
      <c r="J366" s="137" t="str">
        <f>IF(Binary!J366&gt;=1,"X",0)</f>
        <v>X</v>
      </c>
      <c r="K366" s="137">
        <f>IF(Binary!K366&gt;=1,"X",0)</f>
        <v>0</v>
      </c>
      <c r="L366" s="137">
        <f>IF(Binary!L366&gt;=1,"X",0)</f>
        <v>0</v>
      </c>
      <c r="M366" t="str">
        <f>'Actual species'!V366</f>
        <v>------------</v>
      </c>
    </row>
    <row r="367" spans="1:13" x14ac:dyDescent="0.3">
      <c r="A367" t="str">
        <f>Binary!A367</f>
        <v>Atheta luctuosa</v>
      </c>
      <c r="B367" s="137">
        <f>IF(Binary!B367&gt;=1,"X",0)</f>
        <v>0</v>
      </c>
      <c r="C367" s="137">
        <f>IF(Binary!C367&gt;=1,"X",0)</f>
        <v>0</v>
      </c>
      <c r="D367" s="137" t="str">
        <f>IF(Binary!D367&gt;=1,"X",0)</f>
        <v>X</v>
      </c>
      <c r="E367" s="137">
        <f>IF(Binary!E367&gt;=1,"X",0)</f>
        <v>0</v>
      </c>
      <c r="F367" s="137">
        <f>IF(Binary!F367&gt;=1,"X",0)</f>
        <v>0</v>
      </c>
      <c r="G367" s="137" t="str">
        <f>IF(Binary!G367&gt;=1,"X",0)</f>
        <v>X</v>
      </c>
      <c r="H367" s="137">
        <f>IF(Binary!H367&gt;=1,"X",0)</f>
        <v>0</v>
      </c>
      <c r="I367" s="137">
        <f>IF(Binary!I367&gt;=1,"X",0)</f>
        <v>0</v>
      </c>
      <c r="J367" s="137">
        <f>IF(Binary!J367&gt;=1,"X",0)</f>
        <v>0</v>
      </c>
      <c r="K367" s="137">
        <f>IF(Binary!K367&gt;=1,"X",0)</f>
        <v>0</v>
      </c>
      <c r="L367" s="137">
        <f>IF(Binary!L367&gt;=1,"X",0)</f>
        <v>0</v>
      </c>
      <c r="M367" t="str">
        <f>'Actual species'!V367</f>
        <v>------------</v>
      </c>
    </row>
    <row r="368" spans="1:13" x14ac:dyDescent="0.3">
      <c r="A368" t="str">
        <f>Binary!A368</f>
        <v>Atheta marcida</v>
      </c>
      <c r="B368" s="137">
        <f>IF(Binary!B368&gt;=1,"X",0)</f>
        <v>0</v>
      </c>
      <c r="C368" s="137">
        <f>IF(Binary!C368&gt;=1,"X",0)</f>
        <v>0</v>
      </c>
      <c r="D368" s="137">
        <f>IF(Binary!D368&gt;=1,"X",0)</f>
        <v>0</v>
      </c>
      <c r="E368" s="137">
        <f>IF(Binary!E368&gt;=1,"X",0)</f>
        <v>0</v>
      </c>
      <c r="F368" s="137">
        <f>IF(Binary!F368&gt;=1,"X",0)</f>
        <v>0</v>
      </c>
      <c r="G368" s="137">
        <f>IF(Binary!G368&gt;=1,"X",0)</f>
        <v>0</v>
      </c>
      <c r="H368" s="137">
        <f>IF(Binary!H368&gt;=1,"X",0)</f>
        <v>0</v>
      </c>
      <c r="I368" s="137" t="str">
        <f>IF(Binary!I368&gt;=1,"X",0)</f>
        <v>X</v>
      </c>
      <c r="J368" s="137">
        <f>IF(Binary!J368&gt;=1,"X",0)</f>
        <v>0</v>
      </c>
      <c r="K368" s="137">
        <f>IF(Binary!K368&gt;=1,"X",0)</f>
        <v>0</v>
      </c>
      <c r="L368" s="137">
        <f>IF(Binary!L368&gt;=1,"X",0)</f>
        <v>0</v>
      </c>
      <c r="M368" t="str">
        <f>'Actual species'!V368</f>
        <v>------------</v>
      </c>
    </row>
    <row r="369" spans="1:13" x14ac:dyDescent="0.3">
      <c r="A369" t="str">
        <f>Binary!A369</f>
        <v>Atheta meybohmi</v>
      </c>
      <c r="B369" s="137">
        <f>IF(Binary!B369&gt;=1,"X",0)</f>
        <v>0</v>
      </c>
      <c r="C369" s="137">
        <f>IF(Binary!C369&gt;=1,"X",0)</f>
        <v>0</v>
      </c>
      <c r="D369" s="137">
        <f>IF(Binary!D369&gt;=1,"X",0)</f>
        <v>0</v>
      </c>
      <c r="E369" s="137">
        <f>IF(Binary!E369&gt;=1,"X",0)</f>
        <v>0</v>
      </c>
      <c r="F369" s="137">
        <f>IF(Binary!F369&gt;=1,"X",0)</f>
        <v>0</v>
      </c>
      <c r="G369" s="137">
        <f>IF(Binary!G369&gt;=1,"X",0)</f>
        <v>0</v>
      </c>
      <c r="H369" s="137" t="str">
        <f>IF(Binary!H369&gt;=1,"X",0)</f>
        <v>X</v>
      </c>
      <c r="I369" s="137">
        <f>IF(Binary!I369&gt;=1,"X",0)</f>
        <v>0</v>
      </c>
      <c r="J369" s="137">
        <f>IF(Binary!J369&gt;=1,"X",0)</f>
        <v>0</v>
      </c>
      <c r="K369" s="137">
        <f>IF(Binary!K369&gt;=1,"X",0)</f>
        <v>0</v>
      </c>
      <c r="L369" s="137">
        <f>IF(Binary!L369&gt;=1,"X",0)</f>
        <v>0</v>
      </c>
      <c r="M369" t="str">
        <f>'Actual species'!V369</f>
        <v>------------</v>
      </c>
    </row>
    <row r="370" spans="1:13" x14ac:dyDescent="0.3">
      <c r="A370" t="str">
        <f>Binary!A370</f>
        <v>Atheta nigra</v>
      </c>
      <c r="B370" s="137">
        <f>IF(Binary!B370&gt;=1,"X",0)</f>
        <v>0</v>
      </c>
      <c r="C370" s="137">
        <f>IF(Binary!C370&gt;=1,"X",0)</f>
        <v>0</v>
      </c>
      <c r="D370" s="137">
        <f>IF(Binary!D370&gt;=1,"X",0)</f>
        <v>0</v>
      </c>
      <c r="E370" s="137">
        <f>IF(Binary!E370&gt;=1,"X",0)</f>
        <v>0</v>
      </c>
      <c r="F370" s="137">
        <f>IF(Binary!F370&gt;=1,"X",0)</f>
        <v>0</v>
      </c>
      <c r="G370" s="137" t="str">
        <f>IF(Binary!G370&gt;=1,"X",0)</f>
        <v>X</v>
      </c>
      <c r="H370" s="137">
        <f>IF(Binary!H370&gt;=1,"X",0)</f>
        <v>0</v>
      </c>
      <c r="I370" s="137">
        <f>IF(Binary!I370&gt;=1,"X",0)</f>
        <v>0</v>
      </c>
      <c r="J370" s="137">
        <f>IF(Binary!J370&gt;=1,"X",0)</f>
        <v>0</v>
      </c>
      <c r="K370" s="137">
        <f>IF(Binary!K370&gt;=1,"X",0)</f>
        <v>0</v>
      </c>
      <c r="L370" s="137">
        <f>IF(Binary!L370&gt;=1,"X",0)</f>
        <v>0</v>
      </c>
      <c r="M370" t="str">
        <f>'Actual species'!V370</f>
        <v>------------</v>
      </c>
    </row>
    <row r="371" spans="1:13" x14ac:dyDescent="0.3">
      <c r="A371" t="str">
        <f>Binary!A371</f>
        <v>Atheta nigritula</v>
      </c>
      <c r="B371" s="137">
        <f>IF(Binary!B371&gt;=1,"X",0)</f>
        <v>0</v>
      </c>
      <c r="C371" s="137">
        <f>IF(Binary!C371&gt;=1,"X",0)</f>
        <v>0</v>
      </c>
      <c r="D371" s="137">
        <f>IF(Binary!D371&gt;=1,"X",0)</f>
        <v>0</v>
      </c>
      <c r="E371" s="137">
        <f>IF(Binary!E371&gt;=1,"X",0)</f>
        <v>0</v>
      </c>
      <c r="F371" s="137">
        <f>IF(Binary!F371&gt;=1,"X",0)</f>
        <v>0</v>
      </c>
      <c r="G371" s="137">
        <f>IF(Binary!G371&gt;=1,"X",0)</f>
        <v>0</v>
      </c>
      <c r="H371" s="137">
        <f>IF(Binary!H371&gt;=1,"X",0)</f>
        <v>0</v>
      </c>
      <c r="I371" s="137">
        <f>IF(Binary!I371&gt;=1,"X",0)</f>
        <v>0</v>
      </c>
      <c r="J371" s="137" t="str">
        <f>IF(Binary!J371&gt;=1,"X",0)</f>
        <v>X</v>
      </c>
      <c r="K371" s="137">
        <f>IF(Binary!K371&gt;=1,"X",0)</f>
        <v>0</v>
      </c>
      <c r="L371" s="137">
        <f>IF(Binary!L371&gt;=1,"X",0)</f>
        <v>0</v>
      </c>
      <c r="M371" t="str">
        <f>'Actual species'!V371</f>
        <v>------------</v>
      </c>
    </row>
    <row r="372" spans="1:13" x14ac:dyDescent="0.3">
      <c r="A372" t="str">
        <f>Binary!A372</f>
        <v>Atheta oblita</v>
      </c>
      <c r="B372" s="137">
        <f>IF(Binary!B372&gt;=1,"X",0)</f>
        <v>0</v>
      </c>
      <c r="C372" s="137">
        <f>IF(Binary!C372&gt;=1,"X",0)</f>
        <v>0</v>
      </c>
      <c r="D372" s="137">
        <f>IF(Binary!D372&gt;=1,"X",0)</f>
        <v>0</v>
      </c>
      <c r="E372" s="137">
        <f>IF(Binary!E372&gt;=1,"X",0)</f>
        <v>0</v>
      </c>
      <c r="F372" s="137">
        <f>IF(Binary!F372&gt;=1,"X",0)</f>
        <v>0</v>
      </c>
      <c r="G372" s="137" t="str">
        <f>IF(Binary!G372&gt;=1,"X",0)</f>
        <v>X</v>
      </c>
      <c r="H372" s="137">
        <f>IF(Binary!H372&gt;=1,"X",0)</f>
        <v>0</v>
      </c>
      <c r="I372" s="137">
        <f>IF(Binary!I372&gt;=1,"X",0)</f>
        <v>0</v>
      </c>
      <c r="J372" s="137" t="str">
        <f>IF(Binary!J372&gt;=1,"X",0)</f>
        <v>X</v>
      </c>
      <c r="K372" s="137">
        <f>IF(Binary!K372&gt;=1,"X",0)</f>
        <v>0</v>
      </c>
      <c r="L372" s="137">
        <f>IF(Binary!L372&gt;=1,"X",0)</f>
        <v>0</v>
      </c>
      <c r="M372" t="str">
        <f>'Actual species'!V372</f>
        <v>------------</v>
      </c>
    </row>
    <row r="373" spans="1:13" x14ac:dyDescent="0.3">
      <c r="A373" t="str">
        <f>Binary!A373</f>
        <v>Atheta occulta</v>
      </c>
      <c r="B373" s="137">
        <f>IF(Binary!B373&gt;=1,"X",0)</f>
        <v>0</v>
      </c>
      <c r="C373" s="137">
        <f>IF(Binary!C373&gt;=1,"X",0)</f>
        <v>0</v>
      </c>
      <c r="D373" s="137">
        <f>IF(Binary!D373&gt;=1,"X",0)</f>
        <v>0</v>
      </c>
      <c r="E373" s="137">
        <f>IF(Binary!E373&gt;=1,"X",0)</f>
        <v>0</v>
      </c>
      <c r="F373" s="137">
        <f>IF(Binary!F373&gt;=1,"X",0)</f>
        <v>0</v>
      </c>
      <c r="G373" s="137">
        <f>IF(Binary!G373&gt;=1,"X",0)</f>
        <v>0</v>
      </c>
      <c r="H373" s="137">
        <f>IF(Binary!H373&gt;=1,"X",0)</f>
        <v>0</v>
      </c>
      <c r="I373" s="137">
        <f>IF(Binary!I373&gt;=1,"X",0)</f>
        <v>0</v>
      </c>
      <c r="J373" s="137">
        <f>IF(Binary!J373&gt;=1,"X",0)</f>
        <v>0</v>
      </c>
      <c r="K373" s="137">
        <f>IF(Binary!K373&gt;=1,"X",0)</f>
        <v>0</v>
      </c>
      <c r="L373" s="137">
        <f>IF(Binary!L373&gt;=1,"X",0)</f>
        <v>0</v>
      </c>
      <c r="M373" t="str">
        <f>'Actual species'!V373</f>
        <v>------------</v>
      </c>
    </row>
    <row r="374" spans="1:13" x14ac:dyDescent="0.3">
      <c r="A374" t="str">
        <f>Binary!A374</f>
        <v>Atheta opacicollis</v>
      </c>
      <c r="B374" s="137" t="str">
        <f>IF(Binary!B374&gt;=1,"X",0)</f>
        <v>X</v>
      </c>
      <c r="C374" s="137">
        <f>IF(Binary!C374&gt;=1,"X",0)</f>
        <v>0</v>
      </c>
      <c r="D374" s="137">
        <f>IF(Binary!D374&gt;=1,"X",0)</f>
        <v>0</v>
      </c>
      <c r="E374" s="137">
        <f>IF(Binary!E374&gt;=1,"X",0)</f>
        <v>0</v>
      </c>
      <c r="F374" s="137">
        <f>IF(Binary!F374&gt;=1,"X",0)</f>
        <v>0</v>
      </c>
      <c r="G374" s="137">
        <f>IF(Binary!G374&gt;=1,"X",0)</f>
        <v>0</v>
      </c>
      <c r="H374" s="137">
        <f>IF(Binary!H374&gt;=1,"X",0)</f>
        <v>0</v>
      </c>
      <c r="I374" s="137">
        <f>IF(Binary!I374&gt;=1,"X",0)</f>
        <v>0</v>
      </c>
      <c r="J374" s="137">
        <f>IF(Binary!J374&gt;=1,"X",0)</f>
        <v>0</v>
      </c>
      <c r="K374" s="137">
        <f>IF(Binary!K374&gt;=1,"X",0)</f>
        <v>0</v>
      </c>
      <c r="L374" s="137">
        <f>IF(Binary!L374&gt;=1,"X",0)</f>
        <v>0</v>
      </c>
      <c r="M374" t="str">
        <f>'Actual species'!V374</f>
        <v>------------</v>
      </c>
    </row>
    <row r="375" spans="1:13" x14ac:dyDescent="0.3">
      <c r="A375" t="str">
        <f>Binary!A375</f>
        <v>Atheta orbata</v>
      </c>
      <c r="B375" s="137">
        <f>IF(Binary!B375&gt;=1,"X",0)</f>
        <v>0</v>
      </c>
      <c r="C375" s="137" t="str">
        <f>IF(Binary!C375&gt;=1,"X",0)</f>
        <v>X</v>
      </c>
      <c r="D375" s="137">
        <f>IF(Binary!D375&gt;=1,"X",0)</f>
        <v>0</v>
      </c>
      <c r="E375" s="137">
        <f>IF(Binary!E375&gt;=1,"X",0)</f>
        <v>0</v>
      </c>
      <c r="F375" s="137">
        <f>IF(Binary!F375&gt;=1,"X",0)</f>
        <v>0</v>
      </c>
      <c r="G375" s="137">
        <f>IF(Binary!G375&gt;=1,"X",0)</f>
        <v>0</v>
      </c>
      <c r="H375" s="137">
        <f>IF(Binary!H375&gt;=1,"X",0)</f>
        <v>0</v>
      </c>
      <c r="I375" s="137">
        <f>IF(Binary!I375&gt;=1,"X",0)</f>
        <v>0</v>
      </c>
      <c r="J375" s="137">
        <f>IF(Binary!J375&gt;=1,"X",0)</f>
        <v>0</v>
      </c>
      <c r="K375" s="137">
        <f>IF(Binary!K375&gt;=1,"X",0)</f>
        <v>0</v>
      </c>
      <c r="L375" s="137">
        <f>IF(Binary!L375&gt;=1,"X",0)</f>
        <v>0</v>
      </c>
      <c r="M375" t="str">
        <f>'Actual species'!V375</f>
        <v>------------</v>
      </c>
    </row>
    <row r="376" spans="1:13" x14ac:dyDescent="0.3">
      <c r="A376" t="str">
        <f>Binary!A376</f>
        <v>Atheta orosana</v>
      </c>
      <c r="B376" s="137">
        <f>IF(Binary!B376&gt;=1,"X",0)</f>
        <v>0</v>
      </c>
      <c r="C376" s="137">
        <f>IF(Binary!C376&gt;=1,"X",0)</f>
        <v>0</v>
      </c>
      <c r="D376" s="137">
        <f>IF(Binary!D376&gt;=1,"X",0)</f>
        <v>0</v>
      </c>
      <c r="E376" s="137">
        <f>IF(Binary!E376&gt;=1,"X",0)</f>
        <v>0</v>
      </c>
      <c r="F376" s="137">
        <f>IF(Binary!F376&gt;=1,"X",0)</f>
        <v>0</v>
      </c>
      <c r="G376" s="137">
        <f>IF(Binary!G376&gt;=1,"X",0)</f>
        <v>0</v>
      </c>
      <c r="H376" s="137">
        <f>IF(Binary!H376&gt;=1,"X",0)</f>
        <v>0</v>
      </c>
      <c r="I376" s="137">
        <f>IF(Binary!I376&gt;=1,"X",0)</f>
        <v>0</v>
      </c>
      <c r="J376" s="137">
        <f>IF(Binary!J376&gt;=1,"X",0)</f>
        <v>0</v>
      </c>
      <c r="K376" s="137">
        <f>IF(Binary!K376&gt;=1,"X",0)</f>
        <v>0</v>
      </c>
      <c r="L376" s="137">
        <f>IF(Binary!L376&gt;=1,"X",0)</f>
        <v>0</v>
      </c>
      <c r="M376" t="str">
        <f>'Actual species'!V376</f>
        <v>------------</v>
      </c>
    </row>
    <row r="377" spans="1:13" x14ac:dyDescent="0.3">
      <c r="A377" t="str">
        <f>Binary!A377</f>
        <v>Atheta palustris</v>
      </c>
      <c r="B377" s="137">
        <f>IF(Binary!B377&gt;=1,"X",0)</f>
        <v>0</v>
      </c>
      <c r="C377" s="137">
        <f>IF(Binary!C377&gt;=1,"X",0)</f>
        <v>0</v>
      </c>
      <c r="D377" s="137">
        <f>IF(Binary!D377&gt;=1,"X",0)</f>
        <v>0</v>
      </c>
      <c r="E377" s="137">
        <f>IF(Binary!E377&gt;=1,"X",0)</f>
        <v>0</v>
      </c>
      <c r="F377" s="137">
        <f>IF(Binary!F377&gt;=1,"X",0)</f>
        <v>0</v>
      </c>
      <c r="G377" s="137">
        <f>IF(Binary!G377&gt;=1,"X",0)</f>
        <v>0</v>
      </c>
      <c r="H377" s="137">
        <f>IF(Binary!H377&gt;=1,"X",0)</f>
        <v>0</v>
      </c>
      <c r="I377" s="137">
        <f>IF(Binary!I377&gt;=1,"X",0)</f>
        <v>0</v>
      </c>
      <c r="J377" s="137" t="str">
        <f>IF(Binary!J377&gt;=1,"X",0)</f>
        <v>X</v>
      </c>
      <c r="K377" s="137">
        <f>IF(Binary!K377&gt;=1,"X",0)</f>
        <v>0</v>
      </c>
      <c r="L377" s="137">
        <f>IF(Binary!L377&gt;=1,"X",0)</f>
        <v>0</v>
      </c>
      <c r="M377" t="str">
        <f>'Actual species'!V377</f>
        <v>------------</v>
      </c>
    </row>
    <row r="378" spans="1:13" x14ac:dyDescent="0.3">
      <c r="A378" t="str">
        <f>Binary!A378</f>
        <v>Atheta pittionii</v>
      </c>
      <c r="B378" s="137">
        <f>IF(Binary!B378&gt;=1,"X",0)</f>
        <v>0</v>
      </c>
      <c r="C378" s="137">
        <f>IF(Binary!C378&gt;=1,"X",0)</f>
        <v>0</v>
      </c>
      <c r="D378" s="137">
        <f>IF(Binary!D378&gt;=1,"X",0)</f>
        <v>0</v>
      </c>
      <c r="E378" s="137">
        <f>IF(Binary!E378&gt;=1,"X",0)</f>
        <v>0</v>
      </c>
      <c r="F378" s="137">
        <f>IF(Binary!F378&gt;=1,"X",0)</f>
        <v>0</v>
      </c>
      <c r="G378" s="137">
        <f>IF(Binary!G378&gt;=1,"X",0)</f>
        <v>0</v>
      </c>
      <c r="H378" s="137">
        <f>IF(Binary!H378&gt;=1,"X",0)</f>
        <v>0</v>
      </c>
      <c r="I378" s="137">
        <f>IF(Binary!I378&gt;=1,"X",0)</f>
        <v>0</v>
      </c>
      <c r="J378" s="137">
        <f>IF(Binary!J378&gt;=1,"X",0)</f>
        <v>0</v>
      </c>
      <c r="K378" s="137">
        <f>IF(Binary!K378&gt;=1,"X",0)</f>
        <v>0</v>
      </c>
      <c r="L378" s="137">
        <f>IF(Binary!L378&gt;=1,"X",0)</f>
        <v>0</v>
      </c>
      <c r="M378" t="str">
        <f>'Actual species'!V378</f>
        <v>------------</v>
      </c>
    </row>
    <row r="379" spans="1:13" x14ac:dyDescent="0.3">
      <c r="A379" t="str">
        <f>Binary!A379</f>
        <v>Atheta putrida</v>
      </c>
      <c r="B379" s="137">
        <f>IF(Binary!B379&gt;=1,"X",0)</f>
        <v>0</v>
      </c>
      <c r="C379" s="137">
        <f>IF(Binary!C379&gt;=1,"X",0)</f>
        <v>0</v>
      </c>
      <c r="D379" s="137">
        <f>IF(Binary!D379&gt;=1,"X",0)</f>
        <v>0</v>
      </c>
      <c r="E379" s="137">
        <f>IF(Binary!E379&gt;=1,"X",0)</f>
        <v>0</v>
      </c>
      <c r="F379" s="137">
        <f>IF(Binary!F379&gt;=1,"X",0)</f>
        <v>0</v>
      </c>
      <c r="G379" s="137">
        <f>IF(Binary!G379&gt;=1,"X",0)</f>
        <v>0</v>
      </c>
      <c r="H379" s="137">
        <f>IF(Binary!H379&gt;=1,"X",0)</f>
        <v>0</v>
      </c>
      <c r="I379" s="137">
        <f>IF(Binary!I379&gt;=1,"X",0)</f>
        <v>0</v>
      </c>
      <c r="J379" s="137">
        <f>IF(Binary!J379&gt;=1,"X",0)</f>
        <v>0</v>
      </c>
      <c r="K379" s="137">
        <f>IF(Binary!K379&gt;=1,"X",0)</f>
        <v>0</v>
      </c>
      <c r="L379" s="137">
        <f>IF(Binary!L379&gt;=1,"X",0)</f>
        <v>0</v>
      </c>
      <c r="M379">
        <f>'Actual species'!V379</f>
        <v>2</v>
      </c>
    </row>
    <row r="380" spans="1:13" x14ac:dyDescent="0.3">
      <c r="A380" t="str">
        <f>Binary!A380</f>
        <v>Atheta ravilla</v>
      </c>
      <c r="B380" s="137">
        <f>IF(Binary!B380&gt;=1,"X",0)</f>
        <v>0</v>
      </c>
      <c r="C380" s="137">
        <f>IF(Binary!C380&gt;=1,"X",0)</f>
        <v>0</v>
      </c>
      <c r="D380" s="137">
        <f>IF(Binary!D380&gt;=1,"X",0)</f>
        <v>0</v>
      </c>
      <c r="E380" s="137">
        <f>IF(Binary!E380&gt;=1,"X",0)</f>
        <v>0</v>
      </c>
      <c r="F380" s="137">
        <f>IF(Binary!F380&gt;=1,"X",0)</f>
        <v>0</v>
      </c>
      <c r="G380" s="137">
        <f>IF(Binary!G380&gt;=1,"X",0)</f>
        <v>0</v>
      </c>
      <c r="H380" s="137">
        <f>IF(Binary!H380&gt;=1,"X",0)</f>
        <v>0</v>
      </c>
      <c r="I380" s="137">
        <f>IF(Binary!I380&gt;=1,"X",0)</f>
        <v>0</v>
      </c>
      <c r="J380" s="137" t="str">
        <f>IF(Binary!J380&gt;=1,"X",0)</f>
        <v>X</v>
      </c>
      <c r="K380" s="137">
        <f>IF(Binary!K380&gt;=1,"X",0)</f>
        <v>0</v>
      </c>
      <c r="L380" s="137">
        <f>IF(Binary!L380&gt;=1,"X",0)</f>
        <v>0</v>
      </c>
      <c r="M380" t="str">
        <f>'Actual species'!V380</f>
        <v>------------</v>
      </c>
    </row>
    <row r="381" spans="1:13" x14ac:dyDescent="0.3">
      <c r="A381" t="str">
        <f>Binary!A381</f>
        <v>Atheta sodalis</v>
      </c>
      <c r="B381" s="137">
        <f>IF(Binary!B381&gt;=1,"X",0)</f>
        <v>0</v>
      </c>
      <c r="C381" s="137">
        <f>IF(Binary!C381&gt;=1,"X",0)</f>
        <v>0</v>
      </c>
      <c r="D381" s="137">
        <f>IF(Binary!D381&gt;=1,"X",0)</f>
        <v>0</v>
      </c>
      <c r="E381" s="137">
        <f>IF(Binary!E381&gt;=1,"X",0)</f>
        <v>0</v>
      </c>
      <c r="F381" s="137">
        <f>IF(Binary!F381&gt;=1,"X",0)</f>
        <v>0</v>
      </c>
      <c r="G381" s="137">
        <f>IF(Binary!G381&gt;=1,"X",0)</f>
        <v>0</v>
      </c>
      <c r="H381" s="137">
        <f>IF(Binary!H381&gt;=1,"X",0)</f>
        <v>0</v>
      </c>
      <c r="I381" s="137">
        <f>IF(Binary!I381&gt;=1,"X",0)</f>
        <v>0</v>
      </c>
      <c r="J381" s="137">
        <f>IF(Binary!J381&gt;=1,"X",0)</f>
        <v>0</v>
      </c>
      <c r="K381" s="137">
        <f>IF(Binary!K381&gt;=1,"X",0)</f>
        <v>0</v>
      </c>
      <c r="L381" s="137">
        <f>IF(Binary!L381&gt;=1,"X",0)</f>
        <v>0</v>
      </c>
      <c r="M381" t="str">
        <f>'Actual species'!V381</f>
        <v>------------</v>
      </c>
    </row>
    <row r="382" spans="1:13" x14ac:dyDescent="0.3">
      <c r="A382" t="str">
        <f>Binary!A382</f>
        <v>Atheta sp.</v>
      </c>
      <c r="B382" s="137">
        <f>IF(Binary!B382&gt;=1,"X",0)</f>
        <v>0</v>
      </c>
      <c r="C382" s="137">
        <f>IF(Binary!C382&gt;=1,"X",0)</f>
        <v>0</v>
      </c>
      <c r="D382" s="137">
        <f>IF(Binary!D382&gt;=1,"X",0)</f>
        <v>0</v>
      </c>
      <c r="E382" s="137">
        <f>IF(Binary!E382&gt;=1,"X",0)</f>
        <v>0</v>
      </c>
      <c r="F382" s="137">
        <f>IF(Binary!F382&gt;=1,"X",0)</f>
        <v>0</v>
      </c>
      <c r="G382" s="137" t="str">
        <f>IF(Binary!G382&gt;=1,"X",0)</f>
        <v>X</v>
      </c>
      <c r="H382" s="137">
        <f>IF(Binary!H382&gt;=1,"X",0)</f>
        <v>0</v>
      </c>
      <c r="I382" s="137">
        <f>IF(Binary!I382&gt;=1,"X",0)</f>
        <v>0</v>
      </c>
      <c r="J382" s="137">
        <f>IF(Binary!J382&gt;=1,"X",0)</f>
        <v>0</v>
      </c>
      <c r="K382" s="137">
        <f>IF(Binary!K382&gt;=1,"X",0)</f>
        <v>0</v>
      </c>
      <c r="L382" s="137">
        <f>IF(Binary!L382&gt;=1,"X",0)</f>
        <v>0</v>
      </c>
      <c r="M382" t="str">
        <f>'Actual species'!V382</f>
        <v>------------</v>
      </c>
    </row>
    <row r="383" spans="1:13" x14ac:dyDescent="0.3">
      <c r="A383" t="str">
        <f>Binary!A383</f>
        <v>Atheta sp. aff. bellesi</v>
      </c>
      <c r="B383" s="137" t="str">
        <f>IF(Binary!B383&gt;=1,"X",0)</f>
        <v>X</v>
      </c>
      <c r="C383" s="137">
        <f>IF(Binary!C383&gt;=1,"X",0)</f>
        <v>0</v>
      </c>
      <c r="D383" s="137">
        <f>IF(Binary!D383&gt;=1,"X",0)</f>
        <v>0</v>
      </c>
      <c r="E383" s="137">
        <f>IF(Binary!E383&gt;=1,"X",0)</f>
        <v>0</v>
      </c>
      <c r="F383" s="137">
        <f>IF(Binary!F383&gt;=1,"X",0)</f>
        <v>0</v>
      </c>
      <c r="G383" s="137">
        <f>IF(Binary!G383&gt;=1,"X",0)</f>
        <v>0</v>
      </c>
      <c r="H383" s="137">
        <f>IF(Binary!H383&gt;=1,"X",0)</f>
        <v>0</v>
      </c>
      <c r="I383" s="137">
        <f>IF(Binary!I383&gt;=1,"X",0)</f>
        <v>0</v>
      </c>
      <c r="J383" s="137">
        <f>IF(Binary!J383&gt;=1,"X",0)</f>
        <v>0</v>
      </c>
      <c r="K383" s="137">
        <f>IF(Binary!K383&gt;=1,"X",0)</f>
        <v>0</v>
      </c>
      <c r="L383" s="137">
        <f>IF(Binary!L383&gt;=1,"X",0)</f>
        <v>0</v>
      </c>
      <c r="M383" t="str">
        <f>'Actual species'!V383</f>
        <v>------------</v>
      </c>
    </row>
    <row r="384" spans="1:13" x14ac:dyDescent="0.3">
      <c r="A384" t="str">
        <f>Binary!A384</f>
        <v>Atheta speculum</v>
      </c>
      <c r="B384" s="137">
        <f>IF(Binary!B384&gt;=1,"X",0)</f>
        <v>0</v>
      </c>
      <c r="C384" s="137">
        <f>IF(Binary!C384&gt;=1,"X",0)</f>
        <v>0</v>
      </c>
      <c r="D384" s="137">
        <f>IF(Binary!D384&gt;=1,"X",0)</f>
        <v>0</v>
      </c>
      <c r="E384" s="137" t="str">
        <f>IF(Binary!E384&gt;=1,"X",0)</f>
        <v>X</v>
      </c>
      <c r="F384" s="137">
        <f>IF(Binary!F384&gt;=1,"X",0)</f>
        <v>0</v>
      </c>
      <c r="G384" s="137">
        <f>IF(Binary!G384&gt;=1,"X",0)</f>
        <v>0</v>
      </c>
      <c r="H384" s="137">
        <f>IF(Binary!H384&gt;=1,"X",0)</f>
        <v>0</v>
      </c>
      <c r="I384" s="137" t="str">
        <f>IF(Binary!I384&gt;=1,"X",0)</f>
        <v>X</v>
      </c>
      <c r="J384" s="137">
        <f>IF(Binary!J384&gt;=1,"X",0)</f>
        <v>0</v>
      </c>
      <c r="K384" s="137">
        <f>IF(Binary!K384&gt;=1,"X",0)</f>
        <v>0</v>
      </c>
      <c r="L384" s="137">
        <f>IF(Binary!L384&gt;=1,"X",0)</f>
        <v>0</v>
      </c>
      <c r="M384" t="str">
        <f>'Actual species'!V384</f>
        <v>------------</v>
      </c>
    </row>
    <row r="385" spans="1:13" x14ac:dyDescent="0.3">
      <c r="A385" t="str">
        <f>Binary!A385</f>
        <v>Atheta subtilis</v>
      </c>
      <c r="B385" s="137">
        <f>IF(Binary!B385&gt;=1,"X",0)</f>
        <v>0</v>
      </c>
      <c r="C385" s="137">
        <f>IF(Binary!C385&gt;=1,"X",0)</f>
        <v>0</v>
      </c>
      <c r="D385" s="137">
        <f>IF(Binary!D385&gt;=1,"X",0)</f>
        <v>0</v>
      </c>
      <c r="E385" s="137">
        <f>IF(Binary!E385&gt;=1,"X",0)</f>
        <v>0</v>
      </c>
      <c r="F385" s="137">
        <f>IF(Binary!F385&gt;=1,"X",0)</f>
        <v>0</v>
      </c>
      <c r="G385" s="137">
        <f>IF(Binary!G385&gt;=1,"X",0)</f>
        <v>0</v>
      </c>
      <c r="H385" s="137">
        <f>IF(Binary!H385&gt;=1,"X",0)</f>
        <v>0</v>
      </c>
      <c r="I385" s="137">
        <f>IF(Binary!I385&gt;=1,"X",0)</f>
        <v>0</v>
      </c>
      <c r="J385" s="137">
        <f>IF(Binary!J385&gt;=1,"X",0)</f>
        <v>0</v>
      </c>
      <c r="K385" s="137">
        <f>IF(Binary!K385&gt;=1,"X",0)</f>
        <v>0</v>
      </c>
      <c r="L385" s="137">
        <f>IF(Binary!L385&gt;=1,"X",0)</f>
        <v>0</v>
      </c>
      <c r="M385" t="str">
        <f>'Actual species'!V385</f>
        <v>------------</v>
      </c>
    </row>
    <row r="386" spans="1:13" x14ac:dyDescent="0.3">
      <c r="A386" t="str">
        <f>Binary!A386</f>
        <v>Atheta testaceipes</v>
      </c>
      <c r="B386" s="137">
        <f>IF(Binary!B386&gt;=1,"X",0)</f>
        <v>0</v>
      </c>
      <c r="C386" s="137">
        <f>IF(Binary!C386&gt;=1,"X",0)</f>
        <v>0</v>
      </c>
      <c r="D386" s="137" t="str">
        <f>IF(Binary!D386&gt;=1,"X",0)</f>
        <v>X</v>
      </c>
      <c r="E386" s="137">
        <f>IF(Binary!E386&gt;=1,"X",0)</f>
        <v>0</v>
      </c>
      <c r="F386" s="137">
        <f>IF(Binary!F386&gt;=1,"X",0)</f>
        <v>0</v>
      </c>
      <c r="G386" s="137">
        <f>IF(Binary!G386&gt;=1,"X",0)</f>
        <v>0</v>
      </c>
      <c r="H386" s="137">
        <f>IF(Binary!H386&gt;=1,"X",0)</f>
        <v>0</v>
      </c>
      <c r="I386" s="137">
        <f>IF(Binary!I386&gt;=1,"X",0)</f>
        <v>0</v>
      </c>
      <c r="J386" s="137" t="str">
        <f>IF(Binary!J386&gt;=1,"X",0)</f>
        <v>X</v>
      </c>
      <c r="K386" s="137">
        <f>IF(Binary!K386&gt;=1,"X",0)</f>
        <v>0</v>
      </c>
      <c r="L386" s="137">
        <f>IF(Binary!L386&gt;=1,"X",0)</f>
        <v>0</v>
      </c>
      <c r="M386" t="str">
        <f>'Actual species'!V386</f>
        <v>------------</v>
      </c>
    </row>
    <row r="387" spans="1:13" x14ac:dyDescent="0.3">
      <c r="A387" t="str">
        <f>Binary!A387</f>
        <v xml:space="preserve">Atheta triangulum </v>
      </c>
      <c r="B387" s="137" t="str">
        <f>IF(Binary!B387&gt;=1,"X",0)</f>
        <v>X</v>
      </c>
      <c r="C387" s="137">
        <f>IF(Binary!C387&gt;=1,"X",0)</f>
        <v>0</v>
      </c>
      <c r="D387" s="137">
        <f>IF(Binary!D387&gt;=1,"X",0)</f>
        <v>0</v>
      </c>
      <c r="E387" s="137">
        <f>IF(Binary!E387&gt;=1,"X",0)</f>
        <v>0</v>
      </c>
      <c r="F387" s="137">
        <f>IF(Binary!F387&gt;=1,"X",0)</f>
        <v>0</v>
      </c>
      <c r="G387" s="137">
        <f>IF(Binary!G387&gt;=1,"X",0)</f>
        <v>0</v>
      </c>
      <c r="H387" s="137">
        <f>IF(Binary!H387&gt;=1,"X",0)</f>
        <v>0</v>
      </c>
      <c r="I387" s="137">
        <f>IF(Binary!I387&gt;=1,"X",0)</f>
        <v>0</v>
      </c>
      <c r="J387" s="137" t="str">
        <f>IF(Binary!J387&gt;=1,"X",0)</f>
        <v>X</v>
      </c>
      <c r="K387" s="137" t="str">
        <f>IF(Binary!K387&gt;=1,"X",0)</f>
        <v>X</v>
      </c>
      <c r="L387" s="137">
        <f>IF(Binary!L387&gt;=1,"X",0)</f>
        <v>0</v>
      </c>
      <c r="M387" t="str">
        <f>'Actual species'!V387</f>
        <v>------------</v>
      </c>
    </row>
    <row r="388" spans="1:13" x14ac:dyDescent="0.3">
      <c r="A388" t="str">
        <f>Binary!A388</f>
        <v>Atheta trinotata</v>
      </c>
      <c r="B388" s="137">
        <f>IF(Binary!B388&gt;=1,"X",0)</f>
        <v>0</v>
      </c>
      <c r="C388" s="137">
        <f>IF(Binary!C388&gt;=1,"X",0)</f>
        <v>0</v>
      </c>
      <c r="D388" s="137" t="str">
        <f>IF(Binary!D388&gt;=1,"X",0)</f>
        <v>X</v>
      </c>
      <c r="E388" s="137" t="str">
        <f>IF(Binary!E388&gt;=1,"X",0)</f>
        <v>X</v>
      </c>
      <c r="F388" s="137">
        <f>IF(Binary!F388&gt;=1,"X",0)</f>
        <v>0</v>
      </c>
      <c r="G388" s="137">
        <f>IF(Binary!G388&gt;=1,"X",0)</f>
        <v>0</v>
      </c>
      <c r="H388" s="137" t="str">
        <f>IF(Binary!H388&gt;=1,"X",0)</f>
        <v>X</v>
      </c>
      <c r="I388" s="137">
        <f>IF(Binary!I388&gt;=1,"X",0)</f>
        <v>0</v>
      </c>
      <c r="J388" s="137" t="str">
        <f>IF(Binary!J388&gt;=1,"X",0)</f>
        <v>X</v>
      </c>
      <c r="K388" s="137">
        <f>IF(Binary!K388&gt;=1,"X",0)</f>
        <v>0</v>
      </c>
      <c r="L388" s="137">
        <f>IF(Binary!L388&gt;=1,"X",0)</f>
        <v>0</v>
      </c>
      <c r="M388" t="str">
        <f>'Actual species'!V388</f>
        <v>------------</v>
      </c>
    </row>
    <row r="389" spans="1:13" x14ac:dyDescent="0.3">
      <c r="A389" t="str">
        <f>Binary!A389</f>
        <v>Atheta vaga</v>
      </c>
      <c r="B389" s="137">
        <f>IF(Binary!B389&gt;=1,"X",0)</f>
        <v>0</v>
      </c>
      <c r="C389" s="137">
        <f>IF(Binary!C389&gt;=1,"X",0)</f>
        <v>0</v>
      </c>
      <c r="D389" s="137">
        <f>IF(Binary!D389&gt;=1,"X",0)</f>
        <v>0</v>
      </c>
      <c r="E389" s="137">
        <f>IF(Binary!E389&gt;=1,"X",0)</f>
        <v>0</v>
      </c>
      <c r="F389" s="137">
        <f>IF(Binary!F389&gt;=1,"X",0)</f>
        <v>0</v>
      </c>
      <c r="G389" s="137">
        <f>IF(Binary!G389&gt;=1,"X",0)</f>
        <v>0</v>
      </c>
      <c r="H389" s="137">
        <f>IF(Binary!H389&gt;=1,"X",0)</f>
        <v>0</v>
      </c>
      <c r="I389" s="137">
        <f>IF(Binary!I389&gt;=1,"X",0)</f>
        <v>0</v>
      </c>
      <c r="J389" s="137" t="str">
        <f>IF(Binary!J389&gt;=1,"X",0)</f>
        <v>X</v>
      </c>
      <c r="K389" s="137">
        <f>IF(Binary!K389&gt;=1,"X",0)</f>
        <v>0</v>
      </c>
      <c r="L389" s="137">
        <f>IF(Binary!L389&gt;=1,"X",0)</f>
        <v>0</v>
      </c>
      <c r="M389" t="str">
        <f>'Actual species'!V389</f>
        <v>------------</v>
      </c>
    </row>
    <row r="390" spans="1:13" x14ac:dyDescent="0.3">
      <c r="A390" t="str">
        <f>Binary!A390</f>
        <v>Autalia longicornis</v>
      </c>
      <c r="B390" s="137" t="str">
        <f>IF(Binary!B390&gt;=1,"X",0)</f>
        <v>X</v>
      </c>
      <c r="C390" s="137">
        <f>IF(Binary!C390&gt;=1,"X",0)</f>
        <v>0</v>
      </c>
      <c r="D390" s="137">
        <f>IF(Binary!D390&gt;=1,"X",0)</f>
        <v>0</v>
      </c>
      <c r="E390" s="137">
        <f>IF(Binary!E390&gt;=1,"X",0)</f>
        <v>0</v>
      </c>
      <c r="F390" s="137">
        <f>IF(Binary!F390&gt;=1,"X",0)</f>
        <v>0</v>
      </c>
      <c r="G390" s="137">
        <f>IF(Binary!G390&gt;=1,"X",0)</f>
        <v>0</v>
      </c>
      <c r="H390" s="137">
        <f>IF(Binary!H390&gt;=1,"X",0)</f>
        <v>0</v>
      </c>
      <c r="I390" s="137">
        <f>IF(Binary!I390&gt;=1,"X",0)</f>
        <v>0</v>
      </c>
      <c r="J390" s="137" t="str">
        <f>IF(Binary!J390&gt;=1,"X",0)</f>
        <v>X</v>
      </c>
      <c r="K390" s="137">
        <f>IF(Binary!K390&gt;=1,"X",0)</f>
        <v>0</v>
      </c>
      <c r="L390" s="137">
        <f>IF(Binary!L390&gt;=1,"X",0)</f>
        <v>0</v>
      </c>
      <c r="M390" t="str">
        <f>'Actual species'!V390</f>
        <v>------------</v>
      </c>
    </row>
    <row r="391" spans="1:13" x14ac:dyDescent="0.3">
      <c r="A391" t="str">
        <f>Binary!A391</f>
        <v>Autalia rivularis</v>
      </c>
      <c r="B391" s="137">
        <f>IF(Binary!B391&gt;=1,"X",0)</f>
        <v>0</v>
      </c>
      <c r="C391" s="137">
        <f>IF(Binary!C391&gt;=1,"X",0)</f>
        <v>0</v>
      </c>
      <c r="D391" s="137">
        <f>IF(Binary!D391&gt;=1,"X",0)</f>
        <v>0</v>
      </c>
      <c r="E391" s="137">
        <f>IF(Binary!E391&gt;=1,"X",0)</f>
        <v>0</v>
      </c>
      <c r="F391" s="137">
        <f>IF(Binary!F391&gt;=1,"X",0)</f>
        <v>0</v>
      </c>
      <c r="G391" s="137">
        <f>IF(Binary!G391&gt;=1,"X",0)</f>
        <v>0</v>
      </c>
      <c r="H391" s="137">
        <f>IF(Binary!H391&gt;=1,"X",0)</f>
        <v>0</v>
      </c>
      <c r="I391" s="137">
        <f>IF(Binary!I391&gt;=1,"X",0)</f>
        <v>0</v>
      </c>
      <c r="J391" s="137" t="str">
        <f>IF(Binary!J391&gt;=1,"X",0)</f>
        <v>X</v>
      </c>
      <c r="K391" s="137">
        <f>IF(Binary!K391&gt;=1,"X",0)</f>
        <v>0</v>
      </c>
      <c r="L391" s="137">
        <f>IF(Binary!L391&gt;=1,"X",0)</f>
        <v>0</v>
      </c>
      <c r="M391" t="str">
        <f>'Actual species'!V391</f>
        <v>------------</v>
      </c>
    </row>
    <row r="392" spans="1:13" x14ac:dyDescent="0.3">
      <c r="A392" t="str">
        <f>Binary!A392</f>
        <v xml:space="preserve">Bellatheta albimontis (E) </v>
      </c>
      <c r="B392" s="137">
        <f>IF(Binary!B392&gt;=1,"X",0)</f>
        <v>0</v>
      </c>
      <c r="C392" s="137">
        <f>IF(Binary!C392&gt;=1,"X",0)</f>
        <v>0</v>
      </c>
      <c r="D392" s="137">
        <f>IF(Binary!D392&gt;=1,"X",0)</f>
        <v>0</v>
      </c>
      <c r="E392" s="137">
        <f>IF(Binary!E392&gt;=1,"X",0)</f>
        <v>0</v>
      </c>
      <c r="F392" s="137">
        <f>IF(Binary!F392&gt;=1,"X",0)</f>
        <v>0</v>
      </c>
      <c r="G392" s="137" t="str">
        <f>IF(Binary!G392&gt;=1,"X",0)</f>
        <v>X</v>
      </c>
      <c r="H392" s="137">
        <f>IF(Binary!H392&gt;=1,"X",0)</f>
        <v>0</v>
      </c>
      <c r="I392" s="137">
        <f>IF(Binary!I392&gt;=1,"X",0)</f>
        <v>0</v>
      </c>
      <c r="J392" s="137">
        <f>IF(Binary!J392&gt;=1,"X",0)</f>
        <v>0</v>
      </c>
      <c r="K392" s="137">
        <f>IF(Binary!K392&gt;=1,"X",0)</f>
        <v>0</v>
      </c>
      <c r="L392" s="137">
        <f>IF(Binary!L392&gt;=1,"X",0)</f>
        <v>0</v>
      </c>
      <c r="M392" t="str">
        <f>'Actual species'!V392</f>
        <v>------------</v>
      </c>
    </row>
    <row r="393" spans="1:13" x14ac:dyDescent="0.3">
      <c r="A393" t="str">
        <f>Binary!A393</f>
        <v>Bellatheta idana (E)</v>
      </c>
      <c r="B393" s="137">
        <f>IF(Binary!B393&gt;=1,"X",0)</f>
        <v>0</v>
      </c>
      <c r="C393" s="137">
        <f>IF(Binary!C393&gt;=1,"X",0)</f>
        <v>0</v>
      </c>
      <c r="D393" s="137">
        <f>IF(Binary!D393&gt;=1,"X",0)</f>
        <v>0</v>
      </c>
      <c r="E393" s="137">
        <f>IF(Binary!E393&gt;=1,"X",0)</f>
        <v>0</v>
      </c>
      <c r="F393" s="137">
        <f>IF(Binary!F393&gt;=1,"X",0)</f>
        <v>0</v>
      </c>
      <c r="G393" s="137" t="str">
        <f>IF(Binary!G393&gt;=1,"X",0)</f>
        <v>X</v>
      </c>
      <c r="H393" s="137">
        <f>IF(Binary!H393&gt;=1,"X",0)</f>
        <v>0</v>
      </c>
      <c r="I393" s="137">
        <f>IF(Binary!I393&gt;=1,"X",0)</f>
        <v>0</v>
      </c>
      <c r="J393" s="137">
        <f>IF(Binary!J393&gt;=1,"X",0)</f>
        <v>0</v>
      </c>
      <c r="K393" s="137">
        <f>IF(Binary!K393&gt;=1,"X",0)</f>
        <v>0</v>
      </c>
      <c r="L393" s="137">
        <f>IF(Binary!L393&gt;=1,"X",0)</f>
        <v>0</v>
      </c>
      <c r="M393" t="str">
        <f>'Actual species'!V393</f>
        <v>------------</v>
      </c>
    </row>
    <row r="394" spans="1:13" x14ac:dyDescent="0.3">
      <c r="A394" t="str">
        <f>Binary!A394</f>
        <v>Bolitobius sp.</v>
      </c>
      <c r="B394" s="137">
        <f>IF(Binary!B394&gt;=1,"X",0)</f>
        <v>0</v>
      </c>
      <c r="C394" s="137" t="str">
        <f>IF(Binary!C394&gt;=1,"X",0)</f>
        <v>X</v>
      </c>
      <c r="D394" s="137">
        <f>IF(Binary!D394&gt;=1,"X",0)</f>
        <v>0</v>
      </c>
      <c r="E394" s="137">
        <f>IF(Binary!E394&gt;=1,"X",0)</f>
        <v>0</v>
      </c>
      <c r="F394" s="137">
        <f>IF(Binary!F394&gt;=1,"X",0)</f>
        <v>0</v>
      </c>
      <c r="G394" s="137">
        <f>IF(Binary!G394&gt;=1,"X",0)</f>
        <v>0</v>
      </c>
      <c r="H394" s="137">
        <f>IF(Binary!H394&gt;=1,"X",0)</f>
        <v>0</v>
      </c>
      <c r="I394" s="137">
        <f>IF(Binary!I394&gt;=1,"X",0)</f>
        <v>0</v>
      </c>
      <c r="J394" s="137">
        <f>IF(Binary!J394&gt;=1,"X",0)</f>
        <v>0</v>
      </c>
      <c r="K394" s="137">
        <f>IF(Binary!K394&gt;=1,"X",0)</f>
        <v>0</v>
      </c>
      <c r="L394" s="137">
        <f>IF(Binary!L394&gt;=1,"X",0)</f>
        <v>0</v>
      </c>
      <c r="M394" t="str">
        <f>'Actual species'!V394</f>
        <v>------------</v>
      </c>
    </row>
    <row r="395" spans="1:13" x14ac:dyDescent="0.3">
      <c r="A395" t="str">
        <f>Binary!A395</f>
        <v>Bolitochara bella</v>
      </c>
      <c r="B395" s="137">
        <f>IF(Binary!B395&gt;=1,"X",0)</f>
        <v>0</v>
      </c>
      <c r="C395" s="137">
        <f>IF(Binary!C395&gt;=1,"X",0)</f>
        <v>0</v>
      </c>
      <c r="D395" s="137">
        <f>IF(Binary!D395&gt;=1,"X",0)</f>
        <v>0</v>
      </c>
      <c r="E395" s="137">
        <f>IF(Binary!E395&gt;=1,"X",0)</f>
        <v>0</v>
      </c>
      <c r="F395" s="137">
        <f>IF(Binary!F395&gt;=1,"X",0)</f>
        <v>0</v>
      </c>
      <c r="G395" s="137">
        <f>IF(Binary!G395&gt;=1,"X",0)</f>
        <v>0</v>
      </c>
      <c r="H395" s="137">
        <f>IF(Binary!H395&gt;=1,"X",0)</f>
        <v>0</v>
      </c>
      <c r="I395" s="137">
        <f>IF(Binary!I395&gt;=1,"X",0)</f>
        <v>0</v>
      </c>
      <c r="J395" s="137" t="str">
        <f>IF(Binary!J395&gt;=1,"X",0)</f>
        <v>X</v>
      </c>
      <c r="K395" s="137">
        <f>IF(Binary!K395&gt;=1,"X",0)</f>
        <v>0</v>
      </c>
      <c r="L395" s="137">
        <f>IF(Binary!L395&gt;=1,"X",0)</f>
        <v>0</v>
      </c>
      <c r="M395" t="str">
        <f>'Actual species'!V395</f>
        <v>------------</v>
      </c>
    </row>
    <row r="396" spans="1:13" x14ac:dyDescent="0.3">
      <c r="A396" t="str">
        <f>Binary!A396</f>
        <v>Bolitochara obliqua</v>
      </c>
      <c r="B396" s="137">
        <f>IF(Binary!B396&gt;=1,"X",0)</f>
        <v>0</v>
      </c>
      <c r="C396" s="137">
        <f>IF(Binary!C396&gt;=1,"X",0)</f>
        <v>0</v>
      </c>
      <c r="D396" s="137">
        <f>IF(Binary!D396&gt;=1,"X",0)</f>
        <v>0</v>
      </c>
      <c r="E396" s="137">
        <f>IF(Binary!E396&gt;=1,"X",0)</f>
        <v>0</v>
      </c>
      <c r="F396" s="137">
        <f>IF(Binary!F396&gt;=1,"X",0)</f>
        <v>0</v>
      </c>
      <c r="G396" s="137">
        <f>IF(Binary!G396&gt;=1,"X",0)</f>
        <v>0</v>
      </c>
      <c r="H396" s="137">
        <f>IF(Binary!H396&gt;=1,"X",0)</f>
        <v>0</v>
      </c>
      <c r="I396" s="137">
        <f>IF(Binary!I396&gt;=1,"X",0)</f>
        <v>0</v>
      </c>
      <c r="J396" s="137">
        <f>IF(Binary!J396&gt;=1,"X",0)</f>
        <v>0</v>
      </c>
      <c r="K396" s="137">
        <f>IF(Binary!K396&gt;=1,"X",0)</f>
        <v>0</v>
      </c>
      <c r="L396" s="137">
        <f>IF(Binary!L396&gt;=1,"X",0)</f>
        <v>0</v>
      </c>
      <c r="M396" t="str">
        <f>'Actual species'!V396</f>
        <v>------------</v>
      </c>
    </row>
    <row r="397" spans="1:13" x14ac:dyDescent="0.3">
      <c r="A397" t="str">
        <f>Binary!A397</f>
        <v xml:space="preserve">*Borboropora corcyrana (E) </v>
      </c>
      <c r="B397" s="137">
        <f>IF(Binary!B397&gt;=1,"X",0)</f>
        <v>0</v>
      </c>
      <c r="C397" s="137">
        <f>IF(Binary!C397&gt;=1,"X",0)</f>
        <v>0</v>
      </c>
      <c r="D397" s="137">
        <f>IF(Binary!D397&gt;=1,"X",0)</f>
        <v>0</v>
      </c>
      <c r="E397" s="137">
        <f>IF(Binary!E397&gt;=1,"X",0)</f>
        <v>0</v>
      </c>
      <c r="F397" s="137">
        <f>IF(Binary!F397&gt;=1,"X",0)</f>
        <v>0</v>
      </c>
      <c r="G397" s="137">
        <f>IF(Binary!G397&gt;=1,"X",0)</f>
        <v>0</v>
      </c>
      <c r="H397" s="137">
        <f>IF(Binary!H397&gt;=1,"X",0)</f>
        <v>0</v>
      </c>
      <c r="I397" s="137">
        <f>IF(Binary!I397&gt;=1,"X",0)</f>
        <v>0</v>
      </c>
      <c r="J397" s="137" t="str">
        <f>IF(Binary!J397&gt;=1,"X",0)</f>
        <v>X</v>
      </c>
      <c r="K397" s="137">
        <f>IF(Binary!K397&gt;=1,"X",0)</f>
        <v>0</v>
      </c>
      <c r="L397" s="137">
        <f>IF(Binary!L397&gt;=1,"X",0)</f>
        <v>0</v>
      </c>
      <c r="M397" t="str">
        <f>'Actual species'!V397</f>
        <v>------------</v>
      </c>
    </row>
    <row r="398" spans="1:13" x14ac:dyDescent="0.3">
      <c r="A398" t="str">
        <f>Binary!A398</f>
        <v>Brachida exigua</v>
      </c>
      <c r="B398" s="137">
        <f>IF(Binary!B398&gt;=1,"X",0)</f>
        <v>0</v>
      </c>
      <c r="C398" s="137">
        <f>IF(Binary!C398&gt;=1,"X",0)</f>
        <v>0</v>
      </c>
      <c r="D398" s="137">
        <f>IF(Binary!D398&gt;=1,"X",0)</f>
        <v>0</v>
      </c>
      <c r="E398" s="137">
        <f>IF(Binary!E398&gt;=1,"X",0)</f>
        <v>0</v>
      </c>
      <c r="F398" s="137">
        <f>IF(Binary!F398&gt;=1,"X",0)</f>
        <v>0</v>
      </c>
      <c r="G398" s="137">
        <f>IF(Binary!G398&gt;=1,"X",0)</f>
        <v>0</v>
      </c>
      <c r="H398" s="137">
        <f>IF(Binary!H398&gt;=1,"X",0)</f>
        <v>0</v>
      </c>
      <c r="I398" s="137">
        <f>IF(Binary!I398&gt;=1,"X",0)</f>
        <v>0</v>
      </c>
      <c r="J398" s="137">
        <f>IF(Binary!J398&gt;=1,"X",0)</f>
        <v>0</v>
      </c>
      <c r="K398" s="137">
        <f>IF(Binary!K398&gt;=1,"X",0)</f>
        <v>0</v>
      </c>
      <c r="L398" s="137">
        <f>IF(Binary!L398&gt;=1,"X",0)</f>
        <v>0</v>
      </c>
      <c r="M398" t="str">
        <f>'Actual species'!V398</f>
        <v>------------</v>
      </c>
    </row>
    <row r="399" spans="1:13" x14ac:dyDescent="0.3">
      <c r="A399" t="str">
        <f>Binary!A399</f>
        <v>Brundinia meridionalis</v>
      </c>
      <c r="B399" s="137">
        <f>IF(Binary!B399&gt;=1,"X",0)</f>
        <v>0</v>
      </c>
      <c r="C399" s="137">
        <f>IF(Binary!C399&gt;=1,"X",0)</f>
        <v>0</v>
      </c>
      <c r="D399" s="137">
        <f>IF(Binary!D399&gt;=1,"X",0)</f>
        <v>0</v>
      </c>
      <c r="E399" s="137" t="str">
        <f>IF(Binary!E399&gt;=1,"X",0)</f>
        <v>X</v>
      </c>
      <c r="F399" s="137" t="str">
        <f>IF(Binary!F399&gt;=1,"X",0)</f>
        <v>X</v>
      </c>
      <c r="G399" s="137">
        <f>IF(Binary!G399&gt;=1,"X",0)</f>
        <v>0</v>
      </c>
      <c r="H399" s="137">
        <f>IF(Binary!H399&gt;=1,"X",0)</f>
        <v>0</v>
      </c>
      <c r="I399" s="137">
        <f>IF(Binary!I399&gt;=1,"X",0)</f>
        <v>0</v>
      </c>
      <c r="J399" s="137">
        <f>IF(Binary!J399&gt;=1,"X",0)</f>
        <v>0</v>
      </c>
      <c r="K399" s="137">
        <f>IF(Binary!K399&gt;=1,"X",0)</f>
        <v>0</v>
      </c>
      <c r="L399" s="137">
        <f>IF(Binary!L399&gt;=1,"X",0)</f>
        <v>0</v>
      </c>
      <c r="M399" t="str">
        <f>'Actual species'!V399</f>
        <v>------------</v>
      </c>
    </row>
    <row r="400" spans="1:13" x14ac:dyDescent="0.3">
      <c r="A400" t="str">
        <f>Binary!A400</f>
        <v>Callicerus rigidicornis</v>
      </c>
      <c r="B400" s="137">
        <f>IF(Binary!B400&gt;=1,"X",0)</f>
        <v>0</v>
      </c>
      <c r="C400" s="137">
        <f>IF(Binary!C400&gt;=1,"X",0)</f>
        <v>0</v>
      </c>
      <c r="D400" s="137">
        <f>IF(Binary!D400&gt;=1,"X",0)</f>
        <v>0</v>
      </c>
      <c r="E400" s="137">
        <f>IF(Binary!E400&gt;=1,"X",0)</f>
        <v>0</v>
      </c>
      <c r="F400" s="137">
        <f>IF(Binary!F400&gt;=1,"X",0)</f>
        <v>0</v>
      </c>
      <c r="G400" s="137">
        <f>IF(Binary!G400&gt;=1,"X",0)</f>
        <v>0</v>
      </c>
      <c r="H400" s="137">
        <f>IF(Binary!H400&gt;=1,"X",0)</f>
        <v>0</v>
      </c>
      <c r="I400" s="137">
        <f>IF(Binary!I400&gt;=1,"X",0)</f>
        <v>0</v>
      </c>
      <c r="J400" s="137" t="str">
        <f>IF(Binary!J400&gt;=1,"X",0)</f>
        <v>X</v>
      </c>
      <c r="K400" s="137">
        <f>IF(Binary!K400&gt;=1,"X",0)</f>
        <v>0</v>
      </c>
      <c r="L400" s="137">
        <f>IF(Binary!L400&gt;=1,"X",0)</f>
        <v>0</v>
      </c>
      <c r="M400">
        <f>'Actual species'!V400</f>
        <v>1</v>
      </c>
    </row>
    <row r="401" spans="1:13" x14ac:dyDescent="0.3">
      <c r="A401" t="str">
        <f>Binary!A401</f>
        <v>Caloderina hierosolymitana</v>
      </c>
      <c r="B401" s="137" t="str">
        <f>IF(Binary!B401&gt;=1,"X",0)</f>
        <v>X</v>
      </c>
      <c r="C401" s="137">
        <f>IF(Binary!C401&gt;=1,"X",0)</f>
        <v>0</v>
      </c>
      <c r="D401" s="137">
        <f>IF(Binary!D401&gt;=1,"X",0)</f>
        <v>0</v>
      </c>
      <c r="E401" s="137">
        <f>IF(Binary!E401&gt;=1,"X",0)</f>
        <v>0</v>
      </c>
      <c r="F401" s="137">
        <f>IF(Binary!F401&gt;=1,"X",0)</f>
        <v>0</v>
      </c>
      <c r="G401" s="137" t="str">
        <f>IF(Binary!G401&gt;=1,"X",0)</f>
        <v>X</v>
      </c>
      <c r="H401" s="137">
        <f>IF(Binary!H401&gt;=1,"X",0)</f>
        <v>0</v>
      </c>
      <c r="I401" s="137">
        <f>IF(Binary!I401&gt;=1,"X",0)</f>
        <v>0</v>
      </c>
      <c r="J401" s="137" t="str">
        <f>IF(Binary!J401&gt;=1,"X",0)</f>
        <v>X</v>
      </c>
      <c r="K401" s="137" t="str">
        <f>IF(Binary!K401&gt;=1,"X",0)</f>
        <v>X</v>
      </c>
      <c r="L401" s="137" t="str">
        <f>IF(Binary!L401&gt;=1,"X",0)</f>
        <v>X</v>
      </c>
      <c r="M401" t="str">
        <f>'Actual species'!V401</f>
        <v>------------</v>
      </c>
    </row>
    <row r="402" spans="1:13" x14ac:dyDescent="0.3">
      <c r="A402" t="str">
        <f>Binary!A402</f>
        <v>Cordalia anatolica</v>
      </c>
      <c r="B402" s="137">
        <f>IF(Binary!B402&gt;=1,"X",0)</f>
        <v>0</v>
      </c>
      <c r="C402" s="137">
        <f>IF(Binary!C402&gt;=1,"X",0)</f>
        <v>0</v>
      </c>
      <c r="D402" s="137">
        <f>IF(Binary!D402&gt;=1,"X",0)</f>
        <v>0</v>
      </c>
      <c r="E402" s="137">
        <f>IF(Binary!E402&gt;=1,"X",0)</f>
        <v>0</v>
      </c>
      <c r="F402" s="137" t="str">
        <f>IF(Binary!F402&gt;=1,"X",0)</f>
        <v>X</v>
      </c>
      <c r="G402" s="137">
        <f>IF(Binary!G402&gt;=1,"X",0)</f>
        <v>0</v>
      </c>
      <c r="H402" s="137">
        <f>IF(Binary!H402&gt;=1,"X",0)</f>
        <v>0</v>
      </c>
      <c r="I402" s="137">
        <f>IF(Binary!I402&gt;=1,"X",0)</f>
        <v>0</v>
      </c>
      <c r="J402" s="137">
        <f>IF(Binary!J402&gt;=1,"X",0)</f>
        <v>0</v>
      </c>
      <c r="K402" s="137">
        <f>IF(Binary!K402&gt;=1,"X",0)</f>
        <v>0</v>
      </c>
      <c r="L402" s="137">
        <f>IF(Binary!L402&gt;=1,"X",0)</f>
        <v>0</v>
      </c>
      <c r="M402" t="str">
        <f>'Actual species'!V402</f>
        <v>------------</v>
      </c>
    </row>
    <row r="403" spans="1:13" x14ac:dyDescent="0.3">
      <c r="A403" t="str">
        <f>Binary!A403</f>
        <v>Cordalia obscura</v>
      </c>
      <c r="B403" s="137" t="str">
        <f>IF(Binary!B403&gt;=1,"X",0)</f>
        <v>X</v>
      </c>
      <c r="C403" s="137">
        <f>IF(Binary!C403&gt;=1,"X",0)</f>
        <v>0</v>
      </c>
      <c r="D403" s="137">
        <f>IF(Binary!D403&gt;=1,"X",0)</f>
        <v>0</v>
      </c>
      <c r="E403" s="137">
        <f>IF(Binary!E403&gt;=1,"X",0)</f>
        <v>0</v>
      </c>
      <c r="F403" s="137" t="str">
        <f>IF(Binary!F403&gt;=1,"X",0)</f>
        <v>X</v>
      </c>
      <c r="G403" s="137">
        <f>IF(Binary!G403&gt;=1,"X",0)</f>
        <v>0</v>
      </c>
      <c r="H403" s="137">
        <f>IF(Binary!H403&gt;=1,"X",0)</f>
        <v>0</v>
      </c>
      <c r="I403" s="137">
        <f>IF(Binary!I403&gt;=1,"X",0)</f>
        <v>0</v>
      </c>
      <c r="J403" s="137" t="str">
        <f>IF(Binary!J403&gt;=1,"X",0)</f>
        <v>X</v>
      </c>
      <c r="K403" s="137" t="str">
        <f>IF(Binary!K403&gt;=1,"X",0)</f>
        <v>X</v>
      </c>
      <c r="L403" s="137">
        <f>IF(Binary!L403&gt;=1,"X",0)</f>
        <v>0</v>
      </c>
      <c r="M403" t="str">
        <f>'Actual species'!V403</f>
        <v>------------</v>
      </c>
    </row>
    <row r="404" spans="1:13" x14ac:dyDescent="0.3">
      <c r="A404" t="str">
        <f>Binary!A404</f>
        <v>Cousya 2 spp.</v>
      </c>
      <c r="B404" s="137" t="str">
        <f>IF(Binary!B404&gt;=1,"X",0)</f>
        <v>X</v>
      </c>
      <c r="C404" s="137">
        <f>IF(Binary!C404&gt;=1,"X",0)</f>
        <v>0</v>
      </c>
      <c r="D404" s="137">
        <f>IF(Binary!D404&gt;=1,"X",0)</f>
        <v>0</v>
      </c>
      <c r="E404" s="137">
        <f>IF(Binary!E404&gt;=1,"X",0)</f>
        <v>0</v>
      </c>
      <c r="F404" s="137">
        <f>IF(Binary!F404&gt;=1,"X",0)</f>
        <v>0</v>
      </c>
      <c r="G404" s="137">
        <f>IF(Binary!G404&gt;=1,"X",0)</f>
        <v>0</v>
      </c>
      <c r="H404" s="137">
        <f>IF(Binary!H404&gt;=1,"X",0)</f>
        <v>0</v>
      </c>
      <c r="I404" s="137">
        <f>IF(Binary!I404&gt;=1,"X",0)</f>
        <v>0</v>
      </c>
      <c r="J404" s="137">
        <f>IF(Binary!J404&gt;=1,"X",0)</f>
        <v>0</v>
      </c>
      <c r="K404" s="137">
        <f>IF(Binary!K404&gt;=1,"X",0)</f>
        <v>0</v>
      </c>
      <c r="L404" s="137">
        <f>IF(Binary!L404&gt;=1,"X",0)</f>
        <v>0</v>
      </c>
      <c r="M404" t="str">
        <f>'Actual species'!V404</f>
        <v>------------</v>
      </c>
    </row>
    <row r="405" spans="1:13" x14ac:dyDescent="0.3">
      <c r="A405" t="str">
        <f>Binary!A405</f>
        <v>Cousya cf. nitidiventris</v>
      </c>
      <c r="B405" s="137" t="str">
        <f>IF(Binary!B405&gt;=1,"X",0)</f>
        <v>X</v>
      </c>
      <c r="C405" s="137">
        <f>IF(Binary!C405&gt;=1,"X",0)</f>
        <v>0</v>
      </c>
      <c r="D405" s="137">
        <f>IF(Binary!D405&gt;=1,"X",0)</f>
        <v>0</v>
      </c>
      <c r="E405" s="137">
        <f>IF(Binary!E405&gt;=1,"X",0)</f>
        <v>0</v>
      </c>
      <c r="F405" s="137">
        <f>IF(Binary!F405&gt;=1,"X",0)</f>
        <v>0</v>
      </c>
      <c r="G405" s="137">
        <f>IF(Binary!G405&gt;=1,"X",0)</f>
        <v>0</v>
      </c>
      <c r="H405" s="137">
        <f>IF(Binary!H405&gt;=1,"X",0)</f>
        <v>0</v>
      </c>
      <c r="I405" s="137">
        <f>IF(Binary!I405&gt;=1,"X",0)</f>
        <v>0</v>
      </c>
      <c r="J405" s="137">
        <f>IF(Binary!J405&gt;=1,"X",0)</f>
        <v>0</v>
      </c>
      <c r="K405" s="137">
        <f>IF(Binary!K405&gt;=1,"X",0)</f>
        <v>0</v>
      </c>
      <c r="L405" s="137">
        <f>IF(Binary!L405&gt;=1,"X",0)</f>
        <v>0</v>
      </c>
      <c r="M405" t="str">
        <f>'Actual species'!V405</f>
        <v>------------</v>
      </c>
    </row>
    <row r="406" spans="1:13" x14ac:dyDescent="0.3">
      <c r="A406" t="str">
        <f>Binary!A406</f>
        <v>Cousya defecta</v>
      </c>
      <c r="B406" s="137">
        <f>IF(Binary!B406&gt;=1,"X",0)</f>
        <v>0</v>
      </c>
      <c r="C406" s="137">
        <f>IF(Binary!C406&gt;=1,"X",0)</f>
        <v>0</v>
      </c>
      <c r="D406" s="137">
        <f>IF(Binary!D406&gt;=1,"X",0)</f>
        <v>0</v>
      </c>
      <c r="E406" s="137" t="str">
        <f>IF(Binary!E406&gt;=1,"X",0)</f>
        <v>X</v>
      </c>
      <c r="F406" s="137">
        <f>IF(Binary!F406&gt;=1,"X",0)</f>
        <v>0</v>
      </c>
      <c r="G406" s="137">
        <f>IF(Binary!G406&gt;=1,"X",0)</f>
        <v>0</v>
      </c>
      <c r="H406" s="137">
        <f>IF(Binary!H406&gt;=1,"X",0)</f>
        <v>0</v>
      </c>
      <c r="I406" s="137">
        <f>IF(Binary!I406&gt;=1,"X",0)</f>
        <v>0</v>
      </c>
      <c r="J406" s="137">
        <f>IF(Binary!J406&gt;=1,"X",0)</f>
        <v>0</v>
      </c>
      <c r="K406" s="137">
        <f>IF(Binary!K406&gt;=1,"X",0)</f>
        <v>0</v>
      </c>
      <c r="L406" s="137">
        <f>IF(Binary!L406&gt;=1,"X",0)</f>
        <v>0</v>
      </c>
      <c r="M406" t="str">
        <f>'Actual species'!V406</f>
        <v>------------</v>
      </c>
    </row>
    <row r="407" spans="1:13" x14ac:dyDescent="0.3">
      <c r="A407" t="str">
        <f>Binary!A407</f>
        <v>Cousya dimorpha</v>
      </c>
      <c r="B407" s="137">
        <f>IF(Binary!B407&gt;=1,"X",0)</f>
        <v>0</v>
      </c>
      <c r="C407" s="137">
        <f>IF(Binary!C407&gt;=1,"X",0)</f>
        <v>0</v>
      </c>
      <c r="D407" s="137">
        <f>IF(Binary!D407&gt;=1,"X",0)</f>
        <v>0</v>
      </c>
      <c r="E407" s="137">
        <f>IF(Binary!E407&gt;=1,"X",0)</f>
        <v>0</v>
      </c>
      <c r="F407" s="137">
        <f>IF(Binary!F407&gt;=1,"X",0)</f>
        <v>0</v>
      </c>
      <c r="G407" s="137">
        <f>IF(Binary!G407&gt;=1,"X",0)</f>
        <v>0</v>
      </c>
      <c r="H407" s="137">
        <f>IF(Binary!H407&gt;=1,"X",0)</f>
        <v>0</v>
      </c>
      <c r="I407" s="137">
        <f>IF(Binary!I407&gt;=1,"X",0)</f>
        <v>0</v>
      </c>
      <c r="J407" s="137">
        <f>IF(Binary!J407&gt;=1,"X",0)</f>
        <v>0</v>
      </c>
      <c r="K407" s="137">
        <f>IF(Binary!K407&gt;=1,"X",0)</f>
        <v>0</v>
      </c>
      <c r="L407" s="137">
        <f>IF(Binary!L407&gt;=1,"X",0)</f>
        <v>0</v>
      </c>
      <c r="M407" t="str">
        <f>'Actual species'!V407</f>
        <v>------------</v>
      </c>
    </row>
    <row r="408" spans="1:13" x14ac:dyDescent="0.3">
      <c r="A408" t="str">
        <f>Binary!A408</f>
        <v>Cousya sp.</v>
      </c>
      <c r="B408" s="137">
        <f>IF(Binary!B408&gt;=1,"X",0)</f>
        <v>0</v>
      </c>
      <c r="C408" s="137">
        <f>IF(Binary!C408&gt;=1,"X",0)</f>
        <v>0</v>
      </c>
      <c r="D408" s="137">
        <f>IF(Binary!D408&gt;=1,"X",0)</f>
        <v>0</v>
      </c>
      <c r="E408" s="137">
        <f>IF(Binary!E408&gt;=1,"X",0)</f>
        <v>0</v>
      </c>
      <c r="F408" s="137">
        <f>IF(Binary!F408&gt;=1,"X",0)</f>
        <v>0</v>
      </c>
      <c r="G408" s="137">
        <f>IF(Binary!G408&gt;=1,"X",0)</f>
        <v>0</v>
      </c>
      <c r="H408" s="137" t="str">
        <f>IF(Binary!H408&gt;=1,"X",0)</f>
        <v>X</v>
      </c>
      <c r="I408" s="137">
        <f>IF(Binary!I408&gt;=1,"X",0)</f>
        <v>0</v>
      </c>
      <c r="J408" s="137">
        <f>IF(Binary!J408&gt;=1,"X",0)</f>
        <v>0</v>
      </c>
      <c r="K408" s="137">
        <f>IF(Binary!K408&gt;=1,"X",0)</f>
        <v>0</v>
      </c>
      <c r="L408" s="137">
        <f>IF(Binary!L408&gt;=1,"X",0)</f>
        <v>0</v>
      </c>
      <c r="M408">
        <f>'Actual species'!V408</f>
        <v>1</v>
      </c>
    </row>
    <row r="409" spans="1:13" x14ac:dyDescent="0.3">
      <c r="A409" t="str">
        <f>Binary!A409</f>
        <v>Crataraea suturalis</v>
      </c>
      <c r="B409" s="137">
        <f>IF(Binary!B409&gt;=1,"X",0)</f>
        <v>0</v>
      </c>
      <c r="C409" s="137">
        <f>IF(Binary!C409&gt;=1,"X",0)</f>
        <v>0</v>
      </c>
      <c r="D409" s="137">
        <f>IF(Binary!D409&gt;=1,"X",0)</f>
        <v>0</v>
      </c>
      <c r="E409" s="137">
        <f>IF(Binary!E409&gt;=1,"X",0)</f>
        <v>0</v>
      </c>
      <c r="F409" s="137">
        <f>IF(Binary!F409&gt;=1,"X",0)</f>
        <v>0</v>
      </c>
      <c r="G409" s="137">
        <f>IF(Binary!G409&gt;=1,"X",0)</f>
        <v>0</v>
      </c>
      <c r="H409" s="137">
        <f>IF(Binary!H409&gt;=1,"X",0)</f>
        <v>0</v>
      </c>
      <c r="I409" s="137">
        <f>IF(Binary!I409&gt;=1,"X",0)</f>
        <v>0</v>
      </c>
      <c r="J409" s="137">
        <f>IF(Binary!J409&gt;=1,"X",0)</f>
        <v>0</v>
      </c>
      <c r="K409" s="137">
        <f>IF(Binary!K409&gt;=1,"X",0)</f>
        <v>0</v>
      </c>
      <c r="L409" s="137">
        <f>IF(Binary!L409&gt;=1,"X",0)</f>
        <v>0</v>
      </c>
      <c r="M409" t="str">
        <f>'Actual species'!V409</f>
        <v>------------</v>
      </c>
    </row>
    <row r="410" spans="1:13" x14ac:dyDescent="0.3">
      <c r="A410" t="str">
        <f>Binary!A410</f>
        <v>Cypha cf. tarsalis</v>
      </c>
      <c r="B410" s="137">
        <f>IF(Binary!B410&gt;=1,"X",0)</f>
        <v>0</v>
      </c>
      <c r="C410" s="137">
        <f>IF(Binary!C410&gt;=1,"X",0)</f>
        <v>0</v>
      </c>
      <c r="D410" s="137">
        <f>IF(Binary!D410&gt;=1,"X",0)</f>
        <v>0</v>
      </c>
      <c r="E410" s="137" t="str">
        <f>IF(Binary!E410&gt;=1,"X",0)</f>
        <v>X</v>
      </c>
      <c r="F410" s="137">
        <f>IF(Binary!F410&gt;=1,"X",0)</f>
        <v>0</v>
      </c>
      <c r="G410" s="137">
        <f>IF(Binary!G410&gt;=1,"X",0)</f>
        <v>0</v>
      </c>
      <c r="H410" s="137">
        <f>IF(Binary!H410&gt;=1,"X",0)</f>
        <v>0</v>
      </c>
      <c r="I410" s="137">
        <f>IF(Binary!I410&gt;=1,"X",0)</f>
        <v>0</v>
      </c>
      <c r="J410" s="137">
        <f>IF(Binary!J410&gt;=1,"X",0)</f>
        <v>0</v>
      </c>
      <c r="K410" s="137">
        <f>IF(Binary!K410&gt;=1,"X",0)</f>
        <v>0</v>
      </c>
      <c r="L410" s="137">
        <f>IF(Binary!L410&gt;=1,"X",0)</f>
        <v>0</v>
      </c>
      <c r="M410" t="str">
        <f>'Actual species'!V410</f>
        <v>------------</v>
      </c>
    </row>
    <row r="411" spans="1:13" x14ac:dyDescent="0.3">
      <c r="A411" t="str">
        <f>Binary!A411</f>
        <v>Cypha graeca</v>
      </c>
      <c r="B411" s="137">
        <f>IF(Binary!B411&gt;=1,"X",0)</f>
        <v>0</v>
      </c>
      <c r="C411" s="137">
        <f>IF(Binary!C411&gt;=1,"X",0)</f>
        <v>0</v>
      </c>
      <c r="D411" s="137">
        <f>IF(Binary!D411&gt;=1,"X",0)</f>
        <v>0</v>
      </c>
      <c r="E411" s="137">
        <f>IF(Binary!E411&gt;=1,"X",0)</f>
        <v>0</v>
      </c>
      <c r="F411" s="137">
        <f>IF(Binary!F411&gt;=1,"X",0)</f>
        <v>0</v>
      </c>
      <c r="G411" s="137" t="str">
        <f>IF(Binary!G411&gt;=1,"X",0)</f>
        <v>X</v>
      </c>
      <c r="H411" s="137">
        <f>IF(Binary!H411&gt;=1,"X",0)</f>
        <v>0</v>
      </c>
      <c r="I411" s="137">
        <f>IF(Binary!I411&gt;=1,"X",0)</f>
        <v>0</v>
      </c>
      <c r="J411" s="137" t="str">
        <f>IF(Binary!J411&gt;=1,"X",0)</f>
        <v>X</v>
      </c>
      <c r="K411" s="137">
        <f>IF(Binary!K411&gt;=1,"X",0)</f>
        <v>0</v>
      </c>
      <c r="L411" s="137">
        <f>IF(Binary!L411&gt;=1,"X",0)</f>
        <v>0</v>
      </c>
      <c r="M411" t="str">
        <f>'Actual species'!V411</f>
        <v>------------</v>
      </c>
    </row>
    <row r="412" spans="1:13" x14ac:dyDescent="0.3">
      <c r="A412" t="str">
        <f>Binary!A412</f>
        <v>Cypha longicornis</v>
      </c>
      <c r="B412" s="137">
        <f>IF(Binary!B412&gt;=1,"X",0)</f>
        <v>0</v>
      </c>
      <c r="C412" s="137">
        <f>IF(Binary!C412&gt;=1,"X",0)</f>
        <v>0</v>
      </c>
      <c r="D412" s="137">
        <f>IF(Binary!D412&gt;=1,"X",0)</f>
        <v>0</v>
      </c>
      <c r="E412" s="137">
        <f>IF(Binary!E412&gt;=1,"X",0)</f>
        <v>0</v>
      </c>
      <c r="F412" s="137" t="str">
        <f>IF(Binary!F412&gt;=1,"X",0)</f>
        <v>X</v>
      </c>
      <c r="G412" s="137">
        <f>IF(Binary!G412&gt;=1,"X",0)</f>
        <v>0</v>
      </c>
      <c r="H412" s="137">
        <f>IF(Binary!H412&gt;=1,"X",0)</f>
        <v>0</v>
      </c>
      <c r="I412" s="137">
        <f>IF(Binary!I412&gt;=1,"X",0)</f>
        <v>0</v>
      </c>
      <c r="J412" s="137">
        <f>IF(Binary!J412&gt;=1,"X",0)</f>
        <v>0</v>
      </c>
      <c r="K412" s="137">
        <f>IF(Binary!K412&gt;=1,"X",0)</f>
        <v>0</v>
      </c>
      <c r="L412" s="137">
        <f>IF(Binary!L412&gt;=1,"X",0)</f>
        <v>0</v>
      </c>
      <c r="M412" t="str">
        <f>'Actual species'!V412</f>
        <v>------------</v>
      </c>
    </row>
    <row r="413" spans="1:13" x14ac:dyDescent="0.3">
      <c r="A413" t="str">
        <f>Binary!A413</f>
        <v>Cypha spathulata</v>
      </c>
      <c r="B413" s="137">
        <f>IF(Binary!B413&gt;=1,"X",0)</f>
        <v>0</v>
      </c>
      <c r="C413" s="137">
        <f>IF(Binary!C413&gt;=1,"X",0)</f>
        <v>0</v>
      </c>
      <c r="D413" s="137">
        <f>IF(Binary!D413&gt;=1,"X",0)</f>
        <v>0</v>
      </c>
      <c r="E413" s="137" t="str">
        <f>IF(Binary!E413&gt;=1,"X",0)</f>
        <v>X</v>
      </c>
      <c r="F413" s="137" t="str">
        <f>IF(Binary!F413&gt;=1,"X",0)</f>
        <v>X</v>
      </c>
      <c r="G413" s="137">
        <f>IF(Binary!G413&gt;=1,"X",0)</f>
        <v>0</v>
      </c>
      <c r="H413" s="137">
        <f>IF(Binary!H413&gt;=1,"X",0)</f>
        <v>0</v>
      </c>
      <c r="I413" s="137">
        <f>IF(Binary!I413&gt;=1,"X",0)</f>
        <v>0</v>
      </c>
      <c r="J413" s="137">
        <f>IF(Binary!J413&gt;=1,"X",0)</f>
        <v>0</v>
      </c>
      <c r="K413" s="137">
        <f>IF(Binary!K413&gt;=1,"X",0)</f>
        <v>0</v>
      </c>
      <c r="L413" s="137" t="str">
        <f>IF(Binary!L413&gt;=1,"X",0)</f>
        <v>X</v>
      </c>
      <c r="M413" t="str">
        <f>'Actual species'!V413</f>
        <v>------------</v>
      </c>
    </row>
    <row r="414" spans="1:13" x14ac:dyDescent="0.3">
      <c r="A414" t="str">
        <f>Binary!A414</f>
        <v>Cypha sp.</v>
      </c>
      <c r="B414" s="137" t="str">
        <f>IF(Binary!B414&gt;=1,"X",0)</f>
        <v>X</v>
      </c>
      <c r="C414" s="137">
        <f>IF(Binary!C414&gt;=1,"X",0)</f>
        <v>0</v>
      </c>
      <c r="D414" s="137">
        <f>IF(Binary!D414&gt;=1,"X",0)</f>
        <v>0</v>
      </c>
      <c r="E414" s="137">
        <f>IF(Binary!E414&gt;=1,"X",0)</f>
        <v>0</v>
      </c>
      <c r="F414" s="137">
        <f>IF(Binary!F414&gt;=1,"X",0)</f>
        <v>0</v>
      </c>
      <c r="G414" s="137">
        <f>IF(Binary!G414&gt;=1,"X",0)</f>
        <v>0</v>
      </c>
      <c r="H414" s="137">
        <f>IF(Binary!H414&gt;=1,"X",0)</f>
        <v>0</v>
      </c>
      <c r="I414" s="137">
        <f>IF(Binary!I414&gt;=1,"X",0)</f>
        <v>0</v>
      </c>
      <c r="J414" s="137" t="str">
        <f>IF(Binary!J414&gt;=1,"X",0)</f>
        <v>X</v>
      </c>
      <c r="K414" s="137">
        <f>IF(Binary!K414&gt;=1,"X",0)</f>
        <v>0</v>
      </c>
      <c r="L414" s="137">
        <f>IF(Binary!L414&gt;=1,"X",0)</f>
        <v>0</v>
      </c>
      <c r="M414" t="str">
        <f>'Actual species'!V414</f>
        <v>------------</v>
      </c>
    </row>
    <row r="415" spans="1:13" x14ac:dyDescent="0.3">
      <c r="A415" t="str">
        <f>Binary!A415</f>
        <v>Cypha tenebricosa</v>
      </c>
      <c r="B415" s="137">
        <f>IF(Binary!B415&gt;=1,"X",0)</f>
        <v>0</v>
      </c>
      <c r="C415" s="137">
        <f>IF(Binary!C415&gt;=1,"X",0)</f>
        <v>0</v>
      </c>
      <c r="D415" s="137">
        <f>IF(Binary!D415&gt;=1,"X",0)</f>
        <v>0</v>
      </c>
      <c r="E415" s="137">
        <f>IF(Binary!E415&gt;=1,"X",0)</f>
        <v>0</v>
      </c>
      <c r="F415" s="137" t="str">
        <f>IF(Binary!F415&gt;=1,"X",0)</f>
        <v>X</v>
      </c>
      <c r="G415" s="137">
        <f>IF(Binary!G415&gt;=1,"X",0)</f>
        <v>0</v>
      </c>
      <c r="H415" s="137">
        <f>IF(Binary!H415&gt;=1,"X",0)</f>
        <v>0</v>
      </c>
      <c r="I415" s="137" t="str">
        <f>IF(Binary!I415&gt;=1,"X",0)</f>
        <v>X</v>
      </c>
      <c r="J415" s="137">
        <f>IF(Binary!J415&gt;=1,"X",0)</f>
        <v>0</v>
      </c>
      <c r="K415" s="137" t="str">
        <f>IF(Binary!K415&gt;=1,"X",0)</f>
        <v>X</v>
      </c>
      <c r="L415" s="137" t="str">
        <f>IF(Binary!L415&gt;=1,"X",0)</f>
        <v>X</v>
      </c>
      <c r="M415" t="str">
        <f>'Actual species'!V415</f>
        <v>------------</v>
      </c>
    </row>
    <row r="416" spans="1:13" x14ac:dyDescent="0.3">
      <c r="A416" t="str">
        <f>Binary!A416</f>
        <v>Dalotia coriaria</v>
      </c>
      <c r="B416" s="137">
        <f>IF(Binary!B416&gt;=1,"X",0)</f>
        <v>0</v>
      </c>
      <c r="C416" s="137" t="str">
        <f>IF(Binary!C416&gt;=1,"X",0)</f>
        <v>X</v>
      </c>
      <c r="D416" s="137">
        <f>IF(Binary!D416&gt;=1,"X",0)</f>
        <v>0</v>
      </c>
      <c r="E416" s="137">
        <f>IF(Binary!E416&gt;=1,"X",0)</f>
        <v>0</v>
      </c>
      <c r="F416" s="137">
        <f>IF(Binary!F416&gt;=1,"X",0)</f>
        <v>0</v>
      </c>
      <c r="G416" s="137">
        <f>IF(Binary!G416&gt;=1,"X",0)</f>
        <v>0</v>
      </c>
      <c r="H416" s="137" t="str">
        <f>IF(Binary!H416&gt;=1,"X",0)</f>
        <v>X</v>
      </c>
      <c r="I416" s="137">
        <f>IF(Binary!I416&gt;=1,"X",0)</f>
        <v>0</v>
      </c>
      <c r="J416" s="137" t="str">
        <f>IF(Binary!J416&gt;=1,"X",0)</f>
        <v>X</v>
      </c>
      <c r="K416" s="137">
        <f>IF(Binary!K416&gt;=1,"X",0)</f>
        <v>0</v>
      </c>
      <c r="L416" s="137">
        <f>IF(Binary!L416&gt;=1,"X",0)</f>
        <v>0</v>
      </c>
      <c r="M416" t="str">
        <f>'Actual species'!V416</f>
        <v>------------</v>
      </c>
    </row>
    <row r="417" spans="1:13" x14ac:dyDescent="0.3">
      <c r="A417" t="str">
        <f>Binary!A417</f>
        <v>Deinopsis erosa</v>
      </c>
      <c r="B417" s="137">
        <f>IF(Binary!B417&gt;=1,"X",0)</f>
        <v>0</v>
      </c>
      <c r="C417" s="137">
        <f>IF(Binary!C417&gt;=1,"X",0)</f>
        <v>0</v>
      </c>
      <c r="D417" s="137">
        <f>IF(Binary!D417&gt;=1,"X",0)</f>
        <v>0</v>
      </c>
      <c r="E417" s="137">
        <f>IF(Binary!E417&gt;=1,"X",0)</f>
        <v>0</v>
      </c>
      <c r="F417" s="137">
        <f>IF(Binary!F417&gt;=1,"X",0)</f>
        <v>0</v>
      </c>
      <c r="G417" s="137">
        <f>IF(Binary!G417&gt;=1,"X",0)</f>
        <v>0</v>
      </c>
      <c r="H417" s="137">
        <f>IF(Binary!H417&gt;=1,"X",0)</f>
        <v>0</v>
      </c>
      <c r="I417" s="137">
        <f>IF(Binary!I417&gt;=1,"X",0)</f>
        <v>0</v>
      </c>
      <c r="J417" s="137">
        <f>IF(Binary!J417&gt;=1,"X",0)</f>
        <v>0</v>
      </c>
      <c r="K417" s="137">
        <f>IF(Binary!K417&gt;=1,"X",0)</f>
        <v>0</v>
      </c>
      <c r="L417" s="137">
        <f>IF(Binary!L417&gt;=1,"X",0)</f>
        <v>0</v>
      </c>
      <c r="M417" t="str">
        <f>'Actual species'!V417</f>
        <v>------------</v>
      </c>
    </row>
    <row r="418" spans="1:13" x14ac:dyDescent="0.3">
      <c r="A418" t="str">
        <f>Binary!A418</f>
        <v>Dexiogyia corticina</v>
      </c>
      <c r="B418" s="137">
        <f>IF(Binary!B418&gt;=1,"X",0)</f>
        <v>0</v>
      </c>
      <c r="C418" s="137">
        <f>IF(Binary!C418&gt;=1,"X",0)</f>
        <v>0</v>
      </c>
      <c r="D418" s="137">
        <f>IF(Binary!D418&gt;=1,"X",0)</f>
        <v>0</v>
      </c>
      <c r="E418" s="137">
        <f>IF(Binary!E418&gt;=1,"X",0)</f>
        <v>0</v>
      </c>
      <c r="F418" s="137">
        <f>IF(Binary!F418&gt;=1,"X",0)</f>
        <v>0</v>
      </c>
      <c r="G418" s="137">
        <f>IF(Binary!G418&gt;=1,"X",0)</f>
        <v>0</v>
      </c>
      <c r="H418" s="137">
        <f>IF(Binary!H418&gt;=1,"X",0)</f>
        <v>0</v>
      </c>
      <c r="I418" s="137">
        <f>IF(Binary!I418&gt;=1,"X",0)</f>
        <v>0</v>
      </c>
      <c r="J418" s="137">
        <f>IF(Binary!J418&gt;=1,"X",0)</f>
        <v>0</v>
      </c>
      <c r="K418" s="137">
        <f>IF(Binary!K418&gt;=1,"X",0)</f>
        <v>0</v>
      </c>
      <c r="L418" s="137">
        <f>IF(Binary!L418&gt;=1,"X",0)</f>
        <v>0</v>
      </c>
      <c r="M418" t="str">
        <f>'Actual species'!V418</f>
        <v>------------</v>
      </c>
    </row>
    <row r="419" spans="1:13" x14ac:dyDescent="0.3">
      <c r="A419" t="str">
        <f>Binary!A419</f>
        <v>Diestota guadalupensis</v>
      </c>
      <c r="B419" s="137">
        <f>IF(Binary!B419&gt;=1,"X",0)</f>
        <v>0</v>
      </c>
      <c r="C419" s="137">
        <f>IF(Binary!C419&gt;=1,"X",0)</f>
        <v>0</v>
      </c>
      <c r="D419" s="137">
        <f>IF(Binary!D419&gt;=1,"X",0)</f>
        <v>0</v>
      </c>
      <c r="E419" s="137">
        <f>IF(Binary!E419&gt;=1,"X",0)</f>
        <v>0</v>
      </c>
      <c r="F419" s="137">
        <f>IF(Binary!F419&gt;=1,"X",0)</f>
        <v>0</v>
      </c>
      <c r="G419" s="137">
        <f>IF(Binary!G419&gt;=1,"X",0)</f>
        <v>0</v>
      </c>
      <c r="H419" s="137">
        <f>IF(Binary!H419&gt;=1,"X",0)</f>
        <v>0</v>
      </c>
      <c r="I419" s="137">
        <f>IF(Binary!I419&gt;=1,"X",0)</f>
        <v>0</v>
      </c>
      <c r="J419" s="137" t="str">
        <f>IF(Binary!J419&gt;=1,"X",0)</f>
        <v>X</v>
      </c>
      <c r="K419" s="137">
        <f>IF(Binary!K419&gt;=1,"X",0)</f>
        <v>0</v>
      </c>
      <c r="L419" s="137">
        <f>IF(Binary!L419&gt;=1,"X",0)</f>
        <v>0</v>
      </c>
      <c r="M419" t="str">
        <f>'Actual species'!V419</f>
        <v>------------</v>
      </c>
    </row>
    <row r="420" spans="1:13" x14ac:dyDescent="0.3">
      <c r="A420" t="str">
        <f>Binary!A420</f>
        <v>Dilacra luteipes</v>
      </c>
      <c r="B420" s="137">
        <f>IF(Binary!B420&gt;=1,"X",0)</f>
        <v>0</v>
      </c>
      <c r="C420" s="137">
        <f>IF(Binary!C420&gt;=1,"X",0)</f>
        <v>0</v>
      </c>
      <c r="D420" s="137">
        <f>IF(Binary!D420&gt;=1,"X",0)</f>
        <v>0</v>
      </c>
      <c r="E420" s="137">
        <f>IF(Binary!E420&gt;=1,"X",0)</f>
        <v>0</v>
      </c>
      <c r="F420" s="137">
        <f>IF(Binary!F420&gt;=1,"X",0)</f>
        <v>0</v>
      </c>
      <c r="G420" s="137">
        <f>IF(Binary!G420&gt;=1,"X",0)</f>
        <v>0</v>
      </c>
      <c r="H420" s="137">
        <f>IF(Binary!H420&gt;=1,"X",0)</f>
        <v>0</v>
      </c>
      <c r="I420" s="137">
        <f>IF(Binary!I420&gt;=1,"X",0)</f>
        <v>0</v>
      </c>
      <c r="J420" s="137">
        <f>IF(Binary!J420&gt;=1,"X",0)</f>
        <v>0</v>
      </c>
      <c r="K420" s="137">
        <f>IF(Binary!K420&gt;=1,"X",0)</f>
        <v>0</v>
      </c>
      <c r="L420" s="137">
        <f>IF(Binary!L420&gt;=1,"X",0)</f>
        <v>0</v>
      </c>
      <c r="M420" t="str">
        <f>'Actual species'!V420</f>
        <v>------------</v>
      </c>
    </row>
    <row r="421" spans="1:13" x14ac:dyDescent="0.3">
      <c r="A421" t="str">
        <f>Binary!A421</f>
        <v>Dilacra pruinosa</v>
      </c>
      <c r="B421" s="137">
        <f>IF(Binary!B421&gt;=1,"X",0)</f>
        <v>0</v>
      </c>
      <c r="C421" s="137">
        <f>IF(Binary!C421&gt;=1,"X",0)</f>
        <v>0</v>
      </c>
      <c r="D421" s="137">
        <f>IF(Binary!D421&gt;=1,"X",0)</f>
        <v>0</v>
      </c>
      <c r="E421" s="137">
        <f>IF(Binary!E421&gt;=1,"X",0)</f>
        <v>0</v>
      </c>
      <c r="F421" s="137">
        <f>IF(Binary!F421&gt;=1,"X",0)</f>
        <v>0</v>
      </c>
      <c r="G421" s="137">
        <f>IF(Binary!G421&gt;=1,"X",0)</f>
        <v>0</v>
      </c>
      <c r="H421" s="137">
        <f>IF(Binary!H421&gt;=1,"X",0)</f>
        <v>0</v>
      </c>
      <c r="I421" s="137">
        <f>IF(Binary!I421&gt;=1,"X",0)</f>
        <v>0</v>
      </c>
      <c r="J421" s="137" t="str">
        <f>IF(Binary!J421&gt;=1,"X",0)</f>
        <v>X</v>
      </c>
      <c r="K421" s="137">
        <f>IF(Binary!K421&gt;=1,"X",0)</f>
        <v>0</v>
      </c>
      <c r="L421" s="137">
        <f>IF(Binary!L421&gt;=1,"X",0)</f>
        <v>0</v>
      </c>
      <c r="M421" t="str">
        <f>'Actual species'!V421</f>
        <v>------------</v>
      </c>
    </row>
    <row r="422" spans="1:13" x14ac:dyDescent="0.3">
      <c r="A422" t="str">
        <f>Binary!A422</f>
        <v>Dinusa cretica</v>
      </c>
      <c r="B422" s="137">
        <f>IF(Binary!B422&gt;=1,"X",0)</f>
        <v>0</v>
      </c>
      <c r="C422" s="137">
        <f>IF(Binary!C422&gt;=1,"X",0)</f>
        <v>0</v>
      </c>
      <c r="D422" s="137">
        <f>IF(Binary!D422&gt;=1,"X",0)</f>
        <v>0</v>
      </c>
      <c r="E422" s="137" t="str">
        <f>IF(Binary!E422&gt;=1,"X",0)</f>
        <v>X</v>
      </c>
      <c r="F422" s="137">
        <f>IF(Binary!F422&gt;=1,"X",0)</f>
        <v>0</v>
      </c>
      <c r="G422" s="137" t="str">
        <f>IF(Binary!G422&gt;=1,"X",0)</f>
        <v>X</v>
      </c>
      <c r="H422" s="137">
        <f>IF(Binary!H422&gt;=1,"X",0)</f>
        <v>0</v>
      </c>
      <c r="I422" s="137">
        <f>IF(Binary!I422&gt;=1,"X",0)</f>
        <v>0</v>
      </c>
      <c r="J422" s="137">
        <f>IF(Binary!J422&gt;=1,"X",0)</f>
        <v>0</v>
      </c>
      <c r="K422" s="137">
        <f>IF(Binary!K422&gt;=1,"X",0)</f>
        <v>0</v>
      </c>
      <c r="L422" s="137" t="str">
        <f>IF(Binary!L422&gt;=1,"X",0)</f>
        <v>X</v>
      </c>
      <c r="M422" t="str">
        <f>'Actual species'!V422</f>
        <v>------------</v>
      </c>
    </row>
    <row r="423" spans="1:13" x14ac:dyDescent="0.3">
      <c r="A423" t="str">
        <f>Binary!A423</f>
        <v>Dinusa smyrnensis</v>
      </c>
      <c r="B423" s="137">
        <f>IF(Binary!B423&gt;=1,"X",0)</f>
        <v>0</v>
      </c>
      <c r="C423" s="137">
        <f>IF(Binary!C423&gt;=1,"X",0)</f>
        <v>0</v>
      </c>
      <c r="D423" s="137">
        <f>IF(Binary!D423&gt;=1,"X",0)</f>
        <v>0</v>
      </c>
      <c r="E423" s="137">
        <f>IF(Binary!E423&gt;=1,"X",0)</f>
        <v>0</v>
      </c>
      <c r="F423" s="137" t="str">
        <f>IF(Binary!F423&gt;=1,"X",0)</f>
        <v>X</v>
      </c>
      <c r="G423" s="137">
        <f>IF(Binary!G423&gt;=1,"X",0)</f>
        <v>0</v>
      </c>
      <c r="H423" s="137">
        <f>IF(Binary!H423&gt;=1,"X",0)</f>
        <v>0</v>
      </c>
      <c r="I423" s="137">
        <f>IF(Binary!I423&gt;=1,"X",0)</f>
        <v>0</v>
      </c>
      <c r="J423" s="137">
        <f>IF(Binary!J423&gt;=1,"X",0)</f>
        <v>0</v>
      </c>
      <c r="K423" s="137">
        <f>IF(Binary!K423&gt;=1,"X",0)</f>
        <v>0</v>
      </c>
      <c r="L423" s="137">
        <f>IF(Binary!L423&gt;=1,"X",0)</f>
        <v>0</v>
      </c>
      <c r="M423" t="str">
        <f>'Actual species'!V423</f>
        <v>------------</v>
      </c>
    </row>
    <row r="424" spans="1:13" x14ac:dyDescent="0.3">
      <c r="A424" t="str">
        <f>Binary!A424</f>
        <v>Dinusa sp. (female)</v>
      </c>
      <c r="B424" s="137">
        <f>IF(Binary!B424&gt;=1,"X",0)</f>
        <v>0</v>
      </c>
      <c r="C424" s="137">
        <f>IF(Binary!C424&gt;=1,"X",0)</f>
        <v>0</v>
      </c>
      <c r="D424" s="137">
        <f>IF(Binary!D424&gt;=1,"X",0)</f>
        <v>0</v>
      </c>
      <c r="E424" s="137">
        <f>IF(Binary!E424&gt;=1,"X",0)</f>
        <v>0</v>
      </c>
      <c r="F424" s="137">
        <f>IF(Binary!F424&gt;=1,"X",0)</f>
        <v>0</v>
      </c>
      <c r="G424" s="137">
        <f>IF(Binary!G424&gt;=1,"X",0)</f>
        <v>0</v>
      </c>
      <c r="H424" s="137" t="str">
        <f>IF(Binary!H424&gt;=1,"X",0)</f>
        <v>X</v>
      </c>
      <c r="I424" s="137">
        <f>IF(Binary!I424&gt;=1,"X",0)</f>
        <v>0</v>
      </c>
      <c r="J424" s="137">
        <f>IF(Binary!J424&gt;=1,"X",0)</f>
        <v>0</v>
      </c>
      <c r="K424" s="137">
        <f>IF(Binary!K424&gt;=1,"X",0)</f>
        <v>0</v>
      </c>
      <c r="L424" s="137">
        <f>IF(Binary!L424&gt;=1,"X",0)</f>
        <v>0</v>
      </c>
      <c r="M424" t="str">
        <f>'Actual species'!V424</f>
        <v>------------</v>
      </c>
    </row>
    <row r="425" spans="1:13" x14ac:dyDescent="0.3">
      <c r="A425" t="str">
        <f>Binary!A425</f>
        <v>Drusilla canaliculata</v>
      </c>
      <c r="B425" s="137">
        <f>IF(Binary!B425&gt;=1,"X",0)</f>
        <v>0</v>
      </c>
      <c r="C425" s="137">
        <f>IF(Binary!C425&gt;=1,"X",0)</f>
        <v>0</v>
      </c>
      <c r="D425" s="137">
        <f>IF(Binary!D425&gt;=1,"X",0)</f>
        <v>0</v>
      </c>
      <c r="E425" s="137">
        <f>IF(Binary!E425&gt;=1,"X",0)</f>
        <v>0</v>
      </c>
      <c r="F425" s="137">
        <f>IF(Binary!F425&gt;=1,"X",0)</f>
        <v>0</v>
      </c>
      <c r="G425" s="137">
        <f>IF(Binary!G425&gt;=1,"X",0)</f>
        <v>0</v>
      </c>
      <c r="H425" s="137">
        <f>IF(Binary!H425&gt;=1,"X",0)</f>
        <v>0</v>
      </c>
      <c r="I425" s="137">
        <f>IF(Binary!I425&gt;=1,"X",0)</f>
        <v>0</v>
      </c>
      <c r="J425" s="137">
        <f>IF(Binary!J425&gt;=1,"X",0)</f>
        <v>0</v>
      </c>
      <c r="K425" s="137">
        <f>IF(Binary!K425&gt;=1,"X",0)</f>
        <v>0</v>
      </c>
      <c r="L425" s="137">
        <f>IF(Binary!L425&gt;=1,"X",0)</f>
        <v>0</v>
      </c>
      <c r="M425" t="str">
        <f>'Actual species'!V425</f>
        <v>------------</v>
      </c>
    </row>
    <row r="426" spans="1:13" x14ac:dyDescent="0.3">
      <c r="A426" t="str">
        <f>Binary!A426</f>
        <v xml:space="preserve">Drusilla cretica (E) </v>
      </c>
      <c r="B426" s="137">
        <f>IF(Binary!B426&gt;=1,"X",0)</f>
        <v>0</v>
      </c>
      <c r="C426" s="137">
        <f>IF(Binary!C426&gt;=1,"X",0)</f>
        <v>0</v>
      </c>
      <c r="D426" s="137">
        <f>IF(Binary!D426&gt;=1,"X",0)</f>
        <v>0</v>
      </c>
      <c r="E426" s="137">
        <f>IF(Binary!E426&gt;=1,"X",0)</f>
        <v>0</v>
      </c>
      <c r="F426" s="137">
        <f>IF(Binary!F426&gt;=1,"X",0)</f>
        <v>0</v>
      </c>
      <c r="G426" s="137" t="str">
        <f>IF(Binary!G426&gt;=1,"X",0)</f>
        <v>X</v>
      </c>
      <c r="H426" s="137">
        <f>IF(Binary!H426&gt;=1,"X",0)</f>
        <v>0</v>
      </c>
      <c r="I426" s="137">
        <f>IF(Binary!I426&gt;=1,"X",0)</f>
        <v>0</v>
      </c>
      <c r="J426" s="137">
        <f>IF(Binary!J426&gt;=1,"X",0)</f>
        <v>0</v>
      </c>
      <c r="K426" s="137">
        <f>IF(Binary!K426&gt;=1,"X",0)</f>
        <v>0</v>
      </c>
      <c r="L426" s="137">
        <f>IF(Binary!L426&gt;=1,"X",0)</f>
        <v>0</v>
      </c>
      <c r="M426" t="str">
        <f>'Actual species'!V426</f>
        <v>------------</v>
      </c>
    </row>
    <row r="427" spans="1:13" x14ac:dyDescent="0.3">
      <c r="A427" t="str">
        <f>Binary!A427</f>
        <v>Emmeostiba? Sp.</v>
      </c>
      <c r="B427" s="137">
        <f>IF(Binary!B427&gt;=1,"X",0)</f>
        <v>0</v>
      </c>
      <c r="C427" s="137">
        <f>IF(Binary!C427&gt;=1,"X",0)</f>
        <v>0</v>
      </c>
      <c r="D427" s="137">
        <f>IF(Binary!D427&gt;=1,"X",0)</f>
        <v>0</v>
      </c>
      <c r="E427" s="137">
        <f>IF(Binary!E427&gt;=1,"X",0)</f>
        <v>0</v>
      </c>
      <c r="F427" s="137">
        <f>IF(Binary!F427&gt;=1,"X",0)</f>
        <v>0</v>
      </c>
      <c r="G427" s="137">
        <f>IF(Binary!G427&gt;=1,"X",0)</f>
        <v>0</v>
      </c>
      <c r="H427" s="137">
        <f>IF(Binary!H427&gt;=1,"X",0)</f>
        <v>0</v>
      </c>
      <c r="I427" s="137">
        <f>IF(Binary!I427&gt;=1,"X",0)</f>
        <v>0</v>
      </c>
      <c r="J427" s="137">
        <f>IF(Binary!J427&gt;=1,"X",0)</f>
        <v>0</v>
      </c>
      <c r="K427" s="137">
        <f>IF(Binary!K427&gt;=1,"X",0)</f>
        <v>0</v>
      </c>
      <c r="L427" s="137">
        <f>IF(Binary!L427&gt;=1,"X",0)</f>
        <v>0</v>
      </c>
      <c r="M427" t="str">
        <f>'Actual species'!V427</f>
        <v>------------</v>
      </c>
    </row>
    <row r="428" spans="1:13" x14ac:dyDescent="0.3">
      <c r="A428" t="str">
        <f>Binary!A428</f>
        <v>Enalodroma hepatica</v>
      </c>
      <c r="B428" s="137">
        <f>IF(Binary!B428&gt;=1,"X",0)</f>
        <v>0</v>
      </c>
      <c r="C428" s="137">
        <f>IF(Binary!C428&gt;=1,"X",0)</f>
        <v>0</v>
      </c>
      <c r="D428" s="137" t="str">
        <f>IF(Binary!D428&gt;=1,"X",0)</f>
        <v>X</v>
      </c>
      <c r="E428" s="137">
        <f>IF(Binary!E428&gt;=1,"X",0)</f>
        <v>0</v>
      </c>
      <c r="F428" s="137" t="str">
        <f>IF(Binary!F428&gt;=1,"X",0)</f>
        <v>X</v>
      </c>
      <c r="G428" s="137">
        <f>IF(Binary!G428&gt;=1,"X",0)</f>
        <v>0</v>
      </c>
      <c r="H428" s="137">
        <f>IF(Binary!H428&gt;=1,"X",0)</f>
        <v>0</v>
      </c>
      <c r="I428" s="137">
        <f>IF(Binary!I428&gt;=1,"X",0)</f>
        <v>0</v>
      </c>
      <c r="J428" s="137">
        <f>IF(Binary!J428&gt;=1,"X",0)</f>
        <v>0</v>
      </c>
      <c r="K428" s="137">
        <f>IF(Binary!K428&gt;=1,"X",0)</f>
        <v>0</v>
      </c>
      <c r="L428" s="137">
        <f>IF(Binary!L428&gt;=1,"X",0)</f>
        <v>0</v>
      </c>
      <c r="M428" t="str">
        <f>'Actual species'!V428</f>
        <v>------------</v>
      </c>
    </row>
    <row r="429" spans="1:13" x14ac:dyDescent="0.3">
      <c r="A429" t="str">
        <f>Binary!A429</f>
        <v>Eurodotina inquinula</v>
      </c>
      <c r="B429" s="137">
        <f>IF(Binary!B429&gt;=1,"X",0)</f>
        <v>0</v>
      </c>
      <c r="C429" s="137">
        <f>IF(Binary!C429&gt;=1,"X",0)</f>
        <v>0</v>
      </c>
      <c r="D429" s="137">
        <f>IF(Binary!D429&gt;=1,"X",0)</f>
        <v>0</v>
      </c>
      <c r="E429" s="137">
        <f>IF(Binary!E429&gt;=1,"X",0)</f>
        <v>0</v>
      </c>
      <c r="F429" s="137">
        <f>IF(Binary!F429&gt;=1,"X",0)</f>
        <v>0</v>
      </c>
      <c r="G429" s="137">
        <f>IF(Binary!G429&gt;=1,"X",0)</f>
        <v>0</v>
      </c>
      <c r="H429" s="137">
        <f>IF(Binary!H429&gt;=1,"X",0)</f>
        <v>0</v>
      </c>
      <c r="I429" s="137">
        <f>IF(Binary!I429&gt;=1,"X",0)</f>
        <v>0</v>
      </c>
      <c r="J429" s="137" t="str">
        <f>IF(Binary!J429&gt;=1,"X",0)</f>
        <v>X</v>
      </c>
      <c r="K429" s="137">
        <f>IF(Binary!K429&gt;=1,"X",0)</f>
        <v>0</v>
      </c>
      <c r="L429" s="137">
        <f>IF(Binary!L429&gt;=1,"X",0)</f>
        <v>0</v>
      </c>
      <c r="M429" t="str">
        <f>'Actual species'!V429</f>
        <v>------------</v>
      </c>
    </row>
    <row r="430" spans="1:13" x14ac:dyDescent="0.3">
      <c r="A430" t="str">
        <f>Binary!A430</f>
        <v xml:space="preserve">*Euryalea picipennis (E) </v>
      </c>
      <c r="B430" s="137" t="str">
        <f>IF(Binary!B430&gt;=1,"X",0)</f>
        <v>X</v>
      </c>
      <c r="C430" s="137">
        <f>IF(Binary!C430&gt;=1,"X",0)</f>
        <v>0</v>
      </c>
      <c r="D430" s="137">
        <f>IF(Binary!D430&gt;=1,"X",0)</f>
        <v>0</v>
      </c>
      <c r="E430" s="137">
        <f>IF(Binary!E430&gt;=1,"X",0)</f>
        <v>0</v>
      </c>
      <c r="F430" s="137">
        <f>IF(Binary!F430&gt;=1,"X",0)</f>
        <v>0</v>
      </c>
      <c r="G430" s="137">
        <f>IF(Binary!G430&gt;=1,"X",0)</f>
        <v>0</v>
      </c>
      <c r="H430" s="137">
        <f>IF(Binary!H430&gt;=1,"X",0)</f>
        <v>0</v>
      </c>
      <c r="I430" s="137">
        <f>IF(Binary!I430&gt;=1,"X",0)</f>
        <v>0</v>
      </c>
      <c r="J430" s="137">
        <f>IF(Binary!J430&gt;=1,"X",0)</f>
        <v>0</v>
      </c>
      <c r="K430" s="137">
        <f>IF(Binary!K430&gt;=1,"X",0)</f>
        <v>0</v>
      </c>
      <c r="L430" s="137">
        <f>IF(Binary!L430&gt;=1,"X",0)</f>
        <v>0</v>
      </c>
      <c r="M430" t="str">
        <f>'Actual species'!V430</f>
        <v>------------</v>
      </c>
    </row>
    <row r="431" spans="1:13" x14ac:dyDescent="0.3">
      <c r="A431" t="str">
        <f>Binary!A431</f>
        <v>Falagria caesa</v>
      </c>
      <c r="B431" s="137">
        <f>IF(Binary!B431&gt;=1,"X",0)</f>
        <v>0</v>
      </c>
      <c r="C431" s="137">
        <f>IF(Binary!C431&gt;=1,"X",0)</f>
        <v>0</v>
      </c>
      <c r="D431" s="137">
        <f>IF(Binary!D431&gt;=1,"X",0)</f>
        <v>0</v>
      </c>
      <c r="E431" s="137">
        <f>IF(Binary!E431&gt;=1,"X",0)</f>
        <v>0</v>
      </c>
      <c r="F431" s="137">
        <f>IF(Binary!F431&gt;=1,"X",0)</f>
        <v>0</v>
      </c>
      <c r="G431" s="137">
        <f>IF(Binary!G431&gt;=1,"X",0)</f>
        <v>0</v>
      </c>
      <c r="H431" s="137">
        <f>IF(Binary!H431&gt;=1,"X",0)</f>
        <v>0</v>
      </c>
      <c r="I431" s="137">
        <f>IF(Binary!I431&gt;=1,"X",0)</f>
        <v>0</v>
      </c>
      <c r="J431" s="137" t="str">
        <f>IF(Binary!J431&gt;=1,"X",0)</f>
        <v>X</v>
      </c>
      <c r="K431" s="137">
        <f>IF(Binary!K431&gt;=1,"X",0)</f>
        <v>0</v>
      </c>
      <c r="L431" s="137">
        <f>IF(Binary!L431&gt;=1,"X",0)</f>
        <v>0</v>
      </c>
      <c r="M431" t="str">
        <f>'Actual species'!V431</f>
        <v>------------</v>
      </c>
    </row>
    <row r="432" spans="1:13" x14ac:dyDescent="0.3">
      <c r="A432" t="str">
        <f>Binary!A432</f>
        <v>Falagria sulcatula</v>
      </c>
      <c r="B432" s="137">
        <f>IF(Binary!B432&gt;=1,"X",0)</f>
        <v>0</v>
      </c>
      <c r="C432" s="137">
        <f>IF(Binary!C432&gt;=1,"X",0)</f>
        <v>0</v>
      </c>
      <c r="D432" s="137">
        <f>IF(Binary!D432&gt;=1,"X",0)</f>
        <v>0</v>
      </c>
      <c r="E432" s="137">
        <f>IF(Binary!E432&gt;=1,"X",0)</f>
        <v>0</v>
      </c>
      <c r="F432" s="137" t="str">
        <f>IF(Binary!F432&gt;=1,"X",0)</f>
        <v>X</v>
      </c>
      <c r="G432" s="137">
        <f>IF(Binary!G432&gt;=1,"X",0)</f>
        <v>0</v>
      </c>
      <c r="H432" s="137">
        <f>IF(Binary!H432&gt;=1,"X",0)</f>
        <v>0</v>
      </c>
      <c r="I432" s="137">
        <f>IF(Binary!I432&gt;=1,"X",0)</f>
        <v>0</v>
      </c>
      <c r="J432" s="137">
        <f>IF(Binary!J432&gt;=1,"X",0)</f>
        <v>0</v>
      </c>
      <c r="K432" s="137">
        <f>IF(Binary!K432&gt;=1,"X",0)</f>
        <v>0</v>
      </c>
      <c r="L432" s="137" t="str">
        <f>IF(Binary!L432&gt;=1,"X",0)</f>
        <v>X</v>
      </c>
      <c r="M432" t="str">
        <f>'Actual species'!V432</f>
        <v>------------</v>
      </c>
    </row>
    <row r="433" spans="1:13" x14ac:dyDescent="0.3">
      <c r="A433" t="str">
        <f>Binary!A433</f>
        <v>Falagrioma thoracica</v>
      </c>
      <c r="B433" s="137">
        <f>IF(Binary!B433&gt;=1,"X",0)</f>
        <v>0</v>
      </c>
      <c r="C433" s="137">
        <f>IF(Binary!C433&gt;=1,"X",0)</f>
        <v>0</v>
      </c>
      <c r="D433" s="137" t="str">
        <f>IF(Binary!D433&gt;=1,"X",0)</f>
        <v>X</v>
      </c>
      <c r="E433" s="137">
        <f>IF(Binary!E433&gt;=1,"X",0)</f>
        <v>0</v>
      </c>
      <c r="F433" s="137">
        <f>IF(Binary!F433&gt;=1,"X",0)</f>
        <v>0</v>
      </c>
      <c r="G433" s="137">
        <f>IF(Binary!G433&gt;=1,"X",0)</f>
        <v>0</v>
      </c>
      <c r="H433" s="137">
        <f>IF(Binary!H433&gt;=1,"X",0)</f>
        <v>0</v>
      </c>
      <c r="I433" s="137">
        <f>IF(Binary!I433&gt;=1,"X",0)</f>
        <v>0</v>
      </c>
      <c r="J433" s="137" t="str">
        <f>IF(Binary!J433&gt;=1,"X",0)</f>
        <v>X</v>
      </c>
      <c r="K433" s="137">
        <f>IF(Binary!K433&gt;=1,"X",0)</f>
        <v>0</v>
      </c>
      <c r="L433" s="137">
        <f>IF(Binary!L433&gt;=1,"X",0)</f>
        <v>0</v>
      </c>
      <c r="M433" t="str">
        <f>'Actual species'!V433</f>
        <v>------------</v>
      </c>
    </row>
    <row r="434" spans="1:13" x14ac:dyDescent="0.3">
      <c r="A434" t="str">
        <f>Binary!A434</f>
        <v xml:space="preserve">Geostiba albimontis (E) </v>
      </c>
      <c r="B434" s="137">
        <f>IF(Binary!B434&gt;=1,"X",0)</f>
        <v>0</v>
      </c>
      <c r="C434" s="137">
        <f>IF(Binary!C434&gt;=1,"X",0)</f>
        <v>0</v>
      </c>
      <c r="D434" s="137">
        <f>IF(Binary!D434&gt;=1,"X",0)</f>
        <v>0</v>
      </c>
      <c r="E434" s="137">
        <f>IF(Binary!E434&gt;=1,"X",0)</f>
        <v>0</v>
      </c>
      <c r="F434" s="137">
        <f>IF(Binary!F434&gt;=1,"X",0)</f>
        <v>0</v>
      </c>
      <c r="G434" s="137">
        <f>IF(Binary!G434&gt;=1,"X",0)</f>
        <v>0</v>
      </c>
      <c r="H434" s="137">
        <f>IF(Binary!H434&gt;=1,"X",0)</f>
        <v>0</v>
      </c>
      <c r="I434" s="137">
        <f>IF(Binary!I434&gt;=1,"X",0)</f>
        <v>0</v>
      </c>
      <c r="J434" s="137">
        <f>IF(Binary!J434&gt;=1,"X",0)</f>
        <v>0</v>
      </c>
      <c r="K434" s="137">
        <f>IF(Binary!K434&gt;=1,"X",0)</f>
        <v>0</v>
      </c>
      <c r="L434" s="137">
        <f>IF(Binary!L434&gt;=1,"X",0)</f>
        <v>0</v>
      </c>
      <c r="M434" t="str">
        <f>'Actual species'!V434</f>
        <v>------------</v>
      </c>
    </row>
    <row r="435" spans="1:13" x14ac:dyDescent="0.3">
      <c r="A435" t="str">
        <f>Binary!A435</f>
        <v>Geostiba armata</v>
      </c>
      <c r="B435" s="137">
        <f>IF(Binary!B435&gt;=1,"X",0)</f>
        <v>0</v>
      </c>
      <c r="C435" s="137">
        <f>IF(Binary!C435&gt;=1,"X",0)</f>
        <v>0</v>
      </c>
      <c r="D435" s="137">
        <f>IF(Binary!D435&gt;=1,"X",0)</f>
        <v>0</v>
      </c>
      <c r="E435" s="137">
        <f>IF(Binary!E435&gt;=1,"X",0)</f>
        <v>0</v>
      </c>
      <c r="F435" s="137">
        <f>IF(Binary!F435&gt;=1,"X",0)</f>
        <v>0</v>
      </c>
      <c r="G435" s="137">
        <f>IF(Binary!G435&gt;=1,"X",0)</f>
        <v>0</v>
      </c>
      <c r="H435" s="137">
        <f>IF(Binary!H435&gt;=1,"X",0)</f>
        <v>0</v>
      </c>
      <c r="I435" s="137">
        <f>IF(Binary!I435&gt;=1,"X",0)</f>
        <v>0</v>
      </c>
      <c r="J435" s="137">
        <f>IF(Binary!J435&gt;=1,"X",0)</f>
        <v>0</v>
      </c>
      <c r="K435" s="137">
        <f>IF(Binary!K435&gt;=1,"X",0)</f>
        <v>0</v>
      </c>
      <c r="L435" s="137">
        <f>IF(Binary!L435&gt;=1,"X",0)</f>
        <v>0</v>
      </c>
      <c r="M435">
        <f>'Actual species'!V435</f>
        <v>379</v>
      </c>
    </row>
    <row r="436" spans="1:13" x14ac:dyDescent="0.3">
      <c r="A436" t="str">
        <f>Binary!A436</f>
        <v>Geostiba breviuter</v>
      </c>
      <c r="B436" s="137">
        <f>IF(Binary!B436&gt;=1,"X",0)</f>
        <v>0</v>
      </c>
      <c r="C436" s="137">
        <f>IF(Binary!C436&gt;=1,"X",0)</f>
        <v>0</v>
      </c>
      <c r="D436" s="137">
        <f>IF(Binary!D436&gt;=1,"X",0)</f>
        <v>0</v>
      </c>
      <c r="E436" s="137">
        <f>IF(Binary!E436&gt;=1,"X",0)</f>
        <v>0</v>
      </c>
      <c r="F436" s="137">
        <f>IF(Binary!F436&gt;=1,"X",0)</f>
        <v>0</v>
      </c>
      <c r="G436" s="137">
        <f>IF(Binary!G436&gt;=1,"X",0)</f>
        <v>0</v>
      </c>
      <c r="H436" s="137">
        <f>IF(Binary!H436&gt;=1,"X",0)</f>
        <v>0</v>
      </c>
      <c r="I436" s="137">
        <f>IF(Binary!I436&gt;=1,"X",0)</f>
        <v>0</v>
      </c>
      <c r="J436" s="137">
        <f>IF(Binary!J436&gt;=1,"X",0)</f>
        <v>0</v>
      </c>
      <c r="K436" s="137">
        <f>IF(Binary!K436&gt;=1,"X",0)</f>
        <v>0</v>
      </c>
      <c r="L436" s="137">
        <f>IF(Binary!L436&gt;=1,"X",0)</f>
        <v>0</v>
      </c>
      <c r="M436" t="str">
        <f>'Actual species'!V436</f>
        <v>------------</v>
      </c>
    </row>
    <row r="437" spans="1:13" x14ac:dyDescent="0.3">
      <c r="A437" t="str">
        <f>Binary!A437</f>
        <v xml:space="preserve">*Geostiba cyprensis (E) </v>
      </c>
      <c r="B437" s="137" t="str">
        <f>IF(Binary!B437&gt;=1,"X",0)</f>
        <v>X</v>
      </c>
      <c r="C437" s="137">
        <f>IF(Binary!C437&gt;=1,"X",0)</f>
        <v>0</v>
      </c>
      <c r="D437" s="137">
        <f>IF(Binary!D437&gt;=1,"X",0)</f>
        <v>0</v>
      </c>
      <c r="E437" s="137">
        <f>IF(Binary!E437&gt;=1,"X",0)</f>
        <v>0</v>
      </c>
      <c r="F437" s="137">
        <f>IF(Binary!F437&gt;=1,"X",0)</f>
        <v>0</v>
      </c>
      <c r="G437" s="137">
        <f>IF(Binary!G437&gt;=1,"X",0)</f>
        <v>0</v>
      </c>
      <c r="H437" s="137">
        <f>IF(Binary!H437&gt;=1,"X",0)</f>
        <v>0</v>
      </c>
      <c r="I437" s="137">
        <f>IF(Binary!I437&gt;=1,"X",0)</f>
        <v>0</v>
      </c>
      <c r="J437" s="137">
        <f>IF(Binary!J437&gt;=1,"X",0)</f>
        <v>0</v>
      </c>
      <c r="K437" s="137">
        <f>IF(Binary!K437&gt;=1,"X",0)</f>
        <v>0</v>
      </c>
      <c r="L437" s="137">
        <f>IF(Binary!L437&gt;=1,"X",0)</f>
        <v>0</v>
      </c>
      <c r="M437" t="str">
        <f>'Actual species'!V437</f>
        <v>------------</v>
      </c>
    </row>
    <row r="438" spans="1:13" x14ac:dyDescent="0.3">
      <c r="A438" t="str">
        <f>Binary!A438</f>
        <v xml:space="preserve">Geostiba diktiana (E) </v>
      </c>
      <c r="B438" s="137">
        <f>IF(Binary!B438&gt;=1,"X",0)</f>
        <v>0</v>
      </c>
      <c r="C438" s="137">
        <f>IF(Binary!C438&gt;=1,"X",0)</f>
        <v>0</v>
      </c>
      <c r="D438" s="137">
        <f>IF(Binary!D438&gt;=1,"X",0)</f>
        <v>0</v>
      </c>
      <c r="E438" s="137">
        <f>IF(Binary!E438&gt;=1,"X",0)</f>
        <v>0</v>
      </c>
      <c r="F438" s="137">
        <f>IF(Binary!F438&gt;=1,"X",0)</f>
        <v>0</v>
      </c>
      <c r="G438" s="137" t="str">
        <f>IF(Binary!G438&gt;=1,"X",0)</f>
        <v>X</v>
      </c>
      <c r="H438" s="137">
        <f>IF(Binary!H438&gt;=1,"X",0)</f>
        <v>0</v>
      </c>
      <c r="I438" s="137">
        <f>IF(Binary!I438&gt;=1,"X",0)</f>
        <v>0</v>
      </c>
      <c r="J438" s="137">
        <f>IF(Binary!J438&gt;=1,"X",0)</f>
        <v>0</v>
      </c>
      <c r="K438" s="137">
        <f>IF(Binary!K438&gt;=1,"X",0)</f>
        <v>0</v>
      </c>
      <c r="L438" s="137">
        <f>IF(Binary!L438&gt;=1,"X",0)</f>
        <v>0</v>
      </c>
      <c r="M438" t="str">
        <f>'Actual species'!V438</f>
        <v>------------</v>
      </c>
    </row>
    <row r="439" spans="1:13" x14ac:dyDescent="0.3">
      <c r="A439" t="str">
        <f>Binary!A439</f>
        <v>Geostiba euboica</v>
      </c>
      <c r="B439" s="137">
        <f>IF(Binary!B439&gt;=1,"X",0)</f>
        <v>0</v>
      </c>
      <c r="C439" s="137">
        <f>IF(Binary!C439&gt;=1,"X",0)</f>
        <v>0</v>
      </c>
      <c r="D439" s="137">
        <f>IF(Binary!D439&gt;=1,"X",0)</f>
        <v>0</v>
      </c>
      <c r="E439" s="137">
        <f>IF(Binary!E439&gt;=1,"X",0)</f>
        <v>0</v>
      </c>
      <c r="F439" s="137">
        <f>IF(Binary!F439&gt;=1,"X",0)</f>
        <v>0</v>
      </c>
      <c r="G439" s="137">
        <f>IF(Binary!G439&gt;=1,"X",0)</f>
        <v>0</v>
      </c>
      <c r="H439" s="137">
        <f>IF(Binary!H439&gt;=1,"X",0)</f>
        <v>0</v>
      </c>
      <c r="I439" s="137">
        <f>IF(Binary!I439&gt;=1,"X",0)</f>
        <v>0</v>
      </c>
      <c r="J439" s="137">
        <f>IF(Binary!J439&gt;=1,"X",0)</f>
        <v>0</v>
      </c>
      <c r="K439" s="137">
        <f>IF(Binary!K439&gt;=1,"X",0)</f>
        <v>0</v>
      </c>
      <c r="L439" s="137">
        <f>IF(Binary!L439&gt;=1,"X",0)</f>
        <v>0</v>
      </c>
      <c r="M439" t="str">
        <f>'Actual species'!V439</f>
        <v>------------</v>
      </c>
    </row>
    <row r="440" spans="1:13" x14ac:dyDescent="0.3">
      <c r="A440" t="str">
        <f>Binary!A440</f>
        <v xml:space="preserve">Geostiba exsecta (E) </v>
      </c>
      <c r="B440" s="137">
        <f>IF(Binary!B440&gt;=1,"X",0)</f>
        <v>0</v>
      </c>
      <c r="C440" s="137">
        <f>IF(Binary!C440&gt;=1,"X",0)</f>
        <v>0</v>
      </c>
      <c r="D440" s="137">
        <f>IF(Binary!D440&gt;=1,"X",0)</f>
        <v>0</v>
      </c>
      <c r="E440" s="137">
        <f>IF(Binary!E440&gt;=1,"X",0)</f>
        <v>0</v>
      </c>
      <c r="F440" s="137">
        <f>IF(Binary!F440&gt;=1,"X",0)</f>
        <v>0</v>
      </c>
      <c r="G440" s="137" t="str">
        <f>IF(Binary!G440&gt;=1,"X",0)</f>
        <v>X</v>
      </c>
      <c r="H440" s="137">
        <f>IF(Binary!H440&gt;=1,"X",0)</f>
        <v>0</v>
      </c>
      <c r="I440" s="137">
        <f>IF(Binary!I440&gt;=1,"X",0)</f>
        <v>0</v>
      </c>
      <c r="J440" s="137">
        <f>IF(Binary!J440&gt;=1,"X",0)</f>
        <v>0</v>
      </c>
      <c r="K440" s="137">
        <f>IF(Binary!K440&gt;=1,"X",0)</f>
        <v>0</v>
      </c>
      <c r="L440" s="137">
        <f>IF(Binary!L440&gt;=1,"X",0)</f>
        <v>0</v>
      </c>
      <c r="M440" t="str">
        <f>'Actual species'!V440</f>
        <v>------------</v>
      </c>
    </row>
    <row r="441" spans="1:13" x14ac:dyDescent="0.3">
      <c r="A441" t="str">
        <f>Binary!A441</f>
        <v>Geostiba fthiotisensis</v>
      </c>
      <c r="B441" s="137">
        <f>IF(Binary!B441&gt;=1,"X",0)</f>
        <v>0</v>
      </c>
      <c r="C441" s="137">
        <f>IF(Binary!C441&gt;=1,"X",0)</f>
        <v>0</v>
      </c>
      <c r="D441" s="137">
        <f>IF(Binary!D441&gt;=1,"X",0)</f>
        <v>0</v>
      </c>
      <c r="E441" s="137">
        <f>IF(Binary!E441&gt;=1,"X",0)</f>
        <v>0</v>
      </c>
      <c r="F441" s="137">
        <f>IF(Binary!F441&gt;=1,"X",0)</f>
        <v>0</v>
      </c>
      <c r="G441" s="137">
        <f>IF(Binary!G441&gt;=1,"X",0)</f>
        <v>0</v>
      </c>
      <c r="H441" s="137">
        <f>IF(Binary!H441&gt;=1,"X",0)</f>
        <v>0</v>
      </c>
      <c r="I441" s="137">
        <f>IF(Binary!I441&gt;=1,"X",0)</f>
        <v>0</v>
      </c>
      <c r="J441" s="137">
        <f>IF(Binary!J441&gt;=1,"X",0)</f>
        <v>0</v>
      </c>
      <c r="K441" s="137">
        <f>IF(Binary!K441&gt;=1,"X",0)</f>
        <v>0</v>
      </c>
      <c r="L441" s="137">
        <f>IF(Binary!L441&gt;=1,"X",0)</f>
        <v>0</v>
      </c>
      <c r="M441" t="str">
        <f>'Actual species'!V441</f>
        <v>------------</v>
      </c>
    </row>
    <row r="442" spans="1:13" x14ac:dyDescent="0.3">
      <c r="A442" t="str">
        <f>Binary!A442</f>
        <v xml:space="preserve">Geostiba icaria (E) </v>
      </c>
      <c r="B442" s="137">
        <f>IF(Binary!B442&gt;=1,"X",0)</f>
        <v>0</v>
      </c>
      <c r="C442" s="137">
        <f>IF(Binary!C442&gt;=1,"X",0)</f>
        <v>0</v>
      </c>
      <c r="D442" s="137">
        <f>IF(Binary!D442&gt;=1,"X",0)</f>
        <v>0</v>
      </c>
      <c r="E442" s="137">
        <f>IF(Binary!E442&gt;=1,"X",0)</f>
        <v>0</v>
      </c>
      <c r="F442" s="137">
        <f>IF(Binary!F442&gt;=1,"X",0)</f>
        <v>0</v>
      </c>
      <c r="G442" s="137">
        <f>IF(Binary!G442&gt;=1,"X",0)</f>
        <v>0</v>
      </c>
      <c r="H442" s="137">
        <f>IF(Binary!H442&gt;=1,"X",0)</f>
        <v>0</v>
      </c>
      <c r="I442" s="137">
        <f>IF(Binary!I442&gt;=1,"X",0)</f>
        <v>0</v>
      </c>
      <c r="J442" s="137">
        <f>IF(Binary!J442&gt;=1,"X",0)</f>
        <v>0</v>
      </c>
      <c r="K442" s="137">
        <f>IF(Binary!K442&gt;=1,"X",0)</f>
        <v>0</v>
      </c>
      <c r="L442" s="137">
        <f>IF(Binary!L442&gt;=1,"X",0)</f>
        <v>0</v>
      </c>
      <c r="M442" t="str">
        <f>'Actual species'!V442</f>
        <v>------------</v>
      </c>
    </row>
    <row r="443" spans="1:13" x14ac:dyDescent="0.3">
      <c r="A443" t="str">
        <f>Binary!A443</f>
        <v xml:space="preserve">Geostiba idaea (E) </v>
      </c>
      <c r="B443" s="137">
        <f>IF(Binary!B443&gt;=1,"X",0)</f>
        <v>0</v>
      </c>
      <c r="C443" s="137">
        <f>IF(Binary!C443&gt;=1,"X",0)</f>
        <v>0</v>
      </c>
      <c r="D443" s="137">
        <f>IF(Binary!D443&gt;=1,"X",0)</f>
        <v>0</v>
      </c>
      <c r="E443" s="137">
        <f>IF(Binary!E443&gt;=1,"X",0)</f>
        <v>0</v>
      </c>
      <c r="F443" s="137">
        <f>IF(Binary!F443&gt;=1,"X",0)</f>
        <v>0</v>
      </c>
      <c r="G443" s="137" t="str">
        <f>IF(Binary!G443&gt;=1,"X",0)</f>
        <v>X</v>
      </c>
      <c r="H443" s="137">
        <f>IF(Binary!H443&gt;=1,"X",0)</f>
        <v>0</v>
      </c>
      <c r="I443" s="137">
        <f>IF(Binary!I443&gt;=1,"X",0)</f>
        <v>0</v>
      </c>
      <c r="J443" s="137">
        <f>IF(Binary!J443&gt;=1,"X",0)</f>
        <v>0</v>
      </c>
      <c r="K443" s="137">
        <f>IF(Binary!K443&gt;=1,"X",0)</f>
        <v>0</v>
      </c>
      <c r="L443" s="137">
        <f>IF(Binary!L443&gt;=1,"X",0)</f>
        <v>0</v>
      </c>
      <c r="M443" t="str">
        <f>'Actual species'!V443</f>
        <v>------------</v>
      </c>
    </row>
    <row r="444" spans="1:13" x14ac:dyDescent="0.3">
      <c r="A444" t="str">
        <f>Binary!A444</f>
        <v>Geostiba lucens</v>
      </c>
      <c r="B444" s="137">
        <f>IF(Binary!B444&gt;=1,"X",0)</f>
        <v>0</v>
      </c>
      <c r="C444" s="137">
        <f>IF(Binary!C444&gt;=1,"X",0)</f>
        <v>0</v>
      </c>
      <c r="D444" s="137">
        <f>IF(Binary!D444&gt;=1,"X",0)</f>
        <v>0</v>
      </c>
      <c r="E444" s="137">
        <f>IF(Binary!E444&gt;=1,"X",0)</f>
        <v>0</v>
      </c>
      <c r="F444" s="137">
        <f>IF(Binary!F444&gt;=1,"X",0)</f>
        <v>0</v>
      </c>
      <c r="G444" s="137">
        <f>IF(Binary!G444&gt;=1,"X",0)</f>
        <v>0</v>
      </c>
      <c r="H444" s="137" t="str">
        <f>IF(Binary!H444&gt;=1,"X",0)</f>
        <v>X</v>
      </c>
      <c r="I444" s="137" t="str">
        <f>IF(Binary!I444&gt;=1,"X",0)</f>
        <v>X</v>
      </c>
      <c r="J444" s="137">
        <f>IF(Binary!J444&gt;=1,"X",0)</f>
        <v>0</v>
      </c>
      <c r="K444" s="137">
        <f>IF(Binary!K444&gt;=1,"X",0)</f>
        <v>0</v>
      </c>
      <c r="L444" s="137">
        <f>IF(Binary!L444&gt;=1,"X",0)</f>
        <v>0</v>
      </c>
      <c r="M444" t="str">
        <f>'Actual species'!V444</f>
        <v>------------</v>
      </c>
    </row>
    <row r="445" spans="1:13" x14ac:dyDescent="0.3">
      <c r="A445" t="str">
        <f>Binary!A445</f>
        <v>Geostiba maxiana</v>
      </c>
      <c r="B445" s="137">
        <f>IF(Binary!B445&gt;=1,"X",0)</f>
        <v>0</v>
      </c>
      <c r="C445" s="137">
        <f>IF(Binary!C445&gt;=1,"X",0)</f>
        <v>0</v>
      </c>
      <c r="D445" s="137" t="str">
        <f>IF(Binary!D445&gt;=1,"X",0)</f>
        <v>X</v>
      </c>
      <c r="E445" s="137" t="str">
        <f>IF(Binary!E445&gt;=1,"X",0)</f>
        <v>X</v>
      </c>
      <c r="F445" s="137" t="str">
        <f>IF(Binary!F445&gt;=1,"X",0)</f>
        <v>X</v>
      </c>
      <c r="G445" s="137">
        <f>IF(Binary!G445&gt;=1,"X",0)</f>
        <v>0</v>
      </c>
      <c r="H445" s="137">
        <f>IF(Binary!H445&gt;=1,"X",0)</f>
        <v>0</v>
      </c>
      <c r="I445" s="137" t="str">
        <f>IF(Binary!I445&gt;=1,"X",0)</f>
        <v>X</v>
      </c>
      <c r="J445" s="137">
        <f>IF(Binary!J445&gt;=1,"X",0)</f>
        <v>0</v>
      </c>
      <c r="K445" s="137" t="str">
        <f>IF(Binary!K445&gt;=1,"X",0)</f>
        <v>X</v>
      </c>
      <c r="L445" s="137" t="str">
        <f>IF(Binary!L445&gt;=1,"X",0)</f>
        <v>X</v>
      </c>
      <c r="M445" t="str">
        <f>'Actual species'!V445</f>
        <v>------------</v>
      </c>
    </row>
    <row r="446" spans="1:13" x14ac:dyDescent="0.3">
      <c r="A446" t="str">
        <f>Binary!A446</f>
        <v xml:space="preserve">Geostiba meybohmi (E) </v>
      </c>
      <c r="B446" s="137">
        <f>IF(Binary!B446&gt;=1,"X",0)</f>
        <v>0</v>
      </c>
      <c r="C446" s="137">
        <f>IF(Binary!C446&gt;=1,"X",0)</f>
        <v>0</v>
      </c>
      <c r="D446" s="137">
        <f>IF(Binary!D446&gt;=1,"X",0)</f>
        <v>0</v>
      </c>
      <c r="E446" s="137">
        <f>IF(Binary!E446&gt;=1,"X",0)</f>
        <v>0</v>
      </c>
      <c r="F446" s="137">
        <f>IF(Binary!F446&gt;=1,"X",0)</f>
        <v>0</v>
      </c>
      <c r="G446" s="137" t="str">
        <f>IF(Binary!G446&gt;=1,"X",0)</f>
        <v>X</v>
      </c>
      <c r="H446" s="137">
        <f>IF(Binary!H446&gt;=1,"X",0)</f>
        <v>0</v>
      </c>
      <c r="I446" s="137">
        <f>IF(Binary!I446&gt;=1,"X",0)</f>
        <v>0</v>
      </c>
      <c r="J446" s="137">
        <f>IF(Binary!J446&gt;=1,"X",0)</f>
        <v>0</v>
      </c>
      <c r="K446" s="137">
        <f>IF(Binary!K446&gt;=1,"X",0)</f>
        <v>0</v>
      </c>
      <c r="L446" s="137">
        <f>IF(Binary!L446&gt;=1,"X",0)</f>
        <v>0</v>
      </c>
      <c r="M446" t="str">
        <f>'Actual species'!V446</f>
        <v>------------</v>
      </c>
    </row>
    <row r="447" spans="1:13" x14ac:dyDescent="0.3">
      <c r="A447" t="str">
        <f>Binary!A447</f>
        <v>Geostiba obtusangula</v>
      </c>
      <c r="B447" s="137">
        <f>IF(Binary!B447&gt;=1,"X",0)</f>
        <v>0</v>
      </c>
      <c r="C447" s="137">
        <f>IF(Binary!C447&gt;=1,"X",0)</f>
        <v>0</v>
      </c>
      <c r="D447" s="137">
        <f>IF(Binary!D447&gt;=1,"X",0)</f>
        <v>0</v>
      </c>
      <c r="E447" s="137">
        <f>IF(Binary!E447&gt;=1,"X",0)</f>
        <v>0</v>
      </c>
      <c r="F447" s="137">
        <f>IF(Binary!F447&gt;=1,"X",0)</f>
        <v>0</v>
      </c>
      <c r="G447" s="137">
        <f>IF(Binary!G447&gt;=1,"X",0)</f>
        <v>0</v>
      </c>
      <c r="H447" s="137">
        <f>IF(Binary!H447&gt;=1,"X",0)</f>
        <v>0</v>
      </c>
      <c r="I447" s="137">
        <f>IF(Binary!I447&gt;=1,"X",0)</f>
        <v>0</v>
      </c>
      <c r="J447" s="137">
        <f>IF(Binary!J447&gt;=1,"X",0)</f>
        <v>0</v>
      </c>
      <c r="K447" s="137">
        <f>IF(Binary!K447&gt;=1,"X",0)</f>
        <v>0</v>
      </c>
      <c r="L447" s="137">
        <f>IF(Binary!L447&gt;=1,"X",0)</f>
        <v>0</v>
      </c>
      <c r="M447" t="str">
        <f>'Actual species'!V447</f>
        <v>------------</v>
      </c>
    </row>
    <row r="448" spans="1:13" x14ac:dyDescent="0.3">
      <c r="A448" t="str">
        <f>Binary!A448</f>
        <v>Geostiba oertzeni</v>
      </c>
      <c r="B448" s="137">
        <f>IF(Binary!B448&gt;=1,"X",0)</f>
        <v>0</v>
      </c>
      <c r="C448" s="137" t="str">
        <f>IF(Binary!C448&gt;=1,"X",0)</f>
        <v>X</v>
      </c>
      <c r="D448" s="137">
        <f>IF(Binary!D448&gt;=1,"X",0)</f>
        <v>0</v>
      </c>
      <c r="E448" s="137" t="str">
        <f>IF(Binary!E448&gt;=1,"X",0)</f>
        <v>X</v>
      </c>
      <c r="F448" s="137" t="str">
        <f>IF(Binary!F448&gt;=1,"X",0)</f>
        <v>X</v>
      </c>
      <c r="G448" s="137" t="str">
        <f>IF(Binary!G448&gt;=1,"X",0)</f>
        <v>X</v>
      </c>
      <c r="H448" s="137" t="str">
        <f>IF(Binary!H448&gt;=1,"X",0)</f>
        <v>X</v>
      </c>
      <c r="I448" s="137">
        <f>IF(Binary!I448&gt;=1,"X",0)</f>
        <v>0</v>
      </c>
      <c r="J448" s="137">
        <f>IF(Binary!J448&gt;=1,"X",0)</f>
        <v>0</v>
      </c>
      <c r="K448" s="137" t="str">
        <f>IF(Binary!K448&gt;=1,"X",0)</f>
        <v>X</v>
      </c>
      <c r="L448" s="137">
        <f>IF(Binary!L448&gt;=1,"X",0)</f>
        <v>0</v>
      </c>
      <c r="M448" t="str">
        <f>'Actual species'!V448</f>
        <v>------------</v>
      </c>
    </row>
    <row r="449" spans="1:13" x14ac:dyDescent="0.3">
      <c r="A449" t="str">
        <f>Binary!A449</f>
        <v xml:space="preserve">Geostiba paulexsecta (E) </v>
      </c>
      <c r="B449" s="137">
        <f>IF(Binary!B449&gt;=1,"X",0)</f>
        <v>0</v>
      </c>
      <c r="C449" s="137">
        <f>IF(Binary!C449&gt;=1,"X",0)</f>
        <v>0</v>
      </c>
      <c r="D449" s="137">
        <f>IF(Binary!D449&gt;=1,"X",0)</f>
        <v>0</v>
      </c>
      <c r="E449" s="137">
        <f>IF(Binary!E449&gt;=1,"X",0)</f>
        <v>0</v>
      </c>
      <c r="F449" s="137">
        <f>IF(Binary!F449&gt;=1,"X",0)</f>
        <v>0</v>
      </c>
      <c r="G449" s="137" t="str">
        <f>IF(Binary!G449&gt;=1,"X",0)</f>
        <v>X</v>
      </c>
      <c r="H449" s="137">
        <f>IF(Binary!H449&gt;=1,"X",0)</f>
        <v>0</v>
      </c>
      <c r="I449" s="137">
        <f>IF(Binary!I449&gt;=1,"X",0)</f>
        <v>0</v>
      </c>
      <c r="J449" s="137">
        <f>IF(Binary!J449&gt;=1,"X",0)</f>
        <v>0</v>
      </c>
      <c r="K449" s="137">
        <f>IF(Binary!K449&gt;=1,"X",0)</f>
        <v>0</v>
      </c>
      <c r="L449" s="137">
        <f>IF(Binary!L449&gt;=1,"X",0)</f>
        <v>0</v>
      </c>
      <c r="M449" t="str">
        <f>'Actual species'!V449</f>
        <v>------------</v>
      </c>
    </row>
    <row r="450" spans="1:13" x14ac:dyDescent="0.3">
      <c r="A450" t="str">
        <f>Binary!A450</f>
        <v xml:space="preserve">*Geostiba perdita (E) </v>
      </c>
      <c r="B450" s="137">
        <f>IF(Binary!B450&gt;=1,"X",0)</f>
        <v>0</v>
      </c>
      <c r="C450" s="137">
        <f>IF(Binary!C450&gt;=1,"X",0)</f>
        <v>0</v>
      </c>
      <c r="D450" s="137" t="str">
        <f>IF(Binary!D450&gt;=1,"X",0)</f>
        <v>X</v>
      </c>
      <c r="E450" s="137">
        <f>IF(Binary!E450&gt;=1,"X",0)</f>
        <v>0</v>
      </c>
      <c r="F450" s="137">
        <f>IF(Binary!F450&gt;=1,"X",0)</f>
        <v>0</v>
      </c>
      <c r="G450" s="137">
        <f>IF(Binary!G450&gt;=1,"X",0)</f>
        <v>0</v>
      </c>
      <c r="H450" s="137">
        <f>IF(Binary!H450&gt;=1,"X",0)</f>
        <v>0</v>
      </c>
      <c r="I450" s="137">
        <f>IF(Binary!I450&gt;=1,"X",0)</f>
        <v>0</v>
      </c>
      <c r="J450" s="137">
        <f>IF(Binary!J450&gt;=1,"X",0)</f>
        <v>0</v>
      </c>
      <c r="K450" s="137">
        <f>IF(Binary!K450&gt;=1,"X",0)</f>
        <v>0</v>
      </c>
      <c r="L450" s="137">
        <f>IF(Binary!L450&gt;=1,"X",0)</f>
        <v>0</v>
      </c>
      <c r="M450" t="str">
        <f>'Actual species'!V450</f>
        <v>------------</v>
      </c>
    </row>
    <row r="451" spans="1:13" x14ac:dyDescent="0.3">
      <c r="A451" t="str">
        <f>Binary!A451</f>
        <v xml:space="preserve">*Geostiba plicipennis (E) </v>
      </c>
      <c r="B451" s="137">
        <f>IF(Binary!B451&gt;=1,"X",0)</f>
        <v>0</v>
      </c>
      <c r="C451" s="137">
        <f>IF(Binary!C451&gt;=1,"X",0)</f>
        <v>0</v>
      </c>
      <c r="D451" s="137">
        <f>IF(Binary!D451&gt;=1,"X",0)</f>
        <v>0</v>
      </c>
      <c r="E451" s="137" t="str">
        <f>IF(Binary!E451&gt;=1,"X",0)</f>
        <v>X</v>
      </c>
      <c r="F451" s="137">
        <f>IF(Binary!F451&gt;=1,"X",0)</f>
        <v>0</v>
      </c>
      <c r="G451" s="137">
        <f>IF(Binary!G451&gt;=1,"X",0)</f>
        <v>0</v>
      </c>
      <c r="H451" s="137">
        <f>IF(Binary!H451&gt;=1,"X",0)</f>
        <v>0</v>
      </c>
      <c r="I451" s="137">
        <f>IF(Binary!I451&gt;=1,"X",0)</f>
        <v>0</v>
      </c>
      <c r="J451" s="137">
        <f>IF(Binary!J451&gt;=1,"X",0)</f>
        <v>0</v>
      </c>
      <c r="K451" s="137">
        <f>IF(Binary!K451&gt;=1,"X",0)</f>
        <v>0</v>
      </c>
      <c r="L451" s="137">
        <f>IF(Binary!L451&gt;=1,"X",0)</f>
        <v>0</v>
      </c>
      <c r="M451" t="str">
        <f>'Actual species'!V451</f>
        <v>------------</v>
      </c>
    </row>
    <row r="452" spans="1:13" x14ac:dyDescent="0.3">
      <c r="A452" t="str">
        <f>Binary!A452</f>
        <v>Geostiba rhodiensis</v>
      </c>
      <c r="B452" s="137">
        <f>IF(Binary!B452&gt;=1,"X",0)</f>
        <v>0</v>
      </c>
      <c r="C452" s="137">
        <f>IF(Binary!C452&gt;=1,"X",0)</f>
        <v>0</v>
      </c>
      <c r="D452" s="137">
        <f>IF(Binary!D452&gt;=1,"X",0)</f>
        <v>0</v>
      </c>
      <c r="E452" s="137">
        <f>IF(Binary!E452&gt;=1,"X",0)</f>
        <v>0</v>
      </c>
      <c r="F452" s="137">
        <f>IF(Binary!F452&gt;=1,"X",0)</f>
        <v>0</v>
      </c>
      <c r="G452" s="137">
        <f>IF(Binary!G452&gt;=1,"X",0)</f>
        <v>0</v>
      </c>
      <c r="H452" s="137" t="str">
        <f>IF(Binary!H452&gt;=1,"X",0)</f>
        <v>X</v>
      </c>
      <c r="I452" s="137">
        <f>IF(Binary!I452&gt;=1,"X",0)</f>
        <v>0</v>
      </c>
      <c r="J452" s="137">
        <f>IF(Binary!J452&gt;=1,"X",0)</f>
        <v>0</v>
      </c>
      <c r="K452" s="137">
        <f>IF(Binary!K452&gt;=1,"X",0)</f>
        <v>0</v>
      </c>
      <c r="L452" s="137">
        <f>IF(Binary!L452&gt;=1,"X",0)</f>
        <v>0</v>
      </c>
      <c r="M452" t="str">
        <f>'Actual species'!V452</f>
        <v>------------</v>
      </c>
    </row>
    <row r="453" spans="1:13" x14ac:dyDescent="0.3">
      <c r="A453" t="str">
        <f>Binary!A453</f>
        <v xml:space="preserve">Geostiba thryptisensis (E) </v>
      </c>
      <c r="B453" s="137">
        <f>IF(Binary!B453&gt;=1,"X",0)</f>
        <v>0</v>
      </c>
      <c r="C453" s="137">
        <f>IF(Binary!C453&gt;=1,"X",0)</f>
        <v>0</v>
      </c>
      <c r="D453" s="137">
        <f>IF(Binary!D453&gt;=1,"X",0)</f>
        <v>0</v>
      </c>
      <c r="E453" s="137">
        <f>IF(Binary!E453&gt;=1,"X",0)</f>
        <v>0</v>
      </c>
      <c r="F453" s="137">
        <f>IF(Binary!F453&gt;=1,"X",0)</f>
        <v>0</v>
      </c>
      <c r="G453" s="137" t="str">
        <f>IF(Binary!G453&gt;=1,"X",0)</f>
        <v>X</v>
      </c>
      <c r="H453" s="137">
        <f>IF(Binary!H453&gt;=1,"X",0)</f>
        <v>0</v>
      </c>
      <c r="I453" s="137">
        <f>IF(Binary!I453&gt;=1,"X",0)</f>
        <v>0</v>
      </c>
      <c r="J453" s="137">
        <f>IF(Binary!J453&gt;=1,"X",0)</f>
        <v>0</v>
      </c>
      <c r="K453" s="137">
        <f>IF(Binary!K453&gt;=1,"X",0)</f>
        <v>0</v>
      </c>
      <c r="L453" s="137">
        <f>IF(Binary!L453&gt;=1,"X",0)</f>
        <v>0</v>
      </c>
      <c r="M453" t="str">
        <f>'Actual species'!V453</f>
        <v>------------</v>
      </c>
    </row>
    <row r="454" spans="1:13" x14ac:dyDescent="0.3">
      <c r="A454" t="str">
        <f>Binary!A454</f>
        <v>Geostiba torisuturalis</v>
      </c>
      <c r="B454" s="137">
        <f>IF(Binary!B454&gt;=1,"X",0)</f>
        <v>0</v>
      </c>
      <c r="C454" s="137">
        <f>IF(Binary!C454&gt;=1,"X",0)</f>
        <v>0</v>
      </c>
      <c r="D454" s="137">
        <f>IF(Binary!D454&gt;=1,"X",0)</f>
        <v>0</v>
      </c>
      <c r="E454" s="137">
        <f>IF(Binary!E454&gt;=1,"X",0)</f>
        <v>0</v>
      </c>
      <c r="F454" s="137">
        <f>IF(Binary!F454&gt;=1,"X",0)</f>
        <v>0</v>
      </c>
      <c r="G454" s="137">
        <f>IF(Binary!G454&gt;=1,"X",0)</f>
        <v>0</v>
      </c>
      <c r="H454" s="137">
        <f>IF(Binary!H454&gt;=1,"X",0)</f>
        <v>0</v>
      </c>
      <c r="I454" s="137">
        <f>IF(Binary!I454&gt;=1,"X",0)</f>
        <v>0</v>
      </c>
      <c r="J454" s="137">
        <f>IF(Binary!J454&gt;=1,"X",0)</f>
        <v>0</v>
      </c>
      <c r="K454" s="137">
        <f>IF(Binary!K454&gt;=1,"X",0)</f>
        <v>0</v>
      </c>
      <c r="L454" s="137">
        <f>IF(Binary!L454&gt;=1,"X",0)</f>
        <v>0</v>
      </c>
      <c r="M454" t="str">
        <f>'Actual species'!V454</f>
        <v>------------</v>
      </c>
    </row>
    <row r="455" spans="1:13" x14ac:dyDescent="0.3">
      <c r="A455" t="str">
        <f>Binary!A455</f>
        <v>Geostiba varnousica</v>
      </c>
      <c r="B455" s="137">
        <f>IF(Binary!B455&gt;=1,"X",0)</f>
        <v>0</v>
      </c>
      <c r="C455" s="137">
        <f>IF(Binary!C455&gt;=1,"X",0)</f>
        <v>0</v>
      </c>
      <c r="D455" s="137">
        <f>IF(Binary!D455&gt;=1,"X",0)</f>
        <v>0</v>
      </c>
      <c r="E455" s="137">
        <f>IF(Binary!E455&gt;=1,"X",0)</f>
        <v>0</v>
      </c>
      <c r="F455" s="137">
        <f>IF(Binary!F455&gt;=1,"X",0)</f>
        <v>0</v>
      </c>
      <c r="G455" s="137">
        <f>IF(Binary!G455&gt;=1,"X",0)</f>
        <v>0</v>
      </c>
      <c r="H455" s="137">
        <f>IF(Binary!H455&gt;=1,"X",0)</f>
        <v>0</v>
      </c>
      <c r="I455" s="137">
        <f>IF(Binary!I455&gt;=1,"X",0)</f>
        <v>0</v>
      </c>
      <c r="J455" s="137">
        <f>IF(Binary!J455&gt;=1,"X",0)</f>
        <v>0</v>
      </c>
      <c r="K455" s="137">
        <f>IF(Binary!K455&gt;=1,"X",0)</f>
        <v>0</v>
      </c>
      <c r="L455" s="137">
        <f>IF(Binary!L455&gt;=1,"X",0)</f>
        <v>0</v>
      </c>
      <c r="M455" t="str">
        <f>'Actual species'!V455</f>
        <v>------------</v>
      </c>
    </row>
    <row r="456" spans="1:13" x14ac:dyDescent="0.3">
      <c r="A456" t="str">
        <f>Binary!A456</f>
        <v>Gnypeta carbonaria</v>
      </c>
      <c r="B456" s="137">
        <f>IF(Binary!B456&gt;=1,"X",0)</f>
        <v>0</v>
      </c>
      <c r="C456" s="137">
        <f>IF(Binary!C456&gt;=1,"X",0)</f>
        <v>0</v>
      </c>
      <c r="D456" s="137">
        <f>IF(Binary!D456&gt;=1,"X",0)</f>
        <v>0</v>
      </c>
      <c r="E456" s="137">
        <f>IF(Binary!E456&gt;=1,"X",0)</f>
        <v>0</v>
      </c>
      <c r="F456" s="137" t="str">
        <f>IF(Binary!F456&gt;=1,"X",0)</f>
        <v>X</v>
      </c>
      <c r="G456" s="137">
        <f>IF(Binary!G456&gt;=1,"X",0)</f>
        <v>0</v>
      </c>
      <c r="H456" s="137">
        <f>IF(Binary!H456&gt;=1,"X",0)</f>
        <v>0</v>
      </c>
      <c r="I456" s="137">
        <f>IF(Binary!I456&gt;=1,"X",0)</f>
        <v>0</v>
      </c>
      <c r="J456" s="137">
        <f>IF(Binary!J456&gt;=1,"X",0)</f>
        <v>0</v>
      </c>
      <c r="K456" s="137">
        <f>IF(Binary!K456&gt;=1,"X",0)</f>
        <v>0</v>
      </c>
      <c r="L456" s="137">
        <f>IF(Binary!L456&gt;=1,"X",0)</f>
        <v>0</v>
      </c>
      <c r="M456" t="str">
        <f>'Actual species'!V456</f>
        <v>------------</v>
      </c>
    </row>
    <row r="457" spans="1:13" x14ac:dyDescent="0.3">
      <c r="A457" t="str">
        <f>Binary!A457</f>
        <v>Gyrophaena affinis</v>
      </c>
      <c r="B457" s="137">
        <f>IF(Binary!B457&gt;=1,"X",0)</f>
        <v>0</v>
      </c>
      <c r="C457" s="137">
        <f>IF(Binary!C457&gt;=1,"X",0)</f>
        <v>0</v>
      </c>
      <c r="D457" s="137">
        <f>IF(Binary!D457&gt;=1,"X",0)</f>
        <v>0</v>
      </c>
      <c r="E457" s="137">
        <f>IF(Binary!E457&gt;=1,"X",0)</f>
        <v>0</v>
      </c>
      <c r="F457" s="137">
        <f>IF(Binary!F457&gt;=1,"X",0)</f>
        <v>0</v>
      </c>
      <c r="G457" s="137">
        <f>IF(Binary!G457&gt;=1,"X",0)</f>
        <v>0</v>
      </c>
      <c r="H457" s="137">
        <f>IF(Binary!H457&gt;=1,"X",0)</f>
        <v>0</v>
      </c>
      <c r="I457" s="137">
        <f>IF(Binary!I457&gt;=1,"X",0)</f>
        <v>0</v>
      </c>
      <c r="J457" s="137" t="str">
        <f>IF(Binary!J457&gt;=1,"X",0)</f>
        <v>X</v>
      </c>
      <c r="K457" s="137">
        <f>IF(Binary!K457&gt;=1,"X",0)</f>
        <v>0</v>
      </c>
      <c r="L457" s="137">
        <f>IF(Binary!L457&gt;=1,"X",0)</f>
        <v>0</v>
      </c>
      <c r="M457" t="str">
        <f>'Actual species'!V457</f>
        <v>------------</v>
      </c>
    </row>
    <row r="458" spans="1:13" x14ac:dyDescent="0.3">
      <c r="A458" t="str">
        <f>Binary!A458</f>
        <v>Gyrophaena joyi</v>
      </c>
      <c r="B458" s="137">
        <f>IF(Binary!B458&gt;=1,"X",0)</f>
        <v>0</v>
      </c>
      <c r="C458" s="137">
        <f>IF(Binary!C458&gt;=1,"X",0)</f>
        <v>0</v>
      </c>
      <c r="D458" s="137">
        <f>IF(Binary!D458&gt;=1,"X",0)</f>
        <v>0</v>
      </c>
      <c r="E458" s="137">
        <f>IF(Binary!E458&gt;=1,"X",0)</f>
        <v>0</v>
      </c>
      <c r="F458" s="137">
        <f>IF(Binary!F458&gt;=1,"X",0)</f>
        <v>0</v>
      </c>
      <c r="G458" s="137">
        <f>IF(Binary!G458&gt;=1,"X",0)</f>
        <v>0</v>
      </c>
      <c r="H458" s="137">
        <f>IF(Binary!H458&gt;=1,"X",0)</f>
        <v>0</v>
      </c>
      <c r="I458" s="137">
        <f>IF(Binary!I458&gt;=1,"X",0)</f>
        <v>0</v>
      </c>
      <c r="J458" s="137" t="str">
        <f>IF(Binary!J458&gt;=1,"X",0)</f>
        <v>X</v>
      </c>
      <c r="K458" s="137">
        <f>IF(Binary!K458&gt;=1,"X",0)</f>
        <v>0</v>
      </c>
      <c r="L458" s="137">
        <f>IF(Binary!L458&gt;=1,"X",0)</f>
        <v>0</v>
      </c>
      <c r="M458" t="str">
        <f>'Actual species'!V458</f>
        <v>------------</v>
      </c>
    </row>
    <row r="459" spans="1:13" x14ac:dyDescent="0.3">
      <c r="A459" t="str">
        <f>Binary!A459</f>
        <v>Gyrophaena lucidula</v>
      </c>
      <c r="B459" s="137">
        <f>IF(Binary!B459&gt;=1,"X",0)</f>
        <v>0</v>
      </c>
      <c r="C459" s="137">
        <f>IF(Binary!C459&gt;=1,"X",0)</f>
        <v>0</v>
      </c>
      <c r="D459" s="137">
        <f>IF(Binary!D459&gt;=1,"X",0)</f>
        <v>0</v>
      </c>
      <c r="E459" s="137">
        <f>IF(Binary!E459&gt;=1,"X",0)</f>
        <v>0</v>
      </c>
      <c r="F459" s="137">
        <f>IF(Binary!F459&gt;=1,"X",0)</f>
        <v>0</v>
      </c>
      <c r="G459" s="137">
        <f>IF(Binary!G459&gt;=1,"X",0)</f>
        <v>0</v>
      </c>
      <c r="H459" s="137">
        <f>IF(Binary!H459&gt;=1,"X",0)</f>
        <v>0</v>
      </c>
      <c r="I459" s="137">
        <f>IF(Binary!I459&gt;=1,"X",0)</f>
        <v>0</v>
      </c>
      <c r="J459" s="137" t="str">
        <f>IF(Binary!J459&gt;=1,"X",0)</f>
        <v>X</v>
      </c>
      <c r="K459" s="137">
        <f>IF(Binary!K459&gt;=1,"X",0)</f>
        <v>0</v>
      </c>
      <c r="L459" s="137">
        <f>IF(Binary!L459&gt;=1,"X",0)</f>
        <v>0</v>
      </c>
      <c r="M459" t="str">
        <f>'Actual species'!V459</f>
        <v>------------</v>
      </c>
    </row>
    <row r="460" spans="1:13" x14ac:dyDescent="0.3">
      <c r="A460" t="str">
        <f>Binary!A460</f>
        <v>Gyrophaena sp. (female)</v>
      </c>
      <c r="B460" s="137">
        <f>IF(Binary!B460&gt;=1,"X",0)</f>
        <v>0</v>
      </c>
      <c r="C460" s="137">
        <f>IF(Binary!C460&gt;=1,"X",0)</f>
        <v>0</v>
      </c>
      <c r="D460" s="137">
        <f>IF(Binary!D460&gt;=1,"X",0)</f>
        <v>0</v>
      </c>
      <c r="E460" s="137">
        <f>IF(Binary!E460&gt;=1,"X",0)</f>
        <v>0</v>
      </c>
      <c r="F460" s="137">
        <f>IF(Binary!F460&gt;=1,"X",0)</f>
        <v>0</v>
      </c>
      <c r="G460" s="137">
        <f>IF(Binary!G460&gt;=1,"X",0)</f>
        <v>0</v>
      </c>
      <c r="H460" s="137">
        <f>IF(Binary!H460&gt;=1,"X",0)</f>
        <v>0</v>
      </c>
      <c r="I460" s="137">
        <f>IF(Binary!I460&gt;=1,"X",0)</f>
        <v>0</v>
      </c>
      <c r="J460" s="137">
        <f>IF(Binary!J460&gt;=1,"X",0)</f>
        <v>0</v>
      </c>
      <c r="K460" s="137">
        <f>IF(Binary!K460&gt;=1,"X",0)</f>
        <v>0</v>
      </c>
      <c r="L460" s="137">
        <f>IF(Binary!L460&gt;=1,"X",0)</f>
        <v>0</v>
      </c>
      <c r="M460" t="str">
        <f>'Actual species'!V460</f>
        <v>------------</v>
      </c>
    </row>
    <row r="461" spans="1:13" x14ac:dyDescent="0.3">
      <c r="A461" t="str">
        <f>Binary!A461</f>
        <v>Halobrecta algae</v>
      </c>
      <c r="B461" s="137">
        <f>IF(Binary!B461&gt;=1,"X",0)</f>
        <v>0</v>
      </c>
      <c r="C461" s="137">
        <f>IF(Binary!C461&gt;=1,"X",0)</f>
        <v>0</v>
      </c>
      <c r="D461" s="137">
        <f>IF(Binary!D461&gt;=1,"X",0)</f>
        <v>0</v>
      </c>
      <c r="E461" s="137">
        <f>IF(Binary!E461&gt;=1,"X",0)</f>
        <v>0</v>
      </c>
      <c r="F461" s="137" t="str">
        <f>IF(Binary!F461&gt;=1,"X",0)</f>
        <v>X</v>
      </c>
      <c r="G461" s="137">
        <f>IF(Binary!G461&gt;=1,"X",0)</f>
        <v>0</v>
      </c>
      <c r="H461" s="137">
        <f>IF(Binary!H461&gt;=1,"X",0)</f>
        <v>0</v>
      </c>
      <c r="I461" s="137">
        <f>IF(Binary!I461&gt;=1,"X",0)</f>
        <v>0</v>
      </c>
      <c r="J461" s="137">
        <f>IF(Binary!J461&gt;=1,"X",0)</f>
        <v>0</v>
      </c>
      <c r="K461" s="137">
        <f>IF(Binary!K461&gt;=1,"X",0)</f>
        <v>0</v>
      </c>
      <c r="L461" s="137">
        <f>IF(Binary!L461&gt;=1,"X",0)</f>
        <v>0</v>
      </c>
      <c r="M461" t="str">
        <f>'Actual species'!V461</f>
        <v>------------</v>
      </c>
    </row>
    <row r="462" spans="1:13" x14ac:dyDescent="0.3">
      <c r="A462" t="str">
        <f>Binary!A462</f>
        <v>Halobrecta cf. Puncticeps</v>
      </c>
      <c r="B462" s="137" t="str">
        <f>IF(Binary!B462&gt;=1,"X",0)</f>
        <v>X</v>
      </c>
      <c r="C462" s="137">
        <f>IF(Binary!C462&gt;=1,"X",0)</f>
        <v>0</v>
      </c>
      <c r="D462" s="137">
        <f>IF(Binary!D462&gt;=1,"X",0)</f>
        <v>0</v>
      </c>
      <c r="E462" s="137">
        <f>IF(Binary!E462&gt;=1,"X",0)</f>
        <v>0</v>
      </c>
      <c r="F462" s="137">
        <f>IF(Binary!F462&gt;=1,"X",0)</f>
        <v>0</v>
      </c>
      <c r="G462" s="137">
        <f>IF(Binary!G462&gt;=1,"X",0)</f>
        <v>0</v>
      </c>
      <c r="H462" s="137">
        <f>IF(Binary!H462&gt;=1,"X",0)</f>
        <v>0</v>
      </c>
      <c r="I462" s="137">
        <f>IF(Binary!I462&gt;=1,"X",0)</f>
        <v>0</v>
      </c>
      <c r="J462" s="137">
        <f>IF(Binary!J462&gt;=1,"X",0)</f>
        <v>0</v>
      </c>
      <c r="K462" s="137">
        <f>IF(Binary!K462&gt;=1,"X",0)</f>
        <v>0</v>
      </c>
      <c r="L462" s="137">
        <f>IF(Binary!L462&gt;=1,"X",0)</f>
        <v>0</v>
      </c>
      <c r="M462" t="str">
        <f>'Actual species'!V462</f>
        <v>------------</v>
      </c>
    </row>
    <row r="463" spans="1:13" x14ac:dyDescent="0.3">
      <c r="A463" t="str">
        <f>Binary!A463</f>
        <v>Halobrecta flavipes</v>
      </c>
      <c r="B463" s="137">
        <f>IF(Binary!B463&gt;=1,"X",0)</f>
        <v>0</v>
      </c>
      <c r="C463" s="137">
        <f>IF(Binary!C463&gt;=1,"X",0)</f>
        <v>0</v>
      </c>
      <c r="D463" s="137">
        <f>IF(Binary!D463&gt;=1,"X",0)</f>
        <v>0</v>
      </c>
      <c r="E463" s="137">
        <f>IF(Binary!E463&gt;=1,"X",0)</f>
        <v>0</v>
      </c>
      <c r="F463" s="137" t="str">
        <f>IF(Binary!F463&gt;=1,"X",0)</f>
        <v>X</v>
      </c>
      <c r="G463" s="137">
        <f>IF(Binary!G463&gt;=1,"X",0)</f>
        <v>0</v>
      </c>
      <c r="H463" s="137">
        <f>IF(Binary!H463&gt;=1,"X",0)</f>
        <v>0</v>
      </c>
      <c r="I463" s="137">
        <f>IF(Binary!I463&gt;=1,"X",0)</f>
        <v>0</v>
      </c>
      <c r="J463" s="137">
        <f>IF(Binary!J463&gt;=1,"X",0)</f>
        <v>0</v>
      </c>
      <c r="K463" s="137">
        <f>IF(Binary!K463&gt;=1,"X",0)</f>
        <v>0</v>
      </c>
      <c r="L463" s="137">
        <f>IF(Binary!L463&gt;=1,"X",0)</f>
        <v>0</v>
      </c>
      <c r="M463" t="str">
        <f>'Actual species'!V463</f>
        <v>------------</v>
      </c>
    </row>
    <row r="464" spans="1:13" x14ac:dyDescent="0.3">
      <c r="A464" t="str">
        <f>Binary!A464</f>
        <v>Haploglossa villosula</v>
      </c>
      <c r="B464" s="137">
        <f>IF(Binary!B464&gt;=1,"X",0)</f>
        <v>0</v>
      </c>
      <c r="C464" s="137">
        <f>IF(Binary!C464&gt;=1,"X",0)</f>
        <v>0</v>
      </c>
      <c r="D464" s="137">
        <f>IF(Binary!D464&gt;=1,"X",0)</f>
        <v>0</v>
      </c>
      <c r="E464" s="137">
        <f>IF(Binary!E464&gt;=1,"X",0)</f>
        <v>0</v>
      </c>
      <c r="F464" s="137" t="str">
        <f>IF(Binary!F464&gt;=1,"X",0)</f>
        <v>X</v>
      </c>
      <c r="G464" s="137">
        <f>IF(Binary!G464&gt;=1,"X",0)</f>
        <v>0</v>
      </c>
      <c r="H464" s="137">
        <f>IF(Binary!H464&gt;=1,"X",0)</f>
        <v>0</v>
      </c>
      <c r="I464" s="137">
        <f>IF(Binary!I464&gt;=1,"X",0)</f>
        <v>0</v>
      </c>
      <c r="J464" s="137" t="str">
        <f>IF(Binary!J464&gt;=1,"X",0)</f>
        <v>X</v>
      </c>
      <c r="K464" s="137">
        <f>IF(Binary!K464&gt;=1,"X",0)</f>
        <v>0</v>
      </c>
      <c r="L464" s="137">
        <f>IF(Binary!L464&gt;=1,"X",0)</f>
        <v>0</v>
      </c>
      <c r="M464" t="str">
        <f>'Actual species'!V464</f>
        <v>------------</v>
      </c>
    </row>
    <row r="465" spans="1:13" x14ac:dyDescent="0.3">
      <c r="A465" t="str">
        <f>Binary!A465</f>
        <v>Heterota plumbea</v>
      </c>
      <c r="B465" s="137" t="str">
        <f>IF(Binary!B465&gt;=1,"X",0)</f>
        <v>X</v>
      </c>
      <c r="C465" s="137">
        <f>IF(Binary!C465&gt;=1,"X",0)</f>
        <v>0</v>
      </c>
      <c r="D465" s="137">
        <f>IF(Binary!D465&gt;=1,"X",0)</f>
        <v>0</v>
      </c>
      <c r="E465" s="137">
        <f>IF(Binary!E465&gt;=1,"X",0)</f>
        <v>0</v>
      </c>
      <c r="F465" s="137">
        <f>IF(Binary!F465&gt;=1,"X",0)</f>
        <v>0</v>
      </c>
      <c r="G465" s="137">
        <f>IF(Binary!G465&gt;=1,"X",0)</f>
        <v>0</v>
      </c>
      <c r="H465" s="137">
        <f>IF(Binary!H465&gt;=1,"X",0)</f>
        <v>0</v>
      </c>
      <c r="I465" s="137">
        <f>IF(Binary!I465&gt;=1,"X",0)</f>
        <v>0</v>
      </c>
      <c r="J465" s="137">
        <f>IF(Binary!J465&gt;=1,"X",0)</f>
        <v>0</v>
      </c>
      <c r="K465" s="137">
        <f>IF(Binary!K465&gt;=1,"X",0)</f>
        <v>0</v>
      </c>
      <c r="L465" s="137">
        <f>IF(Binary!L465&gt;=1,"X",0)</f>
        <v>0</v>
      </c>
      <c r="M465" t="str">
        <f>'Actual species'!V465</f>
        <v>------------</v>
      </c>
    </row>
    <row r="466" spans="1:13" x14ac:dyDescent="0.3">
      <c r="A466" t="str">
        <f>Binary!A466</f>
        <v>Holobus flavicornis</v>
      </c>
      <c r="B466" s="137">
        <f>IF(Binary!B466&gt;=1,"X",0)</f>
        <v>0</v>
      </c>
      <c r="C466" s="137">
        <f>IF(Binary!C466&gt;=1,"X",0)</f>
        <v>0</v>
      </c>
      <c r="D466" s="137">
        <f>IF(Binary!D466&gt;=1,"X",0)</f>
        <v>0</v>
      </c>
      <c r="E466" s="137">
        <f>IF(Binary!E466&gt;=1,"X",0)</f>
        <v>0</v>
      </c>
      <c r="F466" s="137">
        <f>IF(Binary!F466&gt;=1,"X",0)</f>
        <v>0</v>
      </c>
      <c r="G466" s="137">
        <f>IF(Binary!G466&gt;=1,"X",0)</f>
        <v>0</v>
      </c>
      <c r="H466" s="137">
        <f>IF(Binary!H466&gt;=1,"X",0)</f>
        <v>0</v>
      </c>
      <c r="I466" s="137">
        <f>IF(Binary!I466&gt;=1,"X",0)</f>
        <v>0</v>
      </c>
      <c r="J466" s="137" t="str">
        <f>IF(Binary!J466&gt;=1,"X",0)</f>
        <v>X</v>
      </c>
      <c r="K466" s="137">
        <f>IF(Binary!K466&gt;=1,"X",0)</f>
        <v>0</v>
      </c>
      <c r="L466" s="137">
        <f>IF(Binary!L466&gt;=1,"X",0)</f>
        <v>0</v>
      </c>
      <c r="M466">
        <f>'Actual species'!V466</f>
        <v>1</v>
      </c>
    </row>
    <row r="467" spans="1:13" x14ac:dyDescent="0.3">
      <c r="A467" t="str">
        <f>Binary!A467</f>
        <v>Homoeusa acuminata</v>
      </c>
      <c r="B467" s="137">
        <f>IF(Binary!B467&gt;=1,"X",0)</f>
        <v>0</v>
      </c>
      <c r="C467" s="137">
        <f>IF(Binary!C467&gt;=1,"X",0)</f>
        <v>0</v>
      </c>
      <c r="D467" s="137">
        <f>IF(Binary!D467&gt;=1,"X",0)</f>
        <v>0</v>
      </c>
      <c r="E467" s="137">
        <f>IF(Binary!E467&gt;=1,"X",0)</f>
        <v>0</v>
      </c>
      <c r="F467" s="137">
        <f>IF(Binary!F467&gt;=1,"X",0)</f>
        <v>0</v>
      </c>
      <c r="G467" s="137">
        <f>IF(Binary!G467&gt;=1,"X",0)</f>
        <v>0</v>
      </c>
      <c r="H467" s="137">
        <f>IF(Binary!H467&gt;=1,"X",0)</f>
        <v>0</v>
      </c>
      <c r="I467" s="137">
        <f>IF(Binary!I467&gt;=1,"X",0)</f>
        <v>0</v>
      </c>
      <c r="J467" s="137">
        <f>IF(Binary!J467&gt;=1,"X",0)</f>
        <v>0</v>
      </c>
      <c r="K467" s="137">
        <f>IF(Binary!K467&gt;=1,"X",0)</f>
        <v>0</v>
      </c>
      <c r="L467" s="137">
        <f>IF(Binary!L467&gt;=1,"X",0)</f>
        <v>0</v>
      </c>
      <c r="M467" t="str">
        <f>'Actual species'!V467</f>
        <v>------------</v>
      </c>
    </row>
    <row r="468" spans="1:13" x14ac:dyDescent="0.3">
      <c r="A468" t="str">
        <f>Binary!A468</f>
        <v>Homoeusa spec.</v>
      </c>
      <c r="B468" s="137">
        <f>IF(Binary!B468&gt;=1,"X",0)</f>
        <v>0</v>
      </c>
      <c r="C468" s="137">
        <f>IF(Binary!C468&gt;=1,"X",0)</f>
        <v>0</v>
      </c>
      <c r="D468" s="137" t="str">
        <f>IF(Binary!D468&gt;=1,"X",0)</f>
        <v>X</v>
      </c>
      <c r="E468" s="137">
        <f>IF(Binary!E468&gt;=1,"X",0)</f>
        <v>0</v>
      </c>
      <c r="F468" s="137">
        <f>IF(Binary!F468&gt;=1,"X",0)</f>
        <v>0</v>
      </c>
      <c r="G468" s="137">
        <f>IF(Binary!G468&gt;=1,"X",0)</f>
        <v>0</v>
      </c>
      <c r="H468" s="137">
        <f>IF(Binary!H468&gt;=1,"X",0)</f>
        <v>0</v>
      </c>
      <c r="I468" s="137">
        <f>IF(Binary!I468&gt;=1,"X",0)</f>
        <v>0</v>
      </c>
      <c r="J468" s="137" t="str">
        <f>IF(Binary!J468&gt;=1,"X",0)</f>
        <v>X</v>
      </c>
      <c r="K468" s="137">
        <f>IF(Binary!K468&gt;=1,"X",0)</f>
        <v>0</v>
      </c>
      <c r="L468" s="137">
        <f>IF(Binary!L468&gt;=1,"X",0)</f>
        <v>0</v>
      </c>
      <c r="M468" t="str">
        <f>'Actual species'!V468</f>
        <v>------------</v>
      </c>
    </row>
    <row r="469" spans="1:13" x14ac:dyDescent="0.3">
      <c r="A469" t="str">
        <f>Binary!A469</f>
        <v>Hydrosmecta fluviatilis</v>
      </c>
      <c r="B469" s="137">
        <f>IF(Binary!B469&gt;=1,"X",0)</f>
        <v>0</v>
      </c>
      <c r="C469" s="137">
        <f>IF(Binary!C469&gt;=1,"X",0)</f>
        <v>0</v>
      </c>
      <c r="D469" s="137">
        <f>IF(Binary!D469&gt;=1,"X",0)</f>
        <v>0</v>
      </c>
      <c r="E469" s="137">
        <f>IF(Binary!E469&gt;=1,"X",0)</f>
        <v>0</v>
      </c>
      <c r="F469" s="137">
        <f>IF(Binary!F469&gt;=1,"X",0)</f>
        <v>0</v>
      </c>
      <c r="G469" s="137">
        <f>IF(Binary!G469&gt;=1,"X",0)</f>
        <v>0</v>
      </c>
      <c r="H469" s="137">
        <f>IF(Binary!H469&gt;=1,"X",0)</f>
        <v>0</v>
      </c>
      <c r="I469" s="137">
        <f>IF(Binary!I469&gt;=1,"X",0)</f>
        <v>0</v>
      </c>
      <c r="J469" s="137">
        <f>IF(Binary!J469&gt;=1,"X",0)</f>
        <v>0</v>
      </c>
      <c r="K469" s="137">
        <f>IF(Binary!K469&gt;=1,"X",0)</f>
        <v>0</v>
      </c>
      <c r="L469" s="137">
        <f>IF(Binary!L469&gt;=1,"X",0)</f>
        <v>0</v>
      </c>
      <c r="M469" t="str">
        <f>'Actual species'!V469</f>
        <v>------------</v>
      </c>
    </row>
    <row r="470" spans="1:13" x14ac:dyDescent="0.3">
      <c r="A470" t="str">
        <f>Binary!A470</f>
        <v>Hydrosmecta fragilis</v>
      </c>
      <c r="B470" s="137">
        <f>IF(Binary!B470&gt;=1,"X",0)</f>
        <v>0</v>
      </c>
      <c r="C470" s="137">
        <f>IF(Binary!C470&gt;=1,"X",0)</f>
        <v>0</v>
      </c>
      <c r="D470" s="137">
        <f>IF(Binary!D470&gt;=1,"X",0)</f>
        <v>0</v>
      </c>
      <c r="E470" s="137">
        <f>IF(Binary!E470&gt;=1,"X",0)</f>
        <v>0</v>
      </c>
      <c r="F470" s="137">
        <f>IF(Binary!F470&gt;=1,"X",0)</f>
        <v>0</v>
      </c>
      <c r="G470" s="137">
        <f>IF(Binary!G470&gt;=1,"X",0)</f>
        <v>0</v>
      </c>
      <c r="H470" s="137">
        <f>IF(Binary!H470&gt;=1,"X",0)</f>
        <v>0</v>
      </c>
      <c r="I470" s="137">
        <f>IF(Binary!I470&gt;=1,"X",0)</f>
        <v>0</v>
      </c>
      <c r="J470" s="137" t="str">
        <f>IF(Binary!J470&gt;=1,"X",0)</f>
        <v>X</v>
      </c>
      <c r="K470" s="137">
        <f>IF(Binary!K470&gt;=1,"X",0)</f>
        <v>0</v>
      </c>
      <c r="L470" s="137">
        <f>IF(Binary!L470&gt;=1,"X",0)</f>
        <v>0</v>
      </c>
      <c r="M470" t="str">
        <f>'Actual species'!V470</f>
        <v>------------</v>
      </c>
    </row>
    <row r="471" spans="1:13" x14ac:dyDescent="0.3">
      <c r="A471" t="str">
        <f>Binary!A471</f>
        <v>Hydrosmecta insularum</v>
      </c>
      <c r="B471" s="137">
        <f>IF(Binary!B471&gt;=1,"X",0)</f>
        <v>0</v>
      </c>
      <c r="C471" s="137">
        <f>IF(Binary!C471&gt;=1,"X",0)</f>
        <v>0</v>
      </c>
      <c r="D471" s="137">
        <f>IF(Binary!D471&gt;=1,"X",0)</f>
        <v>0</v>
      </c>
      <c r="E471" s="137">
        <f>IF(Binary!E471&gt;=1,"X",0)</f>
        <v>0</v>
      </c>
      <c r="F471" s="137">
        <f>IF(Binary!F471&gt;=1,"X",0)</f>
        <v>0</v>
      </c>
      <c r="G471" s="137">
        <f>IF(Binary!G471&gt;=1,"X",0)</f>
        <v>0</v>
      </c>
      <c r="H471" s="137">
        <f>IF(Binary!H471&gt;=1,"X",0)</f>
        <v>0</v>
      </c>
      <c r="I471" s="137">
        <f>IF(Binary!I471&gt;=1,"X",0)</f>
        <v>0</v>
      </c>
      <c r="J471" s="137">
        <f>IF(Binary!J471&gt;=1,"X",0)</f>
        <v>0</v>
      </c>
      <c r="K471" s="137">
        <f>IF(Binary!K471&gt;=1,"X",0)</f>
        <v>0</v>
      </c>
      <c r="L471" s="137">
        <f>IF(Binary!L471&gt;=1,"X",0)</f>
        <v>0</v>
      </c>
      <c r="M471" t="str">
        <f>'Actual species'!V471</f>
        <v>------------</v>
      </c>
    </row>
    <row r="472" spans="1:13" x14ac:dyDescent="0.3">
      <c r="A472" t="str">
        <f>Binary!A472</f>
        <v>Hydrosmecta sp.</v>
      </c>
      <c r="B472" s="137">
        <f>IF(Binary!B472&gt;=1,"X",0)</f>
        <v>0</v>
      </c>
      <c r="C472" s="137">
        <f>IF(Binary!C472&gt;=1,"X",0)</f>
        <v>0</v>
      </c>
      <c r="D472" s="137" t="str">
        <f>IF(Binary!D472&gt;=1,"X",0)</f>
        <v>X</v>
      </c>
      <c r="E472" s="137">
        <f>IF(Binary!E472&gt;=1,"X",0)</f>
        <v>0</v>
      </c>
      <c r="F472" s="137">
        <f>IF(Binary!F472&gt;=1,"X",0)</f>
        <v>0</v>
      </c>
      <c r="G472" s="137">
        <f>IF(Binary!G472&gt;=1,"X",0)</f>
        <v>0</v>
      </c>
      <c r="H472" s="137">
        <f>IF(Binary!H472&gt;=1,"X",0)</f>
        <v>0</v>
      </c>
      <c r="I472" s="137">
        <f>IF(Binary!I472&gt;=1,"X",0)</f>
        <v>0</v>
      </c>
      <c r="J472" s="137">
        <f>IF(Binary!J472&gt;=1,"X",0)</f>
        <v>0</v>
      </c>
      <c r="K472" s="137">
        <f>IF(Binary!K472&gt;=1,"X",0)</f>
        <v>0</v>
      </c>
      <c r="L472" s="137">
        <f>IF(Binary!L472&gt;=1,"X",0)</f>
        <v>0</v>
      </c>
      <c r="M472" t="str">
        <f>'Actual species'!V472</f>
        <v>------------</v>
      </c>
    </row>
    <row r="473" spans="1:13" x14ac:dyDescent="0.3">
      <c r="A473" t="str">
        <f>Binary!A473</f>
        <v>Hydrosmecta sp. 1</v>
      </c>
      <c r="B473" s="137">
        <f>IF(Binary!B473&gt;=1,"X",0)</f>
        <v>0</v>
      </c>
      <c r="C473" s="137">
        <f>IF(Binary!C473&gt;=1,"X",0)</f>
        <v>0</v>
      </c>
      <c r="D473" s="137">
        <f>IF(Binary!D473&gt;=1,"X",0)</f>
        <v>0</v>
      </c>
      <c r="E473" s="137">
        <f>IF(Binary!E473&gt;=1,"X",0)</f>
        <v>0</v>
      </c>
      <c r="F473" s="137" t="str">
        <f>IF(Binary!F473&gt;=1,"X",0)</f>
        <v>X</v>
      </c>
      <c r="G473" s="137" t="str">
        <f>IF(Binary!G473&gt;=1,"X",0)</f>
        <v>X</v>
      </c>
      <c r="H473" s="137">
        <f>IF(Binary!H473&gt;=1,"X",0)</f>
        <v>0</v>
      </c>
      <c r="I473" s="137">
        <f>IF(Binary!I473&gt;=1,"X",0)</f>
        <v>0</v>
      </c>
      <c r="J473" s="137">
        <f>IF(Binary!J473&gt;=1,"X",0)</f>
        <v>0</v>
      </c>
      <c r="K473" s="137">
        <f>IF(Binary!K473&gt;=1,"X",0)</f>
        <v>0</v>
      </c>
      <c r="L473" s="137">
        <f>IF(Binary!L473&gt;=1,"X",0)</f>
        <v>0</v>
      </c>
      <c r="M473" t="str">
        <f>'Actual species'!V473</f>
        <v>------------</v>
      </c>
    </row>
    <row r="474" spans="1:13" x14ac:dyDescent="0.3">
      <c r="A474" t="str">
        <f>Binary!A474</f>
        <v>Hydrosmecta sp. 2</v>
      </c>
      <c r="B474" s="137">
        <f>IF(Binary!B474&gt;=1,"X",0)</f>
        <v>0</v>
      </c>
      <c r="C474" s="137">
        <f>IF(Binary!C474&gt;=1,"X",0)</f>
        <v>0</v>
      </c>
      <c r="D474" s="137">
        <f>IF(Binary!D474&gt;=1,"X",0)</f>
        <v>0</v>
      </c>
      <c r="E474" s="137">
        <f>IF(Binary!E474&gt;=1,"X",0)</f>
        <v>0</v>
      </c>
      <c r="F474" s="137" t="str">
        <f>IF(Binary!F474&gt;=1,"X",0)</f>
        <v>X</v>
      </c>
      <c r="G474" s="137" t="str">
        <f>IF(Binary!G474&gt;=1,"X",0)</f>
        <v>X</v>
      </c>
      <c r="H474" s="137">
        <f>IF(Binary!H474&gt;=1,"X",0)</f>
        <v>0</v>
      </c>
      <c r="I474" s="137">
        <f>IF(Binary!I474&gt;=1,"X",0)</f>
        <v>0</v>
      </c>
      <c r="J474" s="137">
        <f>IF(Binary!J474&gt;=1,"X",0)</f>
        <v>0</v>
      </c>
      <c r="K474" s="137">
        <f>IF(Binary!K474&gt;=1,"X",0)</f>
        <v>0</v>
      </c>
      <c r="L474" s="137">
        <f>IF(Binary!L474&gt;=1,"X",0)</f>
        <v>0</v>
      </c>
      <c r="M474" t="str">
        <f>'Actual species'!V474</f>
        <v>------------</v>
      </c>
    </row>
    <row r="475" spans="1:13" x14ac:dyDescent="0.3">
      <c r="A475" t="str">
        <f>Binary!A475</f>
        <v>Hydrosmecta sp. 3</v>
      </c>
      <c r="B475" s="137">
        <f>IF(Binary!B475&gt;=1,"X",0)</f>
        <v>0</v>
      </c>
      <c r="C475" s="137">
        <f>IF(Binary!C475&gt;=1,"X",0)</f>
        <v>0</v>
      </c>
      <c r="D475" s="137">
        <f>IF(Binary!D475&gt;=1,"X",0)</f>
        <v>0</v>
      </c>
      <c r="E475" s="137">
        <f>IF(Binary!E475&gt;=1,"X",0)</f>
        <v>0</v>
      </c>
      <c r="F475" s="137" t="str">
        <f>IF(Binary!F475&gt;=1,"X",0)</f>
        <v>X</v>
      </c>
      <c r="G475" s="137" t="str">
        <f>IF(Binary!G475&gt;=1,"X",0)</f>
        <v>X</v>
      </c>
      <c r="H475" s="137">
        <f>IF(Binary!H475&gt;=1,"X",0)</f>
        <v>0</v>
      </c>
      <c r="I475" s="137">
        <f>IF(Binary!I475&gt;=1,"X",0)</f>
        <v>0</v>
      </c>
      <c r="J475" s="137">
        <f>IF(Binary!J475&gt;=1,"X",0)</f>
        <v>0</v>
      </c>
      <c r="K475" s="137">
        <f>IF(Binary!K475&gt;=1,"X",0)</f>
        <v>0</v>
      </c>
      <c r="L475" s="137">
        <f>IF(Binary!L475&gt;=1,"X",0)</f>
        <v>0</v>
      </c>
      <c r="M475" t="str">
        <f>'Actual species'!V475</f>
        <v>------------</v>
      </c>
    </row>
    <row r="476" spans="1:13" x14ac:dyDescent="0.3">
      <c r="A476" t="str">
        <f>Binary!A476</f>
        <v>Hydrosmecta sp. (aff. perpusilla)</v>
      </c>
      <c r="B476" s="137">
        <f>IF(Binary!B476&gt;=1,"X",0)</f>
        <v>0</v>
      </c>
      <c r="C476" s="137">
        <f>IF(Binary!C476&gt;=1,"X",0)</f>
        <v>0</v>
      </c>
      <c r="D476" s="137">
        <f>IF(Binary!D476&gt;=1,"X",0)</f>
        <v>0</v>
      </c>
      <c r="E476" s="137">
        <f>IF(Binary!E476&gt;=1,"X",0)</f>
        <v>0</v>
      </c>
      <c r="F476" s="137">
        <f>IF(Binary!F476&gt;=1,"X",0)</f>
        <v>0</v>
      </c>
      <c r="G476" s="137">
        <f>IF(Binary!G476&gt;=1,"X",0)</f>
        <v>0</v>
      </c>
      <c r="H476" s="137">
        <f>IF(Binary!H476&gt;=1,"X",0)</f>
        <v>0</v>
      </c>
      <c r="I476" s="137">
        <f>IF(Binary!I476&gt;=1,"X",0)</f>
        <v>0</v>
      </c>
      <c r="J476" s="137">
        <f>IF(Binary!J476&gt;=1,"X",0)</f>
        <v>0</v>
      </c>
      <c r="K476" s="137">
        <f>IF(Binary!K476&gt;=1,"X",0)</f>
        <v>0</v>
      </c>
      <c r="L476" s="137">
        <f>IF(Binary!L476&gt;=1,"X",0)</f>
        <v>0</v>
      </c>
      <c r="M476" t="str">
        <f>'Actual species'!V476</f>
        <v>------------</v>
      </c>
    </row>
    <row r="477" spans="1:13" x14ac:dyDescent="0.3">
      <c r="A477" t="str">
        <f>Binary!A477</f>
        <v>Ischnoglossa proxila</v>
      </c>
      <c r="B477" s="137">
        <f>IF(Binary!B477&gt;=1,"X",0)</f>
        <v>0</v>
      </c>
      <c r="C477" s="137">
        <f>IF(Binary!C477&gt;=1,"X",0)</f>
        <v>0</v>
      </c>
      <c r="D477" s="137">
        <f>IF(Binary!D477&gt;=1,"X",0)</f>
        <v>0</v>
      </c>
      <c r="E477" s="137">
        <f>IF(Binary!E477&gt;=1,"X",0)</f>
        <v>0</v>
      </c>
      <c r="F477" s="137">
        <f>IF(Binary!F477&gt;=1,"X",0)</f>
        <v>0</v>
      </c>
      <c r="G477" s="137">
        <f>IF(Binary!G477&gt;=1,"X",0)</f>
        <v>0</v>
      </c>
      <c r="H477" s="137">
        <f>IF(Binary!H477&gt;=1,"X",0)</f>
        <v>0</v>
      </c>
      <c r="I477" s="137">
        <f>IF(Binary!I477&gt;=1,"X",0)</f>
        <v>0</v>
      </c>
      <c r="J477" s="137">
        <f>IF(Binary!J477&gt;=1,"X",0)</f>
        <v>0</v>
      </c>
      <c r="K477" s="137">
        <f>IF(Binary!K477&gt;=1,"X",0)</f>
        <v>0</v>
      </c>
      <c r="L477" s="137">
        <f>IF(Binary!L477&gt;=1,"X",0)</f>
        <v>0</v>
      </c>
      <c r="M477" t="str">
        <f>'Actual species'!V477</f>
        <v>------------</v>
      </c>
    </row>
    <row r="478" spans="1:13" x14ac:dyDescent="0.3">
      <c r="A478" t="str">
        <f>Binary!A478</f>
        <v>Ischnoglossa turcica</v>
      </c>
      <c r="B478" s="137" t="str">
        <f>IF(Binary!B478&gt;=1,"X",0)</f>
        <v>X</v>
      </c>
      <c r="C478" s="137">
        <f>IF(Binary!C478&gt;=1,"X",0)</f>
        <v>0</v>
      </c>
      <c r="D478" s="137">
        <f>IF(Binary!D478&gt;=1,"X",0)</f>
        <v>0</v>
      </c>
      <c r="E478" s="137" t="str">
        <f>IF(Binary!E478&gt;=1,"X",0)</f>
        <v>X</v>
      </c>
      <c r="F478" s="137">
        <f>IF(Binary!F478&gt;=1,"X",0)</f>
        <v>0</v>
      </c>
      <c r="G478" s="137">
        <f>IF(Binary!G478&gt;=1,"X",0)</f>
        <v>0</v>
      </c>
      <c r="H478" s="137">
        <f>IF(Binary!H478&gt;=1,"X",0)</f>
        <v>0</v>
      </c>
      <c r="I478" s="137">
        <f>IF(Binary!I478&gt;=1,"X",0)</f>
        <v>0</v>
      </c>
      <c r="J478" s="137">
        <f>IF(Binary!J478&gt;=1,"X",0)</f>
        <v>0</v>
      </c>
      <c r="K478" s="137">
        <f>IF(Binary!K478&gt;=1,"X",0)</f>
        <v>0</v>
      </c>
      <c r="L478" s="137">
        <f>IF(Binary!L478&gt;=1,"X",0)</f>
        <v>0</v>
      </c>
      <c r="M478" t="str">
        <f>'Actual species'!V478</f>
        <v>------------</v>
      </c>
    </row>
    <row r="479" spans="1:13" x14ac:dyDescent="0.3">
      <c r="A479" t="str">
        <f>Binary!A479</f>
        <v>Ischnopoda umbratica</v>
      </c>
      <c r="B479" s="137">
        <f>IF(Binary!B479&gt;=1,"X",0)</f>
        <v>0</v>
      </c>
      <c r="C479" s="137" t="str">
        <f>IF(Binary!C479&gt;=1,"X",0)</f>
        <v>X</v>
      </c>
      <c r="D479" s="137">
        <f>IF(Binary!D479&gt;=1,"X",0)</f>
        <v>0</v>
      </c>
      <c r="E479" s="137">
        <f>IF(Binary!E479&gt;=1,"X",0)</f>
        <v>0</v>
      </c>
      <c r="F479" s="137">
        <f>IF(Binary!F479&gt;=1,"X",0)</f>
        <v>0</v>
      </c>
      <c r="G479" s="137">
        <f>IF(Binary!G479&gt;=1,"X",0)</f>
        <v>0</v>
      </c>
      <c r="H479" s="137">
        <f>IF(Binary!H479&gt;=1,"X",0)</f>
        <v>0</v>
      </c>
      <c r="I479" s="137">
        <f>IF(Binary!I479&gt;=1,"X",0)</f>
        <v>0</v>
      </c>
      <c r="J479" s="137">
        <f>IF(Binary!J479&gt;=1,"X",0)</f>
        <v>0</v>
      </c>
      <c r="K479" s="137">
        <f>IF(Binary!K479&gt;=1,"X",0)</f>
        <v>0</v>
      </c>
      <c r="L479" s="137">
        <f>IF(Binary!L479&gt;=1,"X",0)</f>
        <v>0</v>
      </c>
      <c r="M479" t="str">
        <f>'Actual species'!V479</f>
        <v>------------</v>
      </c>
    </row>
    <row r="480" spans="1:13" x14ac:dyDescent="0.3">
      <c r="A480" t="str">
        <f>Binary!A480</f>
        <v>Leptusa asperata</v>
      </c>
      <c r="B480" s="137">
        <f>IF(Binary!B480&gt;=1,"X",0)</f>
        <v>0</v>
      </c>
      <c r="C480" s="137">
        <f>IF(Binary!C480&gt;=1,"X",0)</f>
        <v>0</v>
      </c>
      <c r="D480" s="137">
        <f>IF(Binary!D480&gt;=1,"X",0)</f>
        <v>0</v>
      </c>
      <c r="E480" s="137">
        <f>IF(Binary!E480&gt;=1,"X",0)</f>
        <v>0</v>
      </c>
      <c r="F480" s="137">
        <f>IF(Binary!F480&gt;=1,"X",0)</f>
        <v>0</v>
      </c>
      <c r="G480" s="137">
        <f>IF(Binary!G480&gt;=1,"X",0)</f>
        <v>0</v>
      </c>
      <c r="H480" s="137">
        <f>IF(Binary!H480&gt;=1,"X",0)</f>
        <v>0</v>
      </c>
      <c r="I480" s="137">
        <f>IF(Binary!I480&gt;=1,"X",0)</f>
        <v>0</v>
      </c>
      <c r="J480" s="137">
        <f>IF(Binary!J480&gt;=1,"X",0)</f>
        <v>0</v>
      </c>
      <c r="K480" s="137">
        <f>IF(Binary!K480&gt;=1,"X",0)</f>
        <v>0</v>
      </c>
      <c r="L480" s="137">
        <f>IF(Binary!L480&gt;=1,"X",0)</f>
        <v>0</v>
      </c>
      <c r="M480">
        <f>'Actual species'!V480</f>
        <v>3</v>
      </c>
    </row>
    <row r="481" spans="1:13" x14ac:dyDescent="0.3">
      <c r="A481" t="str">
        <f>Binary!A481</f>
        <v xml:space="preserve">*Leptusa cerrutii (E) </v>
      </c>
      <c r="B481" s="137" t="str">
        <f>IF(Binary!B481&gt;=1,"X",0)</f>
        <v>X</v>
      </c>
      <c r="C481" s="137">
        <f>IF(Binary!C481&gt;=1,"X",0)</f>
        <v>0</v>
      </c>
      <c r="D481" s="137">
        <f>IF(Binary!D481&gt;=1,"X",0)</f>
        <v>0</v>
      </c>
      <c r="E481" s="137">
        <f>IF(Binary!E481&gt;=1,"X",0)</f>
        <v>0</v>
      </c>
      <c r="F481" s="137">
        <f>IF(Binary!F481&gt;=1,"X",0)</f>
        <v>0</v>
      </c>
      <c r="G481" s="137">
        <f>IF(Binary!G481&gt;=1,"X",0)</f>
        <v>0</v>
      </c>
      <c r="H481" s="137">
        <f>IF(Binary!H481&gt;=1,"X",0)</f>
        <v>0</v>
      </c>
      <c r="I481" s="137">
        <f>IF(Binary!I481&gt;=1,"X",0)</f>
        <v>0</v>
      </c>
      <c r="J481" s="137">
        <f>IF(Binary!J481&gt;=1,"X",0)</f>
        <v>0</v>
      </c>
      <c r="K481" s="137">
        <f>IF(Binary!K481&gt;=1,"X",0)</f>
        <v>0</v>
      </c>
      <c r="L481" s="137">
        <f>IF(Binary!L481&gt;=1,"X",0)</f>
        <v>0</v>
      </c>
      <c r="M481" t="str">
        <f>'Actual species'!V481</f>
        <v>------------</v>
      </c>
    </row>
    <row r="482" spans="1:13" x14ac:dyDescent="0.3">
      <c r="A482" t="str">
        <f>Binary!A482</f>
        <v xml:space="preserve">*Leptusa cypria (E) </v>
      </c>
      <c r="B482" s="137" t="str">
        <f>IF(Binary!B482&gt;=1,"X",0)</f>
        <v>X</v>
      </c>
      <c r="C482" s="137">
        <f>IF(Binary!C482&gt;=1,"X",0)</f>
        <v>0</v>
      </c>
      <c r="D482" s="137">
        <f>IF(Binary!D482&gt;=1,"X",0)</f>
        <v>0</v>
      </c>
      <c r="E482" s="137">
        <f>IF(Binary!E482&gt;=1,"X",0)</f>
        <v>0</v>
      </c>
      <c r="F482" s="137">
        <f>IF(Binary!F482&gt;=1,"X",0)</f>
        <v>0</v>
      </c>
      <c r="G482" s="137">
        <f>IF(Binary!G482&gt;=1,"X",0)</f>
        <v>0</v>
      </c>
      <c r="H482" s="137">
        <f>IF(Binary!H482&gt;=1,"X",0)</f>
        <v>0</v>
      </c>
      <c r="I482" s="137">
        <f>IF(Binary!I482&gt;=1,"X",0)</f>
        <v>0</v>
      </c>
      <c r="J482" s="137">
        <f>IF(Binary!J482&gt;=1,"X",0)</f>
        <v>0</v>
      </c>
      <c r="K482" s="137">
        <f>IF(Binary!K482&gt;=1,"X",0)</f>
        <v>0</v>
      </c>
      <c r="L482" s="137">
        <f>IF(Binary!L482&gt;=1,"X",0)</f>
        <v>0</v>
      </c>
      <c r="M482" t="str">
        <f>'Actual species'!V482</f>
        <v>------------</v>
      </c>
    </row>
    <row r="483" spans="1:13" x14ac:dyDescent="0.3">
      <c r="A483" t="str">
        <f>Binary!A483</f>
        <v>Leptusa jelineki</v>
      </c>
      <c r="B483" s="137">
        <f>IF(Binary!B483&gt;=1,"X",0)</f>
        <v>0</v>
      </c>
      <c r="C483" s="137">
        <f>IF(Binary!C483&gt;=1,"X",0)</f>
        <v>0</v>
      </c>
      <c r="D483" s="137">
        <f>IF(Binary!D483&gt;=1,"X",0)</f>
        <v>0</v>
      </c>
      <c r="E483" s="137">
        <f>IF(Binary!E483&gt;=1,"X",0)</f>
        <v>0</v>
      </c>
      <c r="F483" s="137">
        <f>IF(Binary!F483&gt;=1,"X",0)</f>
        <v>0</v>
      </c>
      <c r="G483" s="137">
        <f>IF(Binary!G483&gt;=1,"X",0)</f>
        <v>0</v>
      </c>
      <c r="H483" s="137">
        <f>IF(Binary!H483&gt;=1,"X",0)</f>
        <v>0</v>
      </c>
      <c r="I483" s="137">
        <f>IF(Binary!I483&gt;=1,"X",0)</f>
        <v>0</v>
      </c>
      <c r="J483" s="137">
        <f>IF(Binary!J483&gt;=1,"X",0)</f>
        <v>0</v>
      </c>
      <c r="K483" s="137">
        <f>IF(Binary!K483&gt;=1,"X",0)</f>
        <v>0</v>
      </c>
      <c r="L483" s="137">
        <f>IF(Binary!L483&gt;=1,"X",0)</f>
        <v>0</v>
      </c>
      <c r="M483">
        <f>'Actual species'!V483</f>
        <v>16</v>
      </c>
    </row>
    <row r="484" spans="1:13" x14ac:dyDescent="0.3">
      <c r="A484" t="str">
        <f>Binary!A484</f>
        <v>Leptusa meschniggi</v>
      </c>
      <c r="B484" s="137">
        <f>IF(Binary!B484&gt;=1,"X",0)</f>
        <v>0</v>
      </c>
      <c r="C484" s="137">
        <f>IF(Binary!C484&gt;=1,"X",0)</f>
        <v>0</v>
      </c>
      <c r="D484" s="137">
        <f>IF(Binary!D484&gt;=1,"X",0)</f>
        <v>0</v>
      </c>
      <c r="E484" s="137">
        <f>IF(Binary!E484&gt;=1,"X",0)</f>
        <v>0</v>
      </c>
      <c r="F484" s="137">
        <f>IF(Binary!F484&gt;=1,"X",0)</f>
        <v>0</v>
      </c>
      <c r="G484" s="137">
        <f>IF(Binary!G484&gt;=1,"X",0)</f>
        <v>0</v>
      </c>
      <c r="H484" s="137">
        <f>IF(Binary!H484&gt;=1,"X",0)</f>
        <v>0</v>
      </c>
      <c r="I484" s="137">
        <f>IF(Binary!I484&gt;=1,"X",0)</f>
        <v>0</v>
      </c>
      <c r="J484" s="137">
        <f>IF(Binary!J484&gt;=1,"X",0)</f>
        <v>0</v>
      </c>
      <c r="K484" s="137">
        <f>IF(Binary!K484&gt;=1,"X",0)</f>
        <v>0</v>
      </c>
      <c r="L484" s="137">
        <f>IF(Binary!L484&gt;=1,"X",0)</f>
        <v>0</v>
      </c>
      <c r="M484" t="str">
        <f>'Actual species'!V484</f>
        <v>------------</v>
      </c>
    </row>
    <row r="485" spans="1:13" x14ac:dyDescent="0.3">
      <c r="A485" t="str">
        <f>Binary!A485</f>
        <v>Leptusa peristerica</v>
      </c>
      <c r="B485" s="137">
        <f>IF(Binary!B485&gt;=1,"X",0)</f>
        <v>0</v>
      </c>
      <c r="C485" s="137">
        <f>IF(Binary!C485&gt;=1,"X",0)</f>
        <v>0</v>
      </c>
      <c r="D485" s="137">
        <f>IF(Binary!D485&gt;=1,"X",0)</f>
        <v>0</v>
      </c>
      <c r="E485" s="137">
        <f>IF(Binary!E485&gt;=1,"X",0)</f>
        <v>0</v>
      </c>
      <c r="F485" s="137">
        <f>IF(Binary!F485&gt;=1,"X",0)</f>
        <v>0</v>
      </c>
      <c r="G485" s="137">
        <f>IF(Binary!G485&gt;=1,"X",0)</f>
        <v>0</v>
      </c>
      <c r="H485" s="137">
        <f>IF(Binary!H485&gt;=1,"X",0)</f>
        <v>0</v>
      </c>
      <c r="I485" s="137">
        <f>IF(Binary!I485&gt;=1,"X",0)</f>
        <v>0</v>
      </c>
      <c r="J485" s="137">
        <f>IF(Binary!J485&gt;=1,"X",0)</f>
        <v>0</v>
      </c>
      <c r="K485" s="137">
        <f>IF(Binary!K485&gt;=1,"X",0)</f>
        <v>0</v>
      </c>
      <c r="L485" s="137">
        <f>IF(Binary!L485&gt;=1,"X",0)</f>
        <v>0</v>
      </c>
      <c r="M485" t="str">
        <f>'Actual species'!V485</f>
        <v>------------</v>
      </c>
    </row>
    <row r="486" spans="1:13" x14ac:dyDescent="0.3">
      <c r="A486" t="str">
        <f>Binary!A486</f>
        <v>Leptusa reitteri</v>
      </c>
      <c r="B486" s="137">
        <f>IF(Binary!B486&gt;=1,"X",0)</f>
        <v>0</v>
      </c>
      <c r="C486" s="137">
        <f>IF(Binary!C486&gt;=1,"X",0)</f>
        <v>0</v>
      </c>
      <c r="D486" s="137">
        <f>IF(Binary!D486&gt;=1,"X",0)</f>
        <v>0</v>
      </c>
      <c r="E486" s="137">
        <f>IF(Binary!E486&gt;=1,"X",0)</f>
        <v>0</v>
      </c>
      <c r="F486" s="137">
        <f>IF(Binary!F486&gt;=1,"X",0)</f>
        <v>0</v>
      </c>
      <c r="G486" s="137">
        <f>IF(Binary!G486&gt;=1,"X",0)</f>
        <v>0</v>
      </c>
      <c r="H486" s="137">
        <f>IF(Binary!H486&gt;=1,"X",0)</f>
        <v>0</v>
      </c>
      <c r="I486" s="137">
        <f>IF(Binary!I486&gt;=1,"X",0)</f>
        <v>0</v>
      </c>
      <c r="J486" s="137">
        <f>IF(Binary!J486&gt;=1,"X",0)</f>
        <v>0</v>
      </c>
      <c r="K486" s="137">
        <f>IF(Binary!K486&gt;=1,"X",0)</f>
        <v>0</v>
      </c>
      <c r="L486" s="137">
        <f>IF(Binary!L486&gt;=1,"X",0)</f>
        <v>0</v>
      </c>
      <c r="M486" t="str">
        <f>'Actual species'!V486</f>
        <v>------------</v>
      </c>
    </row>
    <row r="487" spans="1:13" x14ac:dyDescent="0.3">
      <c r="A487" t="str">
        <f>Binary!A487</f>
        <v>Leptusa ruficollis</v>
      </c>
      <c r="B487" s="137">
        <f>IF(Binary!B487&gt;=1,"X",0)</f>
        <v>0</v>
      </c>
      <c r="C487" s="137">
        <f>IF(Binary!C487&gt;=1,"X",0)</f>
        <v>0</v>
      </c>
      <c r="D487" s="137">
        <f>IF(Binary!D487&gt;=1,"X",0)</f>
        <v>0</v>
      </c>
      <c r="E487" s="137">
        <f>IF(Binary!E487&gt;=1,"X",0)</f>
        <v>0</v>
      </c>
      <c r="F487" s="137">
        <f>IF(Binary!F487&gt;=1,"X",0)</f>
        <v>0</v>
      </c>
      <c r="G487" s="137">
        <f>IF(Binary!G487&gt;=1,"X",0)</f>
        <v>0</v>
      </c>
      <c r="H487" s="137">
        <f>IF(Binary!H487&gt;=1,"X",0)</f>
        <v>0</v>
      </c>
      <c r="I487" s="137">
        <f>IF(Binary!I487&gt;=1,"X",0)</f>
        <v>0</v>
      </c>
      <c r="J487" s="137" t="str">
        <f>IF(Binary!J487&gt;=1,"X",0)</f>
        <v>X</v>
      </c>
      <c r="K487" s="137">
        <f>IF(Binary!K487&gt;=1,"X",0)</f>
        <v>0</v>
      </c>
      <c r="L487" s="137">
        <f>IF(Binary!L487&gt;=1,"X",0)</f>
        <v>0</v>
      </c>
      <c r="M487">
        <f>'Actual species'!V487</f>
        <v>7</v>
      </c>
    </row>
    <row r="488" spans="1:13" x14ac:dyDescent="0.3">
      <c r="A488" t="str">
        <f>Binary!A488</f>
        <v>Leptusa samia</v>
      </c>
      <c r="B488" s="137">
        <f>IF(Binary!B488&gt;=1,"X",0)</f>
        <v>0</v>
      </c>
      <c r="C488" s="137">
        <f>IF(Binary!C488&gt;=1,"X",0)</f>
        <v>0</v>
      </c>
      <c r="D488" s="137">
        <f>IF(Binary!D488&gt;=1,"X",0)</f>
        <v>0</v>
      </c>
      <c r="E488" s="137" t="str">
        <f>IF(Binary!E488&gt;=1,"X",0)</f>
        <v>X</v>
      </c>
      <c r="F488" s="137" t="str">
        <f>IF(Binary!F488&gt;=1,"X",0)</f>
        <v>X</v>
      </c>
      <c r="G488" s="137">
        <f>IF(Binary!G488&gt;=1,"X",0)</f>
        <v>0</v>
      </c>
      <c r="H488" s="137">
        <f>IF(Binary!H488&gt;=1,"X",0)</f>
        <v>0</v>
      </c>
      <c r="I488" s="137">
        <f>IF(Binary!I488&gt;=1,"X",0)</f>
        <v>0</v>
      </c>
      <c r="J488" s="137">
        <f>IF(Binary!J488&gt;=1,"X",0)</f>
        <v>0</v>
      </c>
      <c r="K488" s="137">
        <f>IF(Binary!K488&gt;=1,"X",0)</f>
        <v>0</v>
      </c>
      <c r="L488" s="137">
        <f>IF(Binary!L488&gt;=1,"X",0)</f>
        <v>0</v>
      </c>
      <c r="M488" t="str">
        <f>'Actual species'!V488</f>
        <v>------------</v>
      </c>
    </row>
    <row r="489" spans="1:13" x14ac:dyDescent="0.3">
      <c r="A489" t="str">
        <f>Binary!A489</f>
        <v>Leptusa sororella</v>
      </c>
      <c r="B489" s="137">
        <f>IF(Binary!B489&gt;=1,"X",0)</f>
        <v>0</v>
      </c>
      <c r="C489" s="137">
        <f>IF(Binary!C489&gt;=1,"X",0)</f>
        <v>0</v>
      </c>
      <c r="D489" s="137">
        <f>IF(Binary!D489&gt;=1,"X",0)</f>
        <v>0</v>
      </c>
      <c r="E489" s="137">
        <f>IF(Binary!E489&gt;=1,"X",0)</f>
        <v>0</v>
      </c>
      <c r="F489" s="137">
        <f>IF(Binary!F489&gt;=1,"X",0)</f>
        <v>0</v>
      </c>
      <c r="G489" s="137">
        <f>IF(Binary!G489&gt;=1,"X",0)</f>
        <v>0</v>
      </c>
      <c r="H489" s="137">
        <f>IF(Binary!H489&gt;=1,"X",0)</f>
        <v>0</v>
      </c>
      <c r="I489" s="137">
        <f>IF(Binary!I489&gt;=1,"X",0)</f>
        <v>0</v>
      </c>
      <c r="J489" s="137">
        <f>IF(Binary!J489&gt;=1,"X",0)</f>
        <v>0</v>
      </c>
      <c r="K489" s="137">
        <f>IF(Binary!K489&gt;=1,"X",0)</f>
        <v>0</v>
      </c>
      <c r="L489" s="137">
        <f>IF(Binary!L489&gt;=1,"X",0)</f>
        <v>0</v>
      </c>
      <c r="M489" t="str">
        <f>'Actual species'!V489</f>
        <v>------------</v>
      </c>
    </row>
    <row r="490" spans="1:13" x14ac:dyDescent="0.3">
      <c r="A490" t="str">
        <f>Binary!A490</f>
        <v xml:space="preserve">Leptusa sp. </v>
      </c>
      <c r="B490" s="137">
        <f>IF(Binary!B490&gt;=1,"X",0)</f>
        <v>0</v>
      </c>
      <c r="C490" s="137" t="str">
        <f>IF(Binary!C490&gt;=1,"X",0)</f>
        <v>X</v>
      </c>
      <c r="D490" s="137">
        <f>IF(Binary!D490&gt;=1,"X",0)</f>
        <v>0</v>
      </c>
      <c r="E490" s="137">
        <f>IF(Binary!E490&gt;=1,"X",0)</f>
        <v>0</v>
      </c>
      <c r="F490" s="137">
        <f>IF(Binary!F490&gt;=1,"X",0)</f>
        <v>0</v>
      </c>
      <c r="G490" s="137">
        <f>IF(Binary!G490&gt;=1,"X",0)</f>
        <v>0</v>
      </c>
      <c r="H490" s="137">
        <f>IF(Binary!H490&gt;=1,"X",0)</f>
        <v>0</v>
      </c>
      <c r="I490" s="137">
        <f>IF(Binary!I490&gt;=1,"X",0)</f>
        <v>0</v>
      </c>
      <c r="J490" s="137">
        <f>IF(Binary!J490&gt;=1,"X",0)</f>
        <v>0</v>
      </c>
      <c r="K490" s="137">
        <f>IF(Binary!K490&gt;=1,"X",0)</f>
        <v>0</v>
      </c>
      <c r="L490" s="137">
        <f>IF(Binary!L490&gt;=1,"X",0)</f>
        <v>0</v>
      </c>
      <c r="M490" t="str">
        <f>'Actual species'!V490</f>
        <v>------------</v>
      </c>
    </row>
    <row r="491" spans="1:13" x14ac:dyDescent="0.3">
      <c r="A491" t="str">
        <f>Binary!A491</f>
        <v>Leptusa winneguthiana</v>
      </c>
      <c r="B491" s="137">
        <f>IF(Binary!B491&gt;=1,"X",0)</f>
        <v>0</v>
      </c>
      <c r="C491" s="137">
        <f>IF(Binary!C491&gt;=1,"X",0)</f>
        <v>0</v>
      </c>
      <c r="D491" s="137">
        <f>IF(Binary!D491&gt;=1,"X",0)</f>
        <v>0</v>
      </c>
      <c r="E491" s="137">
        <f>IF(Binary!E491&gt;=1,"X",0)</f>
        <v>0</v>
      </c>
      <c r="F491" s="137">
        <f>IF(Binary!F491&gt;=1,"X",0)</f>
        <v>0</v>
      </c>
      <c r="G491" s="137">
        <f>IF(Binary!G491&gt;=1,"X",0)</f>
        <v>0</v>
      </c>
      <c r="H491" s="137">
        <f>IF(Binary!H491&gt;=1,"X",0)</f>
        <v>0</v>
      </c>
      <c r="I491" s="137">
        <f>IF(Binary!I491&gt;=1,"X",0)</f>
        <v>0</v>
      </c>
      <c r="J491" s="137">
        <f>IF(Binary!J491&gt;=1,"X",0)</f>
        <v>0</v>
      </c>
      <c r="K491" s="137">
        <f>IF(Binary!K491&gt;=1,"X",0)</f>
        <v>0</v>
      </c>
      <c r="L491" s="137">
        <f>IF(Binary!L491&gt;=1,"X",0)</f>
        <v>0</v>
      </c>
      <c r="M491" t="str">
        <f>'Actual species'!V491</f>
        <v>------------</v>
      </c>
    </row>
    <row r="492" spans="1:13" x14ac:dyDescent="0.3">
      <c r="A492" t="str">
        <f>Binary!A492</f>
        <v>Liogluta alpestris</v>
      </c>
      <c r="B492" s="137">
        <f>IF(Binary!B492&gt;=1,"X",0)</f>
        <v>0</v>
      </c>
      <c r="C492" s="137">
        <f>IF(Binary!C492&gt;=1,"X",0)</f>
        <v>0</v>
      </c>
      <c r="D492" s="137">
        <f>IF(Binary!D492&gt;=1,"X",0)</f>
        <v>0</v>
      </c>
      <c r="E492" s="137">
        <f>IF(Binary!E492&gt;=1,"X",0)</f>
        <v>0</v>
      </c>
      <c r="F492" s="137">
        <f>IF(Binary!F492&gt;=1,"X",0)</f>
        <v>0</v>
      </c>
      <c r="G492" s="137">
        <f>IF(Binary!G492&gt;=1,"X",0)</f>
        <v>0</v>
      </c>
      <c r="H492" s="137">
        <f>IF(Binary!H492&gt;=1,"X",0)</f>
        <v>0</v>
      </c>
      <c r="I492" s="137">
        <f>IF(Binary!I492&gt;=1,"X",0)</f>
        <v>0</v>
      </c>
      <c r="J492" s="137">
        <f>IF(Binary!J492&gt;=1,"X",0)</f>
        <v>0</v>
      </c>
      <c r="K492" s="137">
        <f>IF(Binary!K492&gt;=1,"X",0)</f>
        <v>0</v>
      </c>
      <c r="L492" s="137">
        <f>IF(Binary!L492&gt;=1,"X",0)</f>
        <v>0</v>
      </c>
      <c r="M492">
        <f>'Actual species'!V492</f>
        <v>6</v>
      </c>
    </row>
    <row r="493" spans="1:13" x14ac:dyDescent="0.3">
      <c r="A493" t="str">
        <f>Binary!A493</f>
        <v>Liogluta longiuscula</v>
      </c>
      <c r="B493" s="137" t="str">
        <f>IF(Binary!B493&gt;=1,"X",0)</f>
        <v>X</v>
      </c>
      <c r="C493" s="137">
        <f>IF(Binary!C493&gt;=1,"X",0)</f>
        <v>0</v>
      </c>
      <c r="D493" s="137" t="str">
        <f>IF(Binary!D493&gt;=1,"X",0)</f>
        <v>X</v>
      </c>
      <c r="E493" s="137" t="str">
        <f>IF(Binary!E493&gt;=1,"X",0)</f>
        <v>X</v>
      </c>
      <c r="F493" s="137" t="str">
        <f>IF(Binary!F493&gt;=1,"X",0)</f>
        <v>X</v>
      </c>
      <c r="G493" s="137" t="str">
        <f>IF(Binary!G493&gt;=1,"X",0)</f>
        <v>X</v>
      </c>
      <c r="H493" s="137" t="str">
        <f>IF(Binary!H493&gt;=1,"X",0)</f>
        <v>X</v>
      </c>
      <c r="I493" s="137" t="str">
        <f>IF(Binary!I493&gt;=1,"X",0)</f>
        <v>X</v>
      </c>
      <c r="J493" s="137">
        <f>IF(Binary!J493&gt;=1,"X",0)</f>
        <v>0</v>
      </c>
      <c r="K493" s="137" t="str">
        <f>IF(Binary!K493&gt;=1,"X",0)</f>
        <v>X</v>
      </c>
      <c r="L493" s="137">
        <f>IF(Binary!L493&gt;=1,"X",0)</f>
        <v>0</v>
      </c>
      <c r="M493">
        <f>'Actual species'!V493</f>
        <v>1</v>
      </c>
    </row>
    <row r="494" spans="1:13" x14ac:dyDescent="0.3">
      <c r="A494" t="str">
        <f>Binary!A494</f>
        <v>Liogluta microptera</v>
      </c>
      <c r="B494" s="137">
        <f>IF(Binary!B494&gt;=1,"X",0)</f>
        <v>0</v>
      </c>
      <c r="C494" s="137" t="str">
        <f>IF(Binary!C494&gt;=1,"X",0)</f>
        <v>X</v>
      </c>
      <c r="D494" s="137">
        <f>IF(Binary!D494&gt;=1,"X",0)</f>
        <v>0</v>
      </c>
      <c r="E494" s="137">
        <f>IF(Binary!E494&gt;=1,"X",0)</f>
        <v>0</v>
      </c>
      <c r="F494" s="137">
        <f>IF(Binary!F494&gt;=1,"X",0)</f>
        <v>0</v>
      </c>
      <c r="G494" s="137">
        <f>IF(Binary!G494&gt;=1,"X",0)</f>
        <v>0</v>
      </c>
      <c r="H494" s="137">
        <f>IF(Binary!H494&gt;=1,"X",0)</f>
        <v>0</v>
      </c>
      <c r="I494" s="137">
        <f>IF(Binary!I494&gt;=1,"X",0)</f>
        <v>0</v>
      </c>
      <c r="J494" s="137">
        <f>IF(Binary!J494&gt;=1,"X",0)</f>
        <v>0</v>
      </c>
      <c r="K494" s="137">
        <f>IF(Binary!K494&gt;=1,"X",0)</f>
        <v>0</v>
      </c>
      <c r="L494" s="137">
        <f>IF(Binary!L494&gt;=1,"X",0)</f>
        <v>0</v>
      </c>
      <c r="M494" t="str">
        <f>'Actual species'!V494</f>
        <v>------------</v>
      </c>
    </row>
    <row r="495" spans="1:13" x14ac:dyDescent="0.3">
      <c r="A495" t="str">
        <f>Binary!A495</f>
        <v>Lyprocorrhe anceps</v>
      </c>
      <c r="B495" s="137">
        <f>IF(Binary!B495&gt;=1,"X",0)</f>
        <v>0</v>
      </c>
      <c r="C495" s="137">
        <f>IF(Binary!C495&gt;=1,"X",0)</f>
        <v>0</v>
      </c>
      <c r="D495" s="137">
        <f>IF(Binary!D495&gt;=1,"X",0)</f>
        <v>0</v>
      </c>
      <c r="E495" s="137">
        <f>IF(Binary!E495&gt;=1,"X",0)</f>
        <v>0</v>
      </c>
      <c r="F495" s="137">
        <f>IF(Binary!F495&gt;=1,"X",0)</f>
        <v>0</v>
      </c>
      <c r="G495" s="137">
        <f>IF(Binary!G495&gt;=1,"X",0)</f>
        <v>0</v>
      </c>
      <c r="H495" s="137">
        <f>IF(Binary!H495&gt;=1,"X",0)</f>
        <v>0</v>
      </c>
      <c r="I495" s="137">
        <f>IF(Binary!I495&gt;=1,"X",0)</f>
        <v>0</v>
      </c>
      <c r="J495" s="137">
        <f>IF(Binary!J495&gt;=1,"X",0)</f>
        <v>0</v>
      </c>
      <c r="K495" s="137">
        <f>IF(Binary!K495&gt;=1,"X",0)</f>
        <v>0</v>
      </c>
      <c r="L495" s="137">
        <f>IF(Binary!L495&gt;=1,"X",0)</f>
        <v>0</v>
      </c>
      <c r="M495" t="str">
        <f>'Actual species'!V495</f>
        <v>------------</v>
      </c>
    </row>
    <row r="496" spans="1:13" x14ac:dyDescent="0.3">
      <c r="A496" t="str">
        <f>Binary!A496</f>
        <v>Maurachelia roubali</v>
      </c>
      <c r="B496" s="137">
        <f>IF(Binary!B496&gt;=1,"X",0)</f>
        <v>0</v>
      </c>
      <c r="C496" s="137">
        <f>IF(Binary!C496&gt;=1,"X",0)</f>
        <v>0</v>
      </c>
      <c r="D496" s="137">
        <f>IF(Binary!D496&gt;=1,"X",0)</f>
        <v>0</v>
      </c>
      <c r="E496" s="137" t="str">
        <f>IF(Binary!E496&gt;=1,"X",0)</f>
        <v>X</v>
      </c>
      <c r="F496" s="137">
        <f>IF(Binary!F496&gt;=1,"X",0)</f>
        <v>0</v>
      </c>
      <c r="G496" s="137">
        <f>IF(Binary!G496&gt;=1,"X",0)</f>
        <v>0</v>
      </c>
      <c r="H496" s="137">
        <f>IF(Binary!H496&gt;=1,"X",0)</f>
        <v>0</v>
      </c>
      <c r="I496" s="137">
        <f>IF(Binary!I496&gt;=1,"X",0)</f>
        <v>0</v>
      </c>
      <c r="J496" s="137">
        <f>IF(Binary!J496&gt;=1,"X",0)</f>
        <v>0</v>
      </c>
      <c r="K496" s="137">
        <f>IF(Binary!K496&gt;=1,"X",0)</f>
        <v>0</v>
      </c>
      <c r="L496" s="137">
        <f>IF(Binary!L496&gt;=1,"X",0)</f>
        <v>0</v>
      </c>
      <c r="M496" t="str">
        <f>'Actual species'!V496</f>
        <v>------------</v>
      </c>
    </row>
    <row r="497" spans="1:13" x14ac:dyDescent="0.3">
      <c r="A497" t="str">
        <f>Binary!A497</f>
        <v>Meotica parasita</v>
      </c>
      <c r="B497" s="137">
        <f>IF(Binary!B497&gt;=1,"X",0)</f>
        <v>0</v>
      </c>
      <c r="C497" s="137">
        <f>IF(Binary!C497&gt;=1,"X",0)</f>
        <v>0</v>
      </c>
      <c r="D497" s="137">
        <f>IF(Binary!D497&gt;=1,"X",0)</f>
        <v>0</v>
      </c>
      <c r="E497" s="137">
        <f>IF(Binary!E497&gt;=1,"X",0)</f>
        <v>0</v>
      </c>
      <c r="F497" s="137">
        <f>IF(Binary!F497&gt;=1,"X",0)</f>
        <v>0</v>
      </c>
      <c r="G497" s="137">
        <f>IF(Binary!G497&gt;=1,"X",0)</f>
        <v>0</v>
      </c>
      <c r="H497" s="137">
        <f>IF(Binary!H497&gt;=1,"X",0)</f>
        <v>0</v>
      </c>
      <c r="I497" s="137">
        <f>IF(Binary!I497&gt;=1,"X",0)</f>
        <v>0</v>
      </c>
      <c r="J497" s="137" t="str">
        <f>IF(Binary!J497&gt;=1,"X",0)</f>
        <v>X</v>
      </c>
      <c r="K497" s="137">
        <f>IF(Binary!K497&gt;=1,"X",0)</f>
        <v>0</v>
      </c>
      <c r="L497" s="137">
        <f>IF(Binary!L497&gt;=1,"X",0)</f>
        <v>0</v>
      </c>
      <c r="M497" t="str">
        <f>'Actual species'!V497</f>
        <v>------------</v>
      </c>
    </row>
    <row r="498" spans="1:13" x14ac:dyDescent="0.3">
      <c r="A498" t="str">
        <f>Binary!A498</f>
        <v>Meotica sp.</v>
      </c>
      <c r="B498" s="137">
        <f>IF(Binary!B498&gt;=1,"X",0)</f>
        <v>0</v>
      </c>
      <c r="C498" s="137">
        <f>IF(Binary!C498&gt;=1,"X",0)</f>
        <v>0</v>
      </c>
      <c r="D498" s="137">
        <f>IF(Binary!D498&gt;=1,"X",0)</f>
        <v>0</v>
      </c>
      <c r="E498" s="137">
        <f>IF(Binary!E498&gt;=1,"X",0)</f>
        <v>0</v>
      </c>
      <c r="F498" s="137">
        <f>IF(Binary!F498&gt;=1,"X",0)</f>
        <v>0</v>
      </c>
      <c r="G498" s="137">
        <f>IF(Binary!G498&gt;=1,"X",0)</f>
        <v>0</v>
      </c>
      <c r="H498" s="137">
        <f>IF(Binary!H498&gt;=1,"X",0)</f>
        <v>0</v>
      </c>
      <c r="I498" s="137">
        <f>IF(Binary!I498&gt;=1,"X",0)</f>
        <v>0</v>
      </c>
      <c r="J498" s="137">
        <f>IF(Binary!J498&gt;=1,"X",0)</f>
        <v>0</v>
      </c>
      <c r="K498" s="137">
        <f>IF(Binary!K498&gt;=1,"X",0)</f>
        <v>0</v>
      </c>
      <c r="L498" s="137">
        <f>IF(Binary!L498&gt;=1,"X",0)</f>
        <v>0</v>
      </c>
      <c r="M498" t="str">
        <f>'Actual species'!V498</f>
        <v>------------</v>
      </c>
    </row>
    <row r="499" spans="1:13" x14ac:dyDescent="0.3">
      <c r="A499" t="str">
        <f>Binary!A499</f>
        <v>Myllaena aff. minuta</v>
      </c>
      <c r="B499" s="137">
        <f>IF(Binary!B499&gt;=1,"X",0)</f>
        <v>0</v>
      </c>
      <c r="C499" s="137">
        <f>IF(Binary!C499&gt;=1,"X",0)</f>
        <v>0</v>
      </c>
      <c r="D499" s="137">
        <f>IF(Binary!D499&gt;=1,"X",0)</f>
        <v>0</v>
      </c>
      <c r="E499" s="137">
        <f>IF(Binary!E499&gt;=1,"X",0)</f>
        <v>0</v>
      </c>
      <c r="F499" s="137">
        <f>IF(Binary!F499&gt;=1,"X",0)</f>
        <v>0</v>
      </c>
      <c r="G499" s="137">
        <f>IF(Binary!G499&gt;=1,"X",0)</f>
        <v>0</v>
      </c>
      <c r="H499" s="137">
        <f>IF(Binary!H499&gt;=1,"X",0)</f>
        <v>0</v>
      </c>
      <c r="I499" s="137">
        <f>IF(Binary!I499&gt;=1,"X",0)</f>
        <v>0</v>
      </c>
      <c r="J499" s="137">
        <f>IF(Binary!J499&gt;=1,"X",0)</f>
        <v>0</v>
      </c>
      <c r="K499" s="137">
        <f>IF(Binary!K499&gt;=1,"X",0)</f>
        <v>0</v>
      </c>
      <c r="L499" s="137">
        <f>IF(Binary!L499&gt;=1,"X",0)</f>
        <v>0</v>
      </c>
      <c r="M499" t="str">
        <f>'Actual species'!V499</f>
        <v>------------</v>
      </c>
    </row>
    <row r="500" spans="1:13" x14ac:dyDescent="0.3">
      <c r="A500" t="str">
        <f>Binary!A500</f>
        <v>Myllaena cf. Kraatzi</v>
      </c>
      <c r="B500" s="137" t="str">
        <f>IF(Binary!B500&gt;=1,"X",0)</f>
        <v>X</v>
      </c>
      <c r="C500" s="137">
        <f>IF(Binary!C500&gt;=1,"X",0)</f>
        <v>0</v>
      </c>
      <c r="D500" s="137">
        <f>IF(Binary!D500&gt;=1,"X",0)</f>
        <v>0</v>
      </c>
      <c r="E500" s="137">
        <f>IF(Binary!E500&gt;=1,"X",0)</f>
        <v>0</v>
      </c>
      <c r="F500" s="137">
        <f>IF(Binary!F500&gt;=1,"X",0)</f>
        <v>0</v>
      </c>
      <c r="G500" s="137">
        <f>IF(Binary!G500&gt;=1,"X",0)</f>
        <v>0</v>
      </c>
      <c r="H500" s="137">
        <f>IF(Binary!H500&gt;=1,"X",0)</f>
        <v>0</v>
      </c>
      <c r="I500" s="137">
        <f>IF(Binary!I500&gt;=1,"X",0)</f>
        <v>0</v>
      </c>
      <c r="J500" s="137">
        <f>IF(Binary!J500&gt;=1,"X",0)</f>
        <v>0</v>
      </c>
      <c r="K500" s="137">
        <f>IF(Binary!K500&gt;=1,"X",0)</f>
        <v>0</v>
      </c>
      <c r="L500" s="137">
        <f>IF(Binary!L500&gt;=1,"X",0)</f>
        <v>0</v>
      </c>
      <c r="M500" t="str">
        <f>'Actual species'!V500</f>
        <v>------------</v>
      </c>
    </row>
    <row r="501" spans="1:13" x14ac:dyDescent="0.3">
      <c r="A501" t="str">
        <f>Binary!A501</f>
        <v>Myllaena dubia</v>
      </c>
      <c r="B501" s="137">
        <f>IF(Binary!B501&gt;=1,"X",0)</f>
        <v>0</v>
      </c>
      <c r="C501" s="137">
        <f>IF(Binary!C501&gt;=1,"X",0)</f>
        <v>0</v>
      </c>
      <c r="D501" s="137">
        <f>IF(Binary!D501&gt;=1,"X",0)</f>
        <v>0</v>
      </c>
      <c r="E501" s="137">
        <f>IF(Binary!E501&gt;=1,"X",0)</f>
        <v>0</v>
      </c>
      <c r="F501" s="137">
        <f>IF(Binary!F501&gt;=1,"X",0)</f>
        <v>0</v>
      </c>
      <c r="G501" s="137">
        <f>IF(Binary!G501&gt;=1,"X",0)</f>
        <v>0</v>
      </c>
      <c r="H501" s="137">
        <f>IF(Binary!H501&gt;=1,"X",0)</f>
        <v>0</v>
      </c>
      <c r="I501" s="137">
        <f>IF(Binary!I501&gt;=1,"X",0)</f>
        <v>0</v>
      </c>
      <c r="J501" s="137">
        <f>IF(Binary!J501&gt;=1,"X",0)</f>
        <v>0</v>
      </c>
      <c r="K501" s="137">
        <f>IF(Binary!K501&gt;=1,"X",0)</f>
        <v>0</v>
      </c>
      <c r="L501" s="137">
        <f>IF(Binary!L501&gt;=1,"X",0)</f>
        <v>0</v>
      </c>
      <c r="M501" t="str">
        <f>'Actual species'!V501</f>
        <v>------------</v>
      </c>
    </row>
    <row r="502" spans="1:13" x14ac:dyDescent="0.3">
      <c r="A502" t="str">
        <f>Binary!A502</f>
        <v>Myllaena infuscata</v>
      </c>
      <c r="B502" s="137">
        <f>IF(Binary!B502&gt;=1,"X",0)</f>
        <v>0</v>
      </c>
      <c r="C502" s="137">
        <f>IF(Binary!C502&gt;=1,"X",0)</f>
        <v>0</v>
      </c>
      <c r="D502" s="137">
        <f>IF(Binary!D502&gt;=1,"X",0)</f>
        <v>0</v>
      </c>
      <c r="E502" s="137">
        <f>IF(Binary!E502&gt;=1,"X",0)</f>
        <v>0</v>
      </c>
      <c r="F502" s="137">
        <f>IF(Binary!F502&gt;=1,"X",0)</f>
        <v>0</v>
      </c>
      <c r="G502" s="137">
        <f>IF(Binary!G502&gt;=1,"X",0)</f>
        <v>0</v>
      </c>
      <c r="H502" s="137">
        <f>IF(Binary!H502&gt;=1,"X",0)</f>
        <v>0</v>
      </c>
      <c r="I502" s="137">
        <f>IF(Binary!I502&gt;=1,"X",0)</f>
        <v>0</v>
      </c>
      <c r="J502" s="137">
        <f>IF(Binary!J502&gt;=1,"X",0)</f>
        <v>0</v>
      </c>
      <c r="K502" s="137">
        <f>IF(Binary!K502&gt;=1,"X",0)</f>
        <v>0</v>
      </c>
      <c r="L502" s="137">
        <f>IF(Binary!L502&gt;=1,"X",0)</f>
        <v>0</v>
      </c>
      <c r="M502" t="str">
        <f>'Actual species'!V502</f>
        <v>------------</v>
      </c>
    </row>
    <row r="503" spans="1:13" x14ac:dyDescent="0.3">
      <c r="A503" t="str">
        <f>Binary!A503</f>
        <v>Myllaena intermedia</v>
      </c>
      <c r="B503" s="137">
        <f>IF(Binary!B503&gt;=1,"X",0)</f>
        <v>0</v>
      </c>
      <c r="C503" s="137" t="str">
        <f>IF(Binary!C503&gt;=1,"X",0)</f>
        <v>X</v>
      </c>
      <c r="D503" s="137">
        <f>IF(Binary!D503&gt;=1,"X",0)</f>
        <v>0</v>
      </c>
      <c r="E503" s="137" t="str">
        <f>IF(Binary!E503&gt;=1,"X",0)</f>
        <v>X</v>
      </c>
      <c r="F503" s="137" t="str">
        <f>IF(Binary!F503&gt;=1,"X",0)</f>
        <v>X</v>
      </c>
      <c r="G503" s="137">
        <f>IF(Binary!G503&gt;=1,"X",0)</f>
        <v>0</v>
      </c>
      <c r="H503" s="137">
        <f>IF(Binary!H503&gt;=1,"X",0)</f>
        <v>0</v>
      </c>
      <c r="I503" s="137">
        <f>IF(Binary!I503&gt;=1,"X",0)</f>
        <v>0</v>
      </c>
      <c r="J503" s="137">
        <f>IF(Binary!J503&gt;=1,"X",0)</f>
        <v>0</v>
      </c>
      <c r="K503" s="137">
        <f>IF(Binary!K503&gt;=1,"X",0)</f>
        <v>0</v>
      </c>
      <c r="L503" s="137" t="str">
        <f>IF(Binary!L503&gt;=1,"X",0)</f>
        <v>X</v>
      </c>
      <c r="M503" t="str">
        <f>'Actual species'!V503</f>
        <v>------------</v>
      </c>
    </row>
    <row r="504" spans="1:13" x14ac:dyDescent="0.3">
      <c r="A504" t="str">
        <f>Binary!A504</f>
        <v>Myllaena lesbia</v>
      </c>
      <c r="B504" s="137">
        <f>IF(Binary!B504&gt;=1,"X",0)</f>
        <v>0</v>
      </c>
      <c r="C504" s="137">
        <f>IF(Binary!C504&gt;=1,"X",0)</f>
        <v>0</v>
      </c>
      <c r="D504" s="137">
        <f>IF(Binary!D504&gt;=1,"X",0)</f>
        <v>0</v>
      </c>
      <c r="E504" s="137">
        <f>IF(Binary!E504&gt;=1,"X",0)</f>
        <v>0</v>
      </c>
      <c r="F504" s="137" t="str">
        <f>IF(Binary!F504&gt;=1,"X",0)</f>
        <v>X</v>
      </c>
      <c r="G504" s="137">
        <f>IF(Binary!G504&gt;=1,"X",0)</f>
        <v>0</v>
      </c>
      <c r="H504" s="137">
        <f>IF(Binary!H504&gt;=1,"X",0)</f>
        <v>0</v>
      </c>
      <c r="I504" s="137">
        <f>IF(Binary!I504&gt;=1,"X",0)</f>
        <v>0</v>
      </c>
      <c r="J504" s="137">
        <f>IF(Binary!J504&gt;=1,"X",0)</f>
        <v>0</v>
      </c>
      <c r="K504" s="137">
        <f>IF(Binary!K504&gt;=1,"X",0)</f>
        <v>0</v>
      </c>
      <c r="L504" s="137">
        <f>IF(Binary!L504&gt;=1,"X",0)</f>
        <v>0</v>
      </c>
      <c r="M504" t="str">
        <f>'Actual species'!V504</f>
        <v>------------</v>
      </c>
    </row>
    <row r="505" spans="1:13" x14ac:dyDescent="0.3">
      <c r="A505" t="str">
        <f>Binary!A505</f>
        <v>Myllaena kraatzi</v>
      </c>
      <c r="B505" s="137">
        <f>IF(Binary!B505&gt;=1,"X",0)</f>
        <v>0</v>
      </c>
      <c r="C505" s="137">
        <f>IF(Binary!C505&gt;=1,"X",0)</f>
        <v>0</v>
      </c>
      <c r="D505" s="137">
        <f>IF(Binary!D505&gt;=1,"X",0)</f>
        <v>0</v>
      </c>
      <c r="E505" s="137">
        <f>IF(Binary!E505&gt;=1,"X",0)</f>
        <v>0</v>
      </c>
      <c r="F505" s="137">
        <f>IF(Binary!F505&gt;=1,"X",0)</f>
        <v>0</v>
      </c>
      <c r="G505" s="137">
        <f>IF(Binary!G505&gt;=1,"X",0)</f>
        <v>0</v>
      </c>
      <c r="H505" s="137">
        <f>IF(Binary!H505&gt;=1,"X",0)</f>
        <v>0</v>
      </c>
      <c r="I505" s="137">
        <f>IF(Binary!I505&gt;=1,"X",0)</f>
        <v>0</v>
      </c>
      <c r="J505" s="137">
        <f>IF(Binary!J505&gt;=1,"X",0)</f>
        <v>0</v>
      </c>
      <c r="K505" s="137">
        <f>IF(Binary!K505&gt;=1,"X",0)</f>
        <v>0</v>
      </c>
      <c r="L505" s="137">
        <f>IF(Binary!L505&gt;=1,"X",0)</f>
        <v>0</v>
      </c>
      <c r="M505" t="str">
        <f>'Actual species'!V505</f>
        <v>------------</v>
      </c>
    </row>
    <row r="506" spans="1:13" x14ac:dyDescent="0.3">
      <c r="A506" t="str">
        <f>Binary!A506</f>
        <v>Myllaena minuta</v>
      </c>
      <c r="B506" s="137">
        <f>IF(Binary!B506&gt;=1,"X",0)</f>
        <v>0</v>
      </c>
      <c r="C506" s="137">
        <f>IF(Binary!C506&gt;=1,"X",0)</f>
        <v>0</v>
      </c>
      <c r="D506" s="137">
        <f>IF(Binary!D506&gt;=1,"X",0)</f>
        <v>0</v>
      </c>
      <c r="E506" s="137">
        <f>IF(Binary!E506&gt;=1,"X",0)</f>
        <v>0</v>
      </c>
      <c r="F506" s="137">
        <f>IF(Binary!F506&gt;=1,"X",0)</f>
        <v>0</v>
      </c>
      <c r="G506" s="137">
        <f>IF(Binary!G506&gt;=1,"X",0)</f>
        <v>0</v>
      </c>
      <c r="H506" s="137">
        <f>IF(Binary!H506&gt;=1,"X",0)</f>
        <v>0</v>
      </c>
      <c r="I506" s="137">
        <f>IF(Binary!I506&gt;=1,"X",0)</f>
        <v>0</v>
      </c>
      <c r="J506" s="137">
        <f>IF(Binary!J506&gt;=1,"X",0)</f>
        <v>0</v>
      </c>
      <c r="K506" s="137">
        <f>IF(Binary!K506&gt;=1,"X",0)</f>
        <v>0</v>
      </c>
      <c r="L506" s="137">
        <f>IF(Binary!L506&gt;=1,"X",0)</f>
        <v>0</v>
      </c>
      <c r="M506" t="str">
        <f>'Actual species'!V506</f>
        <v>------------</v>
      </c>
    </row>
    <row r="507" spans="1:13" x14ac:dyDescent="0.3">
      <c r="A507" t="str">
        <f>Binary!A507</f>
        <v>Myllaena sp.</v>
      </c>
      <c r="B507" s="137">
        <f>IF(Binary!B507&gt;=1,"X",0)</f>
        <v>0</v>
      </c>
      <c r="C507" s="137">
        <f>IF(Binary!C507&gt;=1,"X",0)</f>
        <v>0</v>
      </c>
      <c r="D507" s="137">
        <f>IF(Binary!D507&gt;=1,"X",0)</f>
        <v>0</v>
      </c>
      <c r="E507" s="137">
        <f>IF(Binary!E507&gt;=1,"X",0)</f>
        <v>0</v>
      </c>
      <c r="F507" s="137" t="str">
        <f>IF(Binary!F507&gt;=1,"X",0)</f>
        <v>X</v>
      </c>
      <c r="G507" s="137">
        <f>IF(Binary!G507&gt;=1,"X",0)</f>
        <v>0</v>
      </c>
      <c r="H507" s="137">
        <f>IF(Binary!H507&gt;=1,"X",0)</f>
        <v>0</v>
      </c>
      <c r="I507" s="137">
        <f>IF(Binary!I507&gt;=1,"X",0)</f>
        <v>0</v>
      </c>
      <c r="J507" s="137">
        <f>IF(Binary!J507&gt;=1,"X",0)</f>
        <v>0</v>
      </c>
      <c r="K507" s="137">
        <f>IF(Binary!K507&gt;=1,"X",0)</f>
        <v>0</v>
      </c>
      <c r="L507" s="137">
        <f>IF(Binary!L507&gt;=1,"X",0)</f>
        <v>0</v>
      </c>
      <c r="M507" t="str">
        <f>'Actual species'!V507</f>
        <v>------------</v>
      </c>
    </row>
    <row r="508" spans="1:13" x14ac:dyDescent="0.3">
      <c r="A508" t="str">
        <f>Binary!A508</f>
        <v>Myllaena spp.</v>
      </c>
      <c r="B508" s="137">
        <f>IF(Binary!B508&gt;=1,"X",0)</f>
        <v>0</v>
      </c>
      <c r="C508" s="137">
        <f>IF(Binary!C508&gt;=1,"X",0)</f>
        <v>0</v>
      </c>
      <c r="D508" s="137">
        <f>IF(Binary!D508&gt;=1,"X",0)</f>
        <v>0</v>
      </c>
      <c r="E508" s="137">
        <f>IF(Binary!E508&gt;=1,"X",0)</f>
        <v>0</v>
      </c>
      <c r="F508" s="137">
        <f>IF(Binary!F508&gt;=1,"X",0)</f>
        <v>0</v>
      </c>
      <c r="G508" s="137">
        <f>IF(Binary!G508&gt;=1,"X",0)</f>
        <v>0</v>
      </c>
      <c r="H508" s="137">
        <f>IF(Binary!H508&gt;=1,"X",0)</f>
        <v>0</v>
      </c>
      <c r="I508" s="137">
        <f>IF(Binary!I508&gt;=1,"X",0)</f>
        <v>0</v>
      </c>
      <c r="J508" s="137" t="str">
        <f>IF(Binary!J508&gt;=1,"X",0)</f>
        <v>X</v>
      </c>
      <c r="K508" s="137">
        <f>IF(Binary!K508&gt;=1,"X",0)</f>
        <v>0</v>
      </c>
      <c r="L508" s="137">
        <f>IF(Binary!L508&gt;=1,"X",0)</f>
        <v>0</v>
      </c>
      <c r="M508" t="str">
        <f>'Actual species'!V508</f>
        <v>------------</v>
      </c>
    </row>
    <row r="509" spans="1:13" x14ac:dyDescent="0.3">
      <c r="A509" t="str">
        <f>Binary!A509</f>
        <v>Myrmecopora anatolica</v>
      </c>
      <c r="B509" s="137" t="str">
        <f>IF(Binary!B509&gt;=1,"X",0)</f>
        <v>X</v>
      </c>
      <c r="C509" s="137">
        <f>IF(Binary!C509&gt;=1,"X",0)</f>
        <v>0</v>
      </c>
      <c r="D509" s="137">
        <f>IF(Binary!D509&gt;=1,"X",0)</f>
        <v>0</v>
      </c>
      <c r="E509" s="137">
        <f>IF(Binary!E509&gt;=1,"X",0)</f>
        <v>0</v>
      </c>
      <c r="F509" s="137">
        <f>IF(Binary!F509&gt;=1,"X",0)</f>
        <v>0</v>
      </c>
      <c r="G509" s="137">
        <f>IF(Binary!G509&gt;=1,"X",0)</f>
        <v>0</v>
      </c>
      <c r="H509" s="137">
        <f>IF(Binary!H509&gt;=1,"X",0)</f>
        <v>0</v>
      </c>
      <c r="I509" s="137">
        <f>IF(Binary!I509&gt;=1,"X",0)</f>
        <v>0</v>
      </c>
      <c r="J509" s="137">
        <f>IF(Binary!J509&gt;=1,"X",0)</f>
        <v>0</v>
      </c>
      <c r="K509" s="137">
        <f>IF(Binary!K509&gt;=1,"X",0)</f>
        <v>0</v>
      </c>
      <c r="L509" s="137">
        <f>IF(Binary!L509&gt;=1,"X",0)</f>
        <v>0</v>
      </c>
      <c r="M509" t="str">
        <f>'Actual species'!V509</f>
        <v>------------</v>
      </c>
    </row>
    <row r="510" spans="1:13" x14ac:dyDescent="0.3">
      <c r="A510" t="str">
        <f>Binary!A510</f>
        <v>Myrmecopora boehmi</v>
      </c>
      <c r="B510" s="137" t="str">
        <f>IF(Binary!B510&gt;=1,"X",0)</f>
        <v>X</v>
      </c>
      <c r="C510" s="137">
        <f>IF(Binary!C510&gt;=1,"X",0)</f>
        <v>0</v>
      </c>
      <c r="D510" s="137">
        <f>IF(Binary!D510&gt;=1,"X",0)</f>
        <v>0</v>
      </c>
      <c r="E510" s="137">
        <f>IF(Binary!E510&gt;=1,"X",0)</f>
        <v>0</v>
      </c>
      <c r="F510" s="137">
        <f>IF(Binary!F510&gt;=1,"X",0)</f>
        <v>0</v>
      </c>
      <c r="G510" s="137">
        <f>IF(Binary!G510&gt;=1,"X",0)</f>
        <v>0</v>
      </c>
      <c r="H510" s="137">
        <f>IF(Binary!H510&gt;=1,"X",0)</f>
        <v>0</v>
      </c>
      <c r="I510" s="137">
        <f>IF(Binary!I510&gt;=1,"X",0)</f>
        <v>0</v>
      </c>
      <c r="J510" s="137">
        <f>IF(Binary!J510&gt;=1,"X",0)</f>
        <v>0</v>
      </c>
      <c r="K510" s="137">
        <f>IF(Binary!K510&gt;=1,"X",0)</f>
        <v>0</v>
      </c>
      <c r="L510" s="137">
        <f>IF(Binary!L510&gt;=1,"X",0)</f>
        <v>0</v>
      </c>
      <c r="M510" t="str">
        <f>'Actual species'!V510</f>
        <v>------------</v>
      </c>
    </row>
    <row r="511" spans="1:13" x14ac:dyDescent="0.3">
      <c r="A511" t="str">
        <f>Binary!A511</f>
        <v>Myrmecopora convexula</v>
      </c>
      <c r="B511" s="137">
        <f>IF(Binary!B511&gt;=1,"X",0)</f>
        <v>0</v>
      </c>
      <c r="C511" s="137">
        <f>IF(Binary!C511&gt;=1,"X",0)</f>
        <v>0</v>
      </c>
      <c r="D511" s="137" t="str">
        <f>IF(Binary!D511&gt;=1,"X",0)</f>
        <v>X</v>
      </c>
      <c r="E511" s="137" t="str">
        <f>IF(Binary!E511&gt;=1,"X",0)</f>
        <v>X</v>
      </c>
      <c r="F511" s="137" t="str">
        <f>IF(Binary!F511&gt;=1,"X",0)</f>
        <v>X</v>
      </c>
      <c r="G511" s="137">
        <f>IF(Binary!G511&gt;=1,"X",0)</f>
        <v>0</v>
      </c>
      <c r="H511" s="137">
        <f>IF(Binary!H511&gt;=1,"X",0)</f>
        <v>0</v>
      </c>
      <c r="I511" s="137" t="str">
        <f>IF(Binary!I511&gt;=1,"X",0)</f>
        <v>X</v>
      </c>
      <c r="J511" s="137">
        <f>IF(Binary!J511&gt;=1,"X",0)</f>
        <v>0</v>
      </c>
      <c r="K511" s="137">
        <f>IF(Binary!K511&gt;=1,"X",0)</f>
        <v>0</v>
      </c>
      <c r="L511" s="137">
        <f>IF(Binary!L511&gt;=1,"X",0)</f>
        <v>0</v>
      </c>
      <c r="M511" t="str">
        <f>'Actual species'!V511</f>
        <v>------------</v>
      </c>
    </row>
    <row r="512" spans="1:13" x14ac:dyDescent="0.3">
      <c r="A512" t="str">
        <f>Binary!A512</f>
        <v xml:space="preserve">Myrmecopora elisa (E) </v>
      </c>
      <c r="B512" s="137">
        <f>IF(Binary!B512&gt;=1,"X",0)</f>
        <v>0</v>
      </c>
      <c r="C512" s="137">
        <f>IF(Binary!C512&gt;=1,"X",0)</f>
        <v>0</v>
      </c>
      <c r="D512" s="137">
        <f>IF(Binary!D512&gt;=1,"X",0)</f>
        <v>0</v>
      </c>
      <c r="E512" s="137">
        <f>IF(Binary!E512&gt;=1,"X",0)</f>
        <v>0</v>
      </c>
      <c r="F512" s="137">
        <f>IF(Binary!F512&gt;=1,"X",0)</f>
        <v>0</v>
      </c>
      <c r="G512" s="137" t="str">
        <f>IF(Binary!G512&gt;=1,"X",0)</f>
        <v>X</v>
      </c>
      <c r="H512" s="137">
        <f>IF(Binary!H512&gt;=1,"X",0)</f>
        <v>0</v>
      </c>
      <c r="I512" s="137">
        <f>IF(Binary!I512&gt;=1,"X",0)</f>
        <v>0</v>
      </c>
      <c r="J512" s="137">
        <f>IF(Binary!J512&gt;=1,"X",0)</f>
        <v>0</v>
      </c>
      <c r="K512" s="137">
        <f>IF(Binary!K512&gt;=1,"X",0)</f>
        <v>0</v>
      </c>
      <c r="L512" s="137">
        <f>IF(Binary!L512&gt;=1,"X",0)</f>
        <v>0</v>
      </c>
      <c r="M512" t="str">
        <f>'Actual species'!V512</f>
        <v>------------</v>
      </c>
    </row>
    <row r="513" spans="1:13" x14ac:dyDescent="0.3">
      <c r="A513" t="str">
        <f>Binary!A513</f>
        <v xml:space="preserve">Myrmecopora fornicata (E) </v>
      </c>
      <c r="B513" s="137">
        <f>IF(Binary!B513&gt;=1,"X",0)</f>
        <v>0</v>
      </c>
      <c r="C513" s="137">
        <f>IF(Binary!C513&gt;=1,"X",0)</f>
        <v>0</v>
      </c>
      <c r="D513" s="137">
        <f>IF(Binary!D513&gt;=1,"X",0)</f>
        <v>0</v>
      </c>
      <c r="E513" s="137">
        <f>IF(Binary!E513&gt;=1,"X",0)</f>
        <v>0</v>
      </c>
      <c r="F513" s="137">
        <f>IF(Binary!F513&gt;=1,"X",0)</f>
        <v>0</v>
      </c>
      <c r="G513" s="137" t="str">
        <f>IF(Binary!G513&gt;=1,"X",0)</f>
        <v>X</v>
      </c>
      <c r="H513" s="137">
        <f>IF(Binary!H513&gt;=1,"X",0)</f>
        <v>0</v>
      </c>
      <c r="I513" s="137">
        <f>IF(Binary!I513&gt;=1,"X",0)</f>
        <v>0</v>
      </c>
      <c r="J513" s="137">
        <f>IF(Binary!J513&gt;=1,"X",0)</f>
        <v>0</v>
      </c>
      <c r="K513" s="137">
        <f>IF(Binary!K513&gt;=1,"X",0)</f>
        <v>0</v>
      </c>
      <c r="L513" s="137">
        <f>IF(Binary!L513&gt;=1,"X",0)</f>
        <v>0</v>
      </c>
      <c r="M513" t="str">
        <f>'Actual species'!V513</f>
        <v>------------</v>
      </c>
    </row>
    <row r="514" spans="1:13" x14ac:dyDescent="0.3">
      <c r="A514" t="str">
        <f>Binary!A514</f>
        <v>Myrmecopora fugax</v>
      </c>
      <c r="B514" s="137">
        <f>IF(Binary!B514&gt;=1,"X",0)</f>
        <v>0</v>
      </c>
      <c r="C514" s="137">
        <f>IF(Binary!C514&gt;=1,"X",0)</f>
        <v>0</v>
      </c>
      <c r="D514" s="137">
        <f>IF(Binary!D514&gt;=1,"X",0)</f>
        <v>0</v>
      </c>
      <c r="E514" s="137">
        <f>IF(Binary!E514&gt;=1,"X",0)</f>
        <v>0</v>
      </c>
      <c r="F514" s="137">
        <f>IF(Binary!F514&gt;=1,"X",0)</f>
        <v>0</v>
      </c>
      <c r="G514" s="137">
        <f>IF(Binary!G514&gt;=1,"X",0)</f>
        <v>0</v>
      </c>
      <c r="H514" s="137" t="str">
        <f>IF(Binary!H514&gt;=1,"X",0)</f>
        <v>X</v>
      </c>
      <c r="I514" s="137">
        <f>IF(Binary!I514&gt;=1,"X",0)</f>
        <v>0</v>
      </c>
      <c r="J514" s="137" t="str">
        <f>IF(Binary!J514&gt;=1,"X",0)</f>
        <v>X</v>
      </c>
      <c r="K514" s="137">
        <f>IF(Binary!K514&gt;=1,"X",0)</f>
        <v>0</v>
      </c>
      <c r="L514" s="137">
        <f>IF(Binary!L514&gt;=1,"X",0)</f>
        <v>0</v>
      </c>
      <c r="M514" t="str">
        <f>'Actual species'!V514</f>
        <v>------------</v>
      </c>
    </row>
    <row r="515" spans="1:13" x14ac:dyDescent="0.3">
      <c r="A515" t="str">
        <f>Binary!A515</f>
        <v xml:space="preserve">Myrmecopora idana (E) </v>
      </c>
      <c r="B515" s="137">
        <f>IF(Binary!B515&gt;=1,"X",0)</f>
        <v>0</v>
      </c>
      <c r="C515" s="137">
        <f>IF(Binary!C515&gt;=1,"X",0)</f>
        <v>0</v>
      </c>
      <c r="D515" s="137">
        <f>IF(Binary!D515&gt;=1,"X",0)</f>
        <v>0</v>
      </c>
      <c r="E515" s="137">
        <f>IF(Binary!E515&gt;=1,"X",0)</f>
        <v>0</v>
      </c>
      <c r="F515" s="137">
        <f>IF(Binary!F515&gt;=1,"X",0)</f>
        <v>0</v>
      </c>
      <c r="G515" s="137" t="str">
        <f>IF(Binary!G515&gt;=1,"X",0)</f>
        <v>X</v>
      </c>
      <c r="H515" s="137">
        <f>IF(Binary!H515&gt;=1,"X",0)</f>
        <v>0</v>
      </c>
      <c r="I515" s="137">
        <f>IF(Binary!I515&gt;=1,"X",0)</f>
        <v>0</v>
      </c>
      <c r="J515" s="137">
        <f>IF(Binary!J515&gt;=1,"X",0)</f>
        <v>0</v>
      </c>
      <c r="K515" s="137">
        <f>IF(Binary!K515&gt;=1,"X",0)</f>
        <v>0</v>
      </c>
      <c r="L515" s="137">
        <f>IF(Binary!L515&gt;=1,"X",0)</f>
        <v>0</v>
      </c>
      <c r="M515" t="str">
        <f>'Actual species'!V515</f>
        <v>------------</v>
      </c>
    </row>
    <row r="516" spans="1:13" x14ac:dyDescent="0.3">
      <c r="A516" t="str">
        <f>Binary!A516</f>
        <v>Myrmecopora laesa</v>
      </c>
      <c r="B516" s="137" t="str">
        <f>IF(Binary!B516&gt;=1,"X",0)</f>
        <v>X</v>
      </c>
      <c r="C516" s="137">
        <f>IF(Binary!C516&gt;=1,"X",0)</f>
        <v>0</v>
      </c>
      <c r="D516" s="137">
        <f>IF(Binary!D516&gt;=1,"X",0)</f>
        <v>0</v>
      </c>
      <c r="E516" s="137">
        <f>IF(Binary!E516&gt;=1,"X",0)</f>
        <v>0</v>
      </c>
      <c r="F516" s="137">
        <f>IF(Binary!F516&gt;=1,"X",0)</f>
        <v>0</v>
      </c>
      <c r="G516" s="137" t="str">
        <f>IF(Binary!G516&gt;=1,"X",0)</f>
        <v>X</v>
      </c>
      <c r="H516" s="137" t="str">
        <f>IF(Binary!H516&gt;=1,"X",0)</f>
        <v>X</v>
      </c>
      <c r="I516" s="137">
        <f>IF(Binary!I516&gt;=1,"X",0)</f>
        <v>0</v>
      </c>
      <c r="J516" s="137">
        <f>IF(Binary!J516&gt;=1,"X",0)</f>
        <v>0</v>
      </c>
      <c r="K516" s="137">
        <f>IF(Binary!K516&gt;=1,"X",0)</f>
        <v>0</v>
      </c>
      <c r="L516" s="137">
        <f>IF(Binary!L516&gt;=1,"X",0)</f>
        <v>0</v>
      </c>
      <c r="M516" t="str">
        <f>'Actual species'!V516</f>
        <v>------------</v>
      </c>
    </row>
    <row r="517" spans="1:13" x14ac:dyDescent="0.3">
      <c r="A517" t="str">
        <f>Binary!A517</f>
        <v xml:space="preserve">Myrmecopora plana (E) </v>
      </c>
      <c r="B517" s="137">
        <f>IF(Binary!B517&gt;=1,"X",0)</f>
        <v>0</v>
      </c>
      <c r="C517" s="137">
        <f>IF(Binary!C517&gt;=1,"X",0)</f>
        <v>0</v>
      </c>
      <c r="D517" s="137">
        <f>IF(Binary!D517&gt;=1,"X",0)</f>
        <v>0</v>
      </c>
      <c r="E517" s="137">
        <f>IF(Binary!E517&gt;=1,"X",0)</f>
        <v>0</v>
      </c>
      <c r="F517" s="137">
        <f>IF(Binary!F517&gt;=1,"X",0)</f>
        <v>0</v>
      </c>
      <c r="G517" s="137" t="str">
        <f>IF(Binary!G517&gt;=1,"X",0)</f>
        <v>X</v>
      </c>
      <c r="H517" s="137">
        <f>IF(Binary!H517&gt;=1,"X",0)</f>
        <v>0</v>
      </c>
      <c r="I517" s="137">
        <f>IF(Binary!I517&gt;=1,"X",0)</f>
        <v>0</v>
      </c>
      <c r="J517" s="137">
        <f>IF(Binary!J517&gt;=1,"X",0)</f>
        <v>0</v>
      </c>
      <c r="K517" s="137">
        <f>IF(Binary!K517&gt;=1,"X",0)</f>
        <v>0</v>
      </c>
      <c r="L517" s="137">
        <f>IF(Binary!L517&gt;=1,"X",0)</f>
        <v>0</v>
      </c>
      <c r="M517" t="str">
        <f>'Actual species'!V517</f>
        <v>------------</v>
      </c>
    </row>
    <row r="518" spans="1:13" x14ac:dyDescent="0.3">
      <c r="A518" t="str">
        <f>Binary!A518</f>
        <v>Myrmecopora pygmaea</v>
      </c>
      <c r="B518" s="137">
        <f>IF(Binary!B518&gt;=1,"X",0)</f>
        <v>0</v>
      </c>
      <c r="C518" s="137">
        <f>IF(Binary!C518&gt;=1,"X",0)</f>
        <v>0</v>
      </c>
      <c r="D518" s="137">
        <f>IF(Binary!D518&gt;=1,"X",0)</f>
        <v>0</v>
      </c>
      <c r="E518" s="137">
        <f>IF(Binary!E518&gt;=1,"X",0)</f>
        <v>0</v>
      </c>
      <c r="F518" s="137">
        <f>IF(Binary!F518&gt;=1,"X",0)</f>
        <v>0</v>
      </c>
      <c r="G518" s="137">
        <f>IF(Binary!G518&gt;=1,"X",0)</f>
        <v>0</v>
      </c>
      <c r="H518" s="137">
        <f>IF(Binary!H518&gt;=1,"X",0)</f>
        <v>0</v>
      </c>
      <c r="I518" s="137">
        <f>IF(Binary!I518&gt;=1,"X",0)</f>
        <v>0</v>
      </c>
      <c r="J518" s="137">
        <f>IF(Binary!J518&gt;=1,"X",0)</f>
        <v>0</v>
      </c>
      <c r="K518" s="137">
        <f>IF(Binary!K518&gt;=1,"X",0)</f>
        <v>0</v>
      </c>
      <c r="L518" s="137">
        <f>IF(Binary!L518&gt;=1,"X",0)</f>
        <v>0</v>
      </c>
      <c r="M518" t="str">
        <f>'Actual species'!V518</f>
        <v>------------</v>
      </c>
    </row>
    <row r="519" spans="1:13" x14ac:dyDescent="0.3">
      <c r="A519" t="str">
        <f>Binary!A519</f>
        <v xml:space="preserve">Myrmecopora rhodica (E) </v>
      </c>
      <c r="B519" s="137">
        <f>IF(Binary!B519&gt;=1,"X",0)</f>
        <v>0</v>
      </c>
      <c r="C519" s="137">
        <f>IF(Binary!C519&gt;=1,"X",0)</f>
        <v>0</v>
      </c>
      <c r="D519" s="137">
        <f>IF(Binary!D519&gt;=1,"X",0)</f>
        <v>0</v>
      </c>
      <c r="E519" s="137">
        <f>IF(Binary!E519&gt;=1,"X",0)</f>
        <v>0</v>
      </c>
      <c r="F519" s="137">
        <f>IF(Binary!F519&gt;=1,"X",0)</f>
        <v>0</v>
      </c>
      <c r="G519" s="137">
        <f>IF(Binary!G519&gt;=1,"X",0)</f>
        <v>0</v>
      </c>
      <c r="H519" s="137" t="str">
        <f>IF(Binary!H519&gt;=1,"X",0)</f>
        <v>X</v>
      </c>
      <c r="I519" s="137">
        <f>IF(Binary!I519&gt;=1,"X",0)</f>
        <v>0</v>
      </c>
      <c r="J519" s="137">
        <f>IF(Binary!J519&gt;=1,"X",0)</f>
        <v>0</v>
      </c>
      <c r="K519" s="137">
        <f>IF(Binary!K519&gt;=1,"X",0)</f>
        <v>0</v>
      </c>
      <c r="L519" s="137">
        <f>IF(Binary!L519&gt;=1,"X",0)</f>
        <v>0</v>
      </c>
      <c r="M519" t="str">
        <f>'Actual species'!V519</f>
        <v>------------</v>
      </c>
    </row>
    <row r="520" spans="1:13" x14ac:dyDescent="0.3">
      <c r="A520" t="str">
        <f>Binary!A520</f>
        <v xml:space="preserve">Myrmecopora sp. </v>
      </c>
      <c r="B520" s="137">
        <f>IF(Binary!B520&gt;=1,"X",0)</f>
        <v>0</v>
      </c>
      <c r="C520" s="137">
        <f>IF(Binary!C520&gt;=1,"X",0)</f>
        <v>0</v>
      </c>
      <c r="D520" s="137">
        <f>IF(Binary!D520&gt;=1,"X",0)</f>
        <v>0</v>
      </c>
      <c r="E520" s="137">
        <f>IF(Binary!E520&gt;=1,"X",0)</f>
        <v>0</v>
      </c>
      <c r="F520" s="137">
        <f>IF(Binary!F520&gt;=1,"X",0)</f>
        <v>0</v>
      </c>
      <c r="G520" s="137" t="str">
        <f>IF(Binary!G520&gt;=1,"X",0)</f>
        <v>X</v>
      </c>
      <c r="H520" s="137">
        <f>IF(Binary!H520&gt;=1,"X",0)</f>
        <v>0</v>
      </c>
      <c r="I520" s="137">
        <f>IF(Binary!I520&gt;=1,"X",0)</f>
        <v>0</v>
      </c>
      <c r="J520" s="137">
        <f>IF(Binary!J520&gt;=1,"X",0)</f>
        <v>0</v>
      </c>
      <c r="K520" s="137">
        <f>IF(Binary!K520&gt;=1,"X",0)</f>
        <v>0</v>
      </c>
      <c r="L520" s="137">
        <f>IF(Binary!L520&gt;=1,"X",0)</f>
        <v>0</v>
      </c>
      <c r="M520" t="str">
        <f>'Actual species'!V520</f>
        <v>------------</v>
      </c>
    </row>
    <row r="521" spans="1:13" x14ac:dyDescent="0.3">
      <c r="A521" t="str">
        <f>Binary!A521</f>
        <v xml:space="preserve">Myrmecopora sulcata </v>
      </c>
      <c r="B521" s="137">
        <f>IF(Binary!B521&gt;=1,"X",0)</f>
        <v>0</v>
      </c>
      <c r="C521" s="137">
        <f>IF(Binary!C521&gt;=1,"X",0)</f>
        <v>0</v>
      </c>
      <c r="D521" s="137">
        <f>IF(Binary!D521&gt;=1,"X",0)</f>
        <v>0</v>
      </c>
      <c r="E521" s="137">
        <f>IF(Binary!E521&gt;=1,"X",0)</f>
        <v>0</v>
      </c>
      <c r="F521" s="137" t="str">
        <f>IF(Binary!F521&gt;=1,"X",0)</f>
        <v>X</v>
      </c>
      <c r="G521" s="137">
        <f>IF(Binary!G521&gt;=1,"X",0)</f>
        <v>0</v>
      </c>
      <c r="H521" s="137">
        <f>IF(Binary!H521&gt;=1,"X",0)</f>
        <v>0</v>
      </c>
      <c r="I521" s="137">
        <f>IF(Binary!I521&gt;=1,"X",0)</f>
        <v>0</v>
      </c>
      <c r="J521" s="137">
        <f>IF(Binary!J521&gt;=1,"X",0)</f>
        <v>0</v>
      </c>
      <c r="K521" s="137">
        <f>IF(Binary!K521&gt;=1,"X",0)</f>
        <v>0</v>
      </c>
      <c r="L521" s="137">
        <f>IF(Binary!L521&gt;=1,"X",0)</f>
        <v>0</v>
      </c>
      <c r="M521" t="str">
        <f>'Actual species'!V521</f>
        <v>------------</v>
      </c>
    </row>
    <row r="522" spans="1:13" x14ac:dyDescent="0.3">
      <c r="A522" t="str">
        <f>Binary!A522</f>
        <v xml:space="preserve">Myrmecopora thriptica (E) </v>
      </c>
      <c r="B522" s="137">
        <f>IF(Binary!B522&gt;=1,"X",0)</f>
        <v>0</v>
      </c>
      <c r="C522" s="137">
        <f>IF(Binary!C522&gt;=1,"X",0)</f>
        <v>0</v>
      </c>
      <c r="D522" s="137">
        <f>IF(Binary!D522&gt;=1,"X",0)</f>
        <v>0</v>
      </c>
      <c r="E522" s="137">
        <f>IF(Binary!E522&gt;=1,"X",0)</f>
        <v>0</v>
      </c>
      <c r="F522" s="137">
        <f>IF(Binary!F522&gt;=1,"X",0)</f>
        <v>0</v>
      </c>
      <c r="G522" s="137" t="str">
        <f>IF(Binary!G522&gt;=1,"X",0)</f>
        <v>X</v>
      </c>
      <c r="H522" s="137">
        <f>IF(Binary!H522&gt;=1,"X",0)</f>
        <v>0</v>
      </c>
      <c r="I522" s="137">
        <f>IF(Binary!I522&gt;=1,"X",0)</f>
        <v>0</v>
      </c>
      <c r="J522" s="137">
        <f>IF(Binary!J522&gt;=1,"X",0)</f>
        <v>0</v>
      </c>
      <c r="K522" s="137">
        <f>IF(Binary!K522&gt;=1,"X",0)</f>
        <v>0</v>
      </c>
      <c r="L522" s="137">
        <f>IF(Binary!L522&gt;=1,"X",0)</f>
        <v>0</v>
      </c>
      <c r="M522" t="str">
        <f>'Actual species'!V522</f>
        <v>------------</v>
      </c>
    </row>
    <row r="523" spans="1:13" x14ac:dyDescent="0.3">
      <c r="A523" t="str">
        <f>Binary!A523</f>
        <v>Myrmecopora uvida</v>
      </c>
      <c r="B523" s="137">
        <f>IF(Binary!B523&gt;=1,"X",0)</f>
        <v>0</v>
      </c>
      <c r="C523" s="137">
        <f>IF(Binary!C523&gt;=1,"X",0)</f>
        <v>0</v>
      </c>
      <c r="D523" s="137">
        <f>IF(Binary!D523&gt;=1,"X",0)</f>
        <v>0</v>
      </c>
      <c r="E523" s="137">
        <f>IF(Binary!E523&gt;=1,"X",0)</f>
        <v>0</v>
      </c>
      <c r="F523" s="137" t="str">
        <f>IF(Binary!F523&gt;=1,"X",0)</f>
        <v>X</v>
      </c>
      <c r="G523" s="137">
        <f>IF(Binary!G523&gt;=1,"X",0)</f>
        <v>0</v>
      </c>
      <c r="H523" s="137">
        <f>IF(Binary!H523&gt;=1,"X",0)</f>
        <v>0</v>
      </c>
      <c r="I523" s="137">
        <f>IF(Binary!I523&gt;=1,"X",0)</f>
        <v>0</v>
      </c>
      <c r="J523" s="137">
        <f>IF(Binary!J523&gt;=1,"X",0)</f>
        <v>0</v>
      </c>
      <c r="K523" s="137">
        <f>IF(Binary!K523&gt;=1,"X",0)</f>
        <v>0</v>
      </c>
      <c r="L523" s="137">
        <f>IF(Binary!L523&gt;=1,"X",0)</f>
        <v>0</v>
      </c>
      <c r="M523" t="str">
        <f>'Actual species'!V523</f>
        <v>------------</v>
      </c>
    </row>
    <row r="524" spans="1:13" x14ac:dyDescent="0.3">
      <c r="A524" t="str">
        <f>Binary!A524</f>
        <v>Myrmoecia plicata</v>
      </c>
      <c r="B524" s="137">
        <f>IF(Binary!B524&gt;=1,"X",0)</f>
        <v>0</v>
      </c>
      <c r="C524" s="137">
        <f>IF(Binary!C524&gt;=1,"X",0)</f>
        <v>0</v>
      </c>
      <c r="D524" s="137">
        <f>IF(Binary!D524&gt;=1,"X",0)</f>
        <v>0</v>
      </c>
      <c r="E524" s="137">
        <f>IF(Binary!E524&gt;=1,"X",0)</f>
        <v>0</v>
      </c>
      <c r="F524" s="137" t="str">
        <f>IF(Binary!F524&gt;=1,"X",0)</f>
        <v>X</v>
      </c>
      <c r="G524" s="137">
        <f>IF(Binary!G524&gt;=1,"X",0)</f>
        <v>0</v>
      </c>
      <c r="H524" s="137">
        <f>IF(Binary!H524&gt;=1,"X",0)</f>
        <v>0</v>
      </c>
      <c r="I524" s="137">
        <f>IF(Binary!I524&gt;=1,"X",0)</f>
        <v>0</v>
      </c>
      <c r="J524" s="137">
        <f>IF(Binary!J524&gt;=1,"X",0)</f>
        <v>0</v>
      </c>
      <c r="K524" s="137">
        <f>IF(Binary!K524&gt;=1,"X",0)</f>
        <v>0</v>
      </c>
      <c r="L524" s="137">
        <f>IF(Binary!L524&gt;=1,"X",0)</f>
        <v>0</v>
      </c>
      <c r="M524" t="str">
        <f>'Actual species'!V524</f>
        <v>------------</v>
      </c>
    </row>
    <row r="525" spans="1:13" x14ac:dyDescent="0.3">
      <c r="A525" t="str">
        <f>Binary!A525</f>
        <v>Nehemitropia lividipennis</v>
      </c>
      <c r="B525" s="137">
        <f>IF(Binary!B525&gt;=1,"X",0)</f>
        <v>0</v>
      </c>
      <c r="C525" s="137">
        <f>IF(Binary!C525&gt;=1,"X",0)</f>
        <v>0</v>
      </c>
      <c r="D525" s="137">
        <f>IF(Binary!D525&gt;=1,"X",0)</f>
        <v>0</v>
      </c>
      <c r="E525" s="137">
        <f>IF(Binary!E525&gt;=1,"X",0)</f>
        <v>0</v>
      </c>
      <c r="F525" s="137">
        <f>IF(Binary!F525&gt;=1,"X",0)</f>
        <v>0</v>
      </c>
      <c r="G525" s="137">
        <f>IF(Binary!G525&gt;=1,"X",0)</f>
        <v>0</v>
      </c>
      <c r="H525" s="137" t="str">
        <f>IF(Binary!H525&gt;=1,"X",0)</f>
        <v>X</v>
      </c>
      <c r="I525" s="137">
        <f>IF(Binary!I525&gt;=1,"X",0)</f>
        <v>0</v>
      </c>
      <c r="J525" s="137" t="str">
        <f>IF(Binary!J525&gt;=1,"X",0)</f>
        <v>X</v>
      </c>
      <c r="K525" s="137">
        <f>IF(Binary!K525&gt;=1,"X",0)</f>
        <v>0</v>
      </c>
      <c r="L525" s="137">
        <f>IF(Binary!L525&gt;=1,"X",0)</f>
        <v>0</v>
      </c>
      <c r="M525" t="str">
        <f>'Actual species'!V525</f>
        <v>------------</v>
      </c>
    </row>
    <row r="526" spans="1:13" x14ac:dyDescent="0.3">
      <c r="A526" t="str">
        <f>Binary!A526</f>
        <v>Notothecta flavipes</v>
      </c>
      <c r="B526" s="137">
        <f>IF(Binary!B526&gt;=1,"X",0)</f>
        <v>0</v>
      </c>
      <c r="C526" s="137">
        <f>IF(Binary!C526&gt;=1,"X",0)</f>
        <v>0</v>
      </c>
      <c r="D526" s="137">
        <f>IF(Binary!D526&gt;=1,"X",0)</f>
        <v>0</v>
      </c>
      <c r="E526" s="137">
        <f>IF(Binary!E526&gt;=1,"X",0)</f>
        <v>0</v>
      </c>
      <c r="F526" s="137">
        <f>IF(Binary!F526&gt;=1,"X",0)</f>
        <v>0</v>
      </c>
      <c r="G526" s="137">
        <f>IF(Binary!G526&gt;=1,"X",0)</f>
        <v>0</v>
      </c>
      <c r="H526" s="137">
        <f>IF(Binary!H526&gt;=1,"X",0)</f>
        <v>0</v>
      </c>
      <c r="I526" s="137">
        <f>IF(Binary!I526&gt;=1,"X",0)</f>
        <v>0</v>
      </c>
      <c r="J526" s="137">
        <f>IF(Binary!J526&gt;=1,"X",0)</f>
        <v>0</v>
      </c>
      <c r="K526" s="137">
        <f>IF(Binary!K526&gt;=1,"X",0)</f>
        <v>0</v>
      </c>
      <c r="L526" s="137">
        <f>IF(Binary!L526&gt;=1,"X",0)</f>
        <v>0</v>
      </c>
      <c r="M526" t="str">
        <f>'Actual species'!V526</f>
        <v>------------</v>
      </c>
    </row>
    <row r="527" spans="1:13" x14ac:dyDescent="0.3">
      <c r="A527" t="str">
        <f>Binary!A527</f>
        <v>Notothecta pisidica</v>
      </c>
      <c r="B527" s="137">
        <f>IF(Binary!B527&gt;=1,"X",0)</f>
        <v>0</v>
      </c>
      <c r="C527" s="137">
        <f>IF(Binary!C527&gt;=1,"X",0)</f>
        <v>0</v>
      </c>
      <c r="D527" s="137">
        <f>IF(Binary!D527&gt;=1,"X",0)</f>
        <v>0</v>
      </c>
      <c r="E527" s="137">
        <f>IF(Binary!E527&gt;=1,"X",0)</f>
        <v>0</v>
      </c>
      <c r="F527" s="137" t="str">
        <f>IF(Binary!F527&gt;=1,"X",0)</f>
        <v>X</v>
      </c>
      <c r="G527" s="137">
        <f>IF(Binary!G527&gt;=1,"X",0)</f>
        <v>0</v>
      </c>
      <c r="H527" s="137">
        <f>IF(Binary!H527&gt;=1,"X",0)</f>
        <v>0</v>
      </c>
      <c r="I527" s="137">
        <f>IF(Binary!I527&gt;=1,"X",0)</f>
        <v>0</v>
      </c>
      <c r="J527" s="137">
        <f>IF(Binary!J527&gt;=1,"X",0)</f>
        <v>0</v>
      </c>
      <c r="K527" s="137">
        <f>IF(Binary!K527&gt;=1,"X",0)</f>
        <v>0</v>
      </c>
      <c r="L527" s="137">
        <f>IF(Binary!L527&gt;=1,"X",0)</f>
        <v>0</v>
      </c>
      <c r="M527" t="str">
        <f>'Actual species'!V527</f>
        <v>------------</v>
      </c>
    </row>
    <row r="528" spans="1:13" x14ac:dyDescent="0.3">
      <c r="A528" t="str">
        <f>Binary!A528</f>
        <v>Ocalea badia</v>
      </c>
      <c r="B528" s="137">
        <f>IF(Binary!B528&gt;=1,"X",0)</f>
        <v>0</v>
      </c>
      <c r="C528" s="137" t="str">
        <f>IF(Binary!C528&gt;=1,"X",0)</f>
        <v>X</v>
      </c>
      <c r="D528" s="137">
        <f>IF(Binary!D528&gt;=1,"X",0)</f>
        <v>0</v>
      </c>
      <c r="E528" s="137">
        <f>IF(Binary!E528&gt;=1,"X",0)</f>
        <v>0</v>
      </c>
      <c r="F528" s="137">
        <f>IF(Binary!F528&gt;=1,"X",0)</f>
        <v>0</v>
      </c>
      <c r="G528" s="137" t="str">
        <f>IF(Binary!G528&gt;=1,"X",0)</f>
        <v>X</v>
      </c>
      <c r="H528" s="137">
        <f>IF(Binary!H528&gt;=1,"X",0)</f>
        <v>0</v>
      </c>
      <c r="I528" s="137">
        <f>IF(Binary!I528&gt;=1,"X",0)</f>
        <v>0</v>
      </c>
      <c r="J528" s="137">
        <f>IF(Binary!J528&gt;=1,"X",0)</f>
        <v>0</v>
      </c>
      <c r="K528" s="137">
        <f>IF(Binary!K528&gt;=1,"X",0)</f>
        <v>0</v>
      </c>
      <c r="L528" s="137">
        <f>IF(Binary!L528&gt;=1,"X",0)</f>
        <v>0</v>
      </c>
      <c r="M528" t="str">
        <f>'Actual species'!V528</f>
        <v>------------</v>
      </c>
    </row>
    <row r="529" spans="1:13" x14ac:dyDescent="0.3">
      <c r="A529" t="str">
        <f>Binary!A529</f>
        <v>Ocalea brachyptera</v>
      </c>
      <c r="B529" s="137">
        <f>IF(Binary!B529&gt;=1,"X",0)</f>
        <v>0</v>
      </c>
      <c r="C529" s="137">
        <f>IF(Binary!C529&gt;=1,"X",0)</f>
        <v>0</v>
      </c>
      <c r="D529" s="137">
        <f>IF(Binary!D529&gt;=1,"X",0)</f>
        <v>0</v>
      </c>
      <c r="E529" s="137" t="str">
        <f>IF(Binary!E529&gt;=1,"X",0)</f>
        <v>X</v>
      </c>
      <c r="F529" s="137">
        <f>IF(Binary!F529&gt;=1,"X",0)</f>
        <v>0</v>
      </c>
      <c r="G529" s="137">
        <f>IF(Binary!G529&gt;=1,"X",0)</f>
        <v>0</v>
      </c>
      <c r="H529" s="137">
        <f>IF(Binary!H529&gt;=1,"X",0)</f>
        <v>0</v>
      </c>
      <c r="I529" s="137" t="str">
        <f>IF(Binary!I529&gt;=1,"X",0)</f>
        <v>X</v>
      </c>
      <c r="J529" s="137">
        <f>IF(Binary!J529&gt;=1,"X",0)</f>
        <v>0</v>
      </c>
      <c r="K529" s="137">
        <f>IF(Binary!K529&gt;=1,"X",0)</f>
        <v>0</v>
      </c>
      <c r="L529" s="137">
        <f>IF(Binary!L529&gt;=1,"X",0)</f>
        <v>0</v>
      </c>
      <c r="M529" t="str">
        <f>'Actual species'!V529</f>
        <v>------------</v>
      </c>
    </row>
    <row r="530" spans="1:13" x14ac:dyDescent="0.3">
      <c r="A530" t="str">
        <f>Binary!A530</f>
        <v>Ocalea cf. badia</v>
      </c>
      <c r="B530" s="137">
        <f>IF(Binary!B530&gt;=1,"X",0)</f>
        <v>0</v>
      </c>
      <c r="C530" s="137">
        <f>IF(Binary!C530&gt;=1,"X",0)</f>
        <v>0</v>
      </c>
      <c r="D530" s="137">
        <f>IF(Binary!D530&gt;=1,"X",0)</f>
        <v>0</v>
      </c>
      <c r="E530" s="137">
        <f>IF(Binary!E530&gt;=1,"X",0)</f>
        <v>0</v>
      </c>
      <c r="F530" s="137">
        <f>IF(Binary!F530&gt;=1,"X",0)</f>
        <v>0</v>
      </c>
      <c r="G530" s="137">
        <f>IF(Binary!G530&gt;=1,"X",0)</f>
        <v>0</v>
      </c>
      <c r="H530" s="137">
        <f>IF(Binary!H530&gt;=1,"X",0)</f>
        <v>0</v>
      </c>
      <c r="I530" s="137">
        <f>IF(Binary!I530&gt;=1,"X",0)</f>
        <v>0</v>
      </c>
      <c r="J530" s="137">
        <f>IF(Binary!J530&gt;=1,"X",0)</f>
        <v>0</v>
      </c>
      <c r="K530" s="137">
        <f>IF(Binary!K530&gt;=1,"X",0)</f>
        <v>0</v>
      </c>
      <c r="L530" s="137">
        <f>IF(Binary!L530&gt;=1,"X",0)</f>
        <v>0</v>
      </c>
      <c r="M530" t="str">
        <f>'Actual species'!V530</f>
        <v>------------</v>
      </c>
    </row>
    <row r="531" spans="1:13" x14ac:dyDescent="0.3">
      <c r="A531" t="str">
        <f>Binary!A531</f>
        <v>Ocalea cf. puncticollis</v>
      </c>
      <c r="B531" s="137">
        <f>IF(Binary!B531&gt;=1,"X",0)</f>
        <v>0</v>
      </c>
      <c r="C531" s="137">
        <f>IF(Binary!C531&gt;=1,"X",0)</f>
        <v>0</v>
      </c>
      <c r="D531" s="137">
        <f>IF(Binary!D531&gt;=1,"X",0)</f>
        <v>0</v>
      </c>
      <c r="E531" s="137">
        <f>IF(Binary!E531&gt;=1,"X",0)</f>
        <v>0</v>
      </c>
      <c r="F531" s="137" t="str">
        <f>IF(Binary!F531&gt;=1,"X",0)</f>
        <v>X</v>
      </c>
      <c r="G531" s="137">
        <f>IF(Binary!G531&gt;=1,"X",0)</f>
        <v>0</v>
      </c>
      <c r="H531" s="137">
        <f>IF(Binary!H531&gt;=1,"X",0)</f>
        <v>0</v>
      </c>
      <c r="I531" s="137">
        <f>IF(Binary!I531&gt;=1,"X",0)</f>
        <v>0</v>
      </c>
      <c r="J531" s="137">
        <f>IF(Binary!J531&gt;=1,"X",0)</f>
        <v>0</v>
      </c>
      <c r="K531" s="137">
        <f>IF(Binary!K531&gt;=1,"X",0)</f>
        <v>0</v>
      </c>
      <c r="L531" s="137">
        <f>IF(Binary!L531&gt;=1,"X",0)</f>
        <v>0</v>
      </c>
      <c r="M531" t="str">
        <f>'Actual species'!V531</f>
        <v>------------</v>
      </c>
    </row>
    <row r="532" spans="1:13" x14ac:dyDescent="0.3">
      <c r="A532" t="str">
        <f>Binary!A532</f>
        <v>Ocalea cf. rivularis</v>
      </c>
      <c r="B532" s="137">
        <f>IF(Binary!B532&gt;=1,"X",0)</f>
        <v>0</v>
      </c>
      <c r="C532" s="137">
        <f>IF(Binary!C532&gt;=1,"X",0)</f>
        <v>0</v>
      </c>
      <c r="D532" s="137">
        <f>IF(Binary!D532&gt;=1,"X",0)</f>
        <v>0</v>
      </c>
      <c r="E532" s="137">
        <f>IF(Binary!E532&gt;=1,"X",0)</f>
        <v>0</v>
      </c>
      <c r="F532" s="137" t="str">
        <f>IF(Binary!F532&gt;=1,"X",0)</f>
        <v>X</v>
      </c>
      <c r="G532" s="137">
        <f>IF(Binary!G532&gt;=1,"X",0)</f>
        <v>0</v>
      </c>
      <c r="H532" s="137">
        <f>IF(Binary!H532&gt;=1,"X",0)</f>
        <v>0</v>
      </c>
      <c r="I532" s="137">
        <f>IF(Binary!I532&gt;=1,"X",0)</f>
        <v>0</v>
      </c>
      <c r="J532" s="137">
        <f>IF(Binary!J532&gt;=1,"X",0)</f>
        <v>0</v>
      </c>
      <c r="K532" s="137">
        <f>IF(Binary!K532&gt;=1,"X",0)</f>
        <v>0</v>
      </c>
      <c r="L532" s="137">
        <f>IF(Binary!L532&gt;=1,"X",0)</f>
        <v>0</v>
      </c>
      <c r="M532" t="str">
        <f>'Actual species'!V532</f>
        <v>------------</v>
      </c>
    </row>
    <row r="533" spans="1:13" x14ac:dyDescent="0.3">
      <c r="A533" t="str">
        <f>Binary!A533</f>
        <v>Ocalea concolor</v>
      </c>
      <c r="B533" s="137">
        <f>IF(Binary!B533&gt;=1,"X",0)</f>
        <v>0</v>
      </c>
      <c r="C533" s="137">
        <f>IF(Binary!C533&gt;=1,"X",0)</f>
        <v>0</v>
      </c>
      <c r="D533" s="137">
        <f>IF(Binary!D533&gt;=1,"X",0)</f>
        <v>0</v>
      </c>
      <c r="E533" s="137">
        <f>IF(Binary!E533&gt;=1,"X",0)</f>
        <v>0</v>
      </c>
      <c r="F533" s="137">
        <f>IF(Binary!F533&gt;=1,"X",0)</f>
        <v>0</v>
      </c>
      <c r="G533" s="137">
        <f>IF(Binary!G533&gt;=1,"X",0)</f>
        <v>0</v>
      </c>
      <c r="H533" s="137">
        <f>IF(Binary!H533&gt;=1,"X",0)</f>
        <v>0</v>
      </c>
      <c r="I533" s="137">
        <f>IF(Binary!I533&gt;=1,"X",0)</f>
        <v>0</v>
      </c>
      <c r="J533" s="137">
        <f>IF(Binary!J533&gt;=1,"X",0)</f>
        <v>0</v>
      </c>
      <c r="K533" s="137">
        <f>IF(Binary!K533&gt;=1,"X",0)</f>
        <v>0</v>
      </c>
      <c r="L533" s="137">
        <f>IF(Binary!L533&gt;=1,"X",0)</f>
        <v>0</v>
      </c>
      <c r="M533" t="str">
        <f>'Actual species'!V533</f>
        <v>------------</v>
      </c>
    </row>
    <row r="534" spans="1:13" x14ac:dyDescent="0.3">
      <c r="A534" t="str">
        <f>Binary!A534</f>
        <v xml:space="preserve">Ocalea cretica (E) </v>
      </c>
      <c r="B534" s="137">
        <f>IF(Binary!B534&gt;=1,"X",0)</f>
        <v>0</v>
      </c>
      <c r="C534" s="137">
        <f>IF(Binary!C534&gt;=1,"X",0)</f>
        <v>0</v>
      </c>
      <c r="D534" s="137">
        <f>IF(Binary!D534&gt;=1,"X",0)</f>
        <v>0</v>
      </c>
      <c r="E534" s="137">
        <f>IF(Binary!E534&gt;=1,"X",0)</f>
        <v>0</v>
      </c>
      <c r="F534" s="137">
        <f>IF(Binary!F534&gt;=1,"X",0)</f>
        <v>0</v>
      </c>
      <c r="G534" s="137" t="str">
        <f>IF(Binary!G534&gt;=1,"X",0)</f>
        <v>X</v>
      </c>
      <c r="H534" s="137">
        <f>IF(Binary!H534&gt;=1,"X",0)</f>
        <v>0</v>
      </c>
      <c r="I534" s="137">
        <f>IF(Binary!I534&gt;=1,"X",0)</f>
        <v>0</v>
      </c>
      <c r="J534" s="137">
        <f>IF(Binary!J534&gt;=1,"X",0)</f>
        <v>0</v>
      </c>
      <c r="K534" s="137">
        <f>IF(Binary!K534&gt;=1,"X",0)</f>
        <v>0</v>
      </c>
      <c r="L534" s="137">
        <f>IF(Binary!L534&gt;=1,"X",0)</f>
        <v>0</v>
      </c>
      <c r="M534" t="str">
        <f>'Actual species'!V534</f>
        <v>------------</v>
      </c>
    </row>
    <row r="535" spans="1:13" x14ac:dyDescent="0.3">
      <c r="A535" t="str">
        <f>Binary!A535</f>
        <v>Ocalea puncticollis</v>
      </c>
      <c r="B535" s="137" t="str">
        <f>IF(Binary!B535&gt;=1,"X",0)</f>
        <v>X</v>
      </c>
      <c r="C535" s="137">
        <f>IF(Binary!C535&gt;=1,"X",0)</f>
        <v>0</v>
      </c>
      <c r="D535" s="137">
        <f>IF(Binary!D535&gt;=1,"X",0)</f>
        <v>0</v>
      </c>
      <c r="E535" s="137">
        <f>IF(Binary!E535&gt;=1,"X",0)</f>
        <v>0</v>
      </c>
      <c r="F535" s="137">
        <f>IF(Binary!F535&gt;=1,"X",0)</f>
        <v>0</v>
      </c>
      <c r="G535" s="137">
        <f>IF(Binary!G535&gt;=1,"X",0)</f>
        <v>0</v>
      </c>
      <c r="H535" s="137">
        <f>IF(Binary!H535&gt;=1,"X",0)</f>
        <v>0</v>
      </c>
      <c r="I535" s="137">
        <f>IF(Binary!I535&gt;=1,"X",0)</f>
        <v>0</v>
      </c>
      <c r="J535" s="137">
        <f>IF(Binary!J535&gt;=1,"X",0)</f>
        <v>0</v>
      </c>
      <c r="K535" s="137">
        <f>IF(Binary!K535&gt;=1,"X",0)</f>
        <v>0</v>
      </c>
      <c r="L535" s="137">
        <f>IF(Binary!L535&gt;=1,"X",0)</f>
        <v>0</v>
      </c>
      <c r="M535" t="str">
        <f>'Actual species'!V535</f>
        <v>------------</v>
      </c>
    </row>
    <row r="536" spans="1:13" x14ac:dyDescent="0.3">
      <c r="A536" t="str">
        <f>Binary!A536</f>
        <v>Ocalea robusta</v>
      </c>
      <c r="B536" s="137">
        <f>IF(Binary!B536&gt;=1,"X",0)</f>
        <v>0</v>
      </c>
      <c r="C536" s="137">
        <f>IF(Binary!C536&gt;=1,"X",0)</f>
        <v>0</v>
      </c>
      <c r="D536" s="137">
        <f>IF(Binary!D536&gt;=1,"X",0)</f>
        <v>0</v>
      </c>
      <c r="E536" s="137">
        <f>IF(Binary!E536&gt;=1,"X",0)</f>
        <v>0</v>
      </c>
      <c r="F536" s="137">
        <f>IF(Binary!F536&gt;=1,"X",0)</f>
        <v>0</v>
      </c>
      <c r="G536" s="137">
        <f>IF(Binary!G536&gt;=1,"X",0)</f>
        <v>0</v>
      </c>
      <c r="H536" s="137">
        <f>IF(Binary!H536&gt;=1,"X",0)</f>
        <v>0</v>
      </c>
      <c r="I536" s="137">
        <f>IF(Binary!I536&gt;=1,"X",0)</f>
        <v>0</v>
      </c>
      <c r="J536" s="137" t="str">
        <f>IF(Binary!J536&gt;=1,"X",0)</f>
        <v>X</v>
      </c>
      <c r="K536" s="137">
        <f>IF(Binary!K536&gt;=1,"X",0)</f>
        <v>0</v>
      </c>
      <c r="L536" s="137">
        <f>IF(Binary!L536&gt;=1,"X",0)</f>
        <v>0</v>
      </c>
      <c r="M536" t="str">
        <f>'Actual species'!V536</f>
        <v>------------</v>
      </c>
    </row>
    <row r="537" spans="1:13" x14ac:dyDescent="0.3">
      <c r="A537" t="str">
        <f>Binary!A537</f>
        <v>Ocalea ruficollis</v>
      </c>
      <c r="B537" s="137">
        <f>IF(Binary!B537&gt;=1,"X",0)</f>
        <v>0</v>
      </c>
      <c r="C537" s="137">
        <f>IF(Binary!C537&gt;=1,"X",0)</f>
        <v>0</v>
      </c>
      <c r="D537" s="137">
        <f>IF(Binary!D537&gt;=1,"X",0)</f>
        <v>0</v>
      </c>
      <c r="E537" s="137">
        <f>IF(Binary!E537&gt;=1,"X",0)</f>
        <v>0</v>
      </c>
      <c r="F537" s="137">
        <f>IF(Binary!F537&gt;=1,"X",0)</f>
        <v>0</v>
      </c>
      <c r="G537" s="137">
        <f>IF(Binary!G537&gt;=1,"X",0)</f>
        <v>0</v>
      </c>
      <c r="H537" s="137">
        <f>IF(Binary!H537&gt;=1,"X",0)</f>
        <v>0</v>
      </c>
      <c r="I537" s="137">
        <f>IF(Binary!I537&gt;=1,"X",0)</f>
        <v>0</v>
      </c>
      <c r="J537" s="137" t="str">
        <f>IF(Binary!J537&gt;=1,"X",0)</f>
        <v>X</v>
      </c>
      <c r="K537" s="137">
        <f>IF(Binary!K537&gt;=1,"X",0)</f>
        <v>0</v>
      </c>
      <c r="L537" s="137">
        <f>IF(Binary!L537&gt;=1,"X",0)</f>
        <v>0</v>
      </c>
      <c r="M537" t="str">
        <f>'Actual species'!V537</f>
        <v>------------</v>
      </c>
    </row>
    <row r="538" spans="1:13" x14ac:dyDescent="0.3">
      <c r="A538" t="str">
        <f>Binary!A538</f>
        <v>Ocalea sp.</v>
      </c>
      <c r="B538" s="137">
        <f>IF(Binary!B538&gt;=1,"X",0)</f>
        <v>0</v>
      </c>
      <c r="C538" s="137">
        <f>IF(Binary!C538&gt;=1,"X",0)</f>
        <v>0</v>
      </c>
      <c r="D538" s="137" t="str">
        <f>IF(Binary!D538&gt;=1,"X",0)</f>
        <v>X</v>
      </c>
      <c r="E538" s="137">
        <f>IF(Binary!E538&gt;=1,"X",0)</f>
        <v>0</v>
      </c>
      <c r="F538" s="137">
        <f>IF(Binary!F538&gt;=1,"X",0)</f>
        <v>0</v>
      </c>
      <c r="G538" s="137">
        <f>IF(Binary!G538&gt;=1,"X",0)</f>
        <v>0</v>
      </c>
      <c r="H538" s="137">
        <f>IF(Binary!H538&gt;=1,"X",0)</f>
        <v>0</v>
      </c>
      <c r="I538" s="137">
        <f>IF(Binary!I538&gt;=1,"X",0)</f>
        <v>0</v>
      </c>
      <c r="J538" s="137" t="str">
        <f>IF(Binary!J538&gt;=1,"X",0)</f>
        <v>X</v>
      </c>
      <c r="K538" s="137">
        <f>IF(Binary!K538&gt;=1,"X",0)</f>
        <v>0</v>
      </c>
      <c r="L538" s="137">
        <f>IF(Binary!L538&gt;=1,"X",0)</f>
        <v>0</v>
      </c>
      <c r="M538" t="str">
        <f>'Actual species'!V538</f>
        <v>------------</v>
      </c>
    </row>
    <row r="539" spans="1:13" x14ac:dyDescent="0.3">
      <c r="A539" t="str">
        <f>Binary!A539</f>
        <v>Ocalea spp.</v>
      </c>
      <c r="B539" s="137">
        <f>IF(Binary!B539&gt;=1,"X",0)</f>
        <v>0</v>
      </c>
      <c r="C539" s="137">
        <f>IF(Binary!C539&gt;=1,"X",0)</f>
        <v>0</v>
      </c>
      <c r="D539" s="137">
        <f>IF(Binary!D539&gt;=1,"X",0)</f>
        <v>0</v>
      </c>
      <c r="E539" s="137">
        <f>IF(Binary!E539&gt;=1,"X",0)</f>
        <v>0</v>
      </c>
      <c r="F539" s="137">
        <f>IF(Binary!F539&gt;=1,"X",0)</f>
        <v>0</v>
      </c>
      <c r="G539" s="137">
        <f>IF(Binary!G539&gt;=1,"X",0)</f>
        <v>0</v>
      </c>
      <c r="H539" s="137">
        <f>IF(Binary!H539&gt;=1,"X",0)</f>
        <v>0</v>
      </c>
      <c r="I539" s="137">
        <f>IF(Binary!I539&gt;=1,"X",0)</f>
        <v>0</v>
      </c>
      <c r="J539" s="137">
        <f>IF(Binary!J539&gt;=1,"X",0)</f>
        <v>0</v>
      </c>
      <c r="K539" s="137">
        <f>IF(Binary!K539&gt;=1,"X",0)</f>
        <v>0</v>
      </c>
      <c r="L539" s="137">
        <f>IF(Binary!L539&gt;=1,"X",0)</f>
        <v>0</v>
      </c>
      <c r="M539">
        <f>'Actual species'!V539</f>
        <v>2</v>
      </c>
    </row>
    <row r="540" spans="1:13" x14ac:dyDescent="0.3">
      <c r="A540" t="str">
        <f>Binary!A540</f>
        <v>?*Oligocharina corcyrica</v>
      </c>
      <c r="B540" s="137">
        <f>IF(Binary!B540&gt;=1,"X",0)</f>
        <v>0</v>
      </c>
      <c r="C540" s="137">
        <f>IF(Binary!C540&gt;=1,"X",0)</f>
        <v>0</v>
      </c>
      <c r="D540" s="137">
        <f>IF(Binary!D540&gt;=1,"X",0)</f>
        <v>0</v>
      </c>
      <c r="E540" s="137">
        <f>IF(Binary!E540&gt;=1,"X",0)</f>
        <v>0</v>
      </c>
      <c r="F540" s="137">
        <f>IF(Binary!F540&gt;=1,"X",0)</f>
        <v>0</v>
      </c>
      <c r="G540" s="137">
        <f>IF(Binary!G540&gt;=1,"X",0)</f>
        <v>0</v>
      </c>
      <c r="H540" s="137">
        <f>IF(Binary!H540&gt;=1,"X",0)</f>
        <v>0</v>
      </c>
      <c r="I540" s="137">
        <f>IF(Binary!I540&gt;=1,"X",0)</f>
        <v>0</v>
      </c>
      <c r="J540" s="137">
        <f>IF(Binary!J540&gt;=1,"X",0)</f>
        <v>0</v>
      </c>
      <c r="K540" s="137">
        <f>IF(Binary!K540&gt;=1,"X",0)</f>
        <v>0</v>
      </c>
      <c r="L540" s="137">
        <f>IF(Binary!L540&gt;=1,"X",0)</f>
        <v>0</v>
      </c>
      <c r="M540" t="str">
        <f>'Actual species'!V540</f>
        <v>------------</v>
      </c>
    </row>
    <row r="541" spans="1:13" x14ac:dyDescent="0.3">
      <c r="A541" t="str">
        <f>Binary!A541</f>
        <v>Oligota anatolica</v>
      </c>
      <c r="B541" s="137">
        <f>IF(Binary!B541&gt;=1,"X",0)</f>
        <v>0</v>
      </c>
      <c r="C541" s="137">
        <f>IF(Binary!C541&gt;=1,"X",0)</f>
        <v>0</v>
      </c>
      <c r="D541" s="137">
        <f>IF(Binary!D541&gt;=1,"X",0)</f>
        <v>0</v>
      </c>
      <c r="E541" s="137">
        <f>IF(Binary!E541&gt;=1,"X",0)</f>
        <v>0</v>
      </c>
      <c r="F541" s="137">
        <f>IF(Binary!F541&gt;=1,"X",0)</f>
        <v>0</v>
      </c>
      <c r="G541" s="137">
        <f>IF(Binary!G541&gt;=1,"X",0)</f>
        <v>0</v>
      </c>
      <c r="H541" s="137">
        <f>IF(Binary!H541&gt;=1,"X",0)</f>
        <v>0</v>
      </c>
      <c r="I541" s="137">
        <f>IF(Binary!I541&gt;=1,"X",0)</f>
        <v>0</v>
      </c>
      <c r="J541" s="137">
        <f>IF(Binary!J541&gt;=1,"X",0)</f>
        <v>0</v>
      </c>
      <c r="K541" s="137" t="str">
        <f>IF(Binary!K541&gt;=1,"X",0)</f>
        <v>X</v>
      </c>
      <c r="L541" s="137">
        <f>IF(Binary!L541&gt;=1,"X",0)</f>
        <v>0</v>
      </c>
      <c r="M541" t="str">
        <f>'Actual species'!V541</f>
        <v>------------</v>
      </c>
    </row>
    <row r="542" spans="1:13" x14ac:dyDescent="0.3">
      <c r="A542" t="str">
        <f>Binary!A542</f>
        <v>Oligota granaria</v>
      </c>
      <c r="B542" s="137">
        <f>IF(Binary!B542&gt;=1,"X",0)</f>
        <v>0</v>
      </c>
      <c r="C542" s="137">
        <f>IF(Binary!C542&gt;=1,"X",0)</f>
        <v>0</v>
      </c>
      <c r="D542" s="137">
        <f>IF(Binary!D542&gt;=1,"X",0)</f>
        <v>0</v>
      </c>
      <c r="E542" s="137">
        <f>IF(Binary!E542&gt;=1,"X",0)</f>
        <v>0</v>
      </c>
      <c r="F542" s="137">
        <f>IF(Binary!F542&gt;=1,"X",0)</f>
        <v>0</v>
      </c>
      <c r="G542" s="137">
        <f>IF(Binary!G542&gt;=1,"X",0)</f>
        <v>0</v>
      </c>
      <c r="H542" s="137">
        <f>IF(Binary!H542&gt;=1,"X",0)</f>
        <v>0</v>
      </c>
      <c r="I542" s="137">
        <f>IF(Binary!I542&gt;=1,"X",0)</f>
        <v>0</v>
      </c>
      <c r="J542" s="137" t="str">
        <f>IF(Binary!J542&gt;=1,"X",0)</f>
        <v>X</v>
      </c>
      <c r="K542" s="137">
        <f>IF(Binary!K542&gt;=1,"X",0)</f>
        <v>0</v>
      </c>
      <c r="L542" s="137">
        <f>IF(Binary!L542&gt;=1,"X",0)</f>
        <v>0</v>
      </c>
      <c r="M542" t="str">
        <f>'Actual species'!V542</f>
        <v>------------</v>
      </c>
    </row>
    <row r="543" spans="1:13" x14ac:dyDescent="0.3">
      <c r="A543" t="str">
        <f>Binary!A543</f>
        <v>Oligota lohsei</v>
      </c>
      <c r="B543" s="137">
        <f>IF(Binary!B543&gt;=1,"X",0)</f>
        <v>0</v>
      </c>
      <c r="C543" s="137">
        <f>IF(Binary!C543&gt;=1,"X",0)</f>
        <v>0</v>
      </c>
      <c r="D543" s="137">
        <f>IF(Binary!D543&gt;=1,"X",0)</f>
        <v>0</v>
      </c>
      <c r="E543" s="137">
        <f>IF(Binary!E543&gt;=1,"X",0)</f>
        <v>0</v>
      </c>
      <c r="F543" s="137">
        <f>IF(Binary!F543&gt;=1,"X",0)</f>
        <v>0</v>
      </c>
      <c r="G543" s="137">
        <f>IF(Binary!G543&gt;=1,"X",0)</f>
        <v>0</v>
      </c>
      <c r="H543" s="137">
        <f>IF(Binary!H543&gt;=1,"X",0)</f>
        <v>0</v>
      </c>
      <c r="I543" s="137">
        <f>IF(Binary!I543&gt;=1,"X",0)</f>
        <v>0</v>
      </c>
      <c r="J543" s="137" t="str">
        <f>IF(Binary!J543&gt;=1,"X",0)</f>
        <v>X</v>
      </c>
      <c r="K543" s="137">
        <f>IF(Binary!K543&gt;=1,"X",0)</f>
        <v>0</v>
      </c>
      <c r="L543" s="137">
        <f>IF(Binary!L543&gt;=1,"X",0)</f>
        <v>0</v>
      </c>
      <c r="M543" t="str">
        <f>'Actual species'!V543</f>
        <v>------------</v>
      </c>
    </row>
    <row r="544" spans="1:13" x14ac:dyDescent="0.3">
      <c r="A544" t="str">
        <f>Binary!A544</f>
        <v>Oligota parva</v>
      </c>
      <c r="B544" s="137">
        <f>IF(Binary!B544&gt;=1,"X",0)</f>
        <v>0</v>
      </c>
      <c r="C544" s="137">
        <f>IF(Binary!C544&gt;=1,"X",0)</f>
        <v>0</v>
      </c>
      <c r="D544" s="137">
        <f>IF(Binary!D544&gt;=1,"X",0)</f>
        <v>0</v>
      </c>
      <c r="E544" s="137">
        <f>IF(Binary!E544&gt;=1,"X",0)</f>
        <v>0</v>
      </c>
      <c r="F544" s="137">
        <f>IF(Binary!F544&gt;=1,"X",0)</f>
        <v>0</v>
      </c>
      <c r="G544" s="137">
        <f>IF(Binary!G544&gt;=1,"X",0)</f>
        <v>0</v>
      </c>
      <c r="H544" s="137">
        <f>IF(Binary!H544&gt;=1,"X",0)</f>
        <v>0</v>
      </c>
      <c r="I544" s="137">
        <f>IF(Binary!I544&gt;=1,"X",0)</f>
        <v>0</v>
      </c>
      <c r="J544" s="137" t="str">
        <f>IF(Binary!J544&gt;=1,"X",0)</f>
        <v>X</v>
      </c>
      <c r="K544" s="137">
        <f>IF(Binary!K544&gt;=1,"X",0)</f>
        <v>0</v>
      </c>
      <c r="L544" s="137">
        <f>IF(Binary!L544&gt;=1,"X",0)</f>
        <v>0</v>
      </c>
      <c r="M544" t="str">
        <f>'Actual species'!V544</f>
        <v>------------</v>
      </c>
    </row>
    <row r="545" spans="1:13" x14ac:dyDescent="0.3">
      <c r="A545" t="str">
        <f>Binary!A545</f>
        <v>Oligota picipes</v>
      </c>
      <c r="B545" s="137">
        <f>IF(Binary!B545&gt;=1,"X",0)</f>
        <v>0</v>
      </c>
      <c r="C545" s="137">
        <f>IF(Binary!C545&gt;=1,"X",0)</f>
        <v>0</v>
      </c>
      <c r="D545" s="137">
        <f>IF(Binary!D545&gt;=1,"X",0)</f>
        <v>0</v>
      </c>
      <c r="E545" s="137">
        <f>IF(Binary!E545&gt;=1,"X",0)</f>
        <v>0</v>
      </c>
      <c r="F545" s="137">
        <f>IF(Binary!F545&gt;=1,"X",0)</f>
        <v>0</v>
      </c>
      <c r="G545" s="137">
        <f>IF(Binary!G545&gt;=1,"X",0)</f>
        <v>0</v>
      </c>
      <c r="H545" s="137">
        <f>IF(Binary!H545&gt;=1,"X",0)</f>
        <v>0</v>
      </c>
      <c r="I545" s="137">
        <f>IF(Binary!I545&gt;=1,"X",0)</f>
        <v>0</v>
      </c>
      <c r="J545" s="137" t="str">
        <f>IF(Binary!J545&gt;=1,"X",0)</f>
        <v>X</v>
      </c>
      <c r="K545" s="137">
        <f>IF(Binary!K545&gt;=1,"X",0)</f>
        <v>0</v>
      </c>
      <c r="L545" s="137">
        <f>IF(Binary!L545&gt;=1,"X",0)</f>
        <v>0</v>
      </c>
      <c r="M545" t="str">
        <f>'Actual species'!V545</f>
        <v>------------</v>
      </c>
    </row>
    <row r="546" spans="1:13" x14ac:dyDescent="0.3">
      <c r="A546" t="str">
        <f>Binary!A546</f>
        <v>Oligota pusillima</v>
      </c>
      <c r="B546" s="137">
        <f>IF(Binary!B546&gt;=1,"X",0)</f>
        <v>0</v>
      </c>
      <c r="C546" s="137">
        <f>IF(Binary!C546&gt;=1,"X",0)</f>
        <v>0</v>
      </c>
      <c r="D546" s="137">
        <f>IF(Binary!D546&gt;=1,"X",0)</f>
        <v>0</v>
      </c>
      <c r="E546" s="137">
        <f>IF(Binary!E546&gt;=1,"X",0)</f>
        <v>0</v>
      </c>
      <c r="F546" s="137">
        <f>IF(Binary!F546&gt;=1,"X",0)</f>
        <v>0</v>
      </c>
      <c r="G546" s="137">
        <f>IF(Binary!G546&gt;=1,"X",0)</f>
        <v>0</v>
      </c>
      <c r="H546" s="137" t="str">
        <f>IF(Binary!H546&gt;=1,"X",0)</f>
        <v>X</v>
      </c>
      <c r="I546" s="137">
        <f>IF(Binary!I546&gt;=1,"X",0)</f>
        <v>0</v>
      </c>
      <c r="J546" s="137">
        <f>IF(Binary!J546&gt;=1,"X",0)</f>
        <v>0</v>
      </c>
      <c r="K546" s="137">
        <f>IF(Binary!K546&gt;=1,"X",0)</f>
        <v>0</v>
      </c>
      <c r="L546" s="137">
        <f>IF(Binary!L546&gt;=1,"X",0)</f>
        <v>0</v>
      </c>
      <c r="M546" t="str">
        <f>'Actual species'!V546</f>
        <v>------------</v>
      </c>
    </row>
    <row r="547" spans="1:13" x14ac:dyDescent="0.3">
      <c r="A547" t="str">
        <f>Binary!A547</f>
        <v>Oligota pumilio</v>
      </c>
      <c r="B547" s="137">
        <f>IF(Binary!B547&gt;=1,"X",0)</f>
        <v>0</v>
      </c>
      <c r="C547" s="137">
        <f>IF(Binary!C547&gt;=1,"X",0)</f>
        <v>0</v>
      </c>
      <c r="D547" s="137">
        <f>IF(Binary!D547&gt;=1,"X",0)</f>
        <v>0</v>
      </c>
      <c r="E547" s="137" t="str">
        <f>IF(Binary!E547&gt;=1,"X",0)</f>
        <v>X</v>
      </c>
      <c r="F547" s="137" t="str">
        <f>IF(Binary!F547&gt;=1,"X",0)</f>
        <v>X</v>
      </c>
      <c r="G547" s="137">
        <f>IF(Binary!G547&gt;=1,"X",0)</f>
        <v>0</v>
      </c>
      <c r="H547" s="137">
        <f>IF(Binary!H547&gt;=1,"X",0)</f>
        <v>0</v>
      </c>
      <c r="I547" s="137">
        <f>IF(Binary!I547&gt;=1,"X",0)</f>
        <v>0</v>
      </c>
      <c r="J547" s="137">
        <f>IF(Binary!J547&gt;=1,"X",0)</f>
        <v>0</v>
      </c>
      <c r="K547" s="137">
        <f>IF(Binary!K547&gt;=1,"X",0)</f>
        <v>0</v>
      </c>
      <c r="L547" s="137">
        <f>IF(Binary!L547&gt;=1,"X",0)</f>
        <v>0</v>
      </c>
      <c r="M547" t="str">
        <f>'Actual species'!V547</f>
        <v>------------</v>
      </c>
    </row>
    <row r="548" spans="1:13" x14ac:dyDescent="0.3">
      <c r="A548" t="str">
        <f>Binary!A548</f>
        <v>Oligota sp. (female)</v>
      </c>
      <c r="B548" s="137">
        <f>IF(Binary!B548&gt;=1,"X",0)</f>
        <v>0</v>
      </c>
      <c r="C548" s="137">
        <f>IF(Binary!C548&gt;=1,"X",0)</f>
        <v>0</v>
      </c>
      <c r="D548" s="137">
        <f>IF(Binary!D548&gt;=1,"X",0)</f>
        <v>0</v>
      </c>
      <c r="E548" s="137">
        <f>IF(Binary!E548&gt;=1,"X",0)</f>
        <v>0</v>
      </c>
      <c r="F548" s="137">
        <f>IF(Binary!F548&gt;=1,"X",0)</f>
        <v>0</v>
      </c>
      <c r="G548" s="137" t="str">
        <f>IF(Binary!G548&gt;=1,"X",0)</f>
        <v>X</v>
      </c>
      <c r="H548" s="137">
        <f>IF(Binary!H548&gt;=1,"X",0)</f>
        <v>0</v>
      </c>
      <c r="I548" s="137">
        <f>IF(Binary!I548&gt;=1,"X",0)</f>
        <v>0</v>
      </c>
      <c r="J548" s="137">
        <f>IF(Binary!J548&gt;=1,"X",0)</f>
        <v>0</v>
      </c>
      <c r="K548" s="137">
        <f>IF(Binary!K548&gt;=1,"X",0)</f>
        <v>0</v>
      </c>
      <c r="L548" s="137">
        <f>IF(Binary!L548&gt;=1,"X",0)</f>
        <v>0</v>
      </c>
      <c r="M548" t="str">
        <f>'Actual species'!V548</f>
        <v>------------</v>
      </c>
    </row>
    <row r="549" spans="1:13" x14ac:dyDescent="0.3">
      <c r="A549" t="str">
        <f>Binary!A549</f>
        <v>Ousipalia caesula</v>
      </c>
      <c r="B549" s="137" t="str">
        <f>IF(Binary!B549&gt;=1,"X",0)</f>
        <v>X</v>
      </c>
      <c r="C549" s="137">
        <f>IF(Binary!C549&gt;=1,"X",0)</f>
        <v>0</v>
      </c>
      <c r="D549" s="137">
        <f>IF(Binary!D549&gt;=1,"X",0)</f>
        <v>0</v>
      </c>
      <c r="E549" s="137">
        <f>IF(Binary!E549&gt;=1,"X",0)</f>
        <v>0</v>
      </c>
      <c r="F549" s="137" t="str">
        <f>IF(Binary!F549&gt;=1,"X",0)</f>
        <v>X</v>
      </c>
      <c r="G549" s="137">
        <f>IF(Binary!G549&gt;=1,"X",0)</f>
        <v>0</v>
      </c>
      <c r="H549" s="137">
        <f>IF(Binary!H549&gt;=1,"X",0)</f>
        <v>0</v>
      </c>
      <c r="I549" s="137">
        <f>IF(Binary!I549&gt;=1,"X",0)</f>
        <v>0</v>
      </c>
      <c r="J549" s="137">
        <f>IF(Binary!J549&gt;=1,"X",0)</f>
        <v>0</v>
      </c>
      <c r="K549" s="137">
        <f>IF(Binary!K549&gt;=1,"X",0)</f>
        <v>0</v>
      </c>
      <c r="L549" s="137">
        <f>IF(Binary!L549&gt;=1,"X",0)</f>
        <v>0</v>
      </c>
      <c r="M549" t="str">
        <f>'Actual species'!V549</f>
        <v>------------</v>
      </c>
    </row>
    <row r="550" spans="1:13" x14ac:dyDescent="0.3">
      <c r="A550" t="str">
        <f>Binary!A550</f>
        <v>Oxypoda (Baeoglena) sp.</v>
      </c>
      <c r="B550" s="137" t="str">
        <f>IF(Binary!B550&gt;=1,"X",0)</f>
        <v>X</v>
      </c>
      <c r="C550" s="137">
        <f>IF(Binary!C550&gt;=1,"X",0)</f>
        <v>0</v>
      </c>
      <c r="D550" s="137">
        <f>IF(Binary!D550&gt;=1,"X",0)</f>
        <v>0</v>
      </c>
      <c r="E550" s="137">
        <f>IF(Binary!E550&gt;=1,"X",0)</f>
        <v>0</v>
      </c>
      <c r="F550" s="137">
        <f>IF(Binary!F550&gt;=1,"X",0)</f>
        <v>0</v>
      </c>
      <c r="G550" s="137" t="str">
        <f>IF(Binary!G550&gt;=1,"X",0)</f>
        <v>X</v>
      </c>
      <c r="H550" s="137" t="str">
        <f>IF(Binary!H550&gt;=1,"X",0)</f>
        <v>X</v>
      </c>
      <c r="I550" s="137">
        <f>IF(Binary!I550&gt;=1,"X",0)</f>
        <v>0</v>
      </c>
      <c r="J550" s="137">
        <f>IF(Binary!J550&gt;=1,"X",0)</f>
        <v>0</v>
      </c>
      <c r="K550" s="137">
        <f>IF(Binary!K550&gt;=1,"X",0)</f>
        <v>0</v>
      </c>
      <c r="L550" s="137">
        <f>IF(Binary!L550&gt;=1,"X",0)</f>
        <v>0</v>
      </c>
      <c r="M550">
        <f>'Actual species'!V550</f>
        <v>132</v>
      </c>
    </row>
    <row r="551" spans="1:13" x14ac:dyDescent="0.3">
      <c r="A551" t="str">
        <f>Binary!A551</f>
        <v>Oxypoda (brachyptera group) sp. Female</v>
      </c>
      <c r="B551" s="137">
        <f>IF(Binary!B551&gt;=1,"X",0)</f>
        <v>0</v>
      </c>
      <c r="C551" s="137">
        <f>IF(Binary!C551&gt;=1,"X",0)</f>
        <v>0</v>
      </c>
      <c r="D551" s="137">
        <f>IF(Binary!D551&gt;=1,"X",0)</f>
        <v>0</v>
      </c>
      <c r="E551" s="137">
        <f>IF(Binary!E551&gt;=1,"X",0)</f>
        <v>0</v>
      </c>
      <c r="F551" s="137">
        <f>IF(Binary!F551&gt;=1,"X",0)</f>
        <v>0</v>
      </c>
      <c r="G551" s="137" t="str">
        <f>IF(Binary!G551&gt;=1,"X",0)</f>
        <v>X</v>
      </c>
      <c r="H551" s="137">
        <f>IF(Binary!H551&gt;=1,"X",0)</f>
        <v>0</v>
      </c>
      <c r="I551" s="137">
        <f>IF(Binary!I551&gt;=1,"X",0)</f>
        <v>0</v>
      </c>
      <c r="J551" s="137">
        <f>IF(Binary!J551&gt;=1,"X",0)</f>
        <v>0</v>
      </c>
      <c r="K551" s="137">
        <f>IF(Binary!K551&gt;=1,"X",0)</f>
        <v>0</v>
      </c>
      <c r="L551" s="137">
        <f>IF(Binary!L551&gt;=1,"X",0)</f>
        <v>0</v>
      </c>
      <c r="M551" t="str">
        <f>'Actual species'!V551</f>
        <v>------------</v>
      </c>
    </row>
    <row r="552" spans="1:13" x14ac:dyDescent="0.3">
      <c r="A552" t="str">
        <f>Binary!A552</f>
        <v>Oxypoda abominalis</v>
      </c>
      <c r="B552" s="137">
        <f>IF(Binary!B552&gt;=1,"X",0)</f>
        <v>0</v>
      </c>
      <c r="C552" s="137" t="str">
        <f>IF(Binary!C552&gt;=1,"X",0)</f>
        <v>X</v>
      </c>
      <c r="D552" s="137">
        <f>IF(Binary!D552&gt;=1,"X",0)</f>
        <v>0</v>
      </c>
      <c r="E552" s="137">
        <f>IF(Binary!E552&gt;=1,"X",0)</f>
        <v>0</v>
      </c>
      <c r="F552" s="137">
        <f>IF(Binary!F552&gt;=1,"X",0)</f>
        <v>0</v>
      </c>
      <c r="G552" s="137">
        <f>IF(Binary!G552&gt;=1,"X",0)</f>
        <v>0</v>
      </c>
      <c r="H552" s="137">
        <f>IF(Binary!H552&gt;=1,"X",0)</f>
        <v>0</v>
      </c>
      <c r="I552" s="137">
        <f>IF(Binary!I552&gt;=1,"X",0)</f>
        <v>0</v>
      </c>
      <c r="J552" s="137">
        <f>IF(Binary!J552&gt;=1,"X",0)</f>
        <v>0</v>
      </c>
      <c r="K552" s="137">
        <f>IF(Binary!K552&gt;=1,"X",0)</f>
        <v>0</v>
      </c>
      <c r="L552" s="137">
        <f>IF(Binary!L552&gt;=1,"X",0)</f>
        <v>0</v>
      </c>
      <c r="M552" t="str">
        <f>'Actual species'!V552</f>
        <v>------------</v>
      </c>
    </row>
    <row r="553" spans="1:13" x14ac:dyDescent="0.3">
      <c r="A553" t="str">
        <f>Binary!A553</f>
        <v>Oxypoda acutissima</v>
      </c>
      <c r="B553" s="137">
        <f>IF(Binary!B553&gt;=1,"X",0)</f>
        <v>0</v>
      </c>
      <c r="C553" s="137">
        <f>IF(Binary!C553&gt;=1,"X",0)</f>
        <v>0</v>
      </c>
      <c r="D553" s="137">
        <f>IF(Binary!D553&gt;=1,"X",0)</f>
        <v>0</v>
      </c>
      <c r="E553" s="137" t="str">
        <f>IF(Binary!E553&gt;=1,"X",0)</f>
        <v>X</v>
      </c>
      <c r="F553" s="137">
        <f>IF(Binary!F553&gt;=1,"X",0)</f>
        <v>0</v>
      </c>
      <c r="G553" s="137">
        <f>IF(Binary!G553&gt;=1,"X",0)</f>
        <v>0</v>
      </c>
      <c r="H553" s="137">
        <f>IF(Binary!H553&gt;=1,"X",0)</f>
        <v>0</v>
      </c>
      <c r="I553" s="137" t="str">
        <f>IF(Binary!I553&gt;=1,"X",0)</f>
        <v>X</v>
      </c>
      <c r="J553" s="137">
        <f>IF(Binary!J553&gt;=1,"X",0)</f>
        <v>0</v>
      </c>
      <c r="K553" s="137">
        <f>IF(Binary!K553&gt;=1,"X",0)</f>
        <v>0</v>
      </c>
      <c r="L553" s="137">
        <f>IF(Binary!L553&gt;=1,"X",0)</f>
        <v>0</v>
      </c>
      <c r="M553" t="str">
        <f>'Actual species'!V553</f>
        <v>------------</v>
      </c>
    </row>
    <row r="554" spans="1:13" x14ac:dyDescent="0.3">
      <c r="A554" t="str">
        <f>Binary!A554</f>
        <v>Oxypoda alternans</v>
      </c>
      <c r="B554" s="137">
        <f>IF(Binary!B554&gt;=1,"X",0)</f>
        <v>0</v>
      </c>
      <c r="C554" s="137" t="str">
        <f>IF(Binary!C554&gt;=1,"X",0)</f>
        <v>X</v>
      </c>
      <c r="D554" s="137">
        <f>IF(Binary!D554&gt;=1,"X",0)</f>
        <v>0</v>
      </c>
      <c r="E554" s="137">
        <f>IF(Binary!E554&gt;=1,"X",0)</f>
        <v>0</v>
      </c>
      <c r="F554" s="137">
        <f>IF(Binary!F554&gt;=1,"X",0)</f>
        <v>0</v>
      </c>
      <c r="G554" s="137">
        <f>IF(Binary!G554&gt;=1,"X",0)</f>
        <v>0</v>
      </c>
      <c r="H554" s="137">
        <f>IF(Binary!H554&gt;=1,"X",0)</f>
        <v>0</v>
      </c>
      <c r="I554" s="137">
        <f>IF(Binary!I554&gt;=1,"X",0)</f>
        <v>0</v>
      </c>
      <c r="J554" s="137">
        <f>IF(Binary!J554&gt;=1,"X",0)</f>
        <v>0</v>
      </c>
      <c r="K554" s="137">
        <f>IF(Binary!K554&gt;=1,"X",0)</f>
        <v>0</v>
      </c>
      <c r="L554" s="137">
        <f>IF(Binary!L554&gt;=1,"X",0)</f>
        <v>0</v>
      </c>
      <c r="M554" t="str">
        <f>'Actual species'!V554</f>
        <v>------------</v>
      </c>
    </row>
    <row r="555" spans="1:13" x14ac:dyDescent="0.3">
      <c r="A555" t="str">
        <f>Binary!A555</f>
        <v>Oxypoda annularis</v>
      </c>
      <c r="B555" s="137">
        <f>IF(Binary!B555&gt;=1,"X",0)</f>
        <v>0</v>
      </c>
      <c r="C555" s="137">
        <f>IF(Binary!C555&gt;=1,"X",0)</f>
        <v>0</v>
      </c>
      <c r="D555" s="137">
        <f>IF(Binary!D555&gt;=1,"X",0)</f>
        <v>0</v>
      </c>
      <c r="E555" s="137">
        <f>IF(Binary!E555&gt;=1,"X",0)</f>
        <v>0</v>
      </c>
      <c r="F555" s="137">
        <f>IF(Binary!F555&gt;=1,"X",0)</f>
        <v>0</v>
      </c>
      <c r="G555" s="137">
        <f>IF(Binary!G555&gt;=1,"X",0)</f>
        <v>0</v>
      </c>
      <c r="H555" s="137">
        <f>IF(Binary!H555&gt;=1,"X",0)</f>
        <v>0</v>
      </c>
      <c r="I555" s="137">
        <f>IF(Binary!I555&gt;=1,"X",0)</f>
        <v>0</v>
      </c>
      <c r="J555" s="137">
        <f>IF(Binary!J555&gt;=1,"X",0)</f>
        <v>0</v>
      </c>
      <c r="K555" s="137">
        <f>IF(Binary!K555&gt;=1,"X",0)</f>
        <v>0</v>
      </c>
      <c r="L555" s="137">
        <f>IF(Binary!L555&gt;=1,"X",0)</f>
        <v>0</v>
      </c>
      <c r="M555" t="str">
        <f>'Actual species'!V555</f>
        <v>------------</v>
      </c>
    </row>
    <row r="556" spans="1:13" x14ac:dyDescent="0.3">
      <c r="A556" t="str">
        <f>Binary!A556</f>
        <v>Oxypoda aff. brachyptera</v>
      </c>
      <c r="B556" s="137">
        <f>IF(Binary!B556&gt;=1,"X",0)</f>
        <v>0</v>
      </c>
      <c r="C556" s="137">
        <f>IF(Binary!C556&gt;=1,"X",0)</f>
        <v>0</v>
      </c>
      <c r="D556" s="137">
        <f>IF(Binary!D556&gt;=1,"X",0)</f>
        <v>0</v>
      </c>
      <c r="E556" s="137">
        <f>IF(Binary!E556&gt;=1,"X",0)</f>
        <v>0</v>
      </c>
      <c r="F556" s="137">
        <f>IF(Binary!F556&gt;=1,"X",0)</f>
        <v>0</v>
      </c>
      <c r="G556" s="137">
        <f>IF(Binary!G556&gt;=1,"X",0)</f>
        <v>0</v>
      </c>
      <c r="H556" s="137">
        <f>IF(Binary!H556&gt;=1,"X",0)</f>
        <v>0</v>
      </c>
      <c r="I556" s="137">
        <f>IF(Binary!I556&gt;=1,"X",0)</f>
        <v>0</v>
      </c>
      <c r="J556" s="137">
        <f>IF(Binary!J556&gt;=1,"X",0)</f>
        <v>0</v>
      </c>
      <c r="K556" s="137">
        <f>IF(Binary!K556&gt;=1,"X",0)</f>
        <v>0</v>
      </c>
      <c r="L556" s="137">
        <f>IF(Binary!L556&gt;=1,"X",0)</f>
        <v>0</v>
      </c>
      <c r="M556" t="str">
        <f>'Actual species'!V556</f>
        <v>------------</v>
      </c>
    </row>
    <row r="557" spans="1:13" x14ac:dyDescent="0.3">
      <c r="A557" t="str">
        <f>Binary!A557</f>
        <v>Oxypoda attenuata</v>
      </c>
      <c r="B557" s="137">
        <f>IF(Binary!B557&gt;=1,"X",0)</f>
        <v>0</v>
      </c>
      <c r="C557" s="137">
        <f>IF(Binary!C557&gt;=1,"X",0)</f>
        <v>0</v>
      </c>
      <c r="D557" s="137" t="str">
        <f>IF(Binary!D557&gt;=1,"X",0)</f>
        <v>X</v>
      </c>
      <c r="E557" s="137">
        <f>IF(Binary!E557&gt;=1,"X",0)</f>
        <v>0</v>
      </c>
      <c r="F557" s="137" t="str">
        <f>IF(Binary!F557&gt;=1,"X",0)</f>
        <v>X</v>
      </c>
      <c r="G557" s="137">
        <f>IF(Binary!G557&gt;=1,"X",0)</f>
        <v>0</v>
      </c>
      <c r="H557" s="137">
        <f>IF(Binary!H557&gt;=1,"X",0)</f>
        <v>0</v>
      </c>
      <c r="I557" s="137">
        <f>IF(Binary!I557&gt;=1,"X",0)</f>
        <v>0</v>
      </c>
      <c r="J557" s="137">
        <f>IF(Binary!J557&gt;=1,"X",0)</f>
        <v>0</v>
      </c>
      <c r="K557" s="137">
        <f>IF(Binary!K557&gt;=1,"X",0)</f>
        <v>0</v>
      </c>
      <c r="L557" s="137">
        <f>IF(Binary!L557&gt;=1,"X",0)</f>
        <v>0</v>
      </c>
      <c r="M557" t="str">
        <f>'Actual species'!V557</f>
        <v>------------</v>
      </c>
    </row>
    <row r="558" spans="1:13" x14ac:dyDescent="0.3">
      <c r="A558" t="str">
        <f>Binary!A558</f>
        <v xml:space="preserve">Oxypoda bicornuta (E) </v>
      </c>
      <c r="B558" s="137">
        <f>IF(Binary!B558&gt;=1,"X",0)</f>
        <v>0</v>
      </c>
      <c r="C558" s="137">
        <f>IF(Binary!C558&gt;=1,"X",0)</f>
        <v>0</v>
      </c>
      <c r="D558" s="137">
        <f>IF(Binary!D558&gt;=1,"X",0)</f>
        <v>0</v>
      </c>
      <c r="E558" s="137">
        <f>IF(Binary!E558&gt;=1,"X",0)</f>
        <v>0</v>
      </c>
      <c r="F558" s="137">
        <f>IF(Binary!F558&gt;=1,"X",0)</f>
        <v>0</v>
      </c>
      <c r="G558" s="137">
        <f>IF(Binary!G558&gt;=1,"X",0)</f>
        <v>0</v>
      </c>
      <c r="H558" s="137">
        <f>IF(Binary!H558&gt;=1,"X",0)</f>
        <v>0</v>
      </c>
      <c r="I558" s="137">
        <f>IF(Binary!I558&gt;=1,"X",0)</f>
        <v>0</v>
      </c>
      <c r="J558" s="137">
        <f>IF(Binary!J558&gt;=1,"X",0)</f>
        <v>0</v>
      </c>
      <c r="K558" s="137">
        <f>IF(Binary!K558&gt;=1,"X",0)</f>
        <v>0</v>
      </c>
      <c r="L558" s="137" t="str">
        <f>IF(Binary!L558&gt;=1,"X",0)</f>
        <v>X</v>
      </c>
      <c r="M558" t="str">
        <f>'Actual species'!V558</f>
        <v>------------</v>
      </c>
    </row>
    <row r="559" spans="1:13" x14ac:dyDescent="0.3">
      <c r="A559" t="str">
        <f>Binary!A559</f>
        <v>Oxypoda bimaculata</v>
      </c>
      <c r="B559" s="137" t="str">
        <f>IF(Binary!B559&gt;=1,"X",0)</f>
        <v>X</v>
      </c>
      <c r="C559" s="137">
        <f>IF(Binary!C559&gt;=1,"X",0)</f>
        <v>0</v>
      </c>
      <c r="D559" s="137">
        <f>IF(Binary!D559&gt;=1,"X",0)</f>
        <v>0</v>
      </c>
      <c r="E559" s="137">
        <f>IF(Binary!E559&gt;=1,"X",0)</f>
        <v>0</v>
      </c>
      <c r="F559" s="137">
        <f>IF(Binary!F559&gt;=1,"X",0)</f>
        <v>0</v>
      </c>
      <c r="G559" s="137" t="str">
        <f>IF(Binary!G559&gt;=1,"X",0)</f>
        <v>X</v>
      </c>
      <c r="H559" s="137" t="str">
        <f>IF(Binary!H559&gt;=1,"X",0)</f>
        <v>X</v>
      </c>
      <c r="I559" s="137">
        <f>IF(Binary!I559&gt;=1,"X",0)</f>
        <v>0</v>
      </c>
      <c r="J559" s="137">
        <f>IF(Binary!J559&gt;=1,"X",0)</f>
        <v>0</v>
      </c>
      <c r="K559" s="137">
        <f>IF(Binary!K559&gt;=1,"X",0)</f>
        <v>0</v>
      </c>
      <c r="L559" s="137">
        <f>IF(Binary!L559&gt;=1,"X",0)</f>
        <v>0</v>
      </c>
      <c r="M559" t="str">
        <f>'Actual species'!V559</f>
        <v>------------</v>
      </c>
    </row>
    <row r="560" spans="1:13" x14ac:dyDescent="0.3">
      <c r="A560" t="str">
        <f>Binary!A560</f>
        <v>Oxypoda brevicornis</v>
      </c>
      <c r="B560" s="137">
        <f>IF(Binary!B560&gt;=1,"X",0)</f>
        <v>0</v>
      </c>
      <c r="C560" s="137">
        <f>IF(Binary!C560&gt;=1,"X",0)</f>
        <v>0</v>
      </c>
      <c r="D560" s="137">
        <f>IF(Binary!D560&gt;=1,"X",0)</f>
        <v>0</v>
      </c>
      <c r="E560" s="137">
        <f>IF(Binary!E560&gt;=1,"X",0)</f>
        <v>0</v>
      </c>
      <c r="F560" s="137">
        <f>IF(Binary!F560&gt;=1,"X",0)</f>
        <v>0</v>
      </c>
      <c r="G560" s="137">
        <f>IF(Binary!G560&gt;=1,"X",0)</f>
        <v>0</v>
      </c>
      <c r="H560" s="137">
        <f>IF(Binary!H560&gt;=1,"X",0)</f>
        <v>0</v>
      </c>
      <c r="I560" s="137">
        <f>IF(Binary!I560&gt;=1,"X",0)</f>
        <v>0</v>
      </c>
      <c r="J560" s="137" t="str">
        <f>IF(Binary!J560&gt;=1,"X",0)</f>
        <v>X</v>
      </c>
      <c r="K560" s="137">
        <f>IF(Binary!K560&gt;=1,"X",0)</f>
        <v>0</v>
      </c>
      <c r="L560" s="137">
        <f>IF(Binary!L560&gt;=1,"X",0)</f>
        <v>0</v>
      </c>
      <c r="M560" t="str">
        <f>'Actual species'!V560</f>
        <v>------------</v>
      </c>
    </row>
    <row r="561" spans="1:13" x14ac:dyDescent="0.3">
      <c r="A561" t="str">
        <f>Binary!A561</f>
        <v>Oxypoda carbonaria</v>
      </c>
      <c r="B561" s="137">
        <f>IF(Binary!B561&gt;=1,"X",0)</f>
        <v>0</v>
      </c>
      <c r="C561" s="137">
        <f>IF(Binary!C561&gt;=1,"X",0)</f>
        <v>0</v>
      </c>
      <c r="D561" s="137">
        <f>IF(Binary!D561&gt;=1,"X",0)</f>
        <v>0</v>
      </c>
      <c r="E561" s="137">
        <f>IF(Binary!E561&gt;=1,"X",0)</f>
        <v>0</v>
      </c>
      <c r="F561" s="137" t="str">
        <f>IF(Binary!F561&gt;=1,"X",0)</f>
        <v>X</v>
      </c>
      <c r="G561" s="137">
        <f>IF(Binary!G561&gt;=1,"X",0)</f>
        <v>0</v>
      </c>
      <c r="H561" s="137">
        <f>IF(Binary!H561&gt;=1,"X",0)</f>
        <v>0</v>
      </c>
      <c r="I561" s="137">
        <f>IF(Binary!I561&gt;=1,"X",0)</f>
        <v>0</v>
      </c>
      <c r="J561" s="137">
        <f>IF(Binary!J561&gt;=1,"X",0)</f>
        <v>0</v>
      </c>
      <c r="K561" s="137">
        <f>IF(Binary!K561&gt;=1,"X",0)</f>
        <v>0</v>
      </c>
      <c r="L561" s="137" t="str">
        <f>IF(Binary!L561&gt;=1,"X",0)</f>
        <v>X</v>
      </c>
      <c r="M561" t="str">
        <f>'Actual species'!V561</f>
        <v>------------</v>
      </c>
    </row>
    <row r="562" spans="1:13" x14ac:dyDescent="0.3">
      <c r="A562" t="str">
        <f>Binary!A562</f>
        <v>Oxypoda cf. nova</v>
      </c>
      <c r="B562" s="137">
        <f>IF(Binary!B562&gt;=1,"X",0)</f>
        <v>0</v>
      </c>
      <c r="C562" s="137">
        <f>IF(Binary!C562&gt;=1,"X",0)</f>
        <v>0</v>
      </c>
      <c r="D562" s="137" t="str">
        <f>IF(Binary!D562&gt;=1,"X",0)</f>
        <v>X</v>
      </c>
      <c r="E562" s="137" t="str">
        <f>IF(Binary!E562&gt;=1,"X",0)</f>
        <v>X</v>
      </c>
      <c r="F562" s="137">
        <f>IF(Binary!F562&gt;=1,"X",0)</f>
        <v>0</v>
      </c>
      <c r="G562" s="137">
        <f>IF(Binary!G562&gt;=1,"X",0)</f>
        <v>0</v>
      </c>
      <c r="H562" s="137">
        <f>IF(Binary!H562&gt;=1,"X",0)</f>
        <v>0</v>
      </c>
      <c r="I562" s="137">
        <f>IF(Binary!I562&gt;=1,"X",0)</f>
        <v>0</v>
      </c>
      <c r="J562" s="137">
        <f>IF(Binary!J562&gt;=1,"X",0)</f>
        <v>0</v>
      </c>
      <c r="K562" s="137">
        <f>IF(Binary!K562&gt;=1,"X",0)</f>
        <v>0</v>
      </c>
      <c r="L562" s="137" t="str">
        <f>IF(Binary!L562&gt;=1,"X",0)</f>
        <v>X</v>
      </c>
      <c r="M562" t="str">
        <f>'Actual species'!V562</f>
        <v>------------</v>
      </c>
    </row>
    <row r="563" spans="1:13" x14ac:dyDescent="0.3">
      <c r="A563" t="str">
        <f>Binary!A563</f>
        <v>Oxypoda cf. turcica</v>
      </c>
      <c r="B563" s="137" t="str">
        <f>IF(Binary!B563&gt;=1,"X",0)</f>
        <v>X</v>
      </c>
      <c r="C563" s="137">
        <f>IF(Binary!C563&gt;=1,"X",0)</f>
        <v>0</v>
      </c>
      <c r="D563" s="137">
        <f>IF(Binary!D563&gt;=1,"X",0)</f>
        <v>0</v>
      </c>
      <c r="E563" s="137">
        <f>IF(Binary!E563&gt;=1,"X",0)</f>
        <v>0</v>
      </c>
      <c r="F563" s="137">
        <f>IF(Binary!F563&gt;=1,"X",0)</f>
        <v>0</v>
      </c>
      <c r="G563" s="137">
        <f>IF(Binary!G563&gt;=1,"X",0)</f>
        <v>0</v>
      </c>
      <c r="H563" s="137">
        <f>IF(Binary!H563&gt;=1,"X",0)</f>
        <v>0</v>
      </c>
      <c r="I563" s="137">
        <f>IF(Binary!I563&gt;=1,"X",0)</f>
        <v>0</v>
      </c>
      <c r="J563" s="137">
        <f>IF(Binary!J563&gt;=1,"X",0)</f>
        <v>0</v>
      </c>
      <c r="K563" s="137">
        <f>IF(Binary!K563&gt;=1,"X",0)</f>
        <v>0</v>
      </c>
      <c r="L563" s="137">
        <f>IF(Binary!L563&gt;=1,"X",0)</f>
        <v>0</v>
      </c>
      <c r="M563" t="str">
        <f>'Actual species'!V563</f>
        <v>------------</v>
      </c>
    </row>
    <row r="564" spans="1:13" x14ac:dyDescent="0.3">
      <c r="A564" t="str">
        <f>Binary!A564</f>
        <v>Oxypoda cf. vicina</v>
      </c>
      <c r="B564" s="137">
        <f>IF(Binary!B564&gt;=1,"X",0)</f>
        <v>0</v>
      </c>
      <c r="C564" s="137">
        <f>IF(Binary!C564&gt;=1,"X",0)</f>
        <v>0</v>
      </c>
      <c r="D564" s="137">
        <f>IF(Binary!D564&gt;=1,"X",0)</f>
        <v>0</v>
      </c>
      <c r="E564" s="137">
        <f>IF(Binary!E564&gt;=1,"X",0)</f>
        <v>0</v>
      </c>
      <c r="F564" s="137">
        <f>IF(Binary!F564&gt;=1,"X",0)</f>
        <v>0</v>
      </c>
      <c r="G564" s="137">
        <f>IF(Binary!G564&gt;=1,"X",0)</f>
        <v>0</v>
      </c>
      <c r="H564" s="137">
        <f>IF(Binary!H564&gt;=1,"X",0)</f>
        <v>0</v>
      </c>
      <c r="I564" s="137">
        <f>IF(Binary!I564&gt;=1,"X",0)</f>
        <v>0</v>
      </c>
      <c r="J564" s="137">
        <f>IF(Binary!J564&gt;=1,"X",0)</f>
        <v>0</v>
      </c>
      <c r="K564" s="137">
        <f>IF(Binary!K564&gt;=1,"X",0)</f>
        <v>0</v>
      </c>
      <c r="L564" s="137">
        <f>IF(Binary!L564&gt;=1,"X",0)</f>
        <v>0</v>
      </c>
      <c r="M564" t="str">
        <f>'Actual species'!V564</f>
        <v>------------</v>
      </c>
    </row>
    <row r="565" spans="1:13" x14ac:dyDescent="0.3">
      <c r="A565" t="str">
        <f>Binary!A565</f>
        <v xml:space="preserve">Oxypoda cretica (E) </v>
      </c>
      <c r="B565" s="137">
        <f>IF(Binary!B565&gt;=1,"X",0)</f>
        <v>0</v>
      </c>
      <c r="C565" s="137">
        <f>IF(Binary!C565&gt;=1,"X",0)</f>
        <v>0</v>
      </c>
      <c r="D565" s="137">
        <f>IF(Binary!D565&gt;=1,"X",0)</f>
        <v>0</v>
      </c>
      <c r="E565" s="137">
        <f>IF(Binary!E565&gt;=1,"X",0)</f>
        <v>0</v>
      </c>
      <c r="F565" s="137">
        <f>IF(Binary!F565&gt;=1,"X",0)</f>
        <v>0</v>
      </c>
      <c r="G565" s="137" t="str">
        <f>IF(Binary!G565&gt;=1,"X",0)</f>
        <v>X</v>
      </c>
      <c r="H565" s="137">
        <f>IF(Binary!H565&gt;=1,"X",0)</f>
        <v>0</v>
      </c>
      <c r="I565" s="137">
        <f>IF(Binary!I565&gt;=1,"X",0)</f>
        <v>0</v>
      </c>
      <c r="J565" s="137">
        <f>IF(Binary!J565&gt;=1,"X",0)</f>
        <v>0</v>
      </c>
      <c r="K565" s="137">
        <f>IF(Binary!K565&gt;=1,"X",0)</f>
        <v>0</v>
      </c>
      <c r="L565" s="137">
        <f>IF(Binary!L565&gt;=1,"X",0)</f>
        <v>0</v>
      </c>
      <c r="M565" t="str">
        <f>'Actual species'!V565</f>
        <v>------------</v>
      </c>
    </row>
    <row r="566" spans="1:13" x14ac:dyDescent="0.3">
      <c r="A566" t="str">
        <f>Binary!A566</f>
        <v>Oxypoda exoleta</v>
      </c>
      <c r="B566" s="137">
        <f>IF(Binary!B566&gt;=1,"X",0)</f>
        <v>0</v>
      </c>
      <c r="C566" s="137">
        <f>IF(Binary!C566&gt;=1,"X",0)</f>
        <v>0</v>
      </c>
      <c r="D566" s="137">
        <f>IF(Binary!D566&gt;=1,"X",0)</f>
        <v>0</v>
      </c>
      <c r="E566" s="137">
        <f>IF(Binary!E566&gt;=1,"X",0)</f>
        <v>0</v>
      </c>
      <c r="F566" s="137">
        <f>IF(Binary!F566&gt;=1,"X",0)</f>
        <v>0</v>
      </c>
      <c r="G566" s="137">
        <f>IF(Binary!G566&gt;=1,"X",0)</f>
        <v>0</v>
      </c>
      <c r="H566" s="137" t="str">
        <f>IF(Binary!H566&gt;=1,"X",0)</f>
        <v>X</v>
      </c>
      <c r="I566" s="137">
        <f>IF(Binary!I566&gt;=1,"X",0)</f>
        <v>0</v>
      </c>
      <c r="J566" s="137">
        <f>IF(Binary!J566&gt;=1,"X",0)</f>
        <v>0</v>
      </c>
      <c r="K566" s="137">
        <f>IF(Binary!K566&gt;=1,"X",0)</f>
        <v>0</v>
      </c>
      <c r="L566" s="137">
        <f>IF(Binary!L566&gt;=1,"X",0)</f>
        <v>0</v>
      </c>
      <c r="M566" t="str">
        <f>'Actual species'!V566</f>
        <v>------------</v>
      </c>
    </row>
    <row r="567" spans="1:13" x14ac:dyDescent="0.3">
      <c r="A567" t="str">
        <f>Binary!A567</f>
        <v>Oxypoda ferruginea</v>
      </c>
      <c r="B567" s="137">
        <f>IF(Binary!B567&gt;=1,"X",0)</f>
        <v>0</v>
      </c>
      <c r="C567" s="137">
        <f>IF(Binary!C567&gt;=1,"X",0)</f>
        <v>0</v>
      </c>
      <c r="D567" s="137">
        <f>IF(Binary!D567&gt;=1,"X",0)</f>
        <v>0</v>
      </c>
      <c r="E567" s="137">
        <f>IF(Binary!E567&gt;=1,"X",0)</f>
        <v>0</v>
      </c>
      <c r="F567" s="137" t="str">
        <f>IF(Binary!F567&gt;=1,"X",0)</f>
        <v>X</v>
      </c>
      <c r="G567" s="137">
        <f>IF(Binary!G567&gt;=1,"X",0)</f>
        <v>0</v>
      </c>
      <c r="H567" s="137">
        <f>IF(Binary!H567&gt;=1,"X",0)</f>
        <v>0</v>
      </c>
      <c r="I567" s="137">
        <f>IF(Binary!I567&gt;=1,"X",0)</f>
        <v>0</v>
      </c>
      <c r="J567" s="137" t="str">
        <f>IF(Binary!J567&gt;=1,"X",0)</f>
        <v>X</v>
      </c>
      <c r="K567" s="137">
        <f>IF(Binary!K567&gt;=1,"X",0)</f>
        <v>0</v>
      </c>
      <c r="L567" s="137">
        <f>IF(Binary!L567&gt;=1,"X",0)</f>
        <v>0</v>
      </c>
      <c r="M567" t="str">
        <f>'Actual species'!V567</f>
        <v>------------</v>
      </c>
    </row>
    <row r="568" spans="1:13" x14ac:dyDescent="0.3">
      <c r="A568" t="str">
        <f>Binary!A568</f>
        <v>Oxypoda flavicornis</v>
      </c>
      <c r="B568" s="137">
        <f>IF(Binary!B568&gt;=1,"X",0)</f>
        <v>0</v>
      </c>
      <c r="C568" s="137">
        <f>IF(Binary!C568&gt;=1,"X",0)</f>
        <v>0</v>
      </c>
      <c r="D568" s="137">
        <f>IF(Binary!D568&gt;=1,"X",0)</f>
        <v>0</v>
      </c>
      <c r="E568" s="137" t="str">
        <f>IF(Binary!E568&gt;=1,"X",0)</f>
        <v>X</v>
      </c>
      <c r="F568" s="137">
        <f>IF(Binary!F568&gt;=1,"X",0)</f>
        <v>0</v>
      </c>
      <c r="G568" s="137">
        <f>IF(Binary!G568&gt;=1,"X",0)</f>
        <v>0</v>
      </c>
      <c r="H568" s="137">
        <f>IF(Binary!H568&gt;=1,"X",0)</f>
        <v>0</v>
      </c>
      <c r="I568" s="137">
        <f>IF(Binary!I568&gt;=1,"X",0)</f>
        <v>0</v>
      </c>
      <c r="J568" s="137">
        <f>IF(Binary!J568&gt;=1,"X",0)</f>
        <v>0</v>
      </c>
      <c r="K568" s="137">
        <f>IF(Binary!K568&gt;=1,"X",0)</f>
        <v>0</v>
      </c>
      <c r="L568" s="137">
        <f>IF(Binary!L568&gt;=1,"X",0)</f>
        <v>0</v>
      </c>
      <c r="M568" t="str">
        <f>'Actual species'!V568</f>
        <v>------------</v>
      </c>
    </row>
    <row r="569" spans="1:13" x14ac:dyDescent="0.3">
      <c r="A569" t="str">
        <f>Binary!A569</f>
        <v>Oxypoda formosa</v>
      </c>
      <c r="B569" s="137">
        <f>IF(Binary!B569&gt;=1,"X",0)</f>
        <v>0</v>
      </c>
      <c r="C569" s="137">
        <f>IF(Binary!C569&gt;=1,"X",0)</f>
        <v>0</v>
      </c>
      <c r="D569" s="137" t="str">
        <f>IF(Binary!D569&gt;=1,"X",0)</f>
        <v>X</v>
      </c>
      <c r="E569" s="137">
        <f>IF(Binary!E569&gt;=1,"X",0)</f>
        <v>0</v>
      </c>
      <c r="F569" s="137">
        <f>IF(Binary!F569&gt;=1,"X",0)</f>
        <v>0</v>
      </c>
      <c r="G569" s="137" t="str">
        <f>IF(Binary!G569&gt;=1,"X",0)</f>
        <v>X</v>
      </c>
      <c r="H569" s="137">
        <f>IF(Binary!H569&gt;=1,"X",0)</f>
        <v>0</v>
      </c>
      <c r="I569" s="137">
        <f>IF(Binary!I569&gt;=1,"X",0)</f>
        <v>0</v>
      </c>
      <c r="J569" s="137">
        <f>IF(Binary!J569&gt;=1,"X",0)</f>
        <v>0</v>
      </c>
      <c r="K569" s="137">
        <f>IF(Binary!K569&gt;=1,"X",0)</f>
        <v>0</v>
      </c>
      <c r="L569" s="137">
        <f>IF(Binary!L569&gt;=1,"X",0)</f>
        <v>0</v>
      </c>
      <c r="M569" t="str">
        <f>'Actual species'!V569</f>
        <v>------------</v>
      </c>
    </row>
    <row r="570" spans="1:13" x14ac:dyDescent="0.3">
      <c r="A570" t="str">
        <f>Binary!A570</f>
        <v>Oxypoda haemorrhoa</v>
      </c>
      <c r="B570" s="137">
        <f>IF(Binary!B570&gt;=1,"X",0)</f>
        <v>0</v>
      </c>
      <c r="C570" s="137">
        <f>IF(Binary!C570&gt;=1,"X",0)</f>
        <v>0</v>
      </c>
      <c r="D570" s="137" t="str">
        <f>IF(Binary!D570&gt;=1,"X",0)</f>
        <v>X</v>
      </c>
      <c r="E570" s="137">
        <f>IF(Binary!E570&gt;=1,"X",0)</f>
        <v>0</v>
      </c>
      <c r="F570" s="137" t="str">
        <f>IF(Binary!F570&gt;=1,"X",0)</f>
        <v>X</v>
      </c>
      <c r="G570" s="137" t="str">
        <f>IF(Binary!G570&gt;=1,"X",0)</f>
        <v>X</v>
      </c>
      <c r="H570" s="137">
        <f>IF(Binary!H570&gt;=1,"X",0)</f>
        <v>0</v>
      </c>
      <c r="I570" s="137">
        <f>IF(Binary!I570&gt;=1,"X",0)</f>
        <v>0</v>
      </c>
      <c r="J570" s="137" t="str">
        <f>IF(Binary!J570&gt;=1,"X",0)</f>
        <v>X</v>
      </c>
      <c r="K570" s="137">
        <f>IF(Binary!K570&gt;=1,"X",0)</f>
        <v>0</v>
      </c>
      <c r="L570" s="137">
        <f>IF(Binary!L570&gt;=1,"X",0)</f>
        <v>0</v>
      </c>
      <c r="M570" t="str">
        <f>'Actual species'!V570</f>
        <v>------------</v>
      </c>
    </row>
    <row r="571" spans="1:13" x14ac:dyDescent="0.3">
      <c r="A571" t="str">
        <f>Binary!A571</f>
        <v xml:space="preserve">Oxypoda idana (E) </v>
      </c>
      <c r="B571" s="137">
        <f>IF(Binary!B571&gt;=1,"X",0)</f>
        <v>0</v>
      </c>
      <c r="C571" s="137">
        <f>IF(Binary!C571&gt;=1,"X",0)</f>
        <v>0</v>
      </c>
      <c r="D571" s="137">
        <f>IF(Binary!D571&gt;=1,"X",0)</f>
        <v>0</v>
      </c>
      <c r="E571" s="137">
        <f>IF(Binary!E571&gt;=1,"X",0)</f>
        <v>0</v>
      </c>
      <c r="F571" s="137">
        <f>IF(Binary!F571&gt;=1,"X",0)</f>
        <v>0</v>
      </c>
      <c r="G571" s="137" t="str">
        <f>IF(Binary!G571&gt;=1,"X",0)</f>
        <v>X</v>
      </c>
      <c r="H571" s="137">
        <f>IF(Binary!H571&gt;=1,"X",0)</f>
        <v>0</v>
      </c>
      <c r="I571" s="137">
        <f>IF(Binary!I571&gt;=1,"X",0)</f>
        <v>0</v>
      </c>
      <c r="J571" s="137">
        <f>IF(Binary!J571&gt;=1,"X",0)</f>
        <v>0</v>
      </c>
      <c r="K571" s="137">
        <f>IF(Binary!K571&gt;=1,"X",0)</f>
        <v>0</v>
      </c>
      <c r="L571" s="137">
        <f>IF(Binary!L571&gt;=1,"X",0)</f>
        <v>0</v>
      </c>
      <c r="M571" t="str">
        <f>'Actual species'!V571</f>
        <v>------------</v>
      </c>
    </row>
    <row r="572" spans="1:13" x14ac:dyDescent="0.3">
      <c r="A572" t="str">
        <f>Binary!A572</f>
        <v>Oxypoda ignorata</v>
      </c>
      <c r="B572" s="137">
        <f>IF(Binary!B572&gt;=1,"X",0)</f>
        <v>0</v>
      </c>
      <c r="C572" s="137">
        <f>IF(Binary!C572&gt;=1,"X",0)</f>
        <v>0</v>
      </c>
      <c r="D572" s="137">
        <f>IF(Binary!D572&gt;=1,"X",0)</f>
        <v>0</v>
      </c>
      <c r="E572" s="137">
        <f>IF(Binary!E572&gt;=1,"X",0)</f>
        <v>0</v>
      </c>
      <c r="F572" s="137">
        <f>IF(Binary!F572&gt;=1,"X",0)</f>
        <v>0</v>
      </c>
      <c r="G572" s="137">
        <f>IF(Binary!G572&gt;=1,"X",0)</f>
        <v>0</v>
      </c>
      <c r="H572" s="137">
        <f>IF(Binary!H572&gt;=1,"X",0)</f>
        <v>0</v>
      </c>
      <c r="I572" s="137">
        <f>IF(Binary!I572&gt;=1,"X",0)</f>
        <v>0</v>
      </c>
      <c r="J572" s="137">
        <f>IF(Binary!J572&gt;=1,"X",0)</f>
        <v>0</v>
      </c>
      <c r="K572" s="137">
        <f>IF(Binary!K572&gt;=1,"X",0)</f>
        <v>0</v>
      </c>
      <c r="L572" s="137">
        <f>IF(Binary!L572&gt;=1,"X",0)</f>
        <v>0</v>
      </c>
      <c r="M572" t="str">
        <f>'Actual species'!V572</f>
        <v>------------</v>
      </c>
    </row>
    <row r="573" spans="1:13" x14ac:dyDescent="0.3">
      <c r="A573" t="str">
        <f>Binary!A573</f>
        <v>Oxypoda induta</v>
      </c>
      <c r="B573" s="137">
        <f>IF(Binary!B573&gt;=1,"X",0)</f>
        <v>0</v>
      </c>
      <c r="C573" s="137" t="str">
        <f>IF(Binary!C573&gt;=1,"X",0)</f>
        <v>X</v>
      </c>
      <c r="D573" s="137">
        <f>IF(Binary!D573&gt;=1,"X",0)</f>
        <v>0</v>
      </c>
      <c r="E573" s="137">
        <f>IF(Binary!E573&gt;=1,"X",0)</f>
        <v>0</v>
      </c>
      <c r="F573" s="137">
        <f>IF(Binary!F573&gt;=1,"X",0)</f>
        <v>0</v>
      </c>
      <c r="G573" s="137">
        <f>IF(Binary!G573&gt;=1,"X",0)</f>
        <v>0</v>
      </c>
      <c r="H573" s="137">
        <f>IF(Binary!H573&gt;=1,"X",0)</f>
        <v>0</v>
      </c>
      <c r="I573" s="137">
        <f>IF(Binary!I573&gt;=1,"X",0)</f>
        <v>0</v>
      </c>
      <c r="J573" s="137">
        <f>IF(Binary!J573&gt;=1,"X",0)</f>
        <v>0</v>
      </c>
      <c r="K573" s="137">
        <f>IF(Binary!K573&gt;=1,"X",0)</f>
        <v>0</v>
      </c>
      <c r="L573" s="137">
        <f>IF(Binary!L573&gt;=1,"X",0)</f>
        <v>0</v>
      </c>
      <c r="M573" t="str">
        <f>'Actual species'!V573</f>
        <v>------------</v>
      </c>
    </row>
    <row r="574" spans="1:13" x14ac:dyDescent="0.3">
      <c r="A574" t="str">
        <f>Binary!A574</f>
        <v xml:space="preserve">*Oxypoda kerkisica (E) </v>
      </c>
      <c r="B574" s="137">
        <f>IF(Binary!B574&gt;=1,"X",0)</f>
        <v>0</v>
      </c>
      <c r="C574" s="137">
        <f>IF(Binary!C574&gt;=1,"X",0)</f>
        <v>0</v>
      </c>
      <c r="D574" s="137">
        <f>IF(Binary!D574&gt;=1,"X",0)</f>
        <v>0</v>
      </c>
      <c r="E574" s="137" t="str">
        <f>IF(Binary!E574&gt;=1,"X",0)</f>
        <v>X</v>
      </c>
      <c r="F574" s="137">
        <f>IF(Binary!F574&gt;=1,"X",0)</f>
        <v>0</v>
      </c>
      <c r="G574" s="137">
        <f>IF(Binary!G574&gt;=1,"X",0)</f>
        <v>0</v>
      </c>
      <c r="H574" s="137">
        <f>IF(Binary!H574&gt;=1,"X",0)</f>
        <v>0</v>
      </c>
      <c r="I574" s="137">
        <f>IF(Binary!I574&gt;=1,"X",0)</f>
        <v>0</v>
      </c>
      <c r="J574" s="137">
        <f>IF(Binary!J574&gt;=1,"X",0)</f>
        <v>0</v>
      </c>
      <c r="K574" s="137">
        <f>IF(Binary!K574&gt;=1,"X",0)</f>
        <v>0</v>
      </c>
      <c r="L574" s="137">
        <f>IF(Binary!L574&gt;=1,"X",0)</f>
        <v>0</v>
      </c>
      <c r="M574" t="str">
        <f>'Actual species'!V574</f>
        <v>------------</v>
      </c>
    </row>
    <row r="575" spans="1:13" x14ac:dyDescent="0.3">
      <c r="A575" t="str">
        <f>Binary!A575</f>
        <v>Oxypoda lesbia</v>
      </c>
      <c r="B575" s="137">
        <f>IF(Binary!B575&gt;=1,"X",0)</f>
        <v>0</v>
      </c>
      <c r="C575" s="137">
        <f>IF(Binary!C575&gt;=1,"X",0)</f>
        <v>0</v>
      </c>
      <c r="D575" s="137">
        <f>IF(Binary!D575&gt;=1,"X",0)</f>
        <v>0</v>
      </c>
      <c r="E575" s="137">
        <f>IF(Binary!E575&gt;=1,"X",0)</f>
        <v>0</v>
      </c>
      <c r="F575" s="137" t="str">
        <f>IF(Binary!F575&gt;=1,"X",0)</f>
        <v>X</v>
      </c>
      <c r="G575" s="137" t="str">
        <f>IF(Binary!G575&gt;=1,"X",0)</f>
        <v>X</v>
      </c>
      <c r="H575" s="137" t="str">
        <f>IF(Binary!H575&gt;=1,"X",0)</f>
        <v>X</v>
      </c>
      <c r="I575" s="137">
        <f>IF(Binary!I575&gt;=1,"X",0)</f>
        <v>0</v>
      </c>
      <c r="J575" s="137">
        <f>IF(Binary!J575&gt;=1,"X",0)</f>
        <v>0</v>
      </c>
      <c r="K575" s="137">
        <f>IF(Binary!K575&gt;=1,"X",0)</f>
        <v>0</v>
      </c>
      <c r="L575" s="137">
        <f>IF(Binary!L575&gt;=1,"X",0)</f>
        <v>0</v>
      </c>
      <c r="M575" t="str">
        <f>'Actual species'!V575</f>
        <v>------------</v>
      </c>
    </row>
    <row r="576" spans="1:13" x14ac:dyDescent="0.3">
      <c r="A576" t="str">
        <f>Binary!A576</f>
        <v>Oxypoda libanotica</v>
      </c>
      <c r="B576" s="137">
        <f>IF(Binary!B576&gt;=1,"X",0)</f>
        <v>0</v>
      </c>
      <c r="C576" s="137">
        <f>IF(Binary!C576&gt;=1,"X",0)</f>
        <v>0</v>
      </c>
      <c r="D576" s="137" t="str">
        <f>IF(Binary!D576&gt;=1,"X",0)</f>
        <v>X</v>
      </c>
      <c r="E576" s="137" t="str">
        <f>IF(Binary!E576&gt;=1,"X",0)</f>
        <v>X</v>
      </c>
      <c r="F576" s="137">
        <f>IF(Binary!F576&gt;=1,"X",0)</f>
        <v>0</v>
      </c>
      <c r="G576" s="137">
        <f>IF(Binary!G576&gt;=1,"X",0)</f>
        <v>0</v>
      </c>
      <c r="H576" s="137">
        <f>IF(Binary!H576&gt;=1,"X",0)</f>
        <v>0</v>
      </c>
      <c r="I576" s="137">
        <f>IF(Binary!I576&gt;=1,"X",0)</f>
        <v>0</v>
      </c>
      <c r="J576" s="137">
        <f>IF(Binary!J576&gt;=1,"X",0)</f>
        <v>0</v>
      </c>
      <c r="K576" s="137">
        <f>IF(Binary!K576&gt;=1,"X",0)</f>
        <v>0</v>
      </c>
      <c r="L576" s="137">
        <f>IF(Binary!L576&gt;=1,"X",0)</f>
        <v>0</v>
      </c>
      <c r="M576" t="str">
        <f>'Actual species'!V576</f>
        <v>------------</v>
      </c>
    </row>
    <row r="577" spans="1:13" x14ac:dyDescent="0.3">
      <c r="A577" t="str">
        <f>Binary!A577</f>
        <v>Oxypoda lurida</v>
      </c>
      <c r="B577" s="137" t="str">
        <f>IF(Binary!B577&gt;=1,"X",0)</f>
        <v>X</v>
      </c>
      <c r="C577" s="137">
        <f>IF(Binary!C577&gt;=1,"X",0)</f>
        <v>0</v>
      </c>
      <c r="D577" s="137" t="str">
        <f>IF(Binary!D577&gt;=1,"X",0)</f>
        <v>X</v>
      </c>
      <c r="E577" s="137" t="str">
        <f>IF(Binary!E577&gt;=1,"X",0)</f>
        <v>X</v>
      </c>
      <c r="F577" s="137" t="str">
        <f>IF(Binary!F577&gt;=1,"X",0)</f>
        <v>X</v>
      </c>
      <c r="G577" s="137" t="str">
        <f>IF(Binary!G577&gt;=1,"X",0)</f>
        <v>X</v>
      </c>
      <c r="H577" s="137">
        <f>IF(Binary!H577&gt;=1,"X",0)</f>
        <v>0</v>
      </c>
      <c r="I577" s="137" t="str">
        <f>IF(Binary!I577&gt;=1,"X",0)</f>
        <v>X</v>
      </c>
      <c r="J577" s="137">
        <f>IF(Binary!J577&gt;=1,"X",0)</f>
        <v>0</v>
      </c>
      <c r="K577" s="137" t="str">
        <f>IF(Binary!K577&gt;=1,"X",0)</f>
        <v>X</v>
      </c>
      <c r="L577" s="137" t="str">
        <f>IF(Binary!L577&gt;=1,"X",0)</f>
        <v>X</v>
      </c>
      <c r="M577" t="str">
        <f>'Actual species'!V577</f>
        <v>------------</v>
      </c>
    </row>
    <row r="578" spans="1:13" x14ac:dyDescent="0.3">
      <c r="A578" t="str">
        <f>Binary!A578</f>
        <v>Oxypoda moczarskii</v>
      </c>
      <c r="B578" s="137">
        <f>IF(Binary!B578&gt;=1,"X",0)</f>
        <v>0</v>
      </c>
      <c r="C578" s="137">
        <f>IF(Binary!C578&gt;=1,"X",0)</f>
        <v>0</v>
      </c>
      <c r="D578" s="137">
        <f>IF(Binary!D578&gt;=1,"X",0)</f>
        <v>0</v>
      </c>
      <c r="E578" s="137">
        <f>IF(Binary!E578&gt;=1,"X",0)</f>
        <v>0</v>
      </c>
      <c r="F578" s="137">
        <f>IF(Binary!F578&gt;=1,"X",0)</f>
        <v>0</v>
      </c>
      <c r="G578" s="137">
        <f>IF(Binary!G578&gt;=1,"X",0)</f>
        <v>0</v>
      </c>
      <c r="H578" s="137">
        <f>IF(Binary!H578&gt;=1,"X",0)</f>
        <v>0</v>
      </c>
      <c r="I578" s="137">
        <f>IF(Binary!I578&gt;=1,"X",0)</f>
        <v>0</v>
      </c>
      <c r="J578" s="137">
        <f>IF(Binary!J578&gt;=1,"X",0)</f>
        <v>0</v>
      </c>
      <c r="K578" s="137">
        <f>IF(Binary!K578&gt;=1,"X",0)</f>
        <v>0</v>
      </c>
      <c r="L578" s="137">
        <f>IF(Binary!L578&gt;=1,"X",0)</f>
        <v>0</v>
      </c>
      <c r="M578" t="str">
        <f>'Actual species'!V578</f>
        <v>------------</v>
      </c>
    </row>
    <row r="579" spans="1:13" x14ac:dyDescent="0.3">
      <c r="A579" t="str">
        <f>Binary!A579</f>
        <v>Oxypoda moreatica</v>
      </c>
      <c r="B579" s="137">
        <f>IF(Binary!B579&gt;=1,"X",0)</f>
        <v>0</v>
      </c>
      <c r="C579" s="137">
        <f>IF(Binary!C579&gt;=1,"X",0)</f>
        <v>0</v>
      </c>
      <c r="D579" s="137">
        <f>IF(Binary!D579&gt;=1,"X",0)</f>
        <v>0</v>
      </c>
      <c r="E579" s="137">
        <f>IF(Binary!E579&gt;=1,"X",0)</f>
        <v>0</v>
      </c>
      <c r="F579" s="137">
        <f>IF(Binary!F579&gt;=1,"X",0)</f>
        <v>0</v>
      </c>
      <c r="G579" s="137">
        <f>IF(Binary!G579&gt;=1,"X",0)</f>
        <v>0</v>
      </c>
      <c r="H579" s="137">
        <f>IF(Binary!H579&gt;=1,"X",0)</f>
        <v>0</v>
      </c>
      <c r="I579" s="137">
        <f>IF(Binary!I579&gt;=1,"X",0)</f>
        <v>0</v>
      </c>
      <c r="J579" s="137">
        <f>IF(Binary!J579&gt;=1,"X",0)</f>
        <v>0</v>
      </c>
      <c r="K579" s="137">
        <f>IF(Binary!K579&gt;=1,"X",0)</f>
        <v>0</v>
      </c>
      <c r="L579" s="137">
        <f>IF(Binary!L579&gt;=1,"X",0)</f>
        <v>0</v>
      </c>
      <c r="M579">
        <f>'Actual species'!V579</f>
        <v>4</v>
      </c>
    </row>
    <row r="580" spans="1:13" x14ac:dyDescent="0.3">
      <c r="A580" t="str">
        <f>Binary!A580</f>
        <v>Oxypoda mulsanti</v>
      </c>
      <c r="B580" s="137">
        <f>IF(Binary!B580&gt;=1,"X",0)</f>
        <v>0</v>
      </c>
      <c r="C580" s="137">
        <f>IF(Binary!C580&gt;=1,"X",0)</f>
        <v>0</v>
      </c>
      <c r="D580" s="137">
        <f>IF(Binary!D580&gt;=1,"X",0)</f>
        <v>0</v>
      </c>
      <c r="E580" s="137">
        <f>IF(Binary!E580&gt;=1,"X",0)</f>
        <v>0</v>
      </c>
      <c r="F580" s="137">
        <f>IF(Binary!F580&gt;=1,"X",0)</f>
        <v>0</v>
      </c>
      <c r="G580" s="137">
        <f>IF(Binary!G580&gt;=1,"X",0)</f>
        <v>0</v>
      </c>
      <c r="H580" s="137">
        <f>IF(Binary!H580&gt;=1,"X",0)</f>
        <v>0</v>
      </c>
      <c r="I580" s="137">
        <f>IF(Binary!I580&gt;=1,"X",0)</f>
        <v>0</v>
      </c>
      <c r="J580" s="137">
        <f>IF(Binary!J580&gt;=1,"X",0)</f>
        <v>0</v>
      </c>
      <c r="K580" s="137">
        <f>IF(Binary!K580&gt;=1,"X",0)</f>
        <v>0</v>
      </c>
      <c r="L580" s="137">
        <f>IF(Binary!L580&gt;=1,"X",0)</f>
        <v>0</v>
      </c>
      <c r="M580" t="str">
        <f>'Actual species'!V580</f>
        <v>------------</v>
      </c>
    </row>
    <row r="581" spans="1:13" x14ac:dyDescent="0.3">
      <c r="A581" t="str">
        <f>Binary!A581</f>
        <v>Oxypoda mutata</v>
      </c>
      <c r="B581" s="137">
        <f>IF(Binary!B581&gt;=1,"X",0)</f>
        <v>0</v>
      </c>
      <c r="C581" s="137">
        <f>IF(Binary!C581&gt;=1,"X",0)</f>
        <v>0</v>
      </c>
      <c r="D581" s="137">
        <f>IF(Binary!D581&gt;=1,"X",0)</f>
        <v>0</v>
      </c>
      <c r="E581" s="137">
        <f>IF(Binary!E581&gt;=1,"X",0)</f>
        <v>0</v>
      </c>
      <c r="F581" s="137">
        <f>IF(Binary!F581&gt;=1,"X",0)</f>
        <v>0</v>
      </c>
      <c r="G581" s="137">
        <f>IF(Binary!G581&gt;=1,"X",0)</f>
        <v>0</v>
      </c>
      <c r="H581" s="137">
        <f>IF(Binary!H581&gt;=1,"X",0)</f>
        <v>0</v>
      </c>
      <c r="I581" s="137">
        <f>IF(Binary!I581&gt;=1,"X",0)</f>
        <v>0</v>
      </c>
      <c r="J581" s="137">
        <f>IF(Binary!J581&gt;=1,"X",0)</f>
        <v>0</v>
      </c>
      <c r="K581" s="137">
        <f>IF(Binary!K581&gt;=1,"X",0)</f>
        <v>0</v>
      </c>
      <c r="L581" s="137">
        <f>IF(Binary!L581&gt;=1,"X",0)</f>
        <v>0</v>
      </c>
      <c r="M581" t="str">
        <f>'Actual species'!V581</f>
        <v>------------</v>
      </c>
    </row>
    <row r="582" spans="1:13" x14ac:dyDescent="0.3">
      <c r="A582" t="str">
        <f>Binary!A582</f>
        <v>Oxypoda nova</v>
      </c>
      <c r="B582" s="137">
        <f>IF(Binary!B582&gt;=1,"X",0)</f>
        <v>0</v>
      </c>
      <c r="C582" s="137">
        <f>IF(Binary!C582&gt;=1,"X",0)</f>
        <v>0</v>
      </c>
      <c r="D582" s="137">
        <f>IF(Binary!D582&gt;=1,"X",0)</f>
        <v>0</v>
      </c>
      <c r="E582" s="137">
        <f>IF(Binary!E582&gt;=1,"X",0)</f>
        <v>0</v>
      </c>
      <c r="F582" s="137">
        <f>IF(Binary!F582&gt;=1,"X",0)</f>
        <v>0</v>
      </c>
      <c r="G582" s="137">
        <f>IF(Binary!G582&gt;=1,"X",0)</f>
        <v>0</v>
      </c>
      <c r="H582" s="137">
        <f>IF(Binary!H582&gt;=1,"X",0)</f>
        <v>0</v>
      </c>
      <c r="I582" s="137">
        <f>IF(Binary!I582&gt;=1,"X",0)</f>
        <v>0</v>
      </c>
      <c r="J582" s="137">
        <f>IF(Binary!J582&gt;=1,"X",0)</f>
        <v>0</v>
      </c>
      <c r="K582" s="137">
        <f>IF(Binary!K582&gt;=1,"X",0)</f>
        <v>0</v>
      </c>
      <c r="L582" s="137">
        <f>IF(Binary!L582&gt;=1,"X",0)</f>
        <v>0</v>
      </c>
      <c r="M582" t="str">
        <f>'Actual species'!V582</f>
        <v>------------</v>
      </c>
    </row>
    <row r="583" spans="1:13" x14ac:dyDescent="0.3">
      <c r="A583" t="str">
        <f>Binary!A583</f>
        <v>Oxypoda obscuricollis</v>
      </c>
      <c r="B583" s="137">
        <f>IF(Binary!B583&gt;=1,"X",0)</f>
        <v>0</v>
      </c>
      <c r="C583" s="137">
        <f>IF(Binary!C583&gt;=1,"X",0)</f>
        <v>0</v>
      </c>
      <c r="D583" s="137">
        <f>IF(Binary!D583&gt;=1,"X",0)</f>
        <v>0</v>
      </c>
      <c r="E583" s="137">
        <f>IF(Binary!E583&gt;=1,"X",0)</f>
        <v>0</v>
      </c>
      <c r="F583" s="137">
        <f>IF(Binary!F583&gt;=1,"X",0)</f>
        <v>0</v>
      </c>
      <c r="G583" s="137">
        <f>IF(Binary!G583&gt;=1,"X",0)</f>
        <v>0</v>
      </c>
      <c r="H583" s="137" t="str">
        <f>IF(Binary!H583&gt;=1,"X",0)</f>
        <v>X</v>
      </c>
      <c r="I583" s="137" t="str">
        <f>IF(Binary!I583&gt;=1,"X",0)</f>
        <v>X</v>
      </c>
      <c r="J583" s="137">
        <f>IF(Binary!J583&gt;=1,"X",0)</f>
        <v>0</v>
      </c>
      <c r="K583" s="137">
        <f>IF(Binary!K583&gt;=1,"X",0)</f>
        <v>0</v>
      </c>
      <c r="L583" s="137">
        <f>IF(Binary!L583&gt;=1,"X",0)</f>
        <v>0</v>
      </c>
      <c r="M583" t="str">
        <f>'Actual species'!V583</f>
        <v>------------</v>
      </c>
    </row>
    <row r="584" spans="1:13" x14ac:dyDescent="0.3">
      <c r="A584" t="str">
        <f>Binary!A584</f>
        <v>Oxypoda opaca</v>
      </c>
      <c r="B584" s="137">
        <f>IF(Binary!B584&gt;=1,"X",0)</f>
        <v>0</v>
      </c>
      <c r="C584" s="137" t="str">
        <f>IF(Binary!C584&gt;=1,"X",0)</f>
        <v>X</v>
      </c>
      <c r="D584" s="137">
        <f>IF(Binary!D584&gt;=1,"X",0)</f>
        <v>0</v>
      </c>
      <c r="E584" s="137">
        <f>IF(Binary!E584&gt;=1,"X",0)</f>
        <v>0</v>
      </c>
      <c r="F584" s="137">
        <f>IF(Binary!F584&gt;=1,"X",0)</f>
        <v>0</v>
      </c>
      <c r="G584" s="137">
        <f>IF(Binary!G584&gt;=1,"X",0)</f>
        <v>0</v>
      </c>
      <c r="H584" s="137">
        <f>IF(Binary!H584&gt;=1,"X",0)</f>
        <v>0</v>
      </c>
      <c r="I584" s="137">
        <f>IF(Binary!I584&gt;=1,"X",0)</f>
        <v>0</v>
      </c>
      <c r="J584" s="137">
        <f>IF(Binary!J584&gt;=1,"X",0)</f>
        <v>0</v>
      </c>
      <c r="K584" s="137">
        <f>IF(Binary!K584&gt;=1,"X",0)</f>
        <v>0</v>
      </c>
      <c r="L584" s="137">
        <f>IF(Binary!L584&gt;=1,"X",0)</f>
        <v>0</v>
      </c>
      <c r="M584" t="str">
        <f>'Actual species'!V584</f>
        <v>------------</v>
      </c>
    </row>
    <row r="585" spans="1:13" x14ac:dyDescent="0.3">
      <c r="A585" t="str">
        <f>Binary!A585</f>
        <v>Oxypoda praecox</v>
      </c>
      <c r="B585" s="137">
        <f>IF(Binary!B585&gt;=1,"X",0)</f>
        <v>0</v>
      </c>
      <c r="C585" s="137" t="str">
        <f>IF(Binary!C585&gt;=1,"X",0)</f>
        <v>X</v>
      </c>
      <c r="D585" s="137">
        <f>IF(Binary!D585&gt;=1,"X",0)</f>
        <v>0</v>
      </c>
      <c r="E585" s="137">
        <f>IF(Binary!E585&gt;=1,"X",0)</f>
        <v>0</v>
      </c>
      <c r="F585" s="137">
        <f>IF(Binary!F585&gt;=1,"X",0)</f>
        <v>0</v>
      </c>
      <c r="G585" s="137">
        <f>IF(Binary!G585&gt;=1,"X",0)</f>
        <v>0</v>
      </c>
      <c r="H585" s="137">
        <f>IF(Binary!H585&gt;=1,"X",0)</f>
        <v>0</v>
      </c>
      <c r="I585" s="137">
        <f>IF(Binary!I585&gt;=1,"X",0)</f>
        <v>0</v>
      </c>
      <c r="J585" s="137">
        <f>IF(Binary!J585&gt;=1,"X",0)</f>
        <v>0</v>
      </c>
      <c r="K585" s="137">
        <f>IF(Binary!K585&gt;=1,"X",0)</f>
        <v>0</v>
      </c>
      <c r="L585" s="137">
        <f>IF(Binary!L585&gt;=1,"X",0)</f>
        <v>0</v>
      </c>
      <c r="M585" t="str">
        <f>'Actual species'!V585</f>
        <v>------------</v>
      </c>
    </row>
    <row r="586" spans="1:13" x14ac:dyDescent="0.3">
      <c r="A586" t="str">
        <f>Binary!A586</f>
        <v>Oxypoda recondita</v>
      </c>
      <c r="B586" s="137">
        <f>IF(Binary!B586&gt;=1,"X",0)</f>
        <v>0</v>
      </c>
      <c r="C586" s="137">
        <f>IF(Binary!C586&gt;=1,"X",0)</f>
        <v>0</v>
      </c>
      <c r="D586" s="137">
        <f>IF(Binary!D586&gt;=1,"X",0)</f>
        <v>0</v>
      </c>
      <c r="E586" s="137">
        <f>IF(Binary!E586&gt;=1,"X",0)</f>
        <v>0</v>
      </c>
      <c r="F586" s="137">
        <f>IF(Binary!F586&gt;=1,"X",0)</f>
        <v>0</v>
      </c>
      <c r="G586" s="137">
        <f>IF(Binary!G586&gt;=1,"X",0)</f>
        <v>0</v>
      </c>
      <c r="H586" s="137">
        <f>IF(Binary!H586&gt;=1,"X",0)</f>
        <v>0</v>
      </c>
      <c r="I586" s="137">
        <f>IF(Binary!I586&gt;=1,"X",0)</f>
        <v>0</v>
      </c>
      <c r="J586" s="137">
        <f>IF(Binary!J586&gt;=1,"X",0)</f>
        <v>0</v>
      </c>
      <c r="K586" s="137">
        <f>IF(Binary!K586&gt;=1,"X",0)</f>
        <v>0</v>
      </c>
      <c r="L586" s="137">
        <f>IF(Binary!L586&gt;=1,"X",0)</f>
        <v>0</v>
      </c>
      <c r="M586">
        <f>'Actual species'!V586</f>
        <v>5</v>
      </c>
    </row>
    <row r="587" spans="1:13" x14ac:dyDescent="0.3">
      <c r="A587" t="str">
        <f>Binary!A587</f>
        <v>Oxypoda scheerpeltziana</v>
      </c>
      <c r="B587" s="137">
        <f>IF(Binary!B587&gt;=1,"X",0)</f>
        <v>0</v>
      </c>
      <c r="C587" s="137">
        <f>IF(Binary!C587&gt;=1,"X",0)</f>
        <v>0</v>
      </c>
      <c r="D587" s="137">
        <f>IF(Binary!D587&gt;=1,"X",0)</f>
        <v>0</v>
      </c>
      <c r="E587" s="137" t="str">
        <f>IF(Binary!E587&gt;=1,"X",0)</f>
        <v>X</v>
      </c>
      <c r="F587" s="137">
        <f>IF(Binary!F587&gt;=1,"X",0)</f>
        <v>0</v>
      </c>
      <c r="G587" s="137">
        <f>IF(Binary!G587&gt;=1,"X",0)</f>
        <v>0</v>
      </c>
      <c r="H587" s="137">
        <f>IF(Binary!H587&gt;=1,"X",0)</f>
        <v>0</v>
      </c>
      <c r="I587" s="137">
        <f>IF(Binary!I587&gt;=1,"X",0)</f>
        <v>0</v>
      </c>
      <c r="J587" s="137">
        <f>IF(Binary!J587&gt;=1,"X",0)</f>
        <v>0</v>
      </c>
      <c r="K587" s="137">
        <f>IF(Binary!K587&gt;=1,"X",0)</f>
        <v>0</v>
      </c>
      <c r="L587" s="137">
        <f>IF(Binary!L587&gt;=1,"X",0)</f>
        <v>0</v>
      </c>
      <c r="M587" t="str">
        <f>'Actual species'!V587</f>
        <v>------------</v>
      </c>
    </row>
    <row r="588" spans="1:13" x14ac:dyDescent="0.3">
      <c r="A588" t="str">
        <f>Binary!A588</f>
        <v>Oxypoda schminkei</v>
      </c>
      <c r="B588" s="137">
        <f>IF(Binary!B588&gt;=1,"X",0)</f>
        <v>0</v>
      </c>
      <c r="C588" s="137">
        <f>IF(Binary!C588&gt;=1,"X",0)</f>
        <v>0</v>
      </c>
      <c r="D588" s="137">
        <f>IF(Binary!D588&gt;=1,"X",0)</f>
        <v>0</v>
      </c>
      <c r="E588" s="137">
        <f>IF(Binary!E588&gt;=1,"X",0)</f>
        <v>0</v>
      </c>
      <c r="F588" s="137">
        <f>IF(Binary!F588&gt;=1,"X",0)</f>
        <v>0</v>
      </c>
      <c r="G588" s="137">
        <f>IF(Binary!G588&gt;=1,"X",0)</f>
        <v>0</v>
      </c>
      <c r="H588" s="137">
        <f>IF(Binary!H588&gt;=1,"X",0)</f>
        <v>0</v>
      </c>
      <c r="I588" s="137">
        <f>IF(Binary!I588&gt;=1,"X",0)</f>
        <v>0</v>
      </c>
      <c r="J588" s="137">
        <f>IF(Binary!J588&gt;=1,"X",0)</f>
        <v>0</v>
      </c>
      <c r="K588" s="137">
        <f>IF(Binary!K588&gt;=1,"X",0)</f>
        <v>0</v>
      </c>
      <c r="L588" s="137" t="str">
        <f>IF(Binary!L588&gt;=1,"X",0)</f>
        <v>X</v>
      </c>
      <c r="M588" t="str">
        <f>'Actual species'!V588</f>
        <v>------------</v>
      </c>
    </row>
    <row r="589" spans="1:13" x14ac:dyDescent="0.3">
      <c r="A589" t="str">
        <f>Binary!A589</f>
        <v>Oxypoda sp.</v>
      </c>
      <c r="B589" s="137" t="str">
        <f>IF(Binary!B589&gt;=1,"X",0)</f>
        <v>X</v>
      </c>
      <c r="C589" s="137">
        <f>IF(Binary!C589&gt;=1,"X",0)</f>
        <v>0</v>
      </c>
      <c r="D589" s="137">
        <f>IF(Binary!D589&gt;=1,"X",0)</f>
        <v>0</v>
      </c>
      <c r="E589" s="137">
        <f>IF(Binary!E589&gt;=1,"X",0)</f>
        <v>0</v>
      </c>
      <c r="F589" s="137" t="str">
        <f>IF(Binary!F589&gt;=1,"X",0)</f>
        <v>X</v>
      </c>
      <c r="G589" s="137">
        <f>IF(Binary!G589&gt;=1,"X",0)</f>
        <v>0</v>
      </c>
      <c r="H589" s="137">
        <f>IF(Binary!H589&gt;=1,"X",0)</f>
        <v>0</v>
      </c>
      <c r="I589" s="137">
        <f>IF(Binary!I589&gt;=1,"X",0)</f>
        <v>0</v>
      </c>
      <c r="J589" s="137">
        <f>IF(Binary!J589&gt;=1,"X",0)</f>
        <v>0</v>
      </c>
      <c r="K589" s="137">
        <f>IF(Binary!K589&gt;=1,"X",0)</f>
        <v>0</v>
      </c>
      <c r="L589" s="137">
        <f>IF(Binary!L589&gt;=1,"X",0)</f>
        <v>0</v>
      </c>
      <c r="M589" t="str">
        <f>'Actual species'!V589</f>
        <v>------------</v>
      </c>
    </row>
    <row r="590" spans="1:13" x14ac:dyDescent="0.3">
      <c r="A590" t="str">
        <f>Binary!A590</f>
        <v>Oxypoda sp. 1</v>
      </c>
      <c r="B590" s="137">
        <f>IF(Binary!B590&gt;=1,"X",0)</f>
        <v>0</v>
      </c>
      <c r="C590" s="137">
        <f>IF(Binary!C590&gt;=1,"X",0)</f>
        <v>0</v>
      </c>
      <c r="D590" s="137">
        <f>IF(Binary!D590&gt;=1,"X",0)</f>
        <v>0</v>
      </c>
      <c r="E590" s="137">
        <f>IF(Binary!E590&gt;=1,"X",0)</f>
        <v>0</v>
      </c>
      <c r="F590" s="137">
        <f>IF(Binary!F590&gt;=1,"X",0)</f>
        <v>0</v>
      </c>
      <c r="G590" s="137">
        <f>IF(Binary!G590&gt;=1,"X",0)</f>
        <v>0</v>
      </c>
      <c r="H590" s="137">
        <f>IF(Binary!H590&gt;=1,"X",0)</f>
        <v>0</v>
      </c>
      <c r="I590" s="137">
        <f>IF(Binary!I590&gt;=1,"X",0)</f>
        <v>0</v>
      </c>
      <c r="J590" s="137">
        <f>IF(Binary!J590&gt;=1,"X",0)</f>
        <v>0</v>
      </c>
      <c r="K590" s="137">
        <f>IF(Binary!K590&gt;=1,"X",0)</f>
        <v>0</v>
      </c>
      <c r="L590" s="137">
        <f>IF(Binary!L590&gt;=1,"X",0)</f>
        <v>0</v>
      </c>
      <c r="M590" t="str">
        <f>'Actual species'!V590</f>
        <v>------------</v>
      </c>
    </row>
    <row r="591" spans="1:13" x14ac:dyDescent="0.3">
      <c r="A591" t="str">
        <f>Binary!A591</f>
        <v>Oxypoda sp. 2</v>
      </c>
      <c r="B591" s="137">
        <f>IF(Binary!B591&gt;=1,"X",0)</f>
        <v>0</v>
      </c>
      <c r="C591" s="137">
        <f>IF(Binary!C591&gt;=1,"X",0)</f>
        <v>0</v>
      </c>
      <c r="D591" s="137">
        <f>IF(Binary!D591&gt;=1,"X",0)</f>
        <v>0</v>
      </c>
      <c r="E591" s="137">
        <f>IF(Binary!E591&gt;=1,"X",0)</f>
        <v>0</v>
      </c>
      <c r="F591" s="137">
        <f>IF(Binary!F591&gt;=1,"X",0)</f>
        <v>0</v>
      </c>
      <c r="G591" s="137">
        <f>IF(Binary!G591&gt;=1,"X",0)</f>
        <v>0</v>
      </c>
      <c r="H591" s="137">
        <f>IF(Binary!H591&gt;=1,"X",0)</f>
        <v>0</v>
      </c>
      <c r="I591" s="137">
        <f>IF(Binary!I591&gt;=1,"X",0)</f>
        <v>0</v>
      </c>
      <c r="J591" s="137">
        <f>IF(Binary!J591&gt;=1,"X",0)</f>
        <v>0</v>
      </c>
      <c r="K591" s="137">
        <f>IF(Binary!K591&gt;=1,"X",0)</f>
        <v>0</v>
      </c>
      <c r="L591" s="137">
        <f>IF(Binary!L591&gt;=1,"X",0)</f>
        <v>0</v>
      </c>
      <c r="M591" t="str">
        <f>'Actual species'!V591</f>
        <v>------------</v>
      </c>
    </row>
    <row r="592" spans="1:13" x14ac:dyDescent="0.3">
      <c r="A592" t="str">
        <f>Binary!A592</f>
        <v>Oxypoda sp. 3</v>
      </c>
      <c r="B592" s="137">
        <f>IF(Binary!B592&gt;=1,"X",0)</f>
        <v>0</v>
      </c>
      <c r="C592" s="137">
        <f>IF(Binary!C592&gt;=1,"X",0)</f>
        <v>0</v>
      </c>
      <c r="D592" s="137">
        <f>IF(Binary!D592&gt;=1,"X",0)</f>
        <v>0</v>
      </c>
      <c r="E592" s="137">
        <f>IF(Binary!E592&gt;=1,"X",0)</f>
        <v>0</v>
      </c>
      <c r="F592" s="137">
        <f>IF(Binary!F592&gt;=1,"X",0)</f>
        <v>0</v>
      </c>
      <c r="G592" s="137">
        <f>IF(Binary!G592&gt;=1,"X",0)</f>
        <v>0</v>
      </c>
      <c r="H592" s="137">
        <f>IF(Binary!H592&gt;=1,"X",0)</f>
        <v>0</v>
      </c>
      <c r="I592" s="137">
        <f>IF(Binary!I592&gt;=1,"X",0)</f>
        <v>0</v>
      </c>
      <c r="J592" s="137">
        <f>IF(Binary!J592&gt;=1,"X",0)</f>
        <v>0</v>
      </c>
      <c r="K592" s="137">
        <f>IF(Binary!K592&gt;=1,"X",0)</f>
        <v>0</v>
      </c>
      <c r="L592" s="137">
        <f>IF(Binary!L592&gt;=1,"X",0)</f>
        <v>0</v>
      </c>
      <c r="M592" t="str">
        <f>'Actual species'!V592</f>
        <v>------------</v>
      </c>
    </row>
    <row r="593" spans="1:13" x14ac:dyDescent="0.3">
      <c r="A593" t="str">
        <f>Binary!A593</f>
        <v>Oxypoda sp. aff. attenuata</v>
      </c>
      <c r="B593" s="137" t="str">
        <f>IF(Binary!B593&gt;=1,"X",0)</f>
        <v>X</v>
      </c>
      <c r="C593" s="137">
        <f>IF(Binary!C593&gt;=1,"X",0)</f>
        <v>0</v>
      </c>
      <c r="D593" s="137">
        <f>IF(Binary!D593&gt;=1,"X",0)</f>
        <v>0</v>
      </c>
      <c r="E593" s="137">
        <f>IF(Binary!E593&gt;=1,"X",0)</f>
        <v>0</v>
      </c>
      <c r="F593" s="137">
        <f>IF(Binary!F593&gt;=1,"X",0)</f>
        <v>0</v>
      </c>
      <c r="G593" s="137">
        <f>IF(Binary!G593&gt;=1,"X",0)</f>
        <v>0</v>
      </c>
      <c r="H593" s="137">
        <f>IF(Binary!H593&gt;=1,"X",0)</f>
        <v>0</v>
      </c>
      <c r="I593" s="137">
        <f>IF(Binary!I593&gt;=1,"X",0)</f>
        <v>0</v>
      </c>
      <c r="J593" s="137">
        <f>IF(Binary!J593&gt;=1,"X",0)</f>
        <v>0</v>
      </c>
      <c r="K593" s="137">
        <f>IF(Binary!K593&gt;=1,"X",0)</f>
        <v>0</v>
      </c>
      <c r="L593" s="137">
        <f>IF(Binary!L593&gt;=1,"X",0)</f>
        <v>0</v>
      </c>
      <c r="M593" t="str">
        <f>'Actual species'!V593</f>
        <v>------------</v>
      </c>
    </row>
    <row r="594" spans="1:13" x14ac:dyDescent="0.3">
      <c r="A594" t="str">
        <f>Binary!A594</f>
        <v>Oxypoda sp. aff. vicina</v>
      </c>
      <c r="B594" s="137" t="str">
        <f>IF(Binary!B594&gt;=1,"X",0)</f>
        <v>X</v>
      </c>
      <c r="C594" s="137">
        <f>IF(Binary!C594&gt;=1,"X",0)</f>
        <v>0</v>
      </c>
      <c r="D594" s="137">
        <f>IF(Binary!D594&gt;=1,"X",0)</f>
        <v>0</v>
      </c>
      <c r="E594" s="137">
        <f>IF(Binary!E594&gt;=1,"X",0)</f>
        <v>0</v>
      </c>
      <c r="F594" s="137">
        <f>IF(Binary!F594&gt;=1,"X",0)</f>
        <v>0</v>
      </c>
      <c r="G594" s="137">
        <f>IF(Binary!G594&gt;=1,"X",0)</f>
        <v>0</v>
      </c>
      <c r="H594" s="137">
        <f>IF(Binary!H594&gt;=1,"X",0)</f>
        <v>0</v>
      </c>
      <c r="I594" s="137">
        <f>IF(Binary!I594&gt;=1,"X",0)</f>
        <v>0</v>
      </c>
      <c r="J594" s="137">
        <f>IF(Binary!J594&gt;=1,"X",0)</f>
        <v>0</v>
      </c>
      <c r="K594" s="137">
        <f>IF(Binary!K594&gt;=1,"X",0)</f>
        <v>0</v>
      </c>
      <c r="L594" s="137">
        <f>IF(Binary!L594&gt;=1,"X",0)</f>
        <v>0</v>
      </c>
      <c r="M594" t="str">
        <f>'Actual species'!V594</f>
        <v>------------</v>
      </c>
    </row>
    <row r="595" spans="1:13" x14ac:dyDescent="0.3">
      <c r="A595" t="str">
        <f>Binary!A595</f>
        <v>Oxypoda subnitida</v>
      </c>
      <c r="B595" s="137">
        <f>IF(Binary!B595&gt;=1,"X",0)</f>
        <v>0</v>
      </c>
      <c r="C595" s="137">
        <f>IF(Binary!C595&gt;=1,"X",0)</f>
        <v>0</v>
      </c>
      <c r="D595" s="137">
        <f>IF(Binary!D595&gt;=1,"X",0)</f>
        <v>0</v>
      </c>
      <c r="E595" s="137">
        <f>IF(Binary!E595&gt;=1,"X",0)</f>
        <v>0</v>
      </c>
      <c r="F595" s="137">
        <f>IF(Binary!F595&gt;=1,"X",0)</f>
        <v>0</v>
      </c>
      <c r="G595" s="137" t="str">
        <f>IF(Binary!G595&gt;=1,"X",0)</f>
        <v>X</v>
      </c>
      <c r="H595" s="137">
        <f>IF(Binary!H595&gt;=1,"X",0)</f>
        <v>0</v>
      </c>
      <c r="I595" s="137">
        <f>IF(Binary!I595&gt;=1,"X",0)</f>
        <v>0</v>
      </c>
      <c r="J595" s="137">
        <f>IF(Binary!J595&gt;=1,"X",0)</f>
        <v>0</v>
      </c>
      <c r="K595" s="137">
        <f>IF(Binary!K595&gt;=1,"X",0)</f>
        <v>0</v>
      </c>
      <c r="L595" s="137">
        <f>IF(Binary!L595&gt;=1,"X",0)</f>
        <v>0</v>
      </c>
      <c r="M595" t="str">
        <f>'Actual species'!V595</f>
        <v>------------</v>
      </c>
    </row>
    <row r="596" spans="1:13" x14ac:dyDescent="0.3">
      <c r="A596" t="str">
        <f>Binary!A596</f>
        <v>Oxypoda togata</v>
      </c>
      <c r="B596" s="137">
        <f>IF(Binary!B596&gt;=1,"X",0)</f>
        <v>0</v>
      </c>
      <c r="C596" s="137" t="str">
        <f>IF(Binary!C596&gt;=1,"X",0)</f>
        <v>X</v>
      </c>
      <c r="D596" s="137">
        <f>IF(Binary!D596&gt;=1,"X",0)</f>
        <v>0</v>
      </c>
      <c r="E596" s="137">
        <f>IF(Binary!E596&gt;=1,"X",0)</f>
        <v>0</v>
      </c>
      <c r="F596" s="137">
        <f>IF(Binary!F596&gt;=1,"X",0)</f>
        <v>0</v>
      </c>
      <c r="G596" s="137">
        <f>IF(Binary!G596&gt;=1,"X",0)</f>
        <v>0</v>
      </c>
      <c r="H596" s="137">
        <f>IF(Binary!H596&gt;=1,"X",0)</f>
        <v>0</v>
      </c>
      <c r="I596" s="137">
        <f>IF(Binary!I596&gt;=1,"X",0)</f>
        <v>0</v>
      </c>
      <c r="J596" s="137">
        <f>IF(Binary!J596&gt;=1,"X",0)</f>
        <v>0</v>
      </c>
      <c r="K596" s="137">
        <f>IF(Binary!K596&gt;=1,"X",0)</f>
        <v>0</v>
      </c>
      <c r="L596" s="137">
        <f>IF(Binary!L596&gt;=1,"X",0)</f>
        <v>0</v>
      </c>
      <c r="M596" t="str">
        <f>'Actual species'!V596</f>
        <v>------------</v>
      </c>
    </row>
    <row r="597" spans="1:13" x14ac:dyDescent="0.3">
      <c r="A597" t="str">
        <f>Binary!A597</f>
        <v>Oxypoda turcica</v>
      </c>
      <c r="B597" s="137">
        <f>IF(Binary!B597&gt;=1,"X",0)</f>
        <v>0</v>
      </c>
      <c r="C597" s="137">
        <f>IF(Binary!C597&gt;=1,"X",0)</f>
        <v>0</v>
      </c>
      <c r="D597" s="137">
        <f>IF(Binary!D597&gt;=1,"X",0)</f>
        <v>0</v>
      </c>
      <c r="E597" s="137" t="str">
        <f>IF(Binary!E597&gt;=1,"X",0)</f>
        <v>X</v>
      </c>
      <c r="F597" s="137">
        <f>IF(Binary!F597&gt;=1,"X",0)</f>
        <v>0</v>
      </c>
      <c r="G597" s="137">
        <f>IF(Binary!G597&gt;=1,"X",0)</f>
        <v>0</v>
      </c>
      <c r="H597" s="137">
        <f>IF(Binary!H597&gt;=1,"X",0)</f>
        <v>0</v>
      </c>
      <c r="I597" s="137">
        <f>IF(Binary!I597&gt;=1,"X",0)</f>
        <v>0</v>
      </c>
      <c r="J597" s="137">
        <f>IF(Binary!J597&gt;=1,"X",0)</f>
        <v>0</v>
      </c>
      <c r="K597" s="137">
        <f>IF(Binary!K597&gt;=1,"X",0)</f>
        <v>0</v>
      </c>
      <c r="L597" s="137">
        <f>IF(Binary!L597&gt;=1,"X",0)</f>
        <v>0</v>
      </c>
      <c r="M597" t="str">
        <f>'Actual species'!V597</f>
        <v>------------</v>
      </c>
    </row>
    <row r="598" spans="1:13" x14ac:dyDescent="0.3">
      <c r="A598" t="str">
        <f>Binary!A598</f>
        <v>Oxypoda vicina</v>
      </c>
      <c r="B598" s="137">
        <f>IF(Binary!B598&gt;=1,"X",0)</f>
        <v>0</v>
      </c>
      <c r="C598" s="137">
        <f>IF(Binary!C598&gt;=1,"X",0)</f>
        <v>0</v>
      </c>
      <c r="D598" s="137" t="str">
        <f>IF(Binary!D598&gt;=1,"X",0)</f>
        <v>X</v>
      </c>
      <c r="E598" s="137" t="str">
        <f>IF(Binary!E598&gt;=1,"X",0)</f>
        <v>X</v>
      </c>
      <c r="F598" s="137">
        <f>IF(Binary!F598&gt;=1,"X",0)</f>
        <v>0</v>
      </c>
      <c r="G598" s="137" t="str">
        <f>IF(Binary!G598&gt;=1,"X",0)</f>
        <v>X</v>
      </c>
      <c r="H598" s="137">
        <f>IF(Binary!H598&gt;=1,"X",0)</f>
        <v>0</v>
      </c>
      <c r="I598" s="137">
        <f>IF(Binary!I598&gt;=1,"X",0)</f>
        <v>0</v>
      </c>
      <c r="J598" s="137">
        <f>IF(Binary!J598&gt;=1,"X",0)</f>
        <v>0</v>
      </c>
      <c r="K598" s="137">
        <f>IF(Binary!K598&gt;=1,"X",0)</f>
        <v>0</v>
      </c>
      <c r="L598" s="137">
        <f>IF(Binary!L598&gt;=1,"X",0)</f>
        <v>0</v>
      </c>
      <c r="M598" t="str">
        <f>'Actual species'!V598</f>
        <v>------------</v>
      </c>
    </row>
    <row r="599" spans="1:13" x14ac:dyDescent="0.3">
      <c r="A599" t="str">
        <f>Binary!A599</f>
        <v>Oxypoda vittata</v>
      </c>
      <c r="B599" s="137">
        <f>IF(Binary!B599&gt;=1,"X",0)</f>
        <v>0</v>
      </c>
      <c r="C599" s="137">
        <f>IF(Binary!C599&gt;=1,"X",0)</f>
        <v>0</v>
      </c>
      <c r="D599" s="137">
        <f>IF(Binary!D599&gt;=1,"X",0)</f>
        <v>0</v>
      </c>
      <c r="E599" s="137">
        <f>IF(Binary!E599&gt;=1,"X",0)</f>
        <v>0</v>
      </c>
      <c r="F599" s="137">
        <f>IF(Binary!F599&gt;=1,"X",0)</f>
        <v>0</v>
      </c>
      <c r="G599" s="137">
        <f>IF(Binary!G599&gt;=1,"X",0)</f>
        <v>0</v>
      </c>
      <c r="H599" s="137">
        <f>IF(Binary!H599&gt;=1,"X",0)</f>
        <v>0</v>
      </c>
      <c r="I599" s="137">
        <f>IF(Binary!I599&gt;=1,"X",0)</f>
        <v>0</v>
      </c>
      <c r="J599" s="137">
        <f>IF(Binary!J599&gt;=1,"X",0)</f>
        <v>0</v>
      </c>
      <c r="K599" s="137">
        <f>IF(Binary!K599&gt;=1,"X",0)</f>
        <v>0</v>
      </c>
      <c r="L599" s="137">
        <f>IF(Binary!L599&gt;=1,"X",0)</f>
        <v>0</v>
      </c>
      <c r="M599">
        <f>'Actual species'!V599</f>
        <v>1</v>
      </c>
    </row>
    <row r="600" spans="1:13" x14ac:dyDescent="0.3">
      <c r="A600" t="str">
        <f>Binary!A600</f>
        <v>Paraleptusa wunderlei</v>
      </c>
      <c r="B600" s="137">
        <f>IF(Binary!B600&gt;=1,"X",0)</f>
        <v>0</v>
      </c>
      <c r="C600" s="137">
        <f>IF(Binary!C600&gt;=1,"X",0)</f>
        <v>0</v>
      </c>
      <c r="D600" s="137">
        <f>IF(Binary!D600&gt;=1,"X",0)</f>
        <v>0</v>
      </c>
      <c r="E600" s="137">
        <f>IF(Binary!E600&gt;=1,"X",0)</f>
        <v>0</v>
      </c>
      <c r="F600" s="137">
        <f>IF(Binary!F600&gt;=1,"X",0)</f>
        <v>0</v>
      </c>
      <c r="G600" s="137">
        <f>IF(Binary!G600&gt;=1,"X",0)</f>
        <v>0</v>
      </c>
      <c r="H600" s="137">
        <f>IF(Binary!H600&gt;=1,"X",0)</f>
        <v>0</v>
      </c>
      <c r="I600" s="137">
        <f>IF(Binary!I600&gt;=1,"X",0)</f>
        <v>0</v>
      </c>
      <c r="J600" s="137">
        <f>IF(Binary!J600&gt;=1,"X",0)</f>
        <v>0</v>
      </c>
      <c r="K600" s="137">
        <f>IF(Binary!K600&gt;=1,"X",0)</f>
        <v>0</v>
      </c>
      <c r="L600" s="137">
        <f>IF(Binary!L600&gt;=1,"X",0)</f>
        <v>0</v>
      </c>
      <c r="M600" t="str">
        <f>'Actual species'!V600</f>
        <v>------------</v>
      </c>
    </row>
    <row r="601" spans="1:13" x14ac:dyDescent="0.3">
      <c r="A601" t="str">
        <f>Binary!A601</f>
        <v>Parocyusa longitarsis</v>
      </c>
      <c r="B601" s="137" t="str">
        <f>IF(Binary!B601&gt;=1,"X",0)</f>
        <v>X</v>
      </c>
      <c r="C601" s="137">
        <f>IF(Binary!C601&gt;=1,"X",0)</f>
        <v>0</v>
      </c>
      <c r="D601" s="137">
        <f>IF(Binary!D601&gt;=1,"X",0)</f>
        <v>0</v>
      </c>
      <c r="E601" s="137">
        <f>IF(Binary!E601&gt;=1,"X",0)</f>
        <v>0</v>
      </c>
      <c r="F601" s="137">
        <f>IF(Binary!F601&gt;=1,"X",0)</f>
        <v>0</v>
      </c>
      <c r="G601" s="137">
        <f>IF(Binary!G601&gt;=1,"X",0)</f>
        <v>0</v>
      </c>
      <c r="H601" s="137">
        <f>IF(Binary!H601&gt;=1,"X",0)</f>
        <v>0</v>
      </c>
      <c r="I601" s="137">
        <f>IF(Binary!I601&gt;=1,"X",0)</f>
        <v>0</v>
      </c>
      <c r="J601" s="137">
        <f>IF(Binary!J601&gt;=1,"X",0)</f>
        <v>0</v>
      </c>
      <c r="K601" s="137">
        <f>IF(Binary!K601&gt;=1,"X",0)</f>
        <v>0</v>
      </c>
      <c r="L601" s="137">
        <f>IF(Binary!L601&gt;=1,"X",0)</f>
        <v>0</v>
      </c>
      <c r="M601" t="str">
        <f>'Actual species'!V601</f>
        <v>------------</v>
      </c>
    </row>
    <row r="602" spans="1:13" x14ac:dyDescent="0.3">
      <c r="A602" t="str">
        <f>Binary!A602</f>
        <v>Pella cinctipennis</v>
      </c>
      <c r="B602" s="137">
        <f>IF(Binary!B602&gt;=1,"X",0)</f>
        <v>0</v>
      </c>
      <c r="C602" s="137">
        <f>IF(Binary!C602&gt;=1,"X",0)</f>
        <v>0</v>
      </c>
      <c r="D602" s="137">
        <f>IF(Binary!D602&gt;=1,"X",0)</f>
        <v>0</v>
      </c>
      <c r="E602" s="137">
        <f>IF(Binary!E602&gt;=1,"X",0)</f>
        <v>0</v>
      </c>
      <c r="F602" s="137" t="str">
        <f>IF(Binary!F602&gt;=1,"X",0)</f>
        <v>X</v>
      </c>
      <c r="G602" s="137">
        <f>IF(Binary!G602&gt;=1,"X",0)</f>
        <v>0</v>
      </c>
      <c r="H602" s="137">
        <f>IF(Binary!H602&gt;=1,"X",0)</f>
        <v>0</v>
      </c>
      <c r="I602" s="137">
        <f>IF(Binary!I602&gt;=1,"X",0)</f>
        <v>0</v>
      </c>
      <c r="J602" s="137">
        <f>IF(Binary!J602&gt;=1,"X",0)</f>
        <v>0</v>
      </c>
      <c r="K602" s="137">
        <f>IF(Binary!K602&gt;=1,"X",0)</f>
        <v>0</v>
      </c>
      <c r="L602" s="137">
        <f>IF(Binary!L602&gt;=1,"X",0)</f>
        <v>0</v>
      </c>
      <c r="M602" t="str">
        <f>'Actual species'!V602</f>
        <v>------------</v>
      </c>
    </row>
    <row r="603" spans="1:13" x14ac:dyDescent="0.3">
      <c r="A603" t="str">
        <f>Binary!A603</f>
        <v>Pella funesta</v>
      </c>
      <c r="B603" s="137">
        <f>IF(Binary!B603&gt;=1,"X",0)</f>
        <v>0</v>
      </c>
      <c r="C603" s="137">
        <f>IF(Binary!C603&gt;=1,"X",0)</f>
        <v>0</v>
      </c>
      <c r="D603" s="137">
        <f>IF(Binary!D603&gt;=1,"X",0)</f>
        <v>0</v>
      </c>
      <c r="E603" s="137">
        <f>IF(Binary!E603&gt;=1,"X",0)</f>
        <v>0</v>
      </c>
      <c r="F603" s="137">
        <f>IF(Binary!F603&gt;=1,"X",0)</f>
        <v>0</v>
      </c>
      <c r="G603" s="137">
        <f>IF(Binary!G603&gt;=1,"X",0)</f>
        <v>0</v>
      </c>
      <c r="H603" s="137">
        <f>IF(Binary!H603&gt;=1,"X",0)</f>
        <v>0</v>
      </c>
      <c r="I603" s="137">
        <f>IF(Binary!I603&gt;=1,"X",0)</f>
        <v>0</v>
      </c>
      <c r="J603" s="137">
        <f>IF(Binary!J603&gt;=1,"X",0)</f>
        <v>0</v>
      </c>
      <c r="K603" s="137">
        <f>IF(Binary!K603&gt;=1,"X",0)</f>
        <v>0</v>
      </c>
      <c r="L603" s="137">
        <f>IF(Binary!L603&gt;=1,"X",0)</f>
        <v>0</v>
      </c>
      <c r="M603" t="str">
        <f>'Actual species'!V603</f>
        <v>------------</v>
      </c>
    </row>
    <row r="604" spans="1:13" x14ac:dyDescent="0.3">
      <c r="A604" t="str">
        <f>Binary!A604</f>
        <v>Pella humeralis</v>
      </c>
      <c r="B604" s="137">
        <f>IF(Binary!B604&gt;=1,"X",0)</f>
        <v>0</v>
      </c>
      <c r="C604" s="137">
        <f>IF(Binary!C604&gt;=1,"X",0)</f>
        <v>0</v>
      </c>
      <c r="D604" s="137">
        <f>IF(Binary!D604&gt;=1,"X",0)</f>
        <v>0</v>
      </c>
      <c r="E604" s="137">
        <f>IF(Binary!E604&gt;=1,"X",0)</f>
        <v>0</v>
      </c>
      <c r="F604" s="137">
        <f>IF(Binary!F604&gt;=1,"X",0)</f>
        <v>0</v>
      </c>
      <c r="G604" s="137">
        <f>IF(Binary!G604&gt;=1,"X",0)</f>
        <v>0</v>
      </c>
      <c r="H604" s="137">
        <f>IF(Binary!H604&gt;=1,"X",0)</f>
        <v>0</v>
      </c>
      <c r="I604" s="137">
        <f>IF(Binary!I604&gt;=1,"X",0)</f>
        <v>0</v>
      </c>
      <c r="J604" s="137">
        <f>IF(Binary!J604&gt;=1,"X",0)</f>
        <v>0</v>
      </c>
      <c r="K604" s="137">
        <f>IF(Binary!K604&gt;=1,"X",0)</f>
        <v>0</v>
      </c>
      <c r="L604" s="137">
        <f>IF(Binary!L604&gt;=1,"X",0)</f>
        <v>0</v>
      </c>
      <c r="M604" t="str">
        <f>'Actual species'!V604</f>
        <v>------------</v>
      </c>
    </row>
    <row r="605" spans="1:13" x14ac:dyDescent="0.3">
      <c r="A605" t="str">
        <f>Binary!A605</f>
        <v>Phloeopora corticalis</v>
      </c>
      <c r="B605" s="137" t="str">
        <f>IF(Binary!B605&gt;=1,"X",0)</f>
        <v>X</v>
      </c>
      <c r="C605" s="137">
        <f>IF(Binary!C605&gt;=1,"X",0)</f>
        <v>0</v>
      </c>
      <c r="D605" s="137">
        <f>IF(Binary!D605&gt;=1,"X",0)</f>
        <v>0</v>
      </c>
      <c r="E605" s="137">
        <f>IF(Binary!E605&gt;=1,"X",0)</f>
        <v>0</v>
      </c>
      <c r="F605" s="137">
        <f>IF(Binary!F605&gt;=1,"X",0)</f>
        <v>0</v>
      </c>
      <c r="G605" s="137">
        <f>IF(Binary!G605&gt;=1,"X",0)</f>
        <v>0</v>
      </c>
      <c r="H605" s="137">
        <f>IF(Binary!H605&gt;=1,"X",0)</f>
        <v>0</v>
      </c>
      <c r="I605" s="137">
        <f>IF(Binary!I605&gt;=1,"X",0)</f>
        <v>0</v>
      </c>
      <c r="J605" s="137">
        <f>IF(Binary!J605&gt;=1,"X",0)</f>
        <v>0</v>
      </c>
      <c r="K605" s="137">
        <f>IF(Binary!K605&gt;=1,"X",0)</f>
        <v>0</v>
      </c>
      <c r="L605" s="137">
        <f>IF(Binary!L605&gt;=1,"X",0)</f>
        <v>0</v>
      </c>
      <c r="M605" t="str">
        <f>'Actual species'!V605</f>
        <v>------------</v>
      </c>
    </row>
    <row r="606" spans="1:13" x14ac:dyDescent="0.3">
      <c r="A606" t="str">
        <f>Binary!A606</f>
        <v>Phloeopora teres</v>
      </c>
      <c r="B606" s="137">
        <f>IF(Binary!B606&gt;=1,"X",0)</f>
        <v>0</v>
      </c>
      <c r="C606" s="137">
        <f>IF(Binary!C606&gt;=1,"X",0)</f>
        <v>0</v>
      </c>
      <c r="D606" s="137">
        <f>IF(Binary!D606&gt;=1,"X",0)</f>
        <v>0</v>
      </c>
      <c r="E606" s="137">
        <f>IF(Binary!E606&gt;=1,"X",0)</f>
        <v>0</v>
      </c>
      <c r="F606" s="137">
        <f>IF(Binary!F606&gt;=1,"X",0)</f>
        <v>0</v>
      </c>
      <c r="G606" s="137">
        <f>IF(Binary!G606&gt;=1,"X",0)</f>
        <v>0</v>
      </c>
      <c r="H606" s="137">
        <f>IF(Binary!H606&gt;=1,"X",0)</f>
        <v>0</v>
      </c>
      <c r="I606" s="137">
        <f>IF(Binary!I606&gt;=1,"X",0)</f>
        <v>0</v>
      </c>
      <c r="J606" s="137" t="str">
        <f>IF(Binary!J606&gt;=1,"X",0)</f>
        <v>X</v>
      </c>
      <c r="K606" s="137">
        <f>IF(Binary!K606&gt;=1,"X",0)</f>
        <v>0</v>
      </c>
      <c r="L606" s="137">
        <f>IF(Binary!L606&gt;=1,"X",0)</f>
        <v>0</v>
      </c>
      <c r="M606" t="str">
        <f>'Actual species'!V606</f>
        <v>------------</v>
      </c>
    </row>
    <row r="607" spans="1:13" x14ac:dyDescent="0.3">
      <c r="A607" t="str">
        <f>Binary!A607</f>
        <v>Phytosus balticus</v>
      </c>
      <c r="B607" s="137">
        <f>IF(Binary!B607&gt;=1,"X",0)</f>
        <v>0</v>
      </c>
      <c r="C607" s="137">
        <f>IF(Binary!C607&gt;=1,"X",0)</f>
        <v>0</v>
      </c>
      <c r="D607" s="137">
        <f>IF(Binary!D607&gt;=1,"X",0)</f>
        <v>0</v>
      </c>
      <c r="E607" s="137">
        <f>IF(Binary!E607&gt;=1,"X",0)</f>
        <v>0</v>
      </c>
      <c r="F607" s="137">
        <f>IF(Binary!F607&gt;=1,"X",0)</f>
        <v>0</v>
      </c>
      <c r="G607" s="137" t="str">
        <f>IF(Binary!G607&gt;=1,"X",0)</f>
        <v>X</v>
      </c>
      <c r="H607" s="137">
        <f>IF(Binary!H607&gt;=1,"X",0)</f>
        <v>0</v>
      </c>
      <c r="I607" s="137">
        <f>IF(Binary!I607&gt;=1,"X",0)</f>
        <v>0</v>
      </c>
      <c r="J607" s="137">
        <f>IF(Binary!J607&gt;=1,"X",0)</f>
        <v>0</v>
      </c>
      <c r="K607" s="137">
        <f>IF(Binary!K607&gt;=1,"X",0)</f>
        <v>0</v>
      </c>
      <c r="L607" s="137">
        <f>IF(Binary!L607&gt;=1,"X",0)</f>
        <v>0</v>
      </c>
      <c r="M607" t="str">
        <f>'Actual species'!V607</f>
        <v>------------</v>
      </c>
    </row>
    <row r="608" spans="1:13" x14ac:dyDescent="0.3">
      <c r="A608" t="str">
        <f>Binary!A608</f>
        <v xml:space="preserve">Phytosus holtzi (E) </v>
      </c>
      <c r="B608" s="137">
        <f>IF(Binary!B608&gt;=1,"X",0)</f>
        <v>0</v>
      </c>
      <c r="C608" s="137">
        <f>IF(Binary!C608&gt;=1,"X",0)</f>
        <v>0</v>
      </c>
      <c r="D608" s="137">
        <f>IF(Binary!D608&gt;=1,"X",0)</f>
        <v>0</v>
      </c>
      <c r="E608" s="137">
        <f>IF(Binary!E608&gt;=1,"X",0)</f>
        <v>0</v>
      </c>
      <c r="F608" s="137">
        <f>IF(Binary!F608&gt;=1,"X",0)</f>
        <v>0</v>
      </c>
      <c r="G608" s="137">
        <f>IF(Binary!G608&gt;=1,"X",0)</f>
        <v>0</v>
      </c>
      <c r="H608" s="137">
        <f>IF(Binary!H608&gt;=1,"X",0)</f>
        <v>0</v>
      </c>
      <c r="I608" s="137">
        <f>IF(Binary!I608&gt;=1,"X",0)</f>
        <v>0</v>
      </c>
      <c r="J608" s="137">
        <f>IF(Binary!J608&gt;=1,"X",0)</f>
        <v>0</v>
      </c>
      <c r="K608" s="137">
        <f>IF(Binary!K608&gt;=1,"X",0)</f>
        <v>0</v>
      </c>
      <c r="L608" s="137">
        <f>IF(Binary!L608&gt;=1,"X",0)</f>
        <v>0</v>
      </c>
      <c r="M608" t="str">
        <f>'Actual species'!V608</f>
        <v>------------</v>
      </c>
    </row>
    <row r="609" spans="1:13" x14ac:dyDescent="0.3">
      <c r="A609" t="str">
        <f>Binary!A609</f>
        <v>Piochardia reitteri</v>
      </c>
      <c r="B609" s="137">
        <f>IF(Binary!B609&gt;=1,"X",0)</f>
        <v>0</v>
      </c>
      <c r="C609" s="137">
        <f>IF(Binary!C609&gt;=1,"X",0)</f>
        <v>0</v>
      </c>
      <c r="D609" s="137">
        <f>IF(Binary!D609&gt;=1,"X",0)</f>
        <v>0</v>
      </c>
      <c r="E609" s="137" t="str">
        <f>IF(Binary!E609&gt;=1,"X",0)</f>
        <v>X</v>
      </c>
      <c r="F609" s="137" t="str">
        <f>IF(Binary!F609&gt;=1,"X",0)</f>
        <v>X</v>
      </c>
      <c r="G609" s="137">
        <f>IF(Binary!G609&gt;=1,"X",0)</f>
        <v>0</v>
      </c>
      <c r="H609" s="137">
        <f>IF(Binary!H609&gt;=1,"X",0)</f>
        <v>0</v>
      </c>
      <c r="I609" s="137">
        <f>IF(Binary!I609&gt;=1,"X",0)</f>
        <v>0</v>
      </c>
      <c r="J609" s="137">
        <f>IF(Binary!J609&gt;=1,"X",0)</f>
        <v>0</v>
      </c>
      <c r="K609" s="137">
        <f>IF(Binary!K609&gt;=1,"X",0)</f>
        <v>0</v>
      </c>
      <c r="L609" s="137">
        <f>IF(Binary!L609&gt;=1,"X",0)</f>
        <v>0</v>
      </c>
      <c r="M609" t="str">
        <f>'Actual species'!V609</f>
        <v>------------</v>
      </c>
    </row>
    <row r="610" spans="1:13" x14ac:dyDescent="0.3">
      <c r="A610" t="str">
        <f>Binary!A610</f>
        <v>Platyola balcanica</v>
      </c>
      <c r="B610" s="137">
        <f>IF(Binary!B610&gt;=1,"X",0)</f>
        <v>0</v>
      </c>
      <c r="C610" s="137">
        <f>IF(Binary!C610&gt;=1,"X",0)</f>
        <v>0</v>
      </c>
      <c r="D610" s="137">
        <f>IF(Binary!D610&gt;=1,"X",0)</f>
        <v>0</v>
      </c>
      <c r="E610" s="137">
        <f>IF(Binary!E610&gt;=1,"X",0)</f>
        <v>0</v>
      </c>
      <c r="F610" s="137">
        <f>IF(Binary!F610&gt;=1,"X",0)</f>
        <v>0</v>
      </c>
      <c r="G610" s="137">
        <f>IF(Binary!G610&gt;=1,"X",0)</f>
        <v>0</v>
      </c>
      <c r="H610" s="137">
        <f>IF(Binary!H610&gt;=1,"X",0)</f>
        <v>0</v>
      </c>
      <c r="I610" s="137">
        <f>IF(Binary!I610&gt;=1,"X",0)</f>
        <v>0</v>
      </c>
      <c r="J610" s="137" t="str">
        <f>IF(Binary!J610&gt;=1,"X",0)</f>
        <v>X</v>
      </c>
      <c r="K610" s="137">
        <f>IF(Binary!K610&gt;=1,"X",0)</f>
        <v>0</v>
      </c>
      <c r="L610" s="137">
        <f>IF(Binary!L610&gt;=1,"X",0)</f>
        <v>0</v>
      </c>
      <c r="M610" t="str">
        <f>'Actual species'!V610</f>
        <v>------------</v>
      </c>
    </row>
    <row r="611" spans="1:13" x14ac:dyDescent="0.3">
      <c r="A611" t="str">
        <f>Binary!A611</f>
        <v>Pronomaea picea</v>
      </c>
      <c r="B611" s="137">
        <f>IF(Binary!B611&gt;=1,"X",0)</f>
        <v>0</v>
      </c>
      <c r="C611" s="137">
        <f>IF(Binary!C611&gt;=1,"X",0)</f>
        <v>0</v>
      </c>
      <c r="D611" s="137" t="str">
        <f>IF(Binary!D611&gt;=1,"X",0)</f>
        <v>X</v>
      </c>
      <c r="E611" s="137">
        <f>IF(Binary!E611&gt;=1,"X",0)</f>
        <v>0</v>
      </c>
      <c r="F611" s="137">
        <f>IF(Binary!F611&gt;=1,"X",0)</f>
        <v>0</v>
      </c>
      <c r="G611" s="137">
        <f>IF(Binary!G611&gt;=1,"X",0)</f>
        <v>0</v>
      </c>
      <c r="H611" s="137">
        <f>IF(Binary!H611&gt;=1,"X",0)</f>
        <v>0</v>
      </c>
      <c r="I611" s="137">
        <f>IF(Binary!I611&gt;=1,"X",0)</f>
        <v>0</v>
      </c>
      <c r="J611" s="137" t="str">
        <f>IF(Binary!J611&gt;=1,"X",0)</f>
        <v>X</v>
      </c>
      <c r="K611" s="137">
        <f>IF(Binary!K611&gt;=1,"X",0)</f>
        <v>0</v>
      </c>
      <c r="L611" s="137" t="str">
        <f>IF(Binary!L611&gt;=1,"X",0)</f>
        <v>X</v>
      </c>
      <c r="M611" t="str">
        <f>'Actual species'!V611</f>
        <v>------------</v>
      </c>
    </row>
    <row r="612" spans="1:13" x14ac:dyDescent="0.3">
      <c r="A612" t="str">
        <f>Binary!A612</f>
        <v xml:space="preserve">Pronomaea wunderlei (E) </v>
      </c>
      <c r="B612" s="137">
        <f>IF(Binary!B612&gt;=1,"X",0)</f>
        <v>0</v>
      </c>
      <c r="C612" s="137">
        <f>IF(Binary!C612&gt;=1,"X",0)</f>
        <v>0</v>
      </c>
      <c r="D612" s="137">
        <f>IF(Binary!D612&gt;=1,"X",0)</f>
        <v>0</v>
      </c>
      <c r="E612" s="137">
        <f>IF(Binary!E612&gt;=1,"X",0)</f>
        <v>0</v>
      </c>
      <c r="F612" s="137">
        <f>IF(Binary!F612&gt;=1,"X",0)</f>
        <v>0</v>
      </c>
      <c r="G612" s="137">
        <f>IF(Binary!G612&gt;=1,"X",0)</f>
        <v>0</v>
      </c>
      <c r="H612" s="137">
        <f>IF(Binary!H612&gt;=1,"X",0)</f>
        <v>0</v>
      </c>
      <c r="I612" s="137">
        <f>IF(Binary!I612&gt;=1,"X",0)</f>
        <v>0</v>
      </c>
      <c r="J612" s="137">
        <f>IF(Binary!J612&gt;=1,"X",0)</f>
        <v>0</v>
      </c>
      <c r="K612" s="137">
        <f>IF(Binary!K612&gt;=1,"X",0)</f>
        <v>0</v>
      </c>
      <c r="L612" s="137">
        <f>IF(Binary!L612&gt;=1,"X",0)</f>
        <v>0</v>
      </c>
      <c r="M612" t="str">
        <f>'Actual species'!V612</f>
        <v>------------</v>
      </c>
    </row>
    <row r="613" spans="1:13" x14ac:dyDescent="0.3">
      <c r="A613" t="str">
        <f>Binary!A613</f>
        <v>Pseudocalea angulata</v>
      </c>
      <c r="B613" s="137">
        <f>IF(Binary!B613&gt;=1,"X",0)</f>
        <v>0</v>
      </c>
      <c r="C613" s="137">
        <f>IF(Binary!C613&gt;=1,"X",0)</f>
        <v>0</v>
      </c>
      <c r="D613" s="137">
        <f>IF(Binary!D613&gt;=1,"X",0)</f>
        <v>0</v>
      </c>
      <c r="E613" s="137">
        <f>IF(Binary!E613&gt;=1,"X",0)</f>
        <v>0</v>
      </c>
      <c r="F613" s="137">
        <f>IF(Binary!F613&gt;=1,"X",0)</f>
        <v>0</v>
      </c>
      <c r="G613" s="137">
        <f>IF(Binary!G613&gt;=1,"X",0)</f>
        <v>0</v>
      </c>
      <c r="H613" s="137">
        <f>IF(Binary!H613&gt;=1,"X",0)</f>
        <v>0</v>
      </c>
      <c r="I613" s="137" t="str">
        <f>IF(Binary!I613&gt;=1,"X",0)</f>
        <v>X</v>
      </c>
      <c r="J613" s="137">
        <f>IF(Binary!J613&gt;=1,"X",0)</f>
        <v>0</v>
      </c>
      <c r="K613" s="137">
        <f>IF(Binary!K613&gt;=1,"X",0)</f>
        <v>0</v>
      </c>
      <c r="L613" s="137">
        <f>IF(Binary!L613&gt;=1,"X",0)</f>
        <v>0</v>
      </c>
      <c r="M613" t="str">
        <f>'Actual species'!V613</f>
        <v>------------</v>
      </c>
    </row>
    <row r="614" spans="1:13" x14ac:dyDescent="0.3">
      <c r="A614" t="str">
        <f>Binary!A614</f>
        <v>Pseudosemiris kaufmanni</v>
      </c>
      <c r="B614" s="137">
        <f>IF(Binary!B614&gt;=1,"X",0)</f>
        <v>0</v>
      </c>
      <c r="C614" s="137">
        <f>IF(Binary!C614&gt;=1,"X",0)</f>
        <v>0</v>
      </c>
      <c r="D614" s="137">
        <f>IF(Binary!D614&gt;=1,"X",0)</f>
        <v>0</v>
      </c>
      <c r="E614" s="137" t="str">
        <f>IF(Binary!E614&gt;=1,"X",0)</f>
        <v>X</v>
      </c>
      <c r="F614" s="137">
        <f>IF(Binary!F614&gt;=1,"X",0)</f>
        <v>0</v>
      </c>
      <c r="G614" s="137">
        <f>IF(Binary!G614&gt;=1,"X",0)</f>
        <v>0</v>
      </c>
      <c r="H614" s="137">
        <f>IF(Binary!H614&gt;=1,"X",0)</f>
        <v>0</v>
      </c>
      <c r="I614" s="137">
        <f>IF(Binary!I614&gt;=1,"X",0)</f>
        <v>0</v>
      </c>
      <c r="J614" s="137">
        <f>IF(Binary!J614&gt;=1,"X",0)</f>
        <v>0</v>
      </c>
      <c r="K614" s="137">
        <f>IF(Binary!K614&gt;=1,"X",0)</f>
        <v>0</v>
      </c>
      <c r="L614" s="137">
        <f>IF(Binary!L614&gt;=1,"X",0)</f>
        <v>0</v>
      </c>
      <c r="M614" t="str">
        <f>'Actual species'!V614</f>
        <v>------------</v>
      </c>
    </row>
    <row r="615" spans="1:13" x14ac:dyDescent="0.3">
      <c r="A615" t="str">
        <f>Binary!A615</f>
        <v>Rhopalocerina clavigera</v>
      </c>
      <c r="B615" s="137">
        <f>IF(Binary!B615&gt;=1,"X",0)</f>
        <v>0</v>
      </c>
      <c r="C615" s="137">
        <f>IF(Binary!C615&gt;=1,"X",0)</f>
        <v>0</v>
      </c>
      <c r="D615" s="137">
        <f>IF(Binary!D615&gt;=1,"X",0)</f>
        <v>0</v>
      </c>
      <c r="E615" s="137">
        <f>IF(Binary!E615&gt;=1,"X",0)</f>
        <v>0</v>
      </c>
      <c r="F615" s="137">
        <f>IF(Binary!F615&gt;=1,"X",0)</f>
        <v>0</v>
      </c>
      <c r="G615" s="137">
        <f>IF(Binary!G615&gt;=1,"X",0)</f>
        <v>0</v>
      </c>
      <c r="H615" s="137">
        <f>IF(Binary!H615&gt;=1,"X",0)</f>
        <v>0</v>
      </c>
      <c r="I615" s="137">
        <f>IF(Binary!I615&gt;=1,"X",0)</f>
        <v>0</v>
      </c>
      <c r="J615" s="137">
        <f>IF(Binary!J615&gt;=1,"X",0)</f>
        <v>0</v>
      </c>
      <c r="K615" s="137">
        <f>IF(Binary!K615&gt;=1,"X",0)</f>
        <v>0</v>
      </c>
      <c r="L615" s="137">
        <f>IF(Binary!L615&gt;=1,"X",0)</f>
        <v>0</v>
      </c>
      <c r="M615" t="str">
        <f>'Actual species'!V615</f>
        <v>------------</v>
      </c>
    </row>
    <row r="616" spans="1:13" x14ac:dyDescent="0.3">
      <c r="A616" t="str">
        <f>Binary!A616</f>
        <v>Tachyusa agilis</v>
      </c>
      <c r="B616" s="137" t="str">
        <f>IF(Binary!B616&gt;=1,"X",0)</f>
        <v>X</v>
      </c>
      <c r="C616" s="137">
        <f>IF(Binary!C616&gt;=1,"X",0)</f>
        <v>0</v>
      </c>
      <c r="D616" s="137">
        <f>IF(Binary!D616&gt;=1,"X",0)</f>
        <v>0</v>
      </c>
      <c r="E616" s="137">
        <f>IF(Binary!E616&gt;=1,"X",0)</f>
        <v>0</v>
      </c>
      <c r="F616" s="137">
        <f>IF(Binary!F616&gt;=1,"X",0)</f>
        <v>0</v>
      </c>
      <c r="G616" s="137">
        <f>IF(Binary!G616&gt;=1,"X",0)</f>
        <v>0</v>
      </c>
      <c r="H616" s="137">
        <f>IF(Binary!H616&gt;=1,"X",0)</f>
        <v>0</v>
      </c>
      <c r="I616" s="137">
        <f>IF(Binary!I616&gt;=1,"X",0)</f>
        <v>0</v>
      </c>
      <c r="J616" s="137">
        <f>IF(Binary!J616&gt;=1,"X",0)</f>
        <v>0</v>
      </c>
      <c r="K616" s="137">
        <f>IF(Binary!K616&gt;=1,"X",0)</f>
        <v>0</v>
      </c>
      <c r="L616" s="137">
        <f>IF(Binary!L616&gt;=1,"X",0)</f>
        <v>0</v>
      </c>
      <c r="M616" t="str">
        <f>'Actual species'!V616</f>
        <v>------------</v>
      </c>
    </row>
    <row r="617" spans="1:13" x14ac:dyDescent="0.3">
      <c r="A617" t="str">
        <f>Binary!A617</f>
        <v>Tachyusa balteata</v>
      </c>
      <c r="B617" s="137">
        <f>IF(Binary!B617&gt;=1,"X",0)</f>
        <v>0</v>
      </c>
      <c r="C617" s="137">
        <f>IF(Binary!C617&gt;=1,"X",0)</f>
        <v>0</v>
      </c>
      <c r="D617" s="137">
        <f>IF(Binary!D617&gt;=1,"X",0)</f>
        <v>0</v>
      </c>
      <c r="E617" s="137">
        <f>IF(Binary!E617&gt;=1,"X",0)</f>
        <v>0</v>
      </c>
      <c r="F617" s="137">
        <f>IF(Binary!F617&gt;=1,"X",0)</f>
        <v>0</v>
      </c>
      <c r="G617" s="137">
        <f>IF(Binary!G617&gt;=1,"X",0)</f>
        <v>0</v>
      </c>
      <c r="H617" s="137">
        <f>IF(Binary!H617&gt;=1,"X",0)</f>
        <v>0</v>
      </c>
      <c r="I617" s="137">
        <f>IF(Binary!I617&gt;=1,"X",0)</f>
        <v>0</v>
      </c>
      <c r="J617" s="137">
        <f>IF(Binary!J617&gt;=1,"X",0)</f>
        <v>0</v>
      </c>
      <c r="K617" s="137">
        <f>IF(Binary!K617&gt;=1,"X",0)</f>
        <v>0</v>
      </c>
      <c r="L617" s="137">
        <f>IF(Binary!L617&gt;=1,"X",0)</f>
        <v>0</v>
      </c>
      <c r="M617" t="str">
        <f>'Actual species'!V617</f>
        <v>------------</v>
      </c>
    </row>
    <row r="618" spans="1:13" x14ac:dyDescent="0.3">
      <c r="A618" t="str">
        <f>Binary!A618</f>
        <v>Tachyusa cf. coarctata</v>
      </c>
      <c r="B618" s="137">
        <f>IF(Binary!B618&gt;=1,"X",0)</f>
        <v>0</v>
      </c>
      <c r="C618" s="137">
        <f>IF(Binary!C618&gt;=1,"X",0)</f>
        <v>0</v>
      </c>
      <c r="D618" s="137">
        <f>IF(Binary!D618&gt;=1,"X",0)</f>
        <v>0</v>
      </c>
      <c r="E618" s="137">
        <f>IF(Binary!E618&gt;=1,"X",0)</f>
        <v>0</v>
      </c>
      <c r="F618" s="137">
        <f>IF(Binary!F618&gt;=1,"X",0)</f>
        <v>0</v>
      </c>
      <c r="G618" s="137">
        <f>IF(Binary!G618&gt;=1,"X",0)</f>
        <v>0</v>
      </c>
      <c r="H618" s="137">
        <f>IF(Binary!H618&gt;=1,"X",0)</f>
        <v>0</v>
      </c>
      <c r="I618" s="137">
        <f>IF(Binary!I618&gt;=1,"X",0)</f>
        <v>0</v>
      </c>
      <c r="J618" s="137">
        <f>IF(Binary!J618&gt;=1,"X",0)</f>
        <v>0</v>
      </c>
      <c r="K618" s="137">
        <f>IF(Binary!K618&gt;=1,"X",0)</f>
        <v>0</v>
      </c>
      <c r="L618" s="137">
        <f>IF(Binary!L618&gt;=1,"X",0)</f>
        <v>0</v>
      </c>
      <c r="M618" t="str">
        <f>'Actual species'!V618</f>
        <v>------------</v>
      </c>
    </row>
    <row r="619" spans="1:13" x14ac:dyDescent="0.3">
      <c r="A619" t="str">
        <f>Binary!A619</f>
        <v>Tachyusa constricta</v>
      </c>
      <c r="B619" s="137">
        <f>IF(Binary!B619&gt;=1,"X",0)</f>
        <v>0</v>
      </c>
      <c r="C619" s="137">
        <f>IF(Binary!C619&gt;=1,"X",0)</f>
        <v>0</v>
      </c>
      <c r="D619" s="137">
        <f>IF(Binary!D619&gt;=1,"X",0)</f>
        <v>0</v>
      </c>
      <c r="E619" s="137">
        <f>IF(Binary!E619&gt;=1,"X",0)</f>
        <v>0</v>
      </c>
      <c r="F619" s="137">
        <f>IF(Binary!F619&gt;=1,"X",0)</f>
        <v>0</v>
      </c>
      <c r="G619" s="137">
        <f>IF(Binary!G619&gt;=1,"X",0)</f>
        <v>0</v>
      </c>
      <c r="H619" s="137">
        <f>IF(Binary!H619&gt;=1,"X",0)</f>
        <v>0</v>
      </c>
      <c r="I619" s="137">
        <f>IF(Binary!I619&gt;=1,"X",0)</f>
        <v>0</v>
      </c>
      <c r="J619" s="137">
        <f>IF(Binary!J619&gt;=1,"X",0)</f>
        <v>0</v>
      </c>
      <c r="K619" s="137">
        <f>IF(Binary!K619&gt;=1,"X",0)</f>
        <v>0</v>
      </c>
      <c r="L619" s="137">
        <f>IF(Binary!L619&gt;=1,"X",0)</f>
        <v>0</v>
      </c>
      <c r="M619" t="str">
        <f>'Actual species'!V619</f>
        <v>------------</v>
      </c>
    </row>
    <row r="620" spans="1:13" x14ac:dyDescent="0.3">
      <c r="A620" t="str">
        <f>Binary!A620</f>
        <v>Tachyusa nitella</v>
      </c>
      <c r="B620" s="137">
        <f>IF(Binary!B620&gt;=1,"X",0)</f>
        <v>0</v>
      </c>
      <c r="C620" s="137">
        <f>IF(Binary!C620&gt;=1,"X",0)</f>
        <v>0</v>
      </c>
      <c r="D620" s="137">
        <f>IF(Binary!D620&gt;=1,"X",0)</f>
        <v>0</v>
      </c>
      <c r="E620" s="137">
        <f>IF(Binary!E620&gt;=1,"X",0)</f>
        <v>0</v>
      </c>
      <c r="F620" s="137">
        <f>IF(Binary!F620&gt;=1,"X",0)</f>
        <v>0</v>
      </c>
      <c r="G620" s="137">
        <f>IF(Binary!G620&gt;=1,"X",0)</f>
        <v>0</v>
      </c>
      <c r="H620" s="137">
        <f>IF(Binary!H620&gt;=1,"X",0)</f>
        <v>0</v>
      </c>
      <c r="I620" s="137">
        <f>IF(Binary!I620&gt;=1,"X",0)</f>
        <v>0</v>
      </c>
      <c r="J620" s="137" t="str">
        <f>IF(Binary!J620&gt;=1,"X",0)</f>
        <v>X</v>
      </c>
      <c r="K620" s="137">
        <f>IF(Binary!K620&gt;=1,"X",0)</f>
        <v>0</v>
      </c>
      <c r="L620" s="137">
        <f>IF(Binary!L620&gt;=1,"X",0)</f>
        <v>0</v>
      </c>
      <c r="M620" t="str">
        <f>'Actual species'!V620</f>
        <v>------------</v>
      </c>
    </row>
    <row r="621" spans="1:13" x14ac:dyDescent="0.3">
      <c r="A621" t="str">
        <f>Binary!A621</f>
        <v>Tachyusa objecta</v>
      </c>
      <c r="B621" s="137" t="str">
        <f>IF(Binary!B621&gt;=1,"X",0)</f>
        <v>X</v>
      </c>
      <c r="C621" s="137">
        <f>IF(Binary!C621&gt;=1,"X",0)</f>
        <v>0</v>
      </c>
      <c r="D621" s="137">
        <f>IF(Binary!D621&gt;=1,"X",0)</f>
        <v>0</v>
      </c>
      <c r="E621" s="137">
        <f>IF(Binary!E621&gt;=1,"X",0)</f>
        <v>0</v>
      </c>
      <c r="F621" s="137">
        <f>IF(Binary!F621&gt;=1,"X",0)</f>
        <v>0</v>
      </c>
      <c r="G621" s="137">
        <f>IF(Binary!G621&gt;=1,"X",0)</f>
        <v>0</v>
      </c>
      <c r="H621" s="137">
        <f>IF(Binary!H621&gt;=1,"X",0)</f>
        <v>0</v>
      </c>
      <c r="I621" s="137">
        <f>IF(Binary!I621&gt;=1,"X",0)</f>
        <v>0</v>
      </c>
      <c r="J621" s="137">
        <f>IF(Binary!J621&gt;=1,"X",0)</f>
        <v>0</v>
      </c>
      <c r="K621" s="137">
        <f>IF(Binary!K621&gt;=1,"X",0)</f>
        <v>0</v>
      </c>
      <c r="L621" s="137">
        <f>IF(Binary!L621&gt;=1,"X",0)</f>
        <v>0</v>
      </c>
      <c r="M621" t="str">
        <f>'Actual species'!V621</f>
        <v>------------</v>
      </c>
    </row>
    <row r="622" spans="1:13" x14ac:dyDescent="0.3">
      <c r="A622" t="str">
        <f>Binary!A622</f>
        <v>Taxicera moczarskii</v>
      </c>
      <c r="B622" s="137">
        <f>IF(Binary!B622&gt;=1,"X",0)</f>
        <v>0</v>
      </c>
      <c r="C622" s="137">
        <f>IF(Binary!C622&gt;=1,"X",0)</f>
        <v>0</v>
      </c>
      <c r="D622" s="137">
        <f>IF(Binary!D622&gt;=1,"X",0)</f>
        <v>0</v>
      </c>
      <c r="E622" s="137" t="str">
        <f>IF(Binary!E622&gt;=1,"X",0)</f>
        <v>X</v>
      </c>
      <c r="F622" s="137">
        <f>IF(Binary!F622&gt;=1,"X",0)</f>
        <v>0</v>
      </c>
      <c r="G622" s="137">
        <f>IF(Binary!G622&gt;=1,"X",0)</f>
        <v>0</v>
      </c>
      <c r="H622" s="137">
        <f>IF(Binary!H622&gt;=1,"X",0)</f>
        <v>0</v>
      </c>
      <c r="I622" s="137">
        <f>IF(Binary!I622&gt;=1,"X",0)</f>
        <v>0</v>
      </c>
      <c r="J622" s="137">
        <f>IF(Binary!J622&gt;=1,"X",0)</f>
        <v>0</v>
      </c>
      <c r="K622" s="137">
        <f>IF(Binary!K622&gt;=1,"X",0)</f>
        <v>0</v>
      </c>
      <c r="L622" s="137">
        <f>IF(Binary!L622&gt;=1,"X",0)</f>
        <v>0</v>
      </c>
      <c r="M622" t="str">
        <f>'Actual species'!V622</f>
        <v>------------</v>
      </c>
    </row>
    <row r="623" spans="1:13" x14ac:dyDescent="0.3">
      <c r="A623" t="str">
        <f>Binary!A623</f>
        <v>Taxicera sericophila</v>
      </c>
      <c r="B623" s="137">
        <f>IF(Binary!B623&gt;=1,"X",0)</f>
        <v>0</v>
      </c>
      <c r="C623" s="137">
        <f>IF(Binary!C623&gt;=1,"X",0)</f>
        <v>0</v>
      </c>
      <c r="D623" s="137">
        <f>IF(Binary!D623&gt;=1,"X",0)</f>
        <v>0</v>
      </c>
      <c r="E623" s="137">
        <f>IF(Binary!E623&gt;=1,"X",0)</f>
        <v>0</v>
      </c>
      <c r="F623" s="137">
        <f>IF(Binary!F623&gt;=1,"X",0)</f>
        <v>0</v>
      </c>
      <c r="G623" s="137">
        <f>IF(Binary!G623&gt;=1,"X",0)</f>
        <v>0</v>
      </c>
      <c r="H623" s="137">
        <f>IF(Binary!H623&gt;=1,"X",0)</f>
        <v>0</v>
      </c>
      <c r="I623" s="137">
        <f>IF(Binary!I623&gt;=1,"X",0)</f>
        <v>0</v>
      </c>
      <c r="J623" s="137" t="str">
        <f>IF(Binary!J623&gt;=1,"X",0)</f>
        <v>X</v>
      </c>
      <c r="K623" s="137">
        <f>IF(Binary!K623&gt;=1,"X",0)</f>
        <v>0</v>
      </c>
      <c r="L623" s="137">
        <f>IF(Binary!L623&gt;=1,"X",0)</f>
        <v>0</v>
      </c>
      <c r="M623" t="str">
        <f>'Actual species'!V623</f>
        <v>------------</v>
      </c>
    </row>
    <row r="624" spans="1:13" x14ac:dyDescent="0.3">
      <c r="A624" t="str">
        <f>Binary!A624</f>
        <v>Tectusa apollonis</v>
      </c>
      <c r="B624" s="137">
        <f>IF(Binary!B624&gt;=1,"X",0)</f>
        <v>0</v>
      </c>
      <c r="C624" s="137">
        <f>IF(Binary!C624&gt;=1,"X",0)</f>
        <v>0</v>
      </c>
      <c r="D624" s="137">
        <f>IF(Binary!D624&gt;=1,"X",0)</f>
        <v>0</v>
      </c>
      <c r="E624" s="137">
        <f>IF(Binary!E624&gt;=1,"X",0)</f>
        <v>0</v>
      </c>
      <c r="F624" s="137">
        <f>IF(Binary!F624&gt;=1,"X",0)</f>
        <v>0</v>
      </c>
      <c r="G624" s="137">
        <f>IF(Binary!G624&gt;=1,"X",0)</f>
        <v>0</v>
      </c>
      <c r="H624" s="137">
        <f>IF(Binary!H624&gt;=1,"X",0)</f>
        <v>0</v>
      </c>
      <c r="I624" s="137">
        <f>IF(Binary!I624&gt;=1,"X",0)</f>
        <v>0</v>
      </c>
      <c r="J624" s="137">
        <f>IF(Binary!J624&gt;=1,"X",0)</f>
        <v>0</v>
      </c>
      <c r="K624" s="137">
        <f>IF(Binary!K624&gt;=1,"X",0)</f>
        <v>0</v>
      </c>
      <c r="L624" s="137">
        <f>IF(Binary!L624&gt;=1,"X",0)</f>
        <v>0</v>
      </c>
      <c r="M624" t="str">
        <f>'Actual species'!V624</f>
        <v>------------</v>
      </c>
    </row>
    <row r="625" spans="1:13" x14ac:dyDescent="0.3">
      <c r="A625" t="str">
        <f>Binary!A625</f>
        <v xml:space="preserve">Tectusa callicera (E) </v>
      </c>
      <c r="B625" s="137">
        <f>IF(Binary!B625&gt;=1,"X",0)</f>
        <v>0</v>
      </c>
      <c r="C625" s="137">
        <f>IF(Binary!C625&gt;=1,"X",0)</f>
        <v>0</v>
      </c>
      <c r="D625" s="137">
        <f>IF(Binary!D625&gt;=1,"X",0)</f>
        <v>0</v>
      </c>
      <c r="E625" s="137">
        <f>IF(Binary!E625&gt;=1,"X",0)</f>
        <v>0</v>
      </c>
      <c r="F625" s="137">
        <f>IF(Binary!F625&gt;=1,"X",0)</f>
        <v>0</v>
      </c>
      <c r="G625" s="137" t="str">
        <f>IF(Binary!G625&gt;=1,"X",0)</f>
        <v>X</v>
      </c>
      <c r="H625" s="137">
        <f>IF(Binary!H625&gt;=1,"X",0)</f>
        <v>0</v>
      </c>
      <c r="I625" s="137">
        <f>IF(Binary!I625&gt;=1,"X",0)</f>
        <v>0</v>
      </c>
      <c r="J625" s="137">
        <f>IF(Binary!J625&gt;=1,"X",0)</f>
        <v>0</v>
      </c>
      <c r="K625" s="137">
        <f>IF(Binary!K625&gt;=1,"X",0)</f>
        <v>0</v>
      </c>
      <c r="L625" s="137">
        <f>IF(Binary!L625&gt;=1,"X",0)</f>
        <v>0</v>
      </c>
      <c r="M625" t="str">
        <f>'Actual species'!V625</f>
        <v>------------</v>
      </c>
    </row>
    <row r="626" spans="1:13" x14ac:dyDescent="0.3">
      <c r="A626" t="str">
        <f>Binary!A626</f>
        <v xml:space="preserve">Tectusa diktiana (E) </v>
      </c>
      <c r="B626" s="137">
        <f>IF(Binary!B626&gt;=1,"X",0)</f>
        <v>0</v>
      </c>
      <c r="C626" s="137">
        <f>IF(Binary!C626&gt;=1,"X",0)</f>
        <v>0</v>
      </c>
      <c r="D626" s="137">
        <f>IF(Binary!D626&gt;=1,"X",0)</f>
        <v>0</v>
      </c>
      <c r="E626" s="137">
        <f>IF(Binary!E626&gt;=1,"X",0)</f>
        <v>0</v>
      </c>
      <c r="F626" s="137">
        <f>IF(Binary!F626&gt;=1,"X",0)</f>
        <v>0</v>
      </c>
      <c r="G626" s="137" t="str">
        <f>IF(Binary!G626&gt;=1,"X",0)</f>
        <v>X</v>
      </c>
      <c r="H626" s="137">
        <f>IF(Binary!H626&gt;=1,"X",0)</f>
        <v>0</v>
      </c>
      <c r="I626" s="137">
        <f>IF(Binary!I626&gt;=1,"X",0)</f>
        <v>0</v>
      </c>
      <c r="J626" s="137">
        <f>IF(Binary!J626&gt;=1,"X",0)</f>
        <v>0</v>
      </c>
      <c r="K626" s="137">
        <f>IF(Binary!K626&gt;=1,"X",0)</f>
        <v>0</v>
      </c>
      <c r="L626" s="137">
        <f>IF(Binary!L626&gt;=1,"X",0)</f>
        <v>0</v>
      </c>
      <c r="M626" t="str">
        <f>'Actual species'!V626</f>
        <v>------------</v>
      </c>
    </row>
    <row r="627" spans="1:13" x14ac:dyDescent="0.3">
      <c r="A627" t="str">
        <f>Binary!A627</f>
        <v>Tectusa longiuter</v>
      </c>
      <c r="B627" s="137">
        <f>IF(Binary!B627&gt;=1,"X",0)</f>
        <v>0</v>
      </c>
      <c r="C627" s="137">
        <f>IF(Binary!C627&gt;=1,"X",0)</f>
        <v>0</v>
      </c>
      <c r="D627" s="137">
        <f>IF(Binary!D627&gt;=1,"X",0)</f>
        <v>0</v>
      </c>
      <c r="E627" s="137">
        <f>IF(Binary!E627&gt;=1,"X",0)</f>
        <v>0</v>
      </c>
      <c r="F627" s="137">
        <f>IF(Binary!F627&gt;=1,"X",0)</f>
        <v>0</v>
      </c>
      <c r="G627" s="137">
        <f>IF(Binary!G627&gt;=1,"X",0)</f>
        <v>0</v>
      </c>
      <c r="H627" s="137">
        <f>IF(Binary!H627&gt;=1,"X",0)</f>
        <v>0</v>
      </c>
      <c r="I627" s="137">
        <f>IF(Binary!I627&gt;=1,"X",0)</f>
        <v>0</v>
      </c>
      <c r="J627" s="137">
        <f>IF(Binary!J627&gt;=1,"X",0)</f>
        <v>0</v>
      </c>
      <c r="K627" s="137">
        <f>IF(Binary!K627&gt;=1,"X",0)</f>
        <v>0</v>
      </c>
      <c r="L627" s="137">
        <f>IF(Binary!L627&gt;=1,"X",0)</f>
        <v>0</v>
      </c>
      <c r="M627" t="str">
        <f>'Actual species'!V627</f>
        <v>------------</v>
      </c>
    </row>
    <row r="628" spans="1:13" x14ac:dyDescent="0.3">
      <c r="A628" s="63" t="str">
        <f>Binary!A628</f>
        <v>Tectusa rastrifera</v>
      </c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6"/>
    </row>
    <row r="629" spans="1:13" x14ac:dyDescent="0.3">
      <c r="A629" t="str">
        <f>Binary!A629</f>
        <v>Tectusa recta</v>
      </c>
      <c r="B629" s="137">
        <f>IF(Binary!B629&gt;=1,"X",0)</f>
        <v>0</v>
      </c>
      <c r="C629" s="137">
        <f>IF(Binary!C629&gt;=1,"X",0)</f>
        <v>0</v>
      </c>
      <c r="D629" s="137">
        <f>IF(Binary!D629&gt;=1,"X",0)</f>
        <v>0</v>
      </c>
      <c r="E629" s="137">
        <f>IF(Binary!E629&gt;=1,"X",0)</f>
        <v>0</v>
      </c>
      <c r="F629" s="137">
        <f>IF(Binary!F629&gt;=1,"X",0)</f>
        <v>0</v>
      </c>
      <c r="G629" s="137">
        <f>IF(Binary!G629&gt;=1,"X",0)</f>
        <v>0</v>
      </c>
      <c r="H629" s="137">
        <f>IF(Binary!H629&gt;=1,"X",0)</f>
        <v>0</v>
      </c>
      <c r="I629" s="137">
        <f>IF(Binary!I629&gt;=1,"X",0)</f>
        <v>0</v>
      </c>
      <c r="J629" s="137">
        <f>IF(Binary!J629&gt;=1,"X",0)</f>
        <v>0</v>
      </c>
      <c r="K629" s="137">
        <f>IF(Binary!K629&gt;=1,"X",0)</f>
        <v>0</v>
      </c>
      <c r="L629" s="137">
        <f>IF(Binary!L629&gt;=1,"X",0)</f>
        <v>0</v>
      </c>
      <c r="M629">
        <f>'Actual species'!V629</f>
        <v>17</v>
      </c>
    </row>
    <row r="630" spans="1:13" x14ac:dyDescent="0.3">
      <c r="A630" t="str">
        <f>Binary!A630</f>
        <v>Tectusa sp. n.</v>
      </c>
      <c r="B630" s="137">
        <f>IF(Binary!B630&gt;=1,"X",0)</f>
        <v>0</v>
      </c>
      <c r="C630" s="137">
        <f>IF(Binary!C630&gt;=1,"X",0)</f>
        <v>0</v>
      </c>
      <c r="D630" s="137">
        <f>IF(Binary!D630&gt;=1,"X",0)</f>
        <v>0</v>
      </c>
      <c r="E630" s="137">
        <f>IF(Binary!E630&gt;=1,"X",0)</f>
        <v>0</v>
      </c>
      <c r="F630" s="137">
        <f>IF(Binary!F630&gt;=1,"X",0)</f>
        <v>0</v>
      </c>
      <c r="G630" s="137">
        <f>IF(Binary!G630&gt;=1,"X",0)</f>
        <v>0</v>
      </c>
      <c r="H630" s="137">
        <f>IF(Binary!H630&gt;=1,"X",0)</f>
        <v>0</v>
      </c>
      <c r="I630" s="137">
        <f>IF(Binary!I630&gt;=1,"X",0)</f>
        <v>0</v>
      </c>
      <c r="J630" s="137">
        <f>IF(Binary!J630&gt;=1,"X",0)</f>
        <v>0</v>
      </c>
      <c r="K630" s="137">
        <f>IF(Binary!K630&gt;=1,"X",0)</f>
        <v>0</v>
      </c>
      <c r="L630" s="137">
        <f>IF(Binary!L630&gt;=1,"X",0)</f>
        <v>0</v>
      </c>
      <c r="M630" t="str">
        <f>'Actual species'!V630</f>
        <v>------------</v>
      </c>
    </row>
    <row r="631" spans="1:13" x14ac:dyDescent="0.3">
      <c r="A631" t="str">
        <f>Binary!A631</f>
        <v xml:space="preserve">Tectusa thriptica (E) </v>
      </c>
      <c r="B631" s="137">
        <f>IF(Binary!B631&gt;=1,"X",0)</f>
        <v>0</v>
      </c>
      <c r="C631" s="137">
        <f>IF(Binary!C631&gt;=1,"X",0)</f>
        <v>0</v>
      </c>
      <c r="D631" s="137">
        <f>IF(Binary!D631&gt;=1,"X",0)</f>
        <v>0</v>
      </c>
      <c r="E631" s="137">
        <f>IF(Binary!E631&gt;=1,"X",0)</f>
        <v>0</v>
      </c>
      <c r="F631" s="137">
        <f>IF(Binary!F631&gt;=1,"X",0)</f>
        <v>0</v>
      </c>
      <c r="G631" s="137" t="str">
        <f>IF(Binary!G631&gt;=1,"X",0)</f>
        <v>X</v>
      </c>
      <c r="H631" s="137">
        <f>IF(Binary!H631&gt;=1,"X",0)</f>
        <v>0</v>
      </c>
      <c r="I631" s="137">
        <f>IF(Binary!I631&gt;=1,"X",0)</f>
        <v>0</v>
      </c>
      <c r="J631" s="137">
        <f>IF(Binary!J631&gt;=1,"X",0)</f>
        <v>0</v>
      </c>
      <c r="K631" s="137">
        <f>IF(Binary!K631&gt;=1,"X",0)</f>
        <v>0</v>
      </c>
      <c r="L631" s="137">
        <f>IF(Binary!L631&gt;=1,"X",0)</f>
        <v>0</v>
      </c>
      <c r="M631" t="str">
        <f>'Actual species'!V631</f>
        <v>------------</v>
      </c>
    </row>
    <row r="632" spans="1:13" x14ac:dyDescent="0.3">
      <c r="A632" s="63" t="str">
        <f>Binary!A632</f>
        <v>Tectusa timfristosensis</v>
      </c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6"/>
    </row>
    <row r="633" spans="1:13" x14ac:dyDescent="0.3">
      <c r="A633" t="str">
        <f>Binary!A633</f>
        <v>Tectusa vardousiensis</v>
      </c>
      <c r="B633" s="137">
        <f>IF(Binary!B633&gt;=1,"X",0)</f>
        <v>0</v>
      </c>
      <c r="C633" s="137">
        <f>IF(Binary!C633&gt;=1,"X",0)</f>
        <v>0</v>
      </c>
      <c r="D633" s="137">
        <f>IF(Binary!D633&gt;=1,"X",0)</f>
        <v>0</v>
      </c>
      <c r="E633" s="137">
        <f>IF(Binary!E633&gt;=1,"X",0)</f>
        <v>0</v>
      </c>
      <c r="F633" s="137">
        <f>IF(Binary!F633&gt;=1,"X",0)</f>
        <v>0</v>
      </c>
      <c r="G633" s="137">
        <f>IF(Binary!G633&gt;=1,"X",0)</f>
        <v>0</v>
      </c>
      <c r="H633" s="137">
        <f>IF(Binary!H633&gt;=1,"X",0)</f>
        <v>0</v>
      </c>
      <c r="I633" s="137">
        <f>IF(Binary!I633&gt;=1,"X",0)</f>
        <v>0</v>
      </c>
      <c r="J633" s="137">
        <f>IF(Binary!J633&gt;=1,"X",0)</f>
        <v>0</v>
      </c>
      <c r="K633" s="137">
        <f>IF(Binary!K633&gt;=1,"X",0)</f>
        <v>0</v>
      </c>
      <c r="L633" s="137">
        <f>IF(Binary!L633&gt;=1,"X",0)</f>
        <v>0</v>
      </c>
      <c r="M633" t="str">
        <f>'Actual species'!V633</f>
        <v>------------</v>
      </c>
    </row>
    <row r="634" spans="1:13" x14ac:dyDescent="0.3">
      <c r="A634" t="str">
        <f>Binary!A634</f>
        <v>Tectusa viduus</v>
      </c>
      <c r="B634" s="137">
        <f>IF(Binary!B634&gt;=1,"X",0)</f>
        <v>0</v>
      </c>
      <c r="C634" s="137">
        <f>IF(Binary!C634&gt;=1,"X",0)</f>
        <v>0</v>
      </c>
      <c r="D634" s="137">
        <f>IF(Binary!D634&gt;=1,"X",0)</f>
        <v>0</v>
      </c>
      <c r="E634" s="137">
        <f>IF(Binary!E634&gt;=1,"X",0)</f>
        <v>0</v>
      </c>
      <c r="F634" s="137">
        <f>IF(Binary!F634&gt;=1,"X",0)</f>
        <v>0</v>
      </c>
      <c r="G634" s="137">
        <f>IF(Binary!G634&gt;=1,"X",0)</f>
        <v>0</v>
      </c>
      <c r="H634" s="137">
        <f>IF(Binary!H634&gt;=1,"X",0)</f>
        <v>0</v>
      </c>
      <c r="I634" s="137">
        <f>IF(Binary!I634&gt;=1,"X",0)</f>
        <v>0</v>
      </c>
      <c r="J634" s="137">
        <f>IF(Binary!J634&gt;=1,"X",0)</f>
        <v>0</v>
      </c>
      <c r="K634" s="137">
        <f>IF(Binary!K634&gt;=1,"X",0)</f>
        <v>0</v>
      </c>
      <c r="L634" s="137">
        <f>IF(Binary!L634&gt;=1,"X",0)</f>
        <v>0</v>
      </c>
      <c r="M634" t="str">
        <f>'Actual species'!V634</f>
        <v>------------</v>
      </c>
    </row>
    <row r="635" spans="1:13" x14ac:dyDescent="0.3">
      <c r="A635" t="str">
        <f>Binary!A635</f>
        <v>Tetralaucopora longitarsis</v>
      </c>
      <c r="B635" s="137">
        <f>IF(Binary!B635&gt;=1,"X",0)</f>
        <v>0</v>
      </c>
      <c r="C635" s="137">
        <f>IF(Binary!C635&gt;=1,"X",0)</f>
        <v>0</v>
      </c>
      <c r="D635" s="137">
        <f>IF(Binary!D635&gt;=1,"X",0)</f>
        <v>0</v>
      </c>
      <c r="E635" s="137" t="str">
        <f>IF(Binary!E635&gt;=1,"X",0)</f>
        <v>X</v>
      </c>
      <c r="F635" s="137" t="str">
        <f>IF(Binary!F635&gt;=1,"X",0)</f>
        <v>X</v>
      </c>
      <c r="G635" s="137">
        <f>IF(Binary!G635&gt;=1,"X",0)</f>
        <v>0</v>
      </c>
      <c r="H635" s="137">
        <f>IF(Binary!H635&gt;=1,"X",0)</f>
        <v>0</v>
      </c>
      <c r="I635" s="137">
        <f>IF(Binary!I635&gt;=1,"X",0)</f>
        <v>0</v>
      </c>
      <c r="J635" s="137">
        <f>IF(Binary!J635&gt;=1,"X",0)</f>
        <v>0</v>
      </c>
      <c r="K635" s="137">
        <f>IF(Binary!K635&gt;=1,"X",0)</f>
        <v>0</v>
      </c>
      <c r="L635" s="137">
        <f>IF(Binary!L635&gt;=1,"X",0)</f>
        <v>0</v>
      </c>
      <c r="M635" t="str">
        <f>'Actual species'!V635</f>
        <v>------------</v>
      </c>
    </row>
    <row r="636" spans="1:13" x14ac:dyDescent="0.3">
      <c r="A636" t="str">
        <f>Binary!A636</f>
        <v>Thecturota marchii</v>
      </c>
      <c r="B636" s="137">
        <f>IF(Binary!B636&gt;=1,"X",0)</f>
        <v>0</v>
      </c>
      <c r="C636" s="137">
        <f>IF(Binary!C636&gt;=1,"X",0)</f>
        <v>0</v>
      </c>
      <c r="D636" s="137">
        <f>IF(Binary!D636&gt;=1,"X",0)</f>
        <v>0</v>
      </c>
      <c r="E636" s="137">
        <f>IF(Binary!E636&gt;=1,"X",0)</f>
        <v>0</v>
      </c>
      <c r="F636" s="137">
        <f>IF(Binary!F636&gt;=1,"X",0)</f>
        <v>0</v>
      </c>
      <c r="G636" s="137">
        <f>IF(Binary!G636&gt;=1,"X",0)</f>
        <v>0</v>
      </c>
      <c r="H636" s="137">
        <f>IF(Binary!H636&gt;=1,"X",0)</f>
        <v>0</v>
      </c>
      <c r="I636" s="137">
        <f>IF(Binary!I636&gt;=1,"X",0)</f>
        <v>0</v>
      </c>
      <c r="J636" s="137" t="str">
        <f>IF(Binary!J636&gt;=1,"X",0)</f>
        <v>X</v>
      </c>
      <c r="K636" s="137">
        <f>IF(Binary!K636&gt;=1,"X",0)</f>
        <v>0</v>
      </c>
      <c r="L636" s="137">
        <f>IF(Binary!L636&gt;=1,"X",0)</f>
        <v>0</v>
      </c>
      <c r="M636" t="str">
        <f>'Actual species'!V636</f>
        <v>------------</v>
      </c>
    </row>
    <row r="637" spans="1:13" x14ac:dyDescent="0.3">
      <c r="A637" t="str">
        <f>Binary!A637</f>
        <v>Thiasophila angulata</v>
      </c>
      <c r="B637" s="137">
        <f>IF(Binary!B637&gt;=1,"X",0)</f>
        <v>0</v>
      </c>
      <c r="C637" s="137">
        <f>IF(Binary!C637&gt;=1,"X",0)</f>
        <v>0</v>
      </c>
      <c r="D637" s="137">
        <f>IF(Binary!D637&gt;=1,"X",0)</f>
        <v>0</v>
      </c>
      <c r="E637" s="137">
        <f>IF(Binary!E637&gt;=1,"X",0)</f>
        <v>0</v>
      </c>
      <c r="F637" s="137">
        <f>IF(Binary!F637&gt;=1,"X",0)</f>
        <v>0</v>
      </c>
      <c r="G637" s="137">
        <f>IF(Binary!G637&gt;=1,"X",0)</f>
        <v>0</v>
      </c>
      <c r="H637" s="137">
        <f>IF(Binary!H637&gt;=1,"X",0)</f>
        <v>0</v>
      </c>
      <c r="I637" s="137">
        <f>IF(Binary!I637&gt;=1,"X",0)</f>
        <v>0</v>
      </c>
      <c r="J637" s="137">
        <f>IF(Binary!J637&gt;=1,"X",0)</f>
        <v>0</v>
      </c>
      <c r="K637" s="137">
        <f>IF(Binary!K637&gt;=1,"X",0)</f>
        <v>0</v>
      </c>
      <c r="L637" s="137">
        <f>IF(Binary!L637&gt;=1,"X",0)</f>
        <v>0</v>
      </c>
      <c r="M637" t="str">
        <f>'Actual species'!V637</f>
        <v>------------</v>
      </c>
    </row>
    <row r="638" spans="1:13" x14ac:dyDescent="0.3">
      <c r="A638" t="str">
        <f>Binary!A638</f>
        <v>Typhlocyptus pandellei</v>
      </c>
      <c r="B638" s="137">
        <f>IF(Binary!B638&gt;=1,"X",0)</f>
        <v>0</v>
      </c>
      <c r="C638" s="137">
        <f>IF(Binary!C638&gt;=1,"X",0)</f>
        <v>0</v>
      </c>
      <c r="D638" s="137">
        <f>IF(Binary!D638&gt;=1,"X",0)</f>
        <v>0</v>
      </c>
      <c r="E638" s="137">
        <f>IF(Binary!E638&gt;=1,"X",0)</f>
        <v>0</v>
      </c>
      <c r="F638" s="137">
        <f>IF(Binary!F638&gt;=1,"X",0)</f>
        <v>0</v>
      </c>
      <c r="G638" s="137">
        <f>IF(Binary!G638&gt;=1,"X",0)</f>
        <v>0</v>
      </c>
      <c r="H638" s="137">
        <f>IF(Binary!H638&gt;=1,"X",0)</f>
        <v>0</v>
      </c>
      <c r="I638" s="137">
        <f>IF(Binary!I638&gt;=1,"X",0)</f>
        <v>0</v>
      </c>
      <c r="J638" s="137">
        <f>IF(Binary!J638&gt;=1,"X",0)</f>
        <v>0</v>
      </c>
      <c r="K638" s="137">
        <f>IF(Binary!K638&gt;=1,"X",0)</f>
        <v>0</v>
      </c>
      <c r="L638" s="137">
        <f>IF(Binary!L638&gt;=1,"X",0)</f>
        <v>0</v>
      </c>
      <c r="M638" t="str">
        <f>'Actual species'!V638</f>
        <v>------------</v>
      </c>
    </row>
    <row r="639" spans="1:13" x14ac:dyDescent="0.3">
      <c r="A639" t="str">
        <f>Binary!A639</f>
        <v>Zoosetha sp.</v>
      </c>
      <c r="B639" s="137">
        <f>IF(Binary!B639&gt;=1,"X",0)</f>
        <v>0</v>
      </c>
      <c r="C639" s="137">
        <f>IF(Binary!C639&gt;=1,"X",0)</f>
        <v>0</v>
      </c>
      <c r="D639" s="137">
        <f>IF(Binary!D639&gt;=1,"X",0)</f>
        <v>0</v>
      </c>
      <c r="E639" s="137">
        <f>IF(Binary!E639&gt;=1,"X",0)</f>
        <v>0</v>
      </c>
      <c r="F639" s="137" t="str">
        <f>IF(Binary!F639&gt;=1,"X",0)</f>
        <v>X</v>
      </c>
      <c r="G639" s="137">
        <f>IF(Binary!G639&gt;=1,"X",0)</f>
        <v>0</v>
      </c>
      <c r="H639" s="137">
        <f>IF(Binary!H639&gt;=1,"X",0)</f>
        <v>0</v>
      </c>
      <c r="I639" s="137">
        <f>IF(Binary!I639&gt;=1,"X",0)</f>
        <v>0</v>
      </c>
      <c r="J639" s="137">
        <f>IF(Binary!J639&gt;=1,"X",0)</f>
        <v>0</v>
      </c>
      <c r="K639" s="137">
        <f>IF(Binary!K639&gt;=1,"X",0)</f>
        <v>0</v>
      </c>
      <c r="L639" s="137">
        <f>IF(Binary!L639&gt;=1,"X",0)</f>
        <v>0</v>
      </c>
      <c r="M639" t="str">
        <f>'Actual species'!V639</f>
        <v>------------</v>
      </c>
    </row>
    <row r="640" spans="1:13" x14ac:dyDescent="0.3">
      <c r="A640" t="str">
        <f>Binary!A640</f>
        <v>Zyras collaris</v>
      </c>
      <c r="B640" s="137">
        <f>IF(Binary!B640&gt;=1,"X",0)</f>
        <v>0</v>
      </c>
      <c r="C640" s="137">
        <f>IF(Binary!C640&gt;=1,"X",0)</f>
        <v>0</v>
      </c>
      <c r="D640" s="137">
        <f>IF(Binary!D640&gt;=1,"X",0)</f>
        <v>0</v>
      </c>
      <c r="E640" s="137">
        <f>IF(Binary!E640&gt;=1,"X",0)</f>
        <v>0</v>
      </c>
      <c r="F640" s="137">
        <f>IF(Binary!F640&gt;=1,"X",0)</f>
        <v>0</v>
      </c>
      <c r="G640" s="137">
        <f>IF(Binary!G640&gt;=1,"X",0)</f>
        <v>0</v>
      </c>
      <c r="H640" s="137">
        <f>IF(Binary!H640&gt;=1,"X",0)</f>
        <v>0</v>
      </c>
      <c r="I640" s="137">
        <f>IF(Binary!I640&gt;=1,"X",0)</f>
        <v>0</v>
      </c>
      <c r="J640" s="137" t="str">
        <f>IF(Binary!J640&gt;=1,"X",0)</f>
        <v>X</v>
      </c>
      <c r="K640" s="137">
        <f>IF(Binary!K640&gt;=1,"X",0)</f>
        <v>0</v>
      </c>
      <c r="L640" s="137">
        <f>IF(Binary!L640&gt;=1,"X",0)</f>
        <v>0</v>
      </c>
      <c r="M640" t="str">
        <f>'Actual species'!V640</f>
        <v>------------</v>
      </c>
    </row>
    <row r="641" spans="1:13" x14ac:dyDescent="0.3">
      <c r="A641" t="str">
        <f>Binary!A641</f>
        <v>Zyras haworthi</v>
      </c>
      <c r="B641" s="137">
        <f>IF(Binary!B641&gt;=1,"X",0)</f>
        <v>0</v>
      </c>
      <c r="C641" s="137">
        <f>IF(Binary!C641&gt;=1,"X",0)</f>
        <v>0</v>
      </c>
      <c r="D641" s="137">
        <f>IF(Binary!D641&gt;=1,"X",0)</f>
        <v>0</v>
      </c>
      <c r="E641" s="137">
        <f>IF(Binary!E641&gt;=1,"X",0)</f>
        <v>0</v>
      </c>
      <c r="F641" s="137">
        <f>IF(Binary!F641&gt;=1,"X",0)</f>
        <v>0</v>
      </c>
      <c r="G641" s="137">
        <f>IF(Binary!G641&gt;=1,"X",0)</f>
        <v>0</v>
      </c>
      <c r="H641" s="137">
        <f>IF(Binary!H641&gt;=1,"X",0)</f>
        <v>0</v>
      </c>
      <c r="I641" s="137">
        <f>IF(Binary!I641&gt;=1,"X",0)</f>
        <v>0</v>
      </c>
      <c r="J641" s="137" t="str">
        <f>IF(Binary!J641&gt;=1,"X",0)</f>
        <v>X</v>
      </c>
      <c r="K641" s="137">
        <f>IF(Binary!K641&gt;=1,"X",0)</f>
        <v>0</v>
      </c>
      <c r="L641" s="137">
        <f>IF(Binary!L641&gt;=1,"X",0)</f>
        <v>0</v>
      </c>
      <c r="M641" t="str">
        <f>'Actual species'!V641</f>
        <v>------------</v>
      </c>
    </row>
    <row r="642" spans="1:13" x14ac:dyDescent="0.3">
      <c r="A642" t="str">
        <f>Binary!A642</f>
        <v>Scaphidiinae</v>
      </c>
      <c r="B642" s="137">
        <f>IF(Binary!B642&gt;=1,"X",0)</f>
        <v>0</v>
      </c>
      <c r="C642" s="137">
        <f>IF(Binary!C642&gt;=1,"X",0)</f>
        <v>0</v>
      </c>
      <c r="D642" s="137">
        <f>IF(Binary!D642&gt;=1,"X",0)</f>
        <v>0</v>
      </c>
      <c r="E642" s="137">
        <f>IF(Binary!E642&gt;=1,"X",0)</f>
        <v>0</v>
      </c>
      <c r="F642" s="137">
        <f>IF(Binary!F642&gt;=1,"X",0)</f>
        <v>0</v>
      </c>
      <c r="G642" s="137">
        <f>IF(Binary!G642&gt;=1,"X",0)</f>
        <v>0</v>
      </c>
      <c r="H642" s="137">
        <f>IF(Binary!H642&gt;=1,"X",0)</f>
        <v>0</v>
      </c>
      <c r="I642" s="137">
        <f>IF(Binary!I642&gt;=1,"X",0)</f>
        <v>0</v>
      </c>
      <c r="J642" s="137">
        <f>IF(Binary!J642&gt;=1,"X",0)</f>
        <v>0</v>
      </c>
      <c r="K642" s="137">
        <f>IF(Binary!K642&gt;=1,"X",0)</f>
        <v>0</v>
      </c>
      <c r="L642" s="137">
        <f>IF(Binary!L642&gt;=1,"X",0)</f>
        <v>0</v>
      </c>
      <c r="M642">
        <f>'Actual species'!V642</f>
        <v>0</v>
      </c>
    </row>
    <row r="643" spans="1:13" x14ac:dyDescent="0.3">
      <c r="A643" t="str">
        <f>Binary!A643</f>
        <v>Scaphidium quadrimaculatum</v>
      </c>
      <c r="B643" s="137">
        <f>IF(Binary!B643&gt;=1,"X",0)</f>
        <v>0</v>
      </c>
      <c r="C643" s="137">
        <f>IF(Binary!C643&gt;=1,"X",0)</f>
        <v>0</v>
      </c>
      <c r="D643" s="137">
        <f>IF(Binary!D643&gt;=1,"X",0)</f>
        <v>0</v>
      </c>
      <c r="E643" s="137">
        <f>IF(Binary!E643&gt;=1,"X",0)</f>
        <v>0</v>
      </c>
      <c r="F643" s="137">
        <f>IF(Binary!F643&gt;=1,"X",0)</f>
        <v>0</v>
      </c>
      <c r="G643" s="137">
        <f>IF(Binary!G643&gt;=1,"X",0)</f>
        <v>0</v>
      </c>
      <c r="H643" s="137">
        <f>IF(Binary!H643&gt;=1,"X",0)</f>
        <v>0</v>
      </c>
      <c r="I643" s="137">
        <f>IF(Binary!I643&gt;=1,"X",0)</f>
        <v>0</v>
      </c>
      <c r="J643" s="137" t="str">
        <f>IF(Binary!J643&gt;=1,"X",0)</f>
        <v>X</v>
      </c>
      <c r="K643" s="137">
        <f>IF(Binary!K643&gt;=1,"X",0)</f>
        <v>0</v>
      </c>
      <c r="L643" s="137">
        <f>IF(Binary!L643&gt;=1,"X",0)</f>
        <v>0</v>
      </c>
      <c r="M643" t="str">
        <f>'Actual species'!V643</f>
        <v>------------</v>
      </c>
    </row>
    <row r="644" spans="1:13" x14ac:dyDescent="0.3">
      <c r="A644" t="str">
        <f>Binary!A644</f>
        <v>Scaphisoma agaricinum</v>
      </c>
      <c r="B644" s="137">
        <f>IF(Binary!B644&gt;=1,"X",0)</f>
        <v>0</v>
      </c>
      <c r="C644" s="137">
        <f>IF(Binary!C644&gt;=1,"X",0)</f>
        <v>0</v>
      </c>
      <c r="D644" s="137">
        <f>IF(Binary!D644&gt;=1,"X",0)</f>
        <v>0</v>
      </c>
      <c r="E644" s="137">
        <f>IF(Binary!E644&gt;=1,"X",0)</f>
        <v>0</v>
      </c>
      <c r="F644" s="137">
        <f>IF(Binary!F644&gt;=1,"X",0)</f>
        <v>0</v>
      </c>
      <c r="G644" s="137">
        <f>IF(Binary!G644&gt;=1,"X",0)</f>
        <v>0</v>
      </c>
      <c r="H644" s="137">
        <f>IF(Binary!H644&gt;=1,"X",0)</f>
        <v>0</v>
      </c>
      <c r="I644" s="137">
        <f>IF(Binary!I644&gt;=1,"X",0)</f>
        <v>0</v>
      </c>
      <c r="J644" s="137" t="str">
        <f>IF(Binary!J644&gt;=1,"X",0)</f>
        <v>X</v>
      </c>
      <c r="K644" s="137">
        <f>IF(Binary!K644&gt;=1,"X",0)</f>
        <v>0</v>
      </c>
      <c r="L644" s="137">
        <f>IF(Binary!L644&gt;=1,"X",0)</f>
        <v>0</v>
      </c>
      <c r="M644" t="str">
        <f>'Actual species'!V644</f>
        <v>------------</v>
      </c>
    </row>
    <row r="645" spans="1:13" x14ac:dyDescent="0.3">
      <c r="A645" t="str">
        <f>Binary!A645</f>
        <v>Scaphisoma corcyricum</v>
      </c>
      <c r="B645" s="137">
        <f>IF(Binary!B645&gt;=1,"X",0)</f>
        <v>0</v>
      </c>
      <c r="C645" s="137">
        <f>IF(Binary!C645&gt;=1,"X",0)</f>
        <v>0</v>
      </c>
      <c r="D645" s="137">
        <f>IF(Binary!D645&gt;=1,"X",0)</f>
        <v>0</v>
      </c>
      <c r="E645" s="137">
        <f>IF(Binary!E645&gt;=1,"X",0)</f>
        <v>0</v>
      </c>
      <c r="F645" s="137">
        <f>IF(Binary!F645&gt;=1,"X",0)</f>
        <v>0</v>
      </c>
      <c r="G645" s="137">
        <f>IF(Binary!G645&gt;=1,"X",0)</f>
        <v>0</v>
      </c>
      <c r="H645" s="137">
        <f>IF(Binary!H645&gt;=1,"X",0)</f>
        <v>0</v>
      </c>
      <c r="I645" s="137">
        <f>IF(Binary!I645&gt;=1,"X",0)</f>
        <v>0</v>
      </c>
      <c r="J645" s="137">
        <f>IF(Binary!J645&gt;=1,"X",0)</f>
        <v>0</v>
      </c>
      <c r="K645" s="137">
        <f>IF(Binary!K645&gt;=1,"X",0)</f>
        <v>0</v>
      </c>
      <c r="L645" s="137">
        <f>IF(Binary!L645&gt;=1,"X",0)</f>
        <v>0</v>
      </c>
      <c r="M645" t="str">
        <f>'Actual species'!V645</f>
        <v>------------</v>
      </c>
    </row>
    <row r="646" spans="1:13" x14ac:dyDescent="0.3">
      <c r="A646" t="str">
        <f>Binary!A646</f>
        <v>Oxytelinae</v>
      </c>
      <c r="B646" s="137">
        <f>IF(Binary!B646&gt;=1,"X",0)</f>
        <v>0</v>
      </c>
      <c r="C646" s="137">
        <f>IF(Binary!C646&gt;=1,"X",0)</f>
        <v>0</v>
      </c>
      <c r="D646" s="137">
        <f>IF(Binary!D646&gt;=1,"X",0)</f>
        <v>0</v>
      </c>
      <c r="E646" s="137">
        <f>IF(Binary!E646&gt;=1,"X",0)</f>
        <v>0</v>
      </c>
      <c r="F646" s="137">
        <f>IF(Binary!F646&gt;=1,"X",0)</f>
        <v>0</v>
      </c>
      <c r="G646" s="137">
        <f>IF(Binary!G646&gt;=1,"X",0)</f>
        <v>0</v>
      </c>
      <c r="H646" s="137">
        <f>IF(Binary!H646&gt;=1,"X",0)</f>
        <v>0</v>
      </c>
      <c r="I646" s="137">
        <f>IF(Binary!I646&gt;=1,"X",0)</f>
        <v>0</v>
      </c>
      <c r="J646" s="137">
        <f>IF(Binary!J646&gt;=1,"X",0)</f>
        <v>0</v>
      </c>
      <c r="K646" s="137">
        <f>IF(Binary!K646&gt;=1,"X",0)</f>
        <v>0</v>
      </c>
      <c r="L646" s="137">
        <f>IF(Binary!L646&gt;=1,"X",0)</f>
        <v>0</v>
      </c>
      <c r="M646">
        <f>'Actual species'!V646</f>
        <v>0</v>
      </c>
    </row>
    <row r="647" spans="1:13" x14ac:dyDescent="0.3">
      <c r="A647" t="str">
        <f>Binary!A647</f>
        <v>Anotylus clypeonitens</v>
      </c>
      <c r="B647" s="137" t="str">
        <f>IF(Binary!B647&gt;=1,"X",0)</f>
        <v>X</v>
      </c>
      <c r="C647" s="137">
        <f>IF(Binary!C647&gt;=1,"X",0)</f>
        <v>0</v>
      </c>
      <c r="D647" s="137">
        <f>IF(Binary!D647&gt;=1,"X",0)</f>
        <v>0</v>
      </c>
      <c r="E647" s="137">
        <f>IF(Binary!E647&gt;=1,"X",0)</f>
        <v>0</v>
      </c>
      <c r="F647" s="137" t="str">
        <f>IF(Binary!F647&gt;=1,"X",0)</f>
        <v>X</v>
      </c>
      <c r="G647" s="137">
        <f>IF(Binary!G647&gt;=1,"X",0)</f>
        <v>0</v>
      </c>
      <c r="H647" s="137" t="str">
        <f>IF(Binary!H647&gt;=1,"X",0)</f>
        <v>X</v>
      </c>
      <c r="I647" s="137">
        <f>IF(Binary!I647&gt;=1,"X",0)</f>
        <v>0</v>
      </c>
      <c r="J647" s="137">
        <f>IF(Binary!J647&gt;=1,"X",0)</f>
        <v>0</v>
      </c>
      <c r="K647" s="137" t="str">
        <f>IF(Binary!K647&gt;=1,"X",0)</f>
        <v>X</v>
      </c>
      <c r="L647" s="137">
        <f>IF(Binary!L647&gt;=1,"X",0)</f>
        <v>0</v>
      </c>
      <c r="M647" t="str">
        <f>'Actual species'!V647</f>
        <v>------------</v>
      </c>
    </row>
    <row r="648" spans="1:13" x14ac:dyDescent="0.3">
      <c r="A648" t="str">
        <f>Binary!A648</f>
        <v>Anotylus complanatus</v>
      </c>
      <c r="B648" s="137" t="str">
        <f>IF(Binary!B648&gt;=1,"X",0)</f>
        <v>X</v>
      </c>
      <c r="C648" s="137">
        <f>IF(Binary!C648&gt;=1,"X",0)</f>
        <v>0</v>
      </c>
      <c r="D648" s="137" t="str">
        <f>IF(Binary!D648&gt;=1,"X",0)</f>
        <v>X</v>
      </c>
      <c r="E648" s="137">
        <f>IF(Binary!E648&gt;=1,"X",0)</f>
        <v>0</v>
      </c>
      <c r="F648" s="137" t="str">
        <f>IF(Binary!F648&gt;=1,"X",0)</f>
        <v>X</v>
      </c>
      <c r="G648" s="137" t="str">
        <f>IF(Binary!G648&gt;=1,"X",0)</f>
        <v>X</v>
      </c>
      <c r="H648" s="137" t="str">
        <f>IF(Binary!H648&gt;=1,"X",0)</f>
        <v>X</v>
      </c>
      <c r="I648" s="137">
        <f>IF(Binary!I648&gt;=1,"X",0)</f>
        <v>0</v>
      </c>
      <c r="J648" s="137" t="str">
        <f>IF(Binary!J648&gt;=1,"X",0)</f>
        <v>X</v>
      </c>
      <c r="K648" s="137">
        <f>IF(Binary!K648&gt;=1,"X",0)</f>
        <v>0</v>
      </c>
      <c r="L648" s="137" t="str">
        <f>IF(Binary!L648&gt;=1,"X",0)</f>
        <v>X</v>
      </c>
      <c r="M648" t="str">
        <f>'Actual species'!V648</f>
        <v>------------</v>
      </c>
    </row>
    <row r="649" spans="1:13" x14ac:dyDescent="0.3">
      <c r="A649" t="str">
        <f>Binary!A649</f>
        <v>Anotylus inustus</v>
      </c>
      <c r="B649" s="137" t="str">
        <f>IF(Binary!B649&gt;=1,"X",0)</f>
        <v>X</v>
      </c>
      <c r="C649" s="137" t="str">
        <f>IF(Binary!C649&gt;=1,"X",0)</f>
        <v>X</v>
      </c>
      <c r="D649" s="137" t="str">
        <f>IF(Binary!D649&gt;=1,"X",0)</f>
        <v>X</v>
      </c>
      <c r="E649" s="137" t="str">
        <f>IF(Binary!E649&gt;=1,"X",0)</f>
        <v>X</v>
      </c>
      <c r="F649" s="137" t="str">
        <f>IF(Binary!F649&gt;=1,"X",0)</f>
        <v>X</v>
      </c>
      <c r="G649" s="137" t="str">
        <f>IF(Binary!G649&gt;=1,"X",0)</f>
        <v>X</v>
      </c>
      <c r="H649" s="137" t="str">
        <f>IF(Binary!H649&gt;=1,"X",0)</f>
        <v>X</v>
      </c>
      <c r="I649" s="137" t="str">
        <f>IF(Binary!I649&gt;=1,"X",0)</f>
        <v>X</v>
      </c>
      <c r="J649" s="137" t="str">
        <f>IF(Binary!J649&gt;=1,"X",0)</f>
        <v>X</v>
      </c>
      <c r="K649" s="137" t="str">
        <f>IF(Binary!K649&gt;=1,"X",0)</f>
        <v>X</v>
      </c>
      <c r="L649" s="137" t="str">
        <f>IF(Binary!L649&gt;=1,"X",0)</f>
        <v>X</v>
      </c>
      <c r="M649" t="str">
        <f>'Actual species'!V649</f>
        <v>------------</v>
      </c>
    </row>
    <row r="650" spans="1:13" x14ac:dyDescent="0.3">
      <c r="A650" t="str">
        <f>Binary!A650</f>
        <v>Anotylus nitidulus</v>
      </c>
      <c r="B650" s="137">
        <f>IF(Binary!B650&gt;=1,"X",0)</f>
        <v>0</v>
      </c>
      <c r="C650" s="137">
        <f>IF(Binary!C650&gt;=1,"X",0)</f>
        <v>0</v>
      </c>
      <c r="D650" s="137">
        <f>IF(Binary!D650&gt;=1,"X",0)</f>
        <v>0</v>
      </c>
      <c r="E650" s="137">
        <f>IF(Binary!E650&gt;=1,"X",0)</f>
        <v>0</v>
      </c>
      <c r="F650" s="137">
        <f>IF(Binary!F650&gt;=1,"X",0)</f>
        <v>0</v>
      </c>
      <c r="G650" s="137">
        <f>IF(Binary!G650&gt;=1,"X",0)</f>
        <v>0</v>
      </c>
      <c r="H650" s="137">
        <f>IF(Binary!H650&gt;=1,"X",0)</f>
        <v>0</v>
      </c>
      <c r="I650" s="137">
        <f>IF(Binary!I650&gt;=1,"X",0)</f>
        <v>0</v>
      </c>
      <c r="J650" s="137" t="str">
        <f>IF(Binary!J650&gt;=1,"X",0)</f>
        <v>X</v>
      </c>
      <c r="K650" s="137">
        <f>IF(Binary!K650&gt;=1,"X",0)</f>
        <v>0</v>
      </c>
      <c r="L650" s="137">
        <f>IF(Binary!L650&gt;=1,"X",0)</f>
        <v>0</v>
      </c>
      <c r="M650" t="str">
        <f>'Actual species'!V650</f>
        <v>------------</v>
      </c>
    </row>
    <row r="651" spans="1:13" x14ac:dyDescent="0.3">
      <c r="A651" t="str">
        <f>Binary!A651</f>
        <v>Anotylus pumilus</v>
      </c>
      <c r="B651" s="137">
        <f>IF(Binary!B651&gt;=1,"X",0)</f>
        <v>0</v>
      </c>
      <c r="C651" s="137">
        <f>IF(Binary!C651&gt;=1,"X",0)</f>
        <v>0</v>
      </c>
      <c r="D651" s="137">
        <f>IF(Binary!D651&gt;=1,"X",0)</f>
        <v>0</v>
      </c>
      <c r="E651" s="137">
        <f>IF(Binary!E651&gt;=1,"X",0)</f>
        <v>0</v>
      </c>
      <c r="F651" s="137" t="str">
        <f>IF(Binary!F651&gt;=1,"X",0)</f>
        <v>X</v>
      </c>
      <c r="G651" s="137">
        <f>IF(Binary!G651&gt;=1,"X",0)</f>
        <v>0</v>
      </c>
      <c r="H651" s="137">
        <f>IF(Binary!H651&gt;=1,"X",0)</f>
        <v>0</v>
      </c>
      <c r="I651" s="137">
        <f>IF(Binary!I651&gt;=1,"X",0)</f>
        <v>0</v>
      </c>
      <c r="J651" s="137">
        <f>IF(Binary!J651&gt;=1,"X",0)</f>
        <v>0</v>
      </c>
      <c r="K651" s="137">
        <f>IF(Binary!K651&gt;=1,"X",0)</f>
        <v>0</v>
      </c>
      <c r="L651" s="137">
        <f>IF(Binary!L651&gt;=1,"X",0)</f>
        <v>0</v>
      </c>
      <c r="M651" t="str">
        <f>'Actual species'!V651</f>
        <v>------------</v>
      </c>
    </row>
    <row r="652" spans="1:13" x14ac:dyDescent="0.3">
      <c r="A652" t="str">
        <f>Binary!A652</f>
        <v>Anotylus rugosus</v>
      </c>
      <c r="B652" s="137">
        <f>IF(Binary!B652&gt;=1,"X",0)</f>
        <v>0</v>
      </c>
      <c r="C652" s="137">
        <f>IF(Binary!C652&gt;=1,"X",0)</f>
        <v>0</v>
      </c>
      <c r="D652" s="137">
        <f>IF(Binary!D652&gt;=1,"X",0)</f>
        <v>0</v>
      </c>
      <c r="E652" s="137">
        <f>IF(Binary!E652&gt;=1,"X",0)</f>
        <v>0</v>
      </c>
      <c r="F652" s="137">
        <f>IF(Binary!F652&gt;=1,"X",0)</f>
        <v>0</v>
      </c>
      <c r="G652" s="137">
        <f>IF(Binary!G652&gt;=1,"X",0)</f>
        <v>0</v>
      </c>
      <c r="H652" s="137">
        <f>IF(Binary!H652&gt;=1,"X",0)</f>
        <v>0</v>
      </c>
      <c r="I652" s="137">
        <f>IF(Binary!I652&gt;=1,"X",0)</f>
        <v>0</v>
      </c>
      <c r="J652" s="137">
        <f>IF(Binary!J652&gt;=1,"X",0)</f>
        <v>0</v>
      </c>
      <c r="K652" s="137">
        <f>IF(Binary!K652&gt;=1,"X",0)</f>
        <v>0</v>
      </c>
      <c r="L652" s="137">
        <f>IF(Binary!L652&gt;=1,"X",0)</f>
        <v>0</v>
      </c>
      <c r="M652" t="str">
        <f>'Actual species'!V652</f>
        <v>------------</v>
      </c>
    </row>
    <row r="653" spans="1:13" x14ac:dyDescent="0.3">
      <c r="A653" t="str">
        <f>Binary!A653</f>
        <v>Anotylus sculpturatus</v>
      </c>
      <c r="B653" s="137" t="str">
        <f>IF(Binary!B653&gt;=1,"X",0)</f>
        <v>X</v>
      </c>
      <c r="C653" s="137" t="str">
        <f>IF(Binary!C653&gt;=1,"X",0)</f>
        <v>X</v>
      </c>
      <c r="D653" s="137" t="str">
        <f>IF(Binary!D653&gt;=1,"X",0)</f>
        <v>X</v>
      </c>
      <c r="E653" s="137">
        <f>IF(Binary!E653&gt;=1,"X",0)</f>
        <v>0</v>
      </c>
      <c r="F653" s="137" t="str">
        <f>IF(Binary!F653&gt;=1,"X",0)</f>
        <v>X</v>
      </c>
      <c r="G653" s="137" t="str">
        <f>IF(Binary!G653&gt;=1,"X",0)</f>
        <v>X</v>
      </c>
      <c r="H653" s="137" t="str">
        <f>IF(Binary!H653&gt;=1,"X",0)</f>
        <v>X</v>
      </c>
      <c r="I653" s="137">
        <f>IF(Binary!I653&gt;=1,"X",0)</f>
        <v>0</v>
      </c>
      <c r="J653" s="137">
        <f>IF(Binary!J653&gt;=1,"X",0)</f>
        <v>0</v>
      </c>
      <c r="K653" s="137" t="str">
        <f>IF(Binary!K653&gt;=1,"X",0)</f>
        <v>X</v>
      </c>
      <c r="L653" s="137">
        <f>IF(Binary!L653&gt;=1,"X",0)</f>
        <v>0</v>
      </c>
      <c r="M653" t="str">
        <f>'Actual species'!V653</f>
        <v>------------</v>
      </c>
    </row>
    <row r="654" spans="1:13" x14ac:dyDescent="0.3">
      <c r="A654" t="str">
        <f>Binary!A654</f>
        <v>Anotylus speculifrons</v>
      </c>
      <c r="B654" s="137">
        <f>IF(Binary!B654&gt;=1,"X",0)</f>
        <v>0</v>
      </c>
      <c r="C654" s="137">
        <f>IF(Binary!C654&gt;=1,"X",0)</f>
        <v>0</v>
      </c>
      <c r="D654" s="137">
        <f>IF(Binary!D654&gt;=1,"X",0)</f>
        <v>0</v>
      </c>
      <c r="E654" s="137">
        <f>IF(Binary!E654&gt;=1,"X",0)</f>
        <v>0</v>
      </c>
      <c r="F654" s="137">
        <f>IF(Binary!F654&gt;=1,"X",0)</f>
        <v>0</v>
      </c>
      <c r="G654" s="137">
        <f>IF(Binary!G654&gt;=1,"X",0)</f>
        <v>0</v>
      </c>
      <c r="H654" s="137">
        <f>IF(Binary!H654&gt;=1,"X",0)</f>
        <v>0</v>
      </c>
      <c r="I654" s="137">
        <f>IF(Binary!I654&gt;=1,"X",0)</f>
        <v>0</v>
      </c>
      <c r="J654" s="137" t="str">
        <f>IF(Binary!J654&gt;=1,"X",0)</f>
        <v>X</v>
      </c>
      <c r="K654" s="137">
        <f>IF(Binary!K654&gt;=1,"X",0)</f>
        <v>0</v>
      </c>
      <c r="L654" s="137">
        <f>IF(Binary!L654&gt;=1,"X",0)</f>
        <v>0</v>
      </c>
      <c r="M654" t="str">
        <f>'Actual species'!V654</f>
        <v>------------</v>
      </c>
    </row>
    <row r="655" spans="1:13" x14ac:dyDescent="0.3">
      <c r="A655" t="str">
        <f>Binary!A655</f>
        <v>Anotylus tetracarinatus</v>
      </c>
      <c r="B655" s="137" t="str">
        <f>IF(Binary!B655&gt;=1,"X",0)</f>
        <v>X</v>
      </c>
      <c r="C655" s="137">
        <f>IF(Binary!C655&gt;=1,"X",0)</f>
        <v>0</v>
      </c>
      <c r="D655" s="137">
        <f>IF(Binary!D655&gt;=1,"X",0)</f>
        <v>0</v>
      </c>
      <c r="E655" s="137">
        <f>IF(Binary!E655&gt;=1,"X",0)</f>
        <v>0</v>
      </c>
      <c r="F655" s="137" t="str">
        <f>IF(Binary!F655&gt;=1,"X",0)</f>
        <v>X</v>
      </c>
      <c r="G655" s="137">
        <f>IF(Binary!G655&gt;=1,"X",0)</f>
        <v>0</v>
      </c>
      <c r="H655" s="137" t="str">
        <f>IF(Binary!H655&gt;=1,"X",0)</f>
        <v>X</v>
      </c>
      <c r="I655" s="137">
        <f>IF(Binary!I655&gt;=1,"X",0)</f>
        <v>0</v>
      </c>
      <c r="J655" s="137" t="str">
        <f>IF(Binary!J655&gt;=1,"X",0)</f>
        <v>X</v>
      </c>
      <c r="K655" s="137">
        <f>IF(Binary!K655&gt;=1,"X",0)</f>
        <v>0</v>
      </c>
      <c r="L655" s="137">
        <f>IF(Binary!L655&gt;=1,"X",0)</f>
        <v>0</v>
      </c>
      <c r="M655" t="str">
        <f>'Actual species'!V655</f>
        <v>------------</v>
      </c>
    </row>
    <row r="656" spans="1:13" x14ac:dyDescent="0.3">
      <c r="A656" t="str">
        <f>Binary!A656</f>
        <v>Aploderus caelatus</v>
      </c>
      <c r="B656" s="137">
        <f>IF(Binary!B656&gt;=1,"X",0)</f>
        <v>0</v>
      </c>
      <c r="C656" s="137">
        <f>IF(Binary!C656&gt;=1,"X",0)</f>
        <v>0</v>
      </c>
      <c r="D656" s="137">
        <f>IF(Binary!D656&gt;=1,"X",0)</f>
        <v>0</v>
      </c>
      <c r="E656" s="137">
        <f>IF(Binary!E656&gt;=1,"X",0)</f>
        <v>0</v>
      </c>
      <c r="F656" s="137">
        <f>IF(Binary!F656&gt;=1,"X",0)</f>
        <v>0</v>
      </c>
      <c r="G656" s="137">
        <f>IF(Binary!G656&gt;=1,"X",0)</f>
        <v>0</v>
      </c>
      <c r="H656" s="137">
        <f>IF(Binary!H656&gt;=1,"X",0)</f>
        <v>0</v>
      </c>
      <c r="I656" s="137">
        <f>IF(Binary!I656&gt;=1,"X",0)</f>
        <v>0</v>
      </c>
      <c r="J656" s="137">
        <f>IF(Binary!J656&gt;=1,"X",0)</f>
        <v>0</v>
      </c>
      <c r="K656" s="137">
        <f>IF(Binary!K656&gt;=1,"X",0)</f>
        <v>0</v>
      </c>
      <c r="L656" s="137">
        <f>IF(Binary!L656&gt;=1,"X",0)</f>
        <v>0</v>
      </c>
      <c r="M656" t="str">
        <f>'Actual species'!V656</f>
        <v>------------</v>
      </c>
    </row>
    <row r="657" spans="1:13" x14ac:dyDescent="0.3">
      <c r="A657" t="str">
        <f>Binary!A657</f>
        <v>Aploderus lydicus</v>
      </c>
      <c r="B657" s="137">
        <f>IF(Binary!B657&gt;=1,"X",0)</f>
        <v>0</v>
      </c>
      <c r="C657" s="137">
        <f>IF(Binary!C657&gt;=1,"X",0)</f>
        <v>0</v>
      </c>
      <c r="D657" s="137">
        <f>IF(Binary!D657&gt;=1,"X",0)</f>
        <v>0</v>
      </c>
      <c r="E657" s="137">
        <f>IF(Binary!E657&gt;=1,"X",0)</f>
        <v>0</v>
      </c>
      <c r="F657" s="137" t="str">
        <f>IF(Binary!F657&gt;=1,"X",0)</f>
        <v>X</v>
      </c>
      <c r="G657" s="137">
        <f>IF(Binary!G657&gt;=1,"X",0)</f>
        <v>0</v>
      </c>
      <c r="H657" s="137">
        <f>IF(Binary!H657&gt;=1,"X",0)</f>
        <v>0</v>
      </c>
      <c r="I657" s="137">
        <f>IF(Binary!I657&gt;=1,"X",0)</f>
        <v>0</v>
      </c>
      <c r="J657" s="137">
        <f>IF(Binary!J657&gt;=1,"X",0)</f>
        <v>0</v>
      </c>
      <c r="K657" s="137">
        <f>IF(Binary!K657&gt;=1,"X",0)</f>
        <v>0</v>
      </c>
      <c r="L657" s="137">
        <f>IF(Binary!L657&gt;=1,"X",0)</f>
        <v>0</v>
      </c>
      <c r="M657" t="str">
        <f>'Actual species'!V657</f>
        <v>------------</v>
      </c>
    </row>
    <row r="658" spans="1:13" x14ac:dyDescent="0.3">
      <c r="A658" t="str">
        <f>Binary!A658</f>
        <v>Bledius bicornis</v>
      </c>
      <c r="B658" s="137">
        <f>IF(Binary!B658&gt;=1,"X",0)</f>
        <v>0</v>
      </c>
      <c r="C658" s="137">
        <f>IF(Binary!C658&gt;=1,"X",0)</f>
        <v>0</v>
      </c>
      <c r="D658" s="137">
        <f>IF(Binary!D658&gt;=1,"X",0)</f>
        <v>0</v>
      </c>
      <c r="E658" s="137">
        <f>IF(Binary!E658&gt;=1,"X",0)</f>
        <v>0</v>
      </c>
      <c r="F658" s="137">
        <f>IF(Binary!F658&gt;=1,"X",0)</f>
        <v>0</v>
      </c>
      <c r="G658" s="137">
        <f>IF(Binary!G658&gt;=1,"X",0)</f>
        <v>0</v>
      </c>
      <c r="H658" s="137" t="str">
        <f>IF(Binary!H658&gt;=1,"X",0)</f>
        <v>X</v>
      </c>
      <c r="I658" s="137">
        <f>IF(Binary!I658&gt;=1,"X",0)</f>
        <v>0</v>
      </c>
      <c r="J658" s="137">
        <f>IF(Binary!J658&gt;=1,"X",0)</f>
        <v>0</v>
      </c>
      <c r="K658" s="137">
        <f>IF(Binary!K658&gt;=1,"X",0)</f>
        <v>0</v>
      </c>
      <c r="L658" s="137">
        <f>IF(Binary!L658&gt;=1,"X",0)</f>
        <v>0</v>
      </c>
      <c r="M658" t="str">
        <f>'Actual species'!V658</f>
        <v>------------</v>
      </c>
    </row>
    <row r="659" spans="1:13" x14ac:dyDescent="0.3">
      <c r="A659" t="str">
        <f>Binary!A659</f>
        <v>Bledius corniger</v>
      </c>
      <c r="B659" s="137">
        <f>IF(Binary!B659&gt;=1,"X",0)</f>
        <v>0</v>
      </c>
      <c r="C659" s="137">
        <f>IF(Binary!C659&gt;=1,"X",0)</f>
        <v>0</v>
      </c>
      <c r="D659" s="137">
        <f>IF(Binary!D659&gt;=1,"X",0)</f>
        <v>0</v>
      </c>
      <c r="E659" s="137">
        <f>IF(Binary!E659&gt;=1,"X",0)</f>
        <v>0</v>
      </c>
      <c r="F659" s="137">
        <f>IF(Binary!F659&gt;=1,"X",0)</f>
        <v>0</v>
      </c>
      <c r="G659" s="137">
        <f>IF(Binary!G659&gt;=1,"X",0)</f>
        <v>0</v>
      </c>
      <c r="H659" s="137">
        <f>IF(Binary!H659&gt;=1,"X",0)</f>
        <v>0</v>
      </c>
      <c r="I659" s="137">
        <f>IF(Binary!I659&gt;=1,"X",0)</f>
        <v>0</v>
      </c>
      <c r="J659" s="137">
        <f>IF(Binary!J659&gt;=1,"X",0)</f>
        <v>0</v>
      </c>
      <c r="K659" s="137">
        <f>IF(Binary!K659&gt;=1,"X",0)</f>
        <v>0</v>
      </c>
      <c r="L659" s="137">
        <f>IF(Binary!L659&gt;=1,"X",0)</f>
        <v>0</v>
      </c>
      <c r="M659" t="str">
        <f>'Actual species'!V659</f>
        <v>------------</v>
      </c>
    </row>
    <row r="660" spans="1:13" x14ac:dyDescent="0.3">
      <c r="A660" t="str">
        <f>Binary!A660</f>
        <v>Bledius cribicollis</v>
      </c>
      <c r="B660" s="137">
        <f>IF(Binary!B660&gt;=1,"X",0)</f>
        <v>0</v>
      </c>
      <c r="C660" s="137">
        <f>IF(Binary!C660&gt;=1,"X",0)</f>
        <v>0</v>
      </c>
      <c r="D660" s="137">
        <f>IF(Binary!D660&gt;=1,"X",0)</f>
        <v>0</v>
      </c>
      <c r="E660" s="137">
        <f>IF(Binary!E660&gt;=1,"X",0)</f>
        <v>0</v>
      </c>
      <c r="F660" s="137">
        <f>IF(Binary!F660&gt;=1,"X",0)</f>
        <v>0</v>
      </c>
      <c r="G660" s="137">
        <f>IF(Binary!G660&gt;=1,"X",0)</f>
        <v>0</v>
      </c>
      <c r="H660" s="137">
        <f>IF(Binary!H660&gt;=1,"X",0)</f>
        <v>0</v>
      </c>
      <c r="I660" s="137">
        <f>IF(Binary!I660&gt;=1,"X",0)</f>
        <v>0</v>
      </c>
      <c r="J660" s="137">
        <f>IF(Binary!J660&gt;=1,"X",0)</f>
        <v>0</v>
      </c>
      <c r="K660" s="137">
        <f>IF(Binary!K660&gt;=1,"X",0)</f>
        <v>0</v>
      </c>
      <c r="L660" s="137">
        <f>IF(Binary!L660&gt;=1,"X",0)</f>
        <v>0</v>
      </c>
      <c r="M660" t="str">
        <f>'Actual species'!V660</f>
        <v>------------</v>
      </c>
    </row>
    <row r="661" spans="1:13" x14ac:dyDescent="0.3">
      <c r="A661" t="str">
        <f>Binary!A661</f>
        <v>Bledius fossor</v>
      </c>
      <c r="B661" s="137">
        <f>IF(Binary!B661&gt;=1,"X",0)</f>
        <v>0</v>
      </c>
      <c r="C661" s="137">
        <f>IF(Binary!C661&gt;=1,"X",0)</f>
        <v>0</v>
      </c>
      <c r="D661" s="137">
        <f>IF(Binary!D661&gt;=1,"X",0)</f>
        <v>0</v>
      </c>
      <c r="E661" s="137">
        <f>IF(Binary!E661&gt;=1,"X",0)</f>
        <v>0</v>
      </c>
      <c r="F661" s="137">
        <f>IF(Binary!F661&gt;=1,"X",0)</f>
        <v>0</v>
      </c>
      <c r="G661" s="137">
        <f>IF(Binary!G661&gt;=1,"X",0)</f>
        <v>0</v>
      </c>
      <c r="H661" s="137" t="str">
        <f>IF(Binary!H661&gt;=1,"X",0)</f>
        <v>X</v>
      </c>
      <c r="I661" s="137">
        <f>IF(Binary!I661&gt;=1,"X",0)</f>
        <v>0</v>
      </c>
      <c r="J661" s="137">
        <f>IF(Binary!J661&gt;=1,"X",0)</f>
        <v>0</v>
      </c>
      <c r="K661" s="137">
        <f>IF(Binary!K661&gt;=1,"X",0)</f>
        <v>0</v>
      </c>
      <c r="L661" s="137">
        <f>IF(Binary!L661&gt;=1,"X",0)</f>
        <v>0</v>
      </c>
      <c r="M661" t="str">
        <f>'Actual species'!V661</f>
        <v>------------</v>
      </c>
    </row>
    <row r="662" spans="1:13" x14ac:dyDescent="0.3">
      <c r="A662" t="str">
        <f>Binary!A662</f>
        <v>Bledius frisius</v>
      </c>
      <c r="B662" s="137">
        <f>IF(Binary!B662&gt;=1,"X",0)</f>
        <v>0</v>
      </c>
      <c r="C662" s="137">
        <f>IF(Binary!C662&gt;=1,"X",0)</f>
        <v>0</v>
      </c>
      <c r="D662" s="137">
        <f>IF(Binary!D662&gt;=1,"X",0)</f>
        <v>0</v>
      </c>
      <c r="E662" s="137" t="str">
        <f>IF(Binary!E662&gt;=1,"X",0)</f>
        <v>X</v>
      </c>
      <c r="F662" s="137" t="str">
        <f>IF(Binary!F662&gt;=1,"X",0)</f>
        <v>X</v>
      </c>
      <c r="G662" s="137">
        <f>IF(Binary!G662&gt;=1,"X",0)</f>
        <v>0</v>
      </c>
      <c r="H662" s="137">
        <f>IF(Binary!H662&gt;=1,"X",0)</f>
        <v>0</v>
      </c>
      <c r="I662" s="137">
        <f>IF(Binary!I662&gt;=1,"X",0)</f>
        <v>0</v>
      </c>
      <c r="J662" s="137">
        <f>IF(Binary!J662&gt;=1,"X",0)</f>
        <v>0</v>
      </c>
      <c r="K662" s="137">
        <f>IF(Binary!K662&gt;=1,"X",0)</f>
        <v>0</v>
      </c>
      <c r="L662" s="137">
        <f>IF(Binary!L662&gt;=1,"X",0)</f>
        <v>0</v>
      </c>
      <c r="M662" t="str">
        <f>'Actual species'!V662</f>
        <v>------------</v>
      </c>
    </row>
    <row r="663" spans="1:13" x14ac:dyDescent="0.3">
      <c r="A663" t="str">
        <f>Binary!A663</f>
        <v>Bledius furcatus</v>
      </c>
      <c r="B663" s="137">
        <f>IF(Binary!B663&gt;=1,"X",0)</f>
        <v>0</v>
      </c>
      <c r="C663" s="137">
        <f>IF(Binary!C663&gt;=1,"X",0)</f>
        <v>0</v>
      </c>
      <c r="D663" s="137">
        <f>IF(Binary!D663&gt;=1,"X",0)</f>
        <v>0</v>
      </c>
      <c r="E663" s="137" t="str">
        <f>IF(Binary!E663&gt;=1,"X",0)</f>
        <v>X</v>
      </c>
      <c r="F663" s="137">
        <f>IF(Binary!F663&gt;=1,"X",0)</f>
        <v>0</v>
      </c>
      <c r="G663" s="137">
        <f>IF(Binary!G663&gt;=1,"X",0)</f>
        <v>0</v>
      </c>
      <c r="H663" s="137">
        <f>IF(Binary!H663&gt;=1,"X",0)</f>
        <v>0</v>
      </c>
      <c r="I663" s="137">
        <f>IF(Binary!I663&gt;=1,"X",0)</f>
        <v>0</v>
      </c>
      <c r="J663" s="137">
        <f>IF(Binary!J663&gt;=1,"X",0)</f>
        <v>0</v>
      </c>
      <c r="K663" s="137">
        <f>IF(Binary!K663&gt;=1,"X",0)</f>
        <v>0</v>
      </c>
      <c r="L663" s="137">
        <f>IF(Binary!L663&gt;=1,"X",0)</f>
        <v>0</v>
      </c>
      <c r="M663" t="str">
        <f>'Actual species'!V663</f>
        <v>------------</v>
      </c>
    </row>
    <row r="664" spans="1:13" x14ac:dyDescent="0.3">
      <c r="A664" t="str">
        <f>Binary!A664</f>
        <v xml:space="preserve">Bledius minor minor </v>
      </c>
      <c r="B664" s="137">
        <f>IF(Binary!B664&gt;=1,"X",0)</f>
        <v>0</v>
      </c>
      <c r="C664" s="137">
        <f>IF(Binary!C664&gt;=1,"X",0)</f>
        <v>0</v>
      </c>
      <c r="D664" s="137">
        <f>IF(Binary!D664&gt;=1,"X",0)</f>
        <v>0</v>
      </c>
      <c r="E664" s="137">
        <f>IF(Binary!E664&gt;=1,"X",0)</f>
        <v>0</v>
      </c>
      <c r="F664" s="137">
        <f>IF(Binary!F664&gt;=1,"X",0)</f>
        <v>0</v>
      </c>
      <c r="G664" s="137">
        <f>IF(Binary!G664&gt;=1,"X",0)</f>
        <v>0</v>
      </c>
      <c r="H664" s="137">
        <f>IF(Binary!H664&gt;=1,"X",0)</f>
        <v>0</v>
      </c>
      <c r="I664" s="137">
        <f>IF(Binary!I664&gt;=1,"X",0)</f>
        <v>0</v>
      </c>
      <c r="J664" s="137">
        <f>IF(Binary!J664&gt;=1,"X",0)</f>
        <v>0</v>
      </c>
      <c r="K664" s="137">
        <f>IF(Binary!K664&gt;=1,"X",0)</f>
        <v>0</v>
      </c>
      <c r="L664" s="137">
        <f>IF(Binary!L664&gt;=1,"X",0)</f>
        <v>0</v>
      </c>
      <c r="M664" t="str">
        <f>'Actual species'!V664</f>
        <v>------------</v>
      </c>
    </row>
    <row r="665" spans="1:13" x14ac:dyDescent="0.3">
      <c r="A665" t="str">
        <f>Binary!A665</f>
        <v>Bledius sp.</v>
      </c>
      <c r="B665" s="137" t="str">
        <f>IF(Binary!B665&gt;=1,"X",0)</f>
        <v>X</v>
      </c>
      <c r="C665" s="137">
        <f>IF(Binary!C665&gt;=1,"X",0)</f>
        <v>0</v>
      </c>
      <c r="D665" s="137">
        <f>IF(Binary!D665&gt;=1,"X",0)</f>
        <v>0</v>
      </c>
      <c r="E665" s="137">
        <f>IF(Binary!E665&gt;=1,"X",0)</f>
        <v>0</v>
      </c>
      <c r="F665" s="137">
        <f>IF(Binary!F665&gt;=1,"X",0)</f>
        <v>0</v>
      </c>
      <c r="G665" s="137">
        <f>IF(Binary!G665&gt;=1,"X",0)</f>
        <v>0</v>
      </c>
      <c r="H665" s="137">
        <f>IF(Binary!H665&gt;=1,"X",0)</f>
        <v>0</v>
      </c>
      <c r="I665" s="137">
        <f>IF(Binary!I665&gt;=1,"X",0)</f>
        <v>0</v>
      </c>
      <c r="J665" s="137">
        <f>IF(Binary!J665&gt;=1,"X",0)</f>
        <v>0</v>
      </c>
      <c r="K665" s="137">
        <f>IF(Binary!K665&gt;=1,"X",0)</f>
        <v>0</v>
      </c>
      <c r="L665" s="137">
        <f>IF(Binary!L665&gt;=1,"X",0)</f>
        <v>0</v>
      </c>
      <c r="M665" t="str">
        <f>'Actual species'!V665</f>
        <v>------------</v>
      </c>
    </row>
    <row r="666" spans="1:13" x14ac:dyDescent="0.3">
      <c r="A666" t="str">
        <f>Binary!A666</f>
        <v>Bledius spectabilis</v>
      </c>
      <c r="B666" s="137">
        <f>IF(Binary!B666&gt;=1,"X",0)</f>
        <v>0</v>
      </c>
      <c r="C666" s="137">
        <f>IF(Binary!C666&gt;=1,"X",0)</f>
        <v>0</v>
      </c>
      <c r="D666" s="137">
        <f>IF(Binary!D666&gt;=1,"X",0)</f>
        <v>0</v>
      </c>
      <c r="E666" s="137">
        <f>IF(Binary!E666&gt;=1,"X",0)</f>
        <v>0</v>
      </c>
      <c r="F666" s="137">
        <f>IF(Binary!F666&gt;=1,"X",0)</f>
        <v>0</v>
      </c>
      <c r="G666" s="137">
        <f>IF(Binary!G666&gt;=1,"X",0)</f>
        <v>0</v>
      </c>
      <c r="H666" s="137" t="str">
        <f>IF(Binary!H666&gt;=1,"X",0)</f>
        <v>X</v>
      </c>
      <c r="I666" s="137">
        <f>IF(Binary!I666&gt;=1,"X",0)</f>
        <v>0</v>
      </c>
      <c r="J666" s="137">
        <f>IF(Binary!J666&gt;=1,"X",0)</f>
        <v>0</v>
      </c>
      <c r="K666" s="137">
        <f>IF(Binary!K666&gt;=1,"X",0)</f>
        <v>0</v>
      </c>
      <c r="L666" s="137">
        <f>IF(Binary!L666&gt;=1,"X",0)</f>
        <v>0</v>
      </c>
      <c r="M666" t="str">
        <f>'Actual species'!V666</f>
        <v>------------</v>
      </c>
    </row>
    <row r="667" spans="1:13" x14ac:dyDescent="0.3">
      <c r="A667" t="str">
        <f>Binary!A667</f>
        <v>Bledius tristis</v>
      </c>
      <c r="B667" s="137">
        <f>IF(Binary!B667&gt;=1,"X",0)</f>
        <v>0</v>
      </c>
      <c r="C667" s="137">
        <f>IF(Binary!C667&gt;=1,"X",0)</f>
        <v>0</v>
      </c>
      <c r="D667" s="137">
        <f>IF(Binary!D667&gt;=1,"X",0)</f>
        <v>0</v>
      </c>
      <c r="E667" s="137">
        <f>IF(Binary!E667&gt;=1,"X",0)</f>
        <v>0</v>
      </c>
      <c r="F667" s="137">
        <f>IF(Binary!F667&gt;=1,"X",0)</f>
        <v>0</v>
      </c>
      <c r="G667" s="137">
        <f>IF(Binary!G667&gt;=1,"X",0)</f>
        <v>0</v>
      </c>
      <c r="H667" s="137">
        <f>IF(Binary!H667&gt;=1,"X",0)</f>
        <v>0</v>
      </c>
      <c r="I667" s="137">
        <f>IF(Binary!I667&gt;=1,"X",0)</f>
        <v>0</v>
      </c>
      <c r="J667" s="137">
        <f>IF(Binary!J667&gt;=1,"X",0)</f>
        <v>0</v>
      </c>
      <c r="K667" s="137">
        <f>IF(Binary!K667&gt;=1,"X",0)</f>
        <v>0</v>
      </c>
      <c r="L667" s="137">
        <f>IF(Binary!L667&gt;=1,"X",0)</f>
        <v>0</v>
      </c>
      <c r="M667" t="str">
        <f>'Actual species'!V667</f>
        <v>------------</v>
      </c>
    </row>
    <row r="668" spans="1:13" x14ac:dyDescent="0.3">
      <c r="A668" t="str">
        <f>Binary!A668</f>
        <v>Bledius unicornis</v>
      </c>
      <c r="B668" s="137">
        <f>IF(Binary!B668&gt;=1,"X",0)</f>
        <v>0</v>
      </c>
      <c r="C668" s="137">
        <f>IF(Binary!C668&gt;=1,"X",0)</f>
        <v>0</v>
      </c>
      <c r="D668" s="137">
        <f>IF(Binary!D668&gt;=1,"X",0)</f>
        <v>0</v>
      </c>
      <c r="E668" s="137" t="str">
        <f>IF(Binary!E668&gt;=1,"X",0)</f>
        <v>X</v>
      </c>
      <c r="F668" s="137" t="str">
        <f>IF(Binary!F668&gt;=1,"X",0)</f>
        <v>X</v>
      </c>
      <c r="G668" s="137">
        <f>IF(Binary!G668&gt;=1,"X",0)</f>
        <v>0</v>
      </c>
      <c r="H668" s="137" t="str">
        <f>IF(Binary!H668&gt;=1,"X",0)</f>
        <v>X</v>
      </c>
      <c r="I668" s="137">
        <f>IF(Binary!I668&gt;=1,"X",0)</f>
        <v>0</v>
      </c>
      <c r="J668" s="137">
        <f>IF(Binary!J668&gt;=1,"X",0)</f>
        <v>0</v>
      </c>
      <c r="K668" s="137">
        <f>IF(Binary!K668&gt;=1,"X",0)</f>
        <v>0</v>
      </c>
      <c r="L668" s="137">
        <f>IF(Binary!L668&gt;=1,"X",0)</f>
        <v>0</v>
      </c>
      <c r="M668" t="str">
        <f>'Actual species'!V668</f>
        <v>------------</v>
      </c>
    </row>
    <row r="669" spans="1:13" x14ac:dyDescent="0.3">
      <c r="A669" t="str">
        <f>Binary!A669</f>
        <v>Bledius verres</v>
      </c>
      <c r="B669" s="137" t="str">
        <f>IF(Binary!B669&gt;=1,"X",0)</f>
        <v>X</v>
      </c>
      <c r="C669" s="137">
        <f>IF(Binary!C669&gt;=1,"X",0)</f>
        <v>0</v>
      </c>
      <c r="D669" s="137">
        <f>IF(Binary!D669&gt;=1,"X",0)</f>
        <v>0</v>
      </c>
      <c r="E669" s="137">
        <f>IF(Binary!E669&gt;=1,"X",0)</f>
        <v>0</v>
      </c>
      <c r="F669" s="137">
        <f>IF(Binary!F669&gt;=1,"X",0)</f>
        <v>0</v>
      </c>
      <c r="G669" s="137">
        <f>IF(Binary!G669&gt;=1,"X",0)</f>
        <v>0</v>
      </c>
      <c r="H669" s="137">
        <f>IF(Binary!H669&gt;=1,"X",0)</f>
        <v>0</v>
      </c>
      <c r="I669" s="137">
        <f>IF(Binary!I669&gt;=1,"X",0)</f>
        <v>0</v>
      </c>
      <c r="J669" s="137">
        <f>IF(Binary!J669&gt;=1,"X",0)</f>
        <v>0</v>
      </c>
      <c r="K669" s="137">
        <f>IF(Binary!K669&gt;=1,"X",0)</f>
        <v>0</v>
      </c>
      <c r="L669" s="137">
        <f>IF(Binary!L669&gt;=1,"X",0)</f>
        <v>0</v>
      </c>
      <c r="M669" t="str">
        <f>'Actual species'!V669</f>
        <v>------------</v>
      </c>
    </row>
    <row r="670" spans="1:13" x14ac:dyDescent="0.3">
      <c r="A670" t="str">
        <f>Binary!A670</f>
        <v>Carpelimus alutaceus</v>
      </c>
      <c r="B670" s="137">
        <f>IF(Binary!B670&gt;=1,"X",0)</f>
        <v>0</v>
      </c>
      <c r="C670" s="137">
        <f>IF(Binary!C670&gt;=1,"X",0)</f>
        <v>0</v>
      </c>
      <c r="D670" s="137">
        <f>IF(Binary!D670&gt;=1,"X",0)</f>
        <v>0</v>
      </c>
      <c r="E670" s="137">
        <f>IF(Binary!E670&gt;=1,"X",0)</f>
        <v>0</v>
      </c>
      <c r="F670" s="137">
        <f>IF(Binary!F670&gt;=1,"X",0)</f>
        <v>0</v>
      </c>
      <c r="G670" s="137">
        <f>IF(Binary!G670&gt;=1,"X",0)</f>
        <v>0</v>
      </c>
      <c r="H670" s="137">
        <f>IF(Binary!H670&gt;=1,"X",0)</f>
        <v>0</v>
      </c>
      <c r="I670" s="137">
        <f>IF(Binary!I670&gt;=1,"X",0)</f>
        <v>0</v>
      </c>
      <c r="J670" s="137">
        <f>IF(Binary!J670&gt;=1,"X",0)</f>
        <v>0</v>
      </c>
      <c r="K670" s="137">
        <f>IF(Binary!K670&gt;=1,"X",0)</f>
        <v>0</v>
      </c>
      <c r="L670" s="137">
        <f>IF(Binary!L670&gt;=1,"X",0)</f>
        <v>0</v>
      </c>
      <c r="M670" t="str">
        <f>'Actual species'!V670</f>
        <v>------------</v>
      </c>
    </row>
    <row r="671" spans="1:13" x14ac:dyDescent="0.3">
      <c r="A671" t="str">
        <f>Binary!A671</f>
        <v>Carpelimus bilineatus</v>
      </c>
      <c r="B671" s="137" t="str">
        <f>IF(Binary!B671&gt;=1,"X",0)</f>
        <v>X</v>
      </c>
      <c r="C671" s="137">
        <f>IF(Binary!C671&gt;=1,"X",0)</f>
        <v>0</v>
      </c>
      <c r="D671" s="137">
        <f>IF(Binary!D671&gt;=1,"X",0)</f>
        <v>0</v>
      </c>
      <c r="E671" s="137">
        <f>IF(Binary!E671&gt;=1,"X",0)</f>
        <v>0</v>
      </c>
      <c r="F671" s="137">
        <f>IF(Binary!F671&gt;=1,"X",0)</f>
        <v>0</v>
      </c>
      <c r="G671" s="137">
        <f>IF(Binary!G671&gt;=1,"X",0)</f>
        <v>0</v>
      </c>
      <c r="H671" s="137">
        <f>IF(Binary!H671&gt;=1,"X",0)</f>
        <v>0</v>
      </c>
      <c r="I671" s="137">
        <f>IF(Binary!I671&gt;=1,"X",0)</f>
        <v>0</v>
      </c>
      <c r="J671" s="137" t="str">
        <f>IF(Binary!J671&gt;=1,"X",0)</f>
        <v>X</v>
      </c>
      <c r="K671" s="137">
        <f>IF(Binary!K671&gt;=1,"X",0)</f>
        <v>0</v>
      </c>
      <c r="L671" s="137">
        <f>IF(Binary!L671&gt;=1,"X",0)</f>
        <v>0</v>
      </c>
      <c r="M671" t="str">
        <f>'Actual species'!V671</f>
        <v>------------</v>
      </c>
    </row>
    <row r="672" spans="1:13" x14ac:dyDescent="0.3">
      <c r="A672" t="str">
        <f>Binary!A672</f>
        <v>?*Carpelimus corfuensis</v>
      </c>
      <c r="B672" s="137">
        <f>IF(Binary!B672&gt;=1,"X",0)</f>
        <v>0</v>
      </c>
      <c r="C672" s="137">
        <f>IF(Binary!C672&gt;=1,"X",0)</f>
        <v>0</v>
      </c>
      <c r="D672" s="137">
        <f>IF(Binary!D672&gt;=1,"X",0)</f>
        <v>0</v>
      </c>
      <c r="E672" s="137">
        <f>IF(Binary!E672&gt;=1,"X",0)</f>
        <v>0</v>
      </c>
      <c r="F672" s="137">
        <f>IF(Binary!F672&gt;=1,"X",0)</f>
        <v>0</v>
      </c>
      <c r="G672" s="137">
        <f>IF(Binary!G672&gt;=1,"X",0)</f>
        <v>0</v>
      </c>
      <c r="H672" s="137">
        <f>IF(Binary!H672&gt;=1,"X",0)</f>
        <v>0</v>
      </c>
      <c r="I672" s="137">
        <f>IF(Binary!I672&gt;=1,"X",0)</f>
        <v>0</v>
      </c>
      <c r="J672" s="137">
        <f>IF(Binary!J672&gt;=1,"X",0)</f>
        <v>0</v>
      </c>
      <c r="K672" s="137">
        <f>IF(Binary!K672&gt;=1,"X",0)</f>
        <v>0</v>
      </c>
      <c r="L672" s="137">
        <f>IF(Binary!L672&gt;=1,"X",0)</f>
        <v>0</v>
      </c>
      <c r="M672" t="str">
        <f>'Actual species'!V672</f>
        <v>------------</v>
      </c>
    </row>
    <row r="673" spans="1:13" x14ac:dyDescent="0.3">
      <c r="A673" t="str">
        <f>Binary!A673</f>
        <v>Carpelimus corticinus</v>
      </c>
      <c r="B673" s="137" t="str">
        <f>IF(Binary!B673&gt;=1,"X",0)</f>
        <v>X</v>
      </c>
      <c r="C673" s="137">
        <f>IF(Binary!C673&gt;=1,"X",0)</f>
        <v>0</v>
      </c>
      <c r="D673" s="137" t="str">
        <f>IF(Binary!D673&gt;=1,"X",0)</f>
        <v>X</v>
      </c>
      <c r="E673" s="137">
        <f>IF(Binary!E673&gt;=1,"X",0)</f>
        <v>0</v>
      </c>
      <c r="F673" s="137" t="str">
        <f>IF(Binary!F673&gt;=1,"X",0)</f>
        <v>X</v>
      </c>
      <c r="G673" s="137" t="str">
        <f>IF(Binary!G673&gt;=1,"X",0)</f>
        <v>X</v>
      </c>
      <c r="H673" s="137">
        <f>IF(Binary!H673&gt;=1,"X",0)</f>
        <v>0</v>
      </c>
      <c r="I673" s="137">
        <f>IF(Binary!I673&gt;=1,"X",0)</f>
        <v>0</v>
      </c>
      <c r="J673" s="137" t="str">
        <f>IF(Binary!J673&gt;=1,"X",0)</f>
        <v>X</v>
      </c>
      <c r="K673" s="137">
        <f>IF(Binary!K673&gt;=1,"X",0)</f>
        <v>0</v>
      </c>
      <c r="L673" s="137">
        <f>IF(Binary!L673&gt;=1,"X",0)</f>
        <v>0</v>
      </c>
      <c r="M673" t="str">
        <f>'Actual species'!V673</f>
        <v>------------</v>
      </c>
    </row>
    <row r="674" spans="1:13" x14ac:dyDescent="0.3">
      <c r="A674" t="str">
        <f>Binary!A674</f>
        <v>Carpelimus despectus</v>
      </c>
      <c r="B674" s="137" t="str">
        <f>IF(Binary!B674&gt;=1,"X",0)</f>
        <v>X</v>
      </c>
      <c r="C674" s="137">
        <f>IF(Binary!C674&gt;=1,"X",0)</f>
        <v>0</v>
      </c>
      <c r="D674" s="137">
        <f>IF(Binary!D674&gt;=1,"X",0)</f>
        <v>0</v>
      </c>
      <c r="E674" s="137">
        <f>IF(Binary!E674&gt;=1,"X",0)</f>
        <v>0</v>
      </c>
      <c r="F674" s="137">
        <f>IF(Binary!F674&gt;=1,"X",0)</f>
        <v>0</v>
      </c>
      <c r="G674" s="137">
        <f>IF(Binary!G674&gt;=1,"X",0)</f>
        <v>0</v>
      </c>
      <c r="H674" s="137">
        <f>IF(Binary!H674&gt;=1,"X",0)</f>
        <v>0</v>
      </c>
      <c r="I674" s="137">
        <f>IF(Binary!I674&gt;=1,"X",0)</f>
        <v>0</v>
      </c>
      <c r="J674" s="137" t="str">
        <f>IF(Binary!J674&gt;=1,"X",0)</f>
        <v>X</v>
      </c>
      <c r="K674" s="137">
        <f>IF(Binary!K674&gt;=1,"X",0)</f>
        <v>0</v>
      </c>
      <c r="L674" s="137">
        <f>IF(Binary!L674&gt;=1,"X",0)</f>
        <v>0</v>
      </c>
      <c r="M674" t="str">
        <f>'Actual species'!V674</f>
        <v>------------</v>
      </c>
    </row>
    <row r="675" spans="1:13" x14ac:dyDescent="0.3">
      <c r="A675" t="str">
        <f>Binary!A675</f>
        <v>Carpelimus foveolatus foveolatus</v>
      </c>
      <c r="B675" s="137">
        <f>IF(Binary!B675&gt;=1,"X",0)</f>
        <v>0</v>
      </c>
      <c r="C675" s="137">
        <f>IF(Binary!C675&gt;=1,"X",0)</f>
        <v>0</v>
      </c>
      <c r="D675" s="137">
        <f>IF(Binary!D675&gt;=1,"X",0)</f>
        <v>0</v>
      </c>
      <c r="E675" s="137">
        <f>IF(Binary!E675&gt;=1,"X",0)</f>
        <v>0</v>
      </c>
      <c r="F675" s="137">
        <f>IF(Binary!F675&gt;=1,"X",0)</f>
        <v>0</v>
      </c>
      <c r="G675" s="137">
        <f>IF(Binary!G675&gt;=1,"X",0)</f>
        <v>0</v>
      </c>
      <c r="H675" s="137">
        <f>IF(Binary!H675&gt;=1,"X",0)</f>
        <v>0</v>
      </c>
      <c r="I675" s="137">
        <f>IF(Binary!I675&gt;=1,"X",0)</f>
        <v>0</v>
      </c>
      <c r="J675" s="137">
        <f>IF(Binary!J675&gt;=1,"X",0)</f>
        <v>0</v>
      </c>
      <c r="K675" s="137">
        <f>IF(Binary!K675&gt;=1,"X",0)</f>
        <v>0</v>
      </c>
      <c r="L675" s="137">
        <f>IF(Binary!L675&gt;=1,"X",0)</f>
        <v>0</v>
      </c>
      <c r="M675" t="str">
        <f>'Actual species'!V675</f>
        <v>------------</v>
      </c>
    </row>
    <row r="676" spans="1:13" x14ac:dyDescent="0.3">
      <c r="A676" t="str">
        <f>Binary!A676</f>
        <v>Carpelimus fuliginosus</v>
      </c>
      <c r="B676" s="137">
        <f>IF(Binary!B676&gt;=1,"X",0)</f>
        <v>0</v>
      </c>
      <c r="C676" s="137">
        <f>IF(Binary!C676&gt;=1,"X",0)</f>
        <v>0</v>
      </c>
      <c r="D676" s="137">
        <f>IF(Binary!D676&gt;=1,"X",0)</f>
        <v>0</v>
      </c>
      <c r="E676" s="137">
        <f>IF(Binary!E676&gt;=1,"X",0)</f>
        <v>0</v>
      </c>
      <c r="F676" s="137">
        <f>IF(Binary!F676&gt;=1,"X",0)</f>
        <v>0</v>
      </c>
      <c r="G676" s="137">
        <f>IF(Binary!G676&gt;=1,"X",0)</f>
        <v>0</v>
      </c>
      <c r="H676" s="137">
        <f>IF(Binary!H676&gt;=1,"X",0)</f>
        <v>0</v>
      </c>
      <c r="I676" s="137">
        <f>IF(Binary!I676&gt;=1,"X",0)</f>
        <v>0</v>
      </c>
      <c r="J676" s="137" t="str">
        <f>IF(Binary!J676&gt;=1,"X",0)</f>
        <v>X</v>
      </c>
      <c r="K676" s="137">
        <f>IF(Binary!K676&gt;=1,"X",0)</f>
        <v>0</v>
      </c>
      <c r="L676" s="137">
        <f>IF(Binary!L676&gt;=1,"X",0)</f>
        <v>0</v>
      </c>
      <c r="M676" t="str">
        <f>'Actual species'!V676</f>
        <v>------------</v>
      </c>
    </row>
    <row r="677" spans="1:13" x14ac:dyDescent="0.3">
      <c r="A677" t="str">
        <f>Binary!A677</f>
        <v>Carpelimus gracilis</v>
      </c>
      <c r="B677" s="137">
        <f>IF(Binary!B677&gt;=1,"X",0)</f>
        <v>0</v>
      </c>
      <c r="C677" s="137">
        <f>IF(Binary!C677&gt;=1,"X",0)</f>
        <v>0</v>
      </c>
      <c r="D677" s="137">
        <f>IF(Binary!D677&gt;=1,"X",0)</f>
        <v>0</v>
      </c>
      <c r="E677" s="137">
        <f>IF(Binary!E677&gt;=1,"X",0)</f>
        <v>0</v>
      </c>
      <c r="F677" s="137" t="str">
        <f>IF(Binary!F677&gt;=1,"X",0)</f>
        <v>X</v>
      </c>
      <c r="G677" s="137" t="str">
        <f>IF(Binary!G677&gt;=1,"X",0)</f>
        <v>X</v>
      </c>
      <c r="H677" s="137">
        <f>IF(Binary!H677&gt;=1,"X",0)</f>
        <v>0</v>
      </c>
      <c r="I677" s="137">
        <f>IF(Binary!I677&gt;=1,"X",0)</f>
        <v>0</v>
      </c>
      <c r="J677" s="137" t="str">
        <f>IF(Binary!J677&gt;=1,"X",0)</f>
        <v>X</v>
      </c>
      <c r="K677" s="137">
        <f>IF(Binary!K677&gt;=1,"X",0)</f>
        <v>0</v>
      </c>
      <c r="L677" s="137">
        <f>IF(Binary!L677&gt;=1,"X",0)</f>
        <v>0</v>
      </c>
      <c r="M677" t="str">
        <f>'Actual species'!V677</f>
        <v>------------</v>
      </c>
    </row>
    <row r="678" spans="1:13" x14ac:dyDescent="0.3">
      <c r="A678" t="str">
        <f>Binary!A678</f>
        <v>Carpelimus nitidus</v>
      </c>
      <c r="B678" s="137">
        <f>IF(Binary!B678&gt;=1,"X",0)</f>
        <v>0</v>
      </c>
      <c r="C678" s="137">
        <f>IF(Binary!C678&gt;=1,"X",0)</f>
        <v>0</v>
      </c>
      <c r="D678" s="137">
        <f>IF(Binary!D678&gt;=1,"X",0)</f>
        <v>0</v>
      </c>
      <c r="E678" s="137">
        <f>IF(Binary!E678&gt;=1,"X",0)</f>
        <v>0</v>
      </c>
      <c r="F678" s="137">
        <f>IF(Binary!F678&gt;=1,"X",0)</f>
        <v>0</v>
      </c>
      <c r="G678" s="137">
        <f>IF(Binary!G678&gt;=1,"X",0)</f>
        <v>0</v>
      </c>
      <c r="H678" s="137">
        <f>IF(Binary!H678&gt;=1,"X",0)</f>
        <v>0</v>
      </c>
      <c r="I678" s="137">
        <f>IF(Binary!I678&gt;=1,"X",0)</f>
        <v>0</v>
      </c>
      <c r="J678" s="137">
        <f>IF(Binary!J678&gt;=1,"X",0)</f>
        <v>0</v>
      </c>
      <c r="K678" s="137">
        <f>IF(Binary!K678&gt;=1,"X",0)</f>
        <v>0</v>
      </c>
      <c r="L678" s="137">
        <f>IF(Binary!L678&gt;=1,"X",0)</f>
        <v>0</v>
      </c>
      <c r="M678" t="str">
        <f>'Actual species'!V678</f>
        <v>------------</v>
      </c>
    </row>
    <row r="679" spans="1:13" x14ac:dyDescent="0.3">
      <c r="A679" t="str">
        <f>Binary!A679</f>
        <v>Carpelimus obesus</v>
      </c>
      <c r="B679" s="137" t="str">
        <f>IF(Binary!B679&gt;=1,"X",0)</f>
        <v>X</v>
      </c>
      <c r="C679" s="137">
        <f>IF(Binary!C679&gt;=1,"X",0)</f>
        <v>0</v>
      </c>
      <c r="D679" s="137">
        <f>IF(Binary!D679&gt;=1,"X",0)</f>
        <v>0</v>
      </c>
      <c r="E679" s="137">
        <f>IF(Binary!E679&gt;=1,"X",0)</f>
        <v>0</v>
      </c>
      <c r="F679" s="137">
        <f>IF(Binary!F679&gt;=1,"X",0)</f>
        <v>0</v>
      </c>
      <c r="G679" s="137">
        <f>IF(Binary!G679&gt;=1,"X",0)</f>
        <v>0</v>
      </c>
      <c r="H679" s="137">
        <f>IF(Binary!H679&gt;=1,"X",0)</f>
        <v>0</v>
      </c>
      <c r="I679" s="137">
        <f>IF(Binary!I679&gt;=1,"X",0)</f>
        <v>0</v>
      </c>
      <c r="J679" s="137">
        <f>IF(Binary!J679&gt;=1,"X",0)</f>
        <v>0</v>
      </c>
      <c r="K679" s="137">
        <f>IF(Binary!K679&gt;=1,"X",0)</f>
        <v>0</v>
      </c>
      <c r="L679" s="137">
        <f>IF(Binary!L679&gt;=1,"X",0)</f>
        <v>0</v>
      </c>
      <c r="M679" t="str">
        <f>'Actual species'!V679</f>
        <v>------------</v>
      </c>
    </row>
    <row r="680" spans="1:13" x14ac:dyDescent="0.3">
      <c r="A680" t="str">
        <f>Binary!A680</f>
        <v>Carpelimus parvulus</v>
      </c>
      <c r="B680" s="137">
        <f>IF(Binary!B680&gt;=1,"X",0)</f>
        <v>0</v>
      </c>
      <c r="C680" s="137">
        <f>IF(Binary!C680&gt;=1,"X",0)</f>
        <v>0</v>
      </c>
      <c r="D680" s="137">
        <f>IF(Binary!D680&gt;=1,"X",0)</f>
        <v>0</v>
      </c>
      <c r="E680" s="137">
        <f>IF(Binary!E680&gt;=1,"X",0)</f>
        <v>0</v>
      </c>
      <c r="F680" s="137">
        <f>IF(Binary!F680&gt;=1,"X",0)</f>
        <v>0</v>
      </c>
      <c r="G680" s="137">
        <f>IF(Binary!G680&gt;=1,"X",0)</f>
        <v>0</v>
      </c>
      <c r="H680" s="137">
        <f>IF(Binary!H680&gt;=1,"X",0)</f>
        <v>0</v>
      </c>
      <c r="I680" s="137">
        <f>IF(Binary!I680&gt;=1,"X",0)</f>
        <v>0</v>
      </c>
      <c r="J680" s="137">
        <f>IF(Binary!J680&gt;=1,"X",0)</f>
        <v>0</v>
      </c>
      <c r="K680" s="137">
        <f>IF(Binary!K680&gt;=1,"X",0)</f>
        <v>0</v>
      </c>
      <c r="L680" s="137">
        <f>IF(Binary!L680&gt;=1,"X",0)</f>
        <v>0</v>
      </c>
      <c r="M680" t="str">
        <f>'Actual species'!V680</f>
        <v>------------</v>
      </c>
    </row>
    <row r="681" spans="1:13" x14ac:dyDescent="0.3">
      <c r="A681" t="str">
        <f>Binary!A681</f>
        <v>Carpelimus punctatellus</v>
      </c>
      <c r="B681" s="137">
        <f>IF(Binary!B681&gt;=1,"X",0)</f>
        <v>0</v>
      </c>
      <c r="C681" s="137">
        <f>IF(Binary!C681&gt;=1,"X",0)</f>
        <v>0</v>
      </c>
      <c r="D681" s="137">
        <f>IF(Binary!D681&gt;=1,"X",0)</f>
        <v>0</v>
      </c>
      <c r="E681" s="137">
        <f>IF(Binary!E681&gt;=1,"X",0)</f>
        <v>0</v>
      </c>
      <c r="F681" s="137">
        <f>IF(Binary!F681&gt;=1,"X",0)</f>
        <v>0</v>
      </c>
      <c r="G681" s="137">
        <f>IF(Binary!G681&gt;=1,"X",0)</f>
        <v>0</v>
      </c>
      <c r="H681" s="137">
        <f>IF(Binary!H681&gt;=1,"X",0)</f>
        <v>0</v>
      </c>
      <c r="I681" s="137">
        <f>IF(Binary!I681&gt;=1,"X",0)</f>
        <v>0</v>
      </c>
      <c r="J681" s="137" t="str">
        <f>IF(Binary!J681&gt;=1,"X",0)</f>
        <v>X</v>
      </c>
      <c r="K681" s="137">
        <f>IF(Binary!K681&gt;=1,"X",0)</f>
        <v>0</v>
      </c>
      <c r="L681" s="137">
        <f>IF(Binary!L681&gt;=1,"X",0)</f>
        <v>0</v>
      </c>
      <c r="M681" t="str">
        <f>'Actual species'!V681</f>
        <v>------------</v>
      </c>
    </row>
    <row r="682" spans="1:13" x14ac:dyDescent="0.3">
      <c r="A682" t="str">
        <f>Binary!A682</f>
        <v>Carpelimus punctipennis</v>
      </c>
      <c r="B682" s="137">
        <f>IF(Binary!B682&gt;=1,"X",0)</f>
        <v>0</v>
      </c>
      <c r="C682" s="137">
        <f>IF(Binary!C682&gt;=1,"X",0)</f>
        <v>0</v>
      </c>
      <c r="D682" s="137">
        <f>IF(Binary!D682&gt;=1,"X",0)</f>
        <v>0</v>
      </c>
      <c r="E682" s="137">
        <f>IF(Binary!E682&gt;=1,"X",0)</f>
        <v>0</v>
      </c>
      <c r="F682" s="137">
        <f>IF(Binary!F682&gt;=1,"X",0)</f>
        <v>0</v>
      </c>
      <c r="G682" s="137">
        <f>IF(Binary!G682&gt;=1,"X",0)</f>
        <v>0</v>
      </c>
      <c r="H682" s="137">
        <f>IF(Binary!H682&gt;=1,"X",0)</f>
        <v>0</v>
      </c>
      <c r="I682" s="137">
        <f>IF(Binary!I682&gt;=1,"X",0)</f>
        <v>0</v>
      </c>
      <c r="J682" s="137">
        <f>IF(Binary!J682&gt;=1,"X",0)</f>
        <v>0</v>
      </c>
      <c r="K682" s="137">
        <f>IF(Binary!K682&gt;=1,"X",0)</f>
        <v>0</v>
      </c>
      <c r="L682" s="137">
        <f>IF(Binary!L682&gt;=1,"X",0)</f>
        <v>0</v>
      </c>
      <c r="M682" t="str">
        <f>'Actual species'!V682</f>
        <v>------------</v>
      </c>
    </row>
    <row r="683" spans="1:13" x14ac:dyDescent="0.3">
      <c r="A683" t="str">
        <f>Binary!A683</f>
        <v>Carpelimus pusillus</v>
      </c>
      <c r="B683" s="137" t="str">
        <f>IF(Binary!B683&gt;=1,"X",0)</f>
        <v>X</v>
      </c>
      <c r="C683" s="137">
        <f>IF(Binary!C683&gt;=1,"X",0)</f>
        <v>0</v>
      </c>
      <c r="D683" s="137">
        <f>IF(Binary!D683&gt;=1,"X",0)</f>
        <v>0</v>
      </c>
      <c r="E683" s="137">
        <f>IF(Binary!E683&gt;=1,"X",0)</f>
        <v>0</v>
      </c>
      <c r="F683" s="137">
        <f>IF(Binary!F683&gt;=1,"X",0)</f>
        <v>0</v>
      </c>
      <c r="G683" s="137">
        <f>IF(Binary!G683&gt;=1,"X",0)</f>
        <v>0</v>
      </c>
      <c r="H683" s="137">
        <f>IF(Binary!H683&gt;=1,"X",0)</f>
        <v>0</v>
      </c>
      <c r="I683" s="137">
        <f>IF(Binary!I683&gt;=1,"X",0)</f>
        <v>0</v>
      </c>
      <c r="J683" s="137">
        <f>IF(Binary!J683&gt;=1,"X",0)</f>
        <v>0</v>
      </c>
      <c r="K683" s="137">
        <f>IF(Binary!K683&gt;=1,"X",0)</f>
        <v>0</v>
      </c>
      <c r="L683" s="137">
        <f>IF(Binary!L683&gt;=1,"X",0)</f>
        <v>0</v>
      </c>
      <c r="M683" t="str">
        <f>'Actual species'!V683</f>
        <v>------------</v>
      </c>
    </row>
    <row r="684" spans="1:13" x14ac:dyDescent="0.3">
      <c r="A684" t="str">
        <f>Binary!A684</f>
        <v>?*Carpelimus reitteri</v>
      </c>
      <c r="B684" s="137">
        <f>IF(Binary!B684&gt;=1,"X",0)</f>
        <v>0</v>
      </c>
      <c r="C684" s="137">
        <f>IF(Binary!C684&gt;=1,"X",0)</f>
        <v>0</v>
      </c>
      <c r="D684" s="137">
        <f>IF(Binary!D684&gt;=1,"X",0)</f>
        <v>0</v>
      </c>
      <c r="E684" s="137">
        <f>IF(Binary!E684&gt;=1,"X",0)</f>
        <v>0</v>
      </c>
      <c r="F684" s="137">
        <f>IF(Binary!F684&gt;=1,"X",0)</f>
        <v>0</v>
      </c>
      <c r="G684" s="137">
        <f>IF(Binary!G684&gt;=1,"X",0)</f>
        <v>0</v>
      </c>
      <c r="H684" s="137">
        <f>IF(Binary!H684&gt;=1,"X",0)</f>
        <v>0</v>
      </c>
      <c r="I684" s="137">
        <f>IF(Binary!I684&gt;=1,"X",0)</f>
        <v>0</v>
      </c>
      <c r="J684" s="137">
        <f>IF(Binary!J684&gt;=1,"X",0)</f>
        <v>0</v>
      </c>
      <c r="K684" s="137">
        <f>IF(Binary!K684&gt;=1,"X",0)</f>
        <v>0</v>
      </c>
      <c r="L684" s="137">
        <f>IF(Binary!L684&gt;=1,"X",0)</f>
        <v>0</v>
      </c>
      <c r="M684" t="str">
        <f>'Actual species'!V684</f>
        <v>------------</v>
      </c>
    </row>
    <row r="685" spans="1:13" x14ac:dyDescent="0.3">
      <c r="A685" t="str">
        <f>Binary!A685</f>
        <v>Carpelimus rivulare</v>
      </c>
      <c r="B685" s="137">
        <f>IF(Binary!B685&gt;=1,"X",0)</f>
        <v>0</v>
      </c>
      <c r="C685" s="137">
        <f>IF(Binary!C685&gt;=1,"X",0)</f>
        <v>0</v>
      </c>
      <c r="D685" s="137">
        <f>IF(Binary!D685&gt;=1,"X",0)</f>
        <v>0</v>
      </c>
      <c r="E685" s="137">
        <f>IF(Binary!E685&gt;=1,"X",0)</f>
        <v>0</v>
      </c>
      <c r="F685" s="137">
        <f>IF(Binary!F685&gt;=1,"X",0)</f>
        <v>0</v>
      </c>
      <c r="G685" s="137">
        <f>IF(Binary!G685&gt;=1,"X",0)</f>
        <v>0</v>
      </c>
      <c r="H685" s="137">
        <f>IF(Binary!H685&gt;=1,"X",0)</f>
        <v>0</v>
      </c>
      <c r="I685" s="137">
        <f>IF(Binary!I685&gt;=1,"X",0)</f>
        <v>0</v>
      </c>
      <c r="J685" s="137">
        <f>IF(Binary!J685&gt;=1,"X",0)</f>
        <v>0</v>
      </c>
      <c r="K685" s="137">
        <f>IF(Binary!K685&gt;=1,"X",0)</f>
        <v>0</v>
      </c>
      <c r="L685" s="137">
        <f>IF(Binary!L685&gt;=1,"X",0)</f>
        <v>0</v>
      </c>
      <c r="M685" t="str">
        <f>'Actual species'!V685</f>
        <v>------------</v>
      </c>
    </row>
    <row r="686" spans="1:13" x14ac:dyDescent="0.3">
      <c r="A686" t="str">
        <f>Binary!A686</f>
        <v>Carpelimus siculus</v>
      </c>
      <c r="B686" s="137">
        <f>IF(Binary!B686&gt;=1,"X",0)</f>
        <v>0</v>
      </c>
      <c r="C686" s="137">
        <f>IF(Binary!C686&gt;=1,"X",0)</f>
        <v>0</v>
      </c>
      <c r="D686" s="137">
        <f>IF(Binary!D686&gt;=1,"X",0)</f>
        <v>0</v>
      </c>
      <c r="E686" s="137">
        <f>IF(Binary!E686&gt;=1,"X",0)</f>
        <v>0</v>
      </c>
      <c r="F686" s="137">
        <f>IF(Binary!F686&gt;=1,"X",0)</f>
        <v>0</v>
      </c>
      <c r="G686" s="137">
        <f>IF(Binary!G686&gt;=1,"X",0)</f>
        <v>0</v>
      </c>
      <c r="H686" s="137">
        <f>IF(Binary!H686&gt;=1,"X",0)</f>
        <v>0</v>
      </c>
      <c r="I686" s="137">
        <f>IF(Binary!I686&gt;=1,"X",0)</f>
        <v>0</v>
      </c>
      <c r="J686" s="137">
        <f>IF(Binary!J686&gt;=1,"X",0)</f>
        <v>0</v>
      </c>
      <c r="K686" s="137">
        <f>IF(Binary!K686&gt;=1,"X",0)</f>
        <v>0</v>
      </c>
      <c r="L686" s="137">
        <f>IF(Binary!L686&gt;=1,"X",0)</f>
        <v>0</v>
      </c>
      <c r="M686" t="str">
        <f>'Actual species'!V686</f>
        <v>------------</v>
      </c>
    </row>
    <row r="687" spans="1:13" x14ac:dyDescent="0.3">
      <c r="A687" t="str">
        <f>Binary!A687</f>
        <v>Carpelimus similis</v>
      </c>
      <c r="B687" s="137">
        <f>IF(Binary!B687&gt;=1,"X",0)</f>
        <v>0</v>
      </c>
      <c r="C687" s="137">
        <f>IF(Binary!C687&gt;=1,"X",0)</f>
        <v>0</v>
      </c>
      <c r="D687" s="137">
        <f>IF(Binary!D687&gt;=1,"X",0)</f>
        <v>0</v>
      </c>
      <c r="E687" s="137">
        <f>IF(Binary!E687&gt;=1,"X",0)</f>
        <v>0</v>
      </c>
      <c r="F687" s="137" t="str">
        <f>IF(Binary!F687&gt;=1,"X",0)</f>
        <v>X</v>
      </c>
      <c r="G687" s="137">
        <f>IF(Binary!G687&gt;=1,"X",0)</f>
        <v>0</v>
      </c>
      <c r="H687" s="137">
        <f>IF(Binary!H687&gt;=1,"X",0)</f>
        <v>0</v>
      </c>
      <c r="I687" s="137">
        <f>IF(Binary!I687&gt;=1,"X",0)</f>
        <v>0</v>
      </c>
      <c r="J687" s="137">
        <f>IF(Binary!J687&gt;=1,"X",0)</f>
        <v>0</v>
      </c>
      <c r="K687" s="137">
        <f>IF(Binary!K687&gt;=1,"X",0)</f>
        <v>0</v>
      </c>
      <c r="L687" s="137">
        <f>IF(Binary!L687&gt;=1,"X",0)</f>
        <v>0</v>
      </c>
      <c r="M687" t="str">
        <f>'Actual species'!V687</f>
        <v>------------</v>
      </c>
    </row>
    <row r="688" spans="1:13" x14ac:dyDescent="0.3">
      <c r="A688" t="str">
        <f>Binary!A688</f>
        <v xml:space="preserve">Carpelimus sp. </v>
      </c>
      <c r="B688" s="137">
        <f>IF(Binary!B688&gt;=1,"X",0)</f>
        <v>0</v>
      </c>
      <c r="C688" s="137">
        <f>IF(Binary!C688&gt;=1,"X",0)</f>
        <v>0</v>
      </c>
      <c r="D688" s="137">
        <f>IF(Binary!D688&gt;=1,"X",0)</f>
        <v>0</v>
      </c>
      <c r="E688" s="137" t="str">
        <f>IF(Binary!E688&gt;=1,"X",0)</f>
        <v>X</v>
      </c>
      <c r="F688" s="137">
        <f>IF(Binary!F688&gt;=1,"X",0)</f>
        <v>0</v>
      </c>
      <c r="G688" s="137">
        <f>IF(Binary!G688&gt;=1,"X",0)</f>
        <v>0</v>
      </c>
      <c r="H688" s="137">
        <f>IF(Binary!H688&gt;=1,"X",0)</f>
        <v>0</v>
      </c>
      <c r="I688" s="137">
        <f>IF(Binary!I688&gt;=1,"X",0)</f>
        <v>0</v>
      </c>
      <c r="J688" s="137">
        <f>IF(Binary!J688&gt;=1,"X",0)</f>
        <v>0</v>
      </c>
      <c r="K688" s="137">
        <f>IF(Binary!K688&gt;=1,"X",0)</f>
        <v>0</v>
      </c>
      <c r="L688" s="137">
        <f>IF(Binary!L688&gt;=1,"X",0)</f>
        <v>0</v>
      </c>
      <c r="M688" t="str">
        <f>'Actual species'!V688</f>
        <v>------------</v>
      </c>
    </row>
    <row r="689" spans="1:13" x14ac:dyDescent="0.3">
      <c r="A689" t="str">
        <f>Binary!A689</f>
        <v>Carpelimus subtilis</v>
      </c>
      <c r="B689" s="137">
        <f>IF(Binary!B689&gt;=1,"X",0)</f>
        <v>0</v>
      </c>
      <c r="C689" s="137">
        <f>IF(Binary!C689&gt;=1,"X",0)</f>
        <v>0</v>
      </c>
      <c r="D689" s="137">
        <f>IF(Binary!D689&gt;=1,"X",0)</f>
        <v>0</v>
      </c>
      <c r="E689" s="137">
        <f>IF(Binary!E689&gt;=1,"X",0)</f>
        <v>0</v>
      </c>
      <c r="F689" s="137">
        <f>IF(Binary!F689&gt;=1,"X",0)</f>
        <v>0</v>
      </c>
      <c r="G689" s="137">
        <f>IF(Binary!G689&gt;=1,"X",0)</f>
        <v>0</v>
      </c>
      <c r="H689" s="137">
        <f>IF(Binary!H689&gt;=1,"X",0)</f>
        <v>0</v>
      </c>
      <c r="I689" s="137">
        <f>IF(Binary!I689&gt;=1,"X",0)</f>
        <v>0</v>
      </c>
      <c r="J689" s="137">
        <f>IF(Binary!J689&gt;=1,"X",0)</f>
        <v>0</v>
      </c>
      <c r="K689" s="137">
        <f>IF(Binary!K689&gt;=1,"X",0)</f>
        <v>0</v>
      </c>
      <c r="L689" s="137">
        <f>IF(Binary!L689&gt;=1,"X",0)</f>
        <v>0</v>
      </c>
      <c r="M689" t="str">
        <f>'Actual species'!V689</f>
        <v>------------</v>
      </c>
    </row>
    <row r="690" spans="1:13" x14ac:dyDescent="0.3">
      <c r="A690" t="str">
        <f>Binary!A690</f>
        <v>Manda mandibularis</v>
      </c>
      <c r="B690" s="137">
        <f>IF(Binary!B690&gt;=1,"X",0)</f>
        <v>0</v>
      </c>
      <c r="C690" s="137">
        <f>IF(Binary!C690&gt;=1,"X",0)</f>
        <v>0</v>
      </c>
      <c r="D690" s="137">
        <f>IF(Binary!D690&gt;=1,"X",0)</f>
        <v>0</v>
      </c>
      <c r="E690" s="137">
        <f>IF(Binary!E690&gt;=1,"X",0)</f>
        <v>0</v>
      </c>
      <c r="F690" s="137">
        <f>IF(Binary!F690&gt;=1,"X",0)</f>
        <v>0</v>
      </c>
      <c r="G690" s="137">
        <f>IF(Binary!G690&gt;=1,"X",0)</f>
        <v>0</v>
      </c>
      <c r="H690" s="137">
        <f>IF(Binary!H690&gt;=1,"X",0)</f>
        <v>0</v>
      </c>
      <c r="I690" s="137">
        <f>IF(Binary!I690&gt;=1,"X",0)</f>
        <v>0</v>
      </c>
      <c r="J690" s="137">
        <f>IF(Binary!J690&gt;=1,"X",0)</f>
        <v>0</v>
      </c>
      <c r="K690" s="137">
        <f>IF(Binary!K690&gt;=1,"X",0)</f>
        <v>0</v>
      </c>
      <c r="L690" s="137">
        <f>IF(Binary!L690&gt;=1,"X",0)</f>
        <v>0</v>
      </c>
      <c r="M690" t="str">
        <f>'Actual species'!V690</f>
        <v>------------</v>
      </c>
    </row>
    <row r="691" spans="1:13" x14ac:dyDescent="0.3">
      <c r="A691" t="str">
        <f>Binary!A691</f>
        <v>Ochthephilus andalusiacus</v>
      </c>
      <c r="B691" s="137">
        <f>IF(Binary!B691&gt;=1,"X",0)</f>
        <v>0</v>
      </c>
      <c r="C691" s="137">
        <f>IF(Binary!C691&gt;=1,"X",0)</f>
        <v>0</v>
      </c>
      <c r="D691" s="137">
        <f>IF(Binary!D691&gt;=1,"X",0)</f>
        <v>0</v>
      </c>
      <c r="E691" s="137" t="str">
        <f>IF(Binary!E691&gt;=1,"X",0)</f>
        <v>X</v>
      </c>
      <c r="F691" s="137" t="str">
        <f>IF(Binary!F691&gt;=1,"X",0)</f>
        <v>X</v>
      </c>
      <c r="G691" s="137" t="str">
        <f>IF(Binary!G691&gt;=1,"X",0)</f>
        <v>X</v>
      </c>
      <c r="H691" s="137" t="str">
        <f>IF(Binary!H691&gt;=1,"X",0)</f>
        <v>X</v>
      </c>
      <c r="I691" s="137">
        <f>IF(Binary!I691&gt;=1,"X",0)</f>
        <v>0</v>
      </c>
      <c r="J691" s="137" t="str">
        <f>IF(Binary!J691&gt;=1,"X",0)</f>
        <v>X</v>
      </c>
      <c r="K691" s="137">
        <f>IF(Binary!K691&gt;=1,"X",0)</f>
        <v>0</v>
      </c>
      <c r="L691" s="137">
        <f>IF(Binary!L691&gt;=1,"X",0)</f>
        <v>0</v>
      </c>
      <c r="M691" t="str">
        <f>'Actual species'!V691</f>
        <v>------------</v>
      </c>
    </row>
    <row r="692" spans="1:13" x14ac:dyDescent="0.3">
      <c r="A692" t="str">
        <f>Binary!A692</f>
        <v>Ochthephilus angustior</v>
      </c>
      <c r="B692" s="137">
        <f>IF(Binary!B692&gt;=1,"X",0)</f>
        <v>0</v>
      </c>
      <c r="C692" s="137">
        <f>IF(Binary!C692&gt;=1,"X",0)</f>
        <v>0</v>
      </c>
      <c r="D692" s="137">
        <f>IF(Binary!D692&gt;=1,"X",0)</f>
        <v>0</v>
      </c>
      <c r="E692" s="137">
        <f>IF(Binary!E692&gt;=1,"X",0)</f>
        <v>0</v>
      </c>
      <c r="F692" s="137">
        <f>IF(Binary!F692&gt;=1,"X",0)</f>
        <v>0</v>
      </c>
      <c r="G692" s="137">
        <f>IF(Binary!G692&gt;=1,"X",0)</f>
        <v>0</v>
      </c>
      <c r="H692" s="137">
        <f>IF(Binary!H692&gt;=1,"X",0)</f>
        <v>0</v>
      </c>
      <c r="I692" s="137">
        <f>IF(Binary!I692&gt;=1,"X",0)</f>
        <v>0</v>
      </c>
      <c r="J692" s="137">
        <f>IF(Binary!J692&gt;=1,"X",0)</f>
        <v>0</v>
      </c>
      <c r="K692" s="137">
        <f>IF(Binary!K692&gt;=1,"X",0)</f>
        <v>0</v>
      </c>
      <c r="L692" s="137">
        <f>IF(Binary!L692&gt;=1,"X",0)</f>
        <v>0</v>
      </c>
      <c r="M692" t="str">
        <f>'Actual species'!V692</f>
        <v>------------</v>
      </c>
    </row>
    <row r="693" spans="1:13" x14ac:dyDescent="0.3">
      <c r="A693" t="str">
        <f>Binary!A693</f>
        <v>Ochthephilus aureus</v>
      </c>
      <c r="B693" s="137">
        <f>IF(Binary!B693&gt;=1,"X",0)</f>
        <v>0</v>
      </c>
      <c r="C693" s="137">
        <f>IF(Binary!C693&gt;=1,"X",0)</f>
        <v>0</v>
      </c>
      <c r="D693" s="137">
        <f>IF(Binary!D693&gt;=1,"X",0)</f>
        <v>0</v>
      </c>
      <c r="E693" s="137">
        <f>IF(Binary!E693&gt;=1,"X",0)</f>
        <v>0</v>
      </c>
      <c r="F693" s="137">
        <f>IF(Binary!F693&gt;=1,"X",0)</f>
        <v>0</v>
      </c>
      <c r="G693" s="137" t="str">
        <f>IF(Binary!G693&gt;=1,"X",0)</f>
        <v>X</v>
      </c>
      <c r="H693" s="137">
        <f>IF(Binary!H693&gt;=1,"X",0)</f>
        <v>0</v>
      </c>
      <c r="I693" s="137">
        <f>IF(Binary!I693&gt;=1,"X",0)</f>
        <v>0</v>
      </c>
      <c r="J693" s="137">
        <f>IF(Binary!J693&gt;=1,"X",0)</f>
        <v>0</v>
      </c>
      <c r="K693" s="137">
        <f>IF(Binary!K693&gt;=1,"X",0)</f>
        <v>0</v>
      </c>
      <c r="L693" s="137">
        <f>IF(Binary!L693&gt;=1,"X",0)</f>
        <v>0</v>
      </c>
      <c r="M693" t="str">
        <f>'Actual species'!V693</f>
        <v>------------</v>
      </c>
    </row>
    <row r="694" spans="1:13" x14ac:dyDescent="0.3">
      <c r="A694" t="str">
        <f>Binary!A694</f>
        <v>Ochthephilus lenkoranus</v>
      </c>
      <c r="B694" s="137">
        <f>IF(Binary!B694&gt;=1,"X",0)</f>
        <v>0</v>
      </c>
      <c r="C694" s="137">
        <f>IF(Binary!C694&gt;=1,"X",0)</f>
        <v>0</v>
      </c>
      <c r="D694" s="137">
        <f>IF(Binary!D694&gt;=1,"X",0)</f>
        <v>0</v>
      </c>
      <c r="E694" s="137">
        <f>IF(Binary!E694&gt;=1,"X",0)</f>
        <v>0</v>
      </c>
      <c r="F694" s="137" t="str">
        <f>IF(Binary!F694&gt;=1,"X",0)</f>
        <v>X</v>
      </c>
      <c r="G694" s="137">
        <f>IF(Binary!G694&gt;=1,"X",0)</f>
        <v>0</v>
      </c>
      <c r="H694" s="137">
        <f>IF(Binary!H694&gt;=1,"X",0)</f>
        <v>0</v>
      </c>
      <c r="I694" s="137">
        <f>IF(Binary!I694&gt;=1,"X",0)</f>
        <v>0</v>
      </c>
      <c r="J694" s="137">
        <f>IF(Binary!J694&gt;=1,"X",0)</f>
        <v>0</v>
      </c>
      <c r="K694" s="137">
        <f>IF(Binary!K694&gt;=1,"X",0)</f>
        <v>0</v>
      </c>
      <c r="L694" s="137">
        <f>IF(Binary!L694&gt;=1,"X",0)</f>
        <v>0</v>
      </c>
      <c r="M694" t="str">
        <f>'Actual species'!V694</f>
        <v>------------</v>
      </c>
    </row>
    <row r="695" spans="1:13" x14ac:dyDescent="0.3">
      <c r="A695" t="str">
        <f>Binary!A695</f>
        <v>Ochthephilus rosenhaueri</v>
      </c>
      <c r="B695" s="137" t="str">
        <f>IF(Binary!B695&gt;=1,"X",0)</f>
        <v>X</v>
      </c>
      <c r="C695" s="137">
        <f>IF(Binary!C695&gt;=1,"X",0)</f>
        <v>0</v>
      </c>
      <c r="D695" s="137">
        <f>IF(Binary!D695&gt;=1,"X",0)</f>
        <v>0</v>
      </c>
      <c r="E695" s="137">
        <f>IF(Binary!E695&gt;=1,"X",0)</f>
        <v>0</v>
      </c>
      <c r="F695" s="137" t="str">
        <f>IF(Binary!F695&gt;=1,"X",0)</f>
        <v>X</v>
      </c>
      <c r="G695" s="137">
        <f>IF(Binary!G695&gt;=1,"X",0)</f>
        <v>0</v>
      </c>
      <c r="H695" s="137">
        <f>IF(Binary!H695&gt;=1,"X",0)</f>
        <v>0</v>
      </c>
      <c r="I695" s="137">
        <f>IF(Binary!I695&gt;=1,"X",0)</f>
        <v>0</v>
      </c>
      <c r="J695" s="137">
        <f>IF(Binary!J695&gt;=1,"X",0)</f>
        <v>0</v>
      </c>
      <c r="K695" s="137">
        <f>IF(Binary!K695&gt;=1,"X",0)</f>
        <v>0</v>
      </c>
      <c r="L695" s="137">
        <f>IF(Binary!L695&gt;=1,"X",0)</f>
        <v>0</v>
      </c>
      <c r="M695" t="str">
        <f>'Actual species'!V695</f>
        <v>------------</v>
      </c>
    </row>
    <row r="696" spans="1:13" x14ac:dyDescent="0.3">
      <c r="A696" t="str">
        <f>Binary!A696</f>
        <v>Ochthephilus sp. n.</v>
      </c>
      <c r="B696" s="137" t="str">
        <f>IF(Binary!B696&gt;=1,"X",0)</f>
        <v>X</v>
      </c>
      <c r="C696" s="137">
        <f>IF(Binary!C696&gt;=1,"X",0)</f>
        <v>0</v>
      </c>
      <c r="D696" s="137">
        <f>IF(Binary!D696&gt;=1,"X",0)</f>
        <v>0</v>
      </c>
      <c r="E696" s="137">
        <f>IF(Binary!E696&gt;=1,"X",0)</f>
        <v>0</v>
      </c>
      <c r="F696" s="137">
        <f>IF(Binary!F696&gt;=1,"X",0)</f>
        <v>0</v>
      </c>
      <c r="G696" s="137">
        <f>IF(Binary!G696&gt;=1,"X",0)</f>
        <v>0</v>
      </c>
      <c r="H696" s="137">
        <f>IF(Binary!H696&gt;=1,"X",0)</f>
        <v>0</v>
      </c>
      <c r="I696" s="137">
        <f>IF(Binary!I696&gt;=1,"X",0)</f>
        <v>0</v>
      </c>
      <c r="J696" s="137">
        <f>IF(Binary!J696&gt;=1,"X",0)</f>
        <v>0</v>
      </c>
      <c r="K696" s="137">
        <f>IF(Binary!K696&gt;=1,"X",0)</f>
        <v>0</v>
      </c>
      <c r="L696" s="137">
        <f>IF(Binary!L696&gt;=1,"X",0)</f>
        <v>0</v>
      </c>
      <c r="M696" t="str">
        <f>'Actual species'!V696</f>
        <v>------------</v>
      </c>
    </row>
    <row r="697" spans="1:13" x14ac:dyDescent="0.3">
      <c r="A697" t="str">
        <f>Binary!A697</f>
        <v>Ochthephilus venustulus</v>
      </c>
      <c r="B697" s="137">
        <f>IF(Binary!B697&gt;=1,"X",0)</f>
        <v>0</v>
      </c>
      <c r="C697" s="137">
        <f>IF(Binary!C697&gt;=1,"X",0)</f>
        <v>0</v>
      </c>
      <c r="D697" s="137">
        <f>IF(Binary!D697&gt;=1,"X",0)</f>
        <v>0</v>
      </c>
      <c r="E697" s="137">
        <f>IF(Binary!E697&gt;=1,"X",0)</f>
        <v>0</v>
      </c>
      <c r="F697" s="137" t="str">
        <f>IF(Binary!F697&gt;=1,"X",0)</f>
        <v>X</v>
      </c>
      <c r="G697" s="137" t="str">
        <f>IF(Binary!G697&gt;=1,"X",0)</f>
        <v>X</v>
      </c>
      <c r="H697" s="137" t="str">
        <f>IF(Binary!H697&gt;=1,"X",0)</f>
        <v>X</v>
      </c>
      <c r="I697" s="137">
        <f>IF(Binary!I697&gt;=1,"X",0)</f>
        <v>0</v>
      </c>
      <c r="J697" s="137">
        <f>IF(Binary!J697&gt;=1,"X",0)</f>
        <v>0</v>
      </c>
      <c r="K697" s="137">
        <f>IF(Binary!K697&gt;=1,"X",0)</f>
        <v>0</v>
      </c>
      <c r="L697" s="137">
        <f>IF(Binary!L697&gt;=1,"X",0)</f>
        <v>0</v>
      </c>
      <c r="M697" t="str">
        <f>'Actual species'!V697</f>
        <v>------------</v>
      </c>
    </row>
    <row r="698" spans="1:13" x14ac:dyDescent="0.3">
      <c r="A698" t="str">
        <f>Binary!A698</f>
        <v>Oxytelus piceus</v>
      </c>
      <c r="B698" s="137">
        <f>IF(Binary!B698&gt;=1,"X",0)</f>
        <v>0</v>
      </c>
      <c r="C698" s="137">
        <f>IF(Binary!C698&gt;=1,"X",0)</f>
        <v>0</v>
      </c>
      <c r="D698" s="137">
        <f>IF(Binary!D698&gt;=1,"X",0)</f>
        <v>0</v>
      </c>
      <c r="E698" s="137">
        <f>IF(Binary!E698&gt;=1,"X",0)</f>
        <v>0</v>
      </c>
      <c r="F698" s="137">
        <f>IF(Binary!F698&gt;=1,"X",0)</f>
        <v>0</v>
      </c>
      <c r="G698" s="137">
        <f>IF(Binary!G698&gt;=1,"X",0)</f>
        <v>0</v>
      </c>
      <c r="H698" s="137">
        <f>IF(Binary!H698&gt;=1,"X",0)</f>
        <v>0</v>
      </c>
      <c r="I698" s="137">
        <f>IF(Binary!I698&gt;=1,"X",0)</f>
        <v>0</v>
      </c>
      <c r="J698" s="137">
        <f>IF(Binary!J698&gt;=1,"X",0)</f>
        <v>0</v>
      </c>
      <c r="K698" s="137">
        <f>IF(Binary!K698&gt;=1,"X",0)</f>
        <v>0</v>
      </c>
      <c r="L698" s="137">
        <f>IF(Binary!L698&gt;=1,"X",0)</f>
        <v>0</v>
      </c>
      <c r="M698" t="str">
        <f>'Actual species'!V698</f>
        <v>------------</v>
      </c>
    </row>
    <row r="699" spans="1:13" x14ac:dyDescent="0.3">
      <c r="A699" t="str">
        <f>Binary!A699</f>
        <v>Oxytelus sculptus</v>
      </c>
      <c r="B699" s="137">
        <f>IF(Binary!B699&gt;=1,"X",0)</f>
        <v>0</v>
      </c>
      <c r="C699" s="137">
        <f>IF(Binary!C699&gt;=1,"X",0)</f>
        <v>0</v>
      </c>
      <c r="D699" s="137">
        <f>IF(Binary!D699&gt;=1,"X",0)</f>
        <v>0</v>
      </c>
      <c r="E699" s="137">
        <f>IF(Binary!E699&gt;=1,"X",0)</f>
        <v>0</v>
      </c>
      <c r="F699" s="137">
        <f>IF(Binary!F699&gt;=1,"X",0)</f>
        <v>0</v>
      </c>
      <c r="G699" s="137">
        <f>IF(Binary!G699&gt;=1,"X",0)</f>
        <v>0</v>
      </c>
      <c r="H699" s="137">
        <f>IF(Binary!H699&gt;=1,"X",0)</f>
        <v>0</v>
      </c>
      <c r="I699" s="137">
        <f>IF(Binary!I699&gt;=1,"X",0)</f>
        <v>0</v>
      </c>
      <c r="J699" s="137">
        <f>IF(Binary!J699&gt;=1,"X",0)</f>
        <v>0</v>
      </c>
      <c r="K699" s="137">
        <f>IF(Binary!K699&gt;=1,"X",0)</f>
        <v>0</v>
      </c>
      <c r="L699" s="137">
        <f>IF(Binary!L699&gt;=1,"X",0)</f>
        <v>0</v>
      </c>
      <c r="M699" t="str">
        <f>'Actual species'!V699</f>
        <v>------------</v>
      </c>
    </row>
    <row r="700" spans="1:13" x14ac:dyDescent="0.3">
      <c r="A700" t="str">
        <f>Binary!A700</f>
        <v>Planeustomus cephalotes</v>
      </c>
      <c r="B700" s="137">
        <f>IF(Binary!B700&gt;=1,"X",0)</f>
        <v>0</v>
      </c>
      <c r="C700" s="137">
        <f>IF(Binary!C700&gt;=1,"X",0)</f>
        <v>0</v>
      </c>
      <c r="D700" s="137">
        <f>IF(Binary!D700&gt;=1,"X",0)</f>
        <v>0</v>
      </c>
      <c r="E700" s="137" t="str">
        <f>IF(Binary!E700&gt;=1,"X",0)</f>
        <v>X</v>
      </c>
      <c r="F700" s="137">
        <f>IF(Binary!F700&gt;=1,"X",0)</f>
        <v>0</v>
      </c>
      <c r="G700" s="137">
        <f>IF(Binary!G700&gt;=1,"X",0)</f>
        <v>0</v>
      </c>
      <c r="H700" s="137">
        <f>IF(Binary!H700&gt;=1,"X",0)</f>
        <v>0</v>
      </c>
      <c r="I700" s="137">
        <f>IF(Binary!I700&gt;=1,"X",0)</f>
        <v>0</v>
      </c>
      <c r="J700" s="137" t="str">
        <f>IF(Binary!J700&gt;=1,"X",0)</f>
        <v>X</v>
      </c>
      <c r="K700" s="137">
        <f>IF(Binary!K700&gt;=1,"X",0)</f>
        <v>0</v>
      </c>
      <c r="L700" s="137">
        <f>IF(Binary!L700&gt;=1,"X",0)</f>
        <v>0</v>
      </c>
      <c r="M700" t="str">
        <f>'Actual species'!V700</f>
        <v>------------</v>
      </c>
    </row>
    <row r="701" spans="1:13" x14ac:dyDescent="0.3">
      <c r="A701" s="63" t="str">
        <f>Binary!A701</f>
        <v>Planeustomus rosti</v>
      </c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6"/>
    </row>
    <row r="702" spans="1:13" x14ac:dyDescent="0.3">
      <c r="A702" t="str">
        <f>Binary!A702</f>
        <v>Platystethus alutaceus</v>
      </c>
      <c r="B702" s="137">
        <f>IF(Binary!B702&gt;=1,"X",0)</f>
        <v>0</v>
      </c>
      <c r="C702" s="137">
        <f>IF(Binary!C702&gt;=1,"X",0)</f>
        <v>0</v>
      </c>
      <c r="D702" s="137">
        <f>IF(Binary!D702&gt;=1,"X",0)</f>
        <v>0</v>
      </c>
      <c r="E702" s="137">
        <f>IF(Binary!E702&gt;=1,"X",0)</f>
        <v>0</v>
      </c>
      <c r="F702" s="137">
        <f>IF(Binary!F702&gt;=1,"X",0)</f>
        <v>0</v>
      </c>
      <c r="G702" s="137" t="str">
        <f>IF(Binary!G702&gt;=1,"X",0)</f>
        <v>X</v>
      </c>
      <c r="H702" s="137">
        <f>IF(Binary!H702&gt;=1,"X",0)</f>
        <v>0</v>
      </c>
      <c r="I702" s="137">
        <f>IF(Binary!I702&gt;=1,"X",0)</f>
        <v>0</v>
      </c>
      <c r="J702" s="137" t="str">
        <f>IF(Binary!J702&gt;=1,"X",0)</f>
        <v>X</v>
      </c>
      <c r="K702" s="137">
        <f>IF(Binary!K702&gt;=1,"X",0)</f>
        <v>0</v>
      </c>
      <c r="L702" s="137">
        <f>IF(Binary!L702&gt;=1,"X",0)</f>
        <v>0</v>
      </c>
      <c r="M702" t="str">
        <f>'Actual species'!V702</f>
        <v>------------</v>
      </c>
    </row>
    <row r="703" spans="1:13" x14ac:dyDescent="0.3">
      <c r="A703" t="str">
        <f>Binary!A703</f>
        <v>Platystethus arenarius</v>
      </c>
      <c r="B703" s="137">
        <f>IF(Binary!B703&gt;=1,"X",0)</f>
        <v>0</v>
      </c>
      <c r="C703" s="137">
        <f>IF(Binary!C703&gt;=1,"X",0)</f>
        <v>0</v>
      </c>
      <c r="D703" s="137">
        <f>IF(Binary!D703&gt;=1,"X",0)</f>
        <v>0</v>
      </c>
      <c r="E703" s="137">
        <f>IF(Binary!E703&gt;=1,"X",0)</f>
        <v>0</v>
      </c>
      <c r="F703" s="137">
        <f>IF(Binary!F703&gt;=1,"X",0)</f>
        <v>0</v>
      </c>
      <c r="G703" s="137">
        <f>IF(Binary!G703&gt;=1,"X",0)</f>
        <v>0</v>
      </c>
      <c r="H703" s="137">
        <f>IF(Binary!H703&gt;=1,"X",0)</f>
        <v>0</v>
      </c>
      <c r="I703" s="137">
        <f>IF(Binary!I703&gt;=1,"X",0)</f>
        <v>0</v>
      </c>
      <c r="J703" s="137">
        <f>IF(Binary!J703&gt;=1,"X",0)</f>
        <v>0</v>
      </c>
      <c r="K703" s="137">
        <f>IF(Binary!K703&gt;=1,"X",0)</f>
        <v>0</v>
      </c>
      <c r="L703" s="137">
        <f>IF(Binary!L703&gt;=1,"X",0)</f>
        <v>0</v>
      </c>
      <c r="M703" t="str">
        <f>'Actual species'!V703</f>
        <v>------------</v>
      </c>
    </row>
    <row r="704" spans="1:13" x14ac:dyDescent="0.3">
      <c r="A704" t="str">
        <f>Binary!A704</f>
        <v>Platystethus capito</v>
      </c>
      <c r="B704" s="137">
        <f>IF(Binary!B704&gt;=1,"X",0)</f>
        <v>0</v>
      </c>
      <c r="C704" s="137">
        <f>IF(Binary!C704&gt;=1,"X",0)</f>
        <v>0</v>
      </c>
      <c r="D704" s="137">
        <f>IF(Binary!D704&gt;=1,"X",0)</f>
        <v>0</v>
      </c>
      <c r="E704" s="137">
        <f>IF(Binary!E704&gt;=1,"X",0)</f>
        <v>0</v>
      </c>
      <c r="F704" s="137">
        <f>IF(Binary!F704&gt;=1,"X",0)</f>
        <v>0</v>
      </c>
      <c r="G704" s="137">
        <f>IF(Binary!G704&gt;=1,"X",0)</f>
        <v>0</v>
      </c>
      <c r="H704" s="137">
        <f>IF(Binary!H704&gt;=1,"X",0)</f>
        <v>0</v>
      </c>
      <c r="I704" s="137">
        <f>IF(Binary!I704&gt;=1,"X",0)</f>
        <v>0</v>
      </c>
      <c r="J704" s="137" t="str">
        <f>IF(Binary!J704&gt;=1,"X",0)</f>
        <v>X</v>
      </c>
      <c r="K704" s="137">
        <f>IF(Binary!K704&gt;=1,"X",0)</f>
        <v>0</v>
      </c>
      <c r="L704" s="137">
        <f>IF(Binary!L704&gt;=1,"X",0)</f>
        <v>0</v>
      </c>
      <c r="M704" t="str">
        <f>'Actual species'!V704</f>
        <v>------------</v>
      </c>
    </row>
    <row r="705" spans="1:13" x14ac:dyDescent="0.3">
      <c r="A705" t="str">
        <f>Binary!A705</f>
        <v>Platystethus cornutus</v>
      </c>
      <c r="B705" s="137">
        <f>IF(Binary!B705&gt;=1,"X",0)</f>
        <v>0</v>
      </c>
      <c r="C705" s="137">
        <f>IF(Binary!C705&gt;=1,"X",0)</f>
        <v>0</v>
      </c>
      <c r="D705" s="137">
        <f>IF(Binary!D705&gt;=1,"X",0)</f>
        <v>0</v>
      </c>
      <c r="E705" s="137">
        <f>IF(Binary!E705&gt;=1,"X",0)</f>
        <v>0</v>
      </c>
      <c r="F705" s="137">
        <f>IF(Binary!F705&gt;=1,"X",0)</f>
        <v>0</v>
      </c>
      <c r="G705" s="137">
        <f>IF(Binary!G705&gt;=1,"X",0)</f>
        <v>0</v>
      </c>
      <c r="H705" s="137">
        <f>IF(Binary!H705&gt;=1,"X",0)</f>
        <v>0</v>
      </c>
      <c r="I705" s="137">
        <f>IF(Binary!I705&gt;=1,"X",0)</f>
        <v>0</v>
      </c>
      <c r="J705" s="137" t="str">
        <f>IF(Binary!J705&gt;=1,"X",0)</f>
        <v>X</v>
      </c>
      <c r="K705" s="137">
        <f>IF(Binary!K705&gt;=1,"X",0)</f>
        <v>0</v>
      </c>
      <c r="L705" s="137">
        <f>IF(Binary!L705&gt;=1,"X",0)</f>
        <v>0</v>
      </c>
      <c r="M705" t="str">
        <f>'Actual species'!V705</f>
        <v>------------</v>
      </c>
    </row>
    <row r="706" spans="1:13" x14ac:dyDescent="0.3">
      <c r="A706" t="str">
        <f>Binary!A706</f>
        <v>Platystethus degener</v>
      </c>
      <c r="B706" s="137" t="str">
        <f>IF(Binary!B706&gt;=1,"X",0)</f>
        <v>X</v>
      </c>
      <c r="C706" s="137">
        <f>IF(Binary!C706&gt;=1,"X",0)</f>
        <v>0</v>
      </c>
      <c r="D706" s="137">
        <f>IF(Binary!D706&gt;=1,"X",0)</f>
        <v>0</v>
      </c>
      <c r="E706" s="137">
        <f>IF(Binary!E706&gt;=1,"X",0)</f>
        <v>0</v>
      </c>
      <c r="F706" s="137">
        <f>IF(Binary!F706&gt;=1,"X",0)</f>
        <v>0</v>
      </c>
      <c r="G706" s="137" t="str">
        <f>IF(Binary!G706&gt;=1,"X",0)</f>
        <v>X</v>
      </c>
      <c r="H706" s="137">
        <f>IF(Binary!H706&gt;=1,"X",0)</f>
        <v>0</v>
      </c>
      <c r="I706" s="137">
        <f>IF(Binary!I706&gt;=1,"X",0)</f>
        <v>0</v>
      </c>
      <c r="J706" s="137">
        <f>IF(Binary!J706&gt;=1,"X",0)</f>
        <v>0</v>
      </c>
      <c r="K706" s="137">
        <f>IF(Binary!K706&gt;=1,"X",0)</f>
        <v>0</v>
      </c>
      <c r="L706" s="137">
        <f>IF(Binary!L706&gt;=1,"X",0)</f>
        <v>0</v>
      </c>
      <c r="M706" t="str">
        <f>'Actual species'!V706</f>
        <v>------------</v>
      </c>
    </row>
    <row r="707" spans="1:13" x14ac:dyDescent="0.3">
      <c r="A707" t="str">
        <f>Binary!A707</f>
        <v>Platystethus nitens</v>
      </c>
      <c r="B707" s="137" t="str">
        <f>IF(Binary!B707&gt;=1,"X",0)</f>
        <v>X</v>
      </c>
      <c r="C707" s="137">
        <f>IF(Binary!C707&gt;=1,"X",0)</f>
        <v>0</v>
      </c>
      <c r="D707" s="137">
        <f>IF(Binary!D707&gt;=1,"X",0)</f>
        <v>0</v>
      </c>
      <c r="E707" s="137">
        <f>IF(Binary!E707&gt;=1,"X",0)</f>
        <v>0</v>
      </c>
      <c r="F707" s="137">
        <f>IF(Binary!F707&gt;=1,"X",0)</f>
        <v>0</v>
      </c>
      <c r="G707" s="137" t="str">
        <f>IF(Binary!G707&gt;=1,"X",0)</f>
        <v>X</v>
      </c>
      <c r="H707" s="137" t="str">
        <f>IF(Binary!H707&gt;=1,"X",0)</f>
        <v>X</v>
      </c>
      <c r="I707" s="137">
        <f>IF(Binary!I707&gt;=1,"X",0)</f>
        <v>0</v>
      </c>
      <c r="J707" s="137" t="str">
        <f>IF(Binary!J707&gt;=1,"X",0)</f>
        <v>X</v>
      </c>
      <c r="K707" s="137">
        <f>IF(Binary!K707&gt;=1,"X",0)</f>
        <v>0</v>
      </c>
      <c r="L707" s="137" t="str">
        <f>IF(Binary!L707&gt;=1,"X",0)</f>
        <v>X</v>
      </c>
      <c r="M707" t="str">
        <f>'Actual species'!V707</f>
        <v>------------</v>
      </c>
    </row>
    <row r="708" spans="1:13" x14ac:dyDescent="0.3">
      <c r="A708" t="str">
        <f>Binary!A708</f>
        <v>Platystethus rufospinus</v>
      </c>
      <c r="B708" s="137">
        <f>IF(Binary!B708&gt;=1,"X",0)</f>
        <v>0</v>
      </c>
      <c r="C708" s="137">
        <f>IF(Binary!C708&gt;=1,"X",0)</f>
        <v>0</v>
      </c>
      <c r="D708" s="137">
        <f>IF(Binary!D708&gt;=1,"X",0)</f>
        <v>0</v>
      </c>
      <c r="E708" s="137">
        <f>IF(Binary!E708&gt;=1,"X",0)</f>
        <v>0</v>
      </c>
      <c r="F708" s="137">
        <f>IF(Binary!F708&gt;=1,"X",0)</f>
        <v>0</v>
      </c>
      <c r="G708" s="137">
        <f>IF(Binary!G708&gt;=1,"X",0)</f>
        <v>0</v>
      </c>
      <c r="H708" s="137">
        <f>IF(Binary!H708&gt;=1,"X",0)</f>
        <v>0</v>
      </c>
      <c r="I708" s="137">
        <f>IF(Binary!I708&gt;=1,"X",0)</f>
        <v>0</v>
      </c>
      <c r="J708" s="137">
        <f>IF(Binary!J708&gt;=1,"X",0)</f>
        <v>0</v>
      </c>
      <c r="K708" s="137">
        <f>IF(Binary!K708&gt;=1,"X",0)</f>
        <v>0</v>
      </c>
      <c r="L708" s="137">
        <f>IF(Binary!L708&gt;=1,"X",0)</f>
        <v>0</v>
      </c>
      <c r="M708" t="str">
        <f>'Actual species'!V708</f>
        <v>------------</v>
      </c>
    </row>
    <row r="709" spans="1:13" x14ac:dyDescent="0.3">
      <c r="A709" t="str">
        <f>Binary!A709</f>
        <v>Platystethus spinosus</v>
      </c>
      <c r="B709" s="137" t="str">
        <f>IF(Binary!B709&gt;=1,"X",0)</f>
        <v>X</v>
      </c>
      <c r="C709" s="137">
        <f>IF(Binary!C709&gt;=1,"X",0)</f>
        <v>0</v>
      </c>
      <c r="D709" s="137">
        <f>IF(Binary!D709&gt;=1,"X",0)</f>
        <v>0</v>
      </c>
      <c r="E709" s="137" t="str">
        <f>IF(Binary!E709&gt;=1,"X",0)</f>
        <v>X</v>
      </c>
      <c r="F709" s="137">
        <f>IF(Binary!F709&gt;=1,"X",0)</f>
        <v>0</v>
      </c>
      <c r="G709" s="137">
        <f>IF(Binary!G709&gt;=1,"X",0)</f>
        <v>0</v>
      </c>
      <c r="H709" s="137">
        <f>IF(Binary!H709&gt;=1,"X",0)</f>
        <v>0</v>
      </c>
      <c r="I709" s="137">
        <f>IF(Binary!I709&gt;=1,"X",0)</f>
        <v>0</v>
      </c>
      <c r="J709" s="137">
        <f>IF(Binary!J709&gt;=1,"X",0)</f>
        <v>0</v>
      </c>
      <c r="K709" s="137">
        <f>IF(Binary!K709&gt;=1,"X",0)</f>
        <v>0</v>
      </c>
      <c r="L709" s="137">
        <f>IF(Binary!L709&gt;=1,"X",0)</f>
        <v>0</v>
      </c>
      <c r="M709" t="str">
        <f>'Actual species'!V709</f>
        <v>------------</v>
      </c>
    </row>
    <row r="710" spans="1:13" x14ac:dyDescent="0.3">
      <c r="A710" t="str">
        <f>Binary!A710</f>
        <v>Thinobius gilvus</v>
      </c>
      <c r="B710" s="137">
        <f>IF(Binary!B710&gt;=1,"X",0)</f>
        <v>0</v>
      </c>
      <c r="C710" s="137">
        <f>IF(Binary!C710&gt;=1,"X",0)</f>
        <v>0</v>
      </c>
      <c r="D710" s="137">
        <f>IF(Binary!D710&gt;=1,"X",0)</f>
        <v>0</v>
      </c>
      <c r="E710" s="137">
        <f>IF(Binary!E710&gt;=1,"X",0)</f>
        <v>0</v>
      </c>
      <c r="F710" s="137">
        <f>IF(Binary!F710&gt;=1,"X",0)</f>
        <v>0</v>
      </c>
      <c r="G710" s="137">
        <f>IF(Binary!G710&gt;=1,"X",0)</f>
        <v>0</v>
      </c>
      <c r="H710" s="137">
        <f>IF(Binary!H710&gt;=1,"X",0)</f>
        <v>0</v>
      </c>
      <c r="I710" s="137">
        <f>IF(Binary!I710&gt;=1,"X",0)</f>
        <v>0</v>
      </c>
      <c r="J710" s="137">
        <f>IF(Binary!J710&gt;=1,"X",0)</f>
        <v>0</v>
      </c>
      <c r="K710" s="137">
        <f>IF(Binary!K710&gt;=1,"X",0)</f>
        <v>0</v>
      </c>
      <c r="L710" s="137">
        <f>IF(Binary!L710&gt;=1,"X",0)</f>
        <v>0</v>
      </c>
      <c r="M710" t="str">
        <f>'Actual species'!V710</f>
        <v>------------</v>
      </c>
    </row>
    <row r="711" spans="1:13" x14ac:dyDescent="0.3">
      <c r="A711" t="str">
        <f>Binary!A711</f>
        <v>Thinobius micros</v>
      </c>
      <c r="B711" s="137">
        <f>IF(Binary!B711&gt;=1,"X",0)</f>
        <v>0</v>
      </c>
      <c r="C711" s="137">
        <f>IF(Binary!C711&gt;=1,"X",0)</f>
        <v>0</v>
      </c>
      <c r="D711" s="137" t="str">
        <f>IF(Binary!D711&gt;=1,"X",0)</f>
        <v>X</v>
      </c>
      <c r="E711" s="137">
        <f>IF(Binary!E711&gt;=1,"X",0)</f>
        <v>0</v>
      </c>
      <c r="F711" s="137">
        <f>IF(Binary!F711&gt;=1,"X",0)</f>
        <v>0</v>
      </c>
      <c r="G711" s="137">
        <f>IF(Binary!G711&gt;=1,"X",0)</f>
        <v>0</v>
      </c>
      <c r="H711" s="137">
        <f>IF(Binary!H711&gt;=1,"X",0)</f>
        <v>0</v>
      </c>
      <c r="I711" s="137">
        <f>IF(Binary!I711&gt;=1,"X",0)</f>
        <v>0</v>
      </c>
      <c r="J711" s="137">
        <f>IF(Binary!J711&gt;=1,"X",0)</f>
        <v>0</v>
      </c>
      <c r="K711" s="137">
        <f>IF(Binary!K711&gt;=1,"X",0)</f>
        <v>0</v>
      </c>
      <c r="L711" s="137">
        <f>IF(Binary!L711&gt;=1,"X",0)</f>
        <v>0</v>
      </c>
      <c r="M711" t="str">
        <f>'Actual species'!V711</f>
        <v>------------</v>
      </c>
    </row>
    <row r="712" spans="1:13" x14ac:dyDescent="0.3">
      <c r="A712" t="str">
        <f>Binary!A712</f>
        <v>Thinobius petzi</v>
      </c>
      <c r="B712" s="137">
        <f>IF(Binary!B712&gt;=1,"X",0)</f>
        <v>0</v>
      </c>
      <c r="C712" s="137">
        <f>IF(Binary!C712&gt;=1,"X",0)</f>
        <v>0</v>
      </c>
      <c r="D712" s="137">
        <f>IF(Binary!D712&gt;=1,"X",0)</f>
        <v>0</v>
      </c>
      <c r="E712" s="137">
        <f>IF(Binary!E712&gt;=1,"X",0)</f>
        <v>0</v>
      </c>
      <c r="F712" s="137">
        <f>IF(Binary!F712&gt;=1,"X",0)</f>
        <v>0</v>
      </c>
      <c r="G712" s="137">
        <f>IF(Binary!G712&gt;=1,"X",0)</f>
        <v>0</v>
      </c>
      <c r="H712" s="137">
        <f>IF(Binary!H712&gt;=1,"X",0)</f>
        <v>0</v>
      </c>
      <c r="I712" s="137">
        <f>IF(Binary!I712&gt;=1,"X",0)</f>
        <v>0</v>
      </c>
      <c r="J712" s="137">
        <f>IF(Binary!J712&gt;=1,"X",0)</f>
        <v>0</v>
      </c>
      <c r="K712" s="137">
        <f>IF(Binary!K712&gt;=1,"X",0)</f>
        <v>0</v>
      </c>
      <c r="L712" s="137">
        <f>IF(Binary!L712&gt;=1,"X",0)</f>
        <v>0</v>
      </c>
      <c r="M712" t="str">
        <f>'Actual species'!V712</f>
        <v>------------</v>
      </c>
    </row>
    <row r="713" spans="1:13" x14ac:dyDescent="0.3">
      <c r="A713" t="str">
        <f>Binary!A713</f>
        <v>Thinobius smetanai</v>
      </c>
      <c r="B713" s="137">
        <f>IF(Binary!B713&gt;=1,"X",0)</f>
        <v>0</v>
      </c>
      <c r="C713" s="137">
        <f>IF(Binary!C713&gt;=1,"X",0)</f>
        <v>0</v>
      </c>
      <c r="D713" s="137">
        <f>IF(Binary!D713&gt;=1,"X",0)</f>
        <v>0</v>
      </c>
      <c r="E713" s="137">
        <f>IF(Binary!E713&gt;=1,"X",0)</f>
        <v>0</v>
      </c>
      <c r="F713" s="137">
        <f>IF(Binary!F713&gt;=1,"X",0)</f>
        <v>0</v>
      </c>
      <c r="G713" s="137">
        <f>IF(Binary!G713&gt;=1,"X",0)</f>
        <v>0</v>
      </c>
      <c r="H713" s="137">
        <f>IF(Binary!H713&gt;=1,"X",0)</f>
        <v>0</v>
      </c>
      <c r="I713" s="137">
        <f>IF(Binary!I713&gt;=1,"X",0)</f>
        <v>0</v>
      </c>
      <c r="J713" s="137">
        <f>IF(Binary!J713&gt;=1,"X",0)</f>
        <v>0</v>
      </c>
      <c r="K713" s="137">
        <f>IF(Binary!K713&gt;=1,"X",0)</f>
        <v>0</v>
      </c>
      <c r="L713" s="137">
        <f>IF(Binary!L713&gt;=1,"X",0)</f>
        <v>0</v>
      </c>
      <c r="M713" t="str">
        <f>'Actual species'!V713</f>
        <v>------------</v>
      </c>
    </row>
    <row r="714" spans="1:13" x14ac:dyDescent="0.3">
      <c r="A714" t="str">
        <f>Binary!A714</f>
        <v>Thinobius sp.</v>
      </c>
      <c r="B714" s="137" t="str">
        <f>IF(Binary!B714&gt;=1,"X",0)</f>
        <v>X</v>
      </c>
      <c r="C714" s="137">
        <f>IF(Binary!C714&gt;=1,"X",0)</f>
        <v>0</v>
      </c>
      <c r="D714" s="137">
        <f>IF(Binary!D714&gt;=1,"X",0)</f>
        <v>0</v>
      </c>
      <c r="E714" s="137">
        <f>IF(Binary!E714&gt;=1,"X",0)</f>
        <v>0</v>
      </c>
      <c r="F714" s="137">
        <f>IF(Binary!F714&gt;=1,"X",0)</f>
        <v>0</v>
      </c>
      <c r="G714" s="137">
        <f>IF(Binary!G714&gt;=1,"X",0)</f>
        <v>0</v>
      </c>
      <c r="H714" s="137">
        <f>IF(Binary!H714&gt;=1,"X",0)</f>
        <v>0</v>
      </c>
      <c r="I714" s="137">
        <f>IF(Binary!I714&gt;=1,"X",0)</f>
        <v>0</v>
      </c>
      <c r="J714" s="137">
        <f>IF(Binary!J714&gt;=1,"X",0)</f>
        <v>0</v>
      </c>
      <c r="K714" s="137">
        <f>IF(Binary!K714&gt;=1,"X",0)</f>
        <v>0</v>
      </c>
      <c r="L714" s="137">
        <f>IF(Binary!L714&gt;=1,"X",0)</f>
        <v>0</v>
      </c>
      <c r="M714" t="str">
        <f>'Actual species'!V714</f>
        <v>------------</v>
      </c>
    </row>
    <row r="715" spans="1:13" x14ac:dyDescent="0.3">
      <c r="A715" t="str">
        <f>Binary!A715</f>
        <v>Thinodromus bodemeyeri</v>
      </c>
      <c r="B715" s="137" t="str">
        <f>IF(Binary!B715&gt;=1,"X",0)</f>
        <v>X</v>
      </c>
      <c r="C715" s="137">
        <f>IF(Binary!C715&gt;=1,"X",0)</f>
        <v>0</v>
      </c>
      <c r="D715" s="137">
        <f>IF(Binary!D715&gt;=1,"X",0)</f>
        <v>0</v>
      </c>
      <c r="E715" s="137">
        <f>IF(Binary!E715&gt;=1,"X",0)</f>
        <v>0</v>
      </c>
      <c r="F715" s="137">
        <f>IF(Binary!F715&gt;=1,"X",0)</f>
        <v>0</v>
      </c>
      <c r="G715" s="137">
        <f>IF(Binary!G715&gt;=1,"X",0)</f>
        <v>0</v>
      </c>
      <c r="H715" s="137">
        <f>IF(Binary!H715&gt;=1,"X",0)</f>
        <v>0</v>
      </c>
      <c r="I715" s="137">
        <f>IF(Binary!I715&gt;=1,"X",0)</f>
        <v>0</v>
      </c>
      <c r="J715" s="137" t="str">
        <f>IF(Binary!J715&gt;=1,"X",0)</f>
        <v>X</v>
      </c>
      <c r="K715" s="137" t="str">
        <f>IF(Binary!K715&gt;=1,"X",0)</f>
        <v>X</v>
      </c>
      <c r="L715" s="137" t="str">
        <f>IF(Binary!L715&gt;=1,"X",0)</f>
        <v>X</v>
      </c>
      <c r="M715" t="str">
        <f>'Actual species'!V715</f>
        <v>------------</v>
      </c>
    </row>
    <row r="716" spans="1:13" x14ac:dyDescent="0.3">
      <c r="A716" t="str">
        <f>Binary!A716</f>
        <v>Steninae</v>
      </c>
      <c r="B716" s="137">
        <f>IF(Binary!B716&gt;=1,"X",0)</f>
        <v>0</v>
      </c>
      <c r="C716" s="137">
        <f>IF(Binary!C716&gt;=1,"X",0)</f>
        <v>0</v>
      </c>
      <c r="D716" s="137">
        <f>IF(Binary!D716&gt;=1,"X",0)</f>
        <v>0</v>
      </c>
      <c r="E716" s="137">
        <f>IF(Binary!E716&gt;=1,"X",0)</f>
        <v>0</v>
      </c>
      <c r="F716" s="137">
        <f>IF(Binary!F716&gt;=1,"X",0)</f>
        <v>0</v>
      </c>
      <c r="G716" s="137">
        <f>IF(Binary!G716&gt;=1,"X",0)</f>
        <v>0</v>
      </c>
      <c r="H716" s="137">
        <f>IF(Binary!H716&gt;=1,"X",0)</f>
        <v>0</v>
      </c>
      <c r="I716" s="137">
        <f>IF(Binary!I716&gt;=1,"X",0)</f>
        <v>0</v>
      </c>
      <c r="J716" s="137">
        <f>IF(Binary!J716&gt;=1,"X",0)</f>
        <v>0</v>
      </c>
      <c r="K716" s="137">
        <f>IF(Binary!K716&gt;=1,"X",0)</f>
        <v>0</v>
      </c>
      <c r="L716" s="137">
        <f>IF(Binary!L716&gt;=1,"X",0)</f>
        <v>0</v>
      </c>
      <c r="M716">
        <f>'Actual species'!V716</f>
        <v>0</v>
      </c>
    </row>
    <row r="717" spans="1:13" x14ac:dyDescent="0.3">
      <c r="A717" t="str">
        <f>Binary!A717</f>
        <v>Stenus aceris</v>
      </c>
      <c r="B717" s="137" t="str">
        <f>IF(Binary!B717&gt;=1,"X",0)</f>
        <v>X</v>
      </c>
      <c r="C717" s="137">
        <f>IF(Binary!C717&gt;=1,"X",0)</f>
        <v>0</v>
      </c>
      <c r="D717" s="137" t="str">
        <f>IF(Binary!D717&gt;=1,"X",0)</f>
        <v>X</v>
      </c>
      <c r="E717" s="137" t="str">
        <f>IF(Binary!E717&gt;=1,"X",0)</f>
        <v>X</v>
      </c>
      <c r="F717" s="137" t="str">
        <f>IF(Binary!F717&gt;=1,"X",0)</f>
        <v>X</v>
      </c>
      <c r="G717" s="137" t="str">
        <f>IF(Binary!G717&gt;=1,"X",0)</f>
        <v>X</v>
      </c>
      <c r="H717" s="137" t="str">
        <f>IF(Binary!H717&gt;=1,"X",0)</f>
        <v>X</v>
      </c>
      <c r="I717" s="137">
        <f>IF(Binary!I717&gt;=1,"X",0)</f>
        <v>0</v>
      </c>
      <c r="J717" s="137" t="str">
        <f>IF(Binary!J717&gt;=1,"X",0)</f>
        <v>X</v>
      </c>
      <c r="K717" s="137">
        <f>IF(Binary!K717&gt;=1,"X",0)</f>
        <v>0</v>
      </c>
      <c r="L717" s="137" t="str">
        <f>IF(Binary!L717&gt;=1,"X",0)</f>
        <v>X</v>
      </c>
      <c r="M717">
        <f>'Actual species'!V717</f>
        <v>2</v>
      </c>
    </row>
    <row r="718" spans="1:13" x14ac:dyDescent="0.3">
      <c r="A718" t="str">
        <f>Binary!A718</f>
        <v>Stenus anatolicus</v>
      </c>
      <c r="B718" s="137" t="str">
        <f>IF(Binary!B718&gt;=1,"X",0)</f>
        <v>X</v>
      </c>
      <c r="C718" s="137">
        <f>IF(Binary!C718&gt;=1,"X",0)</f>
        <v>0</v>
      </c>
      <c r="D718" s="137">
        <f>IF(Binary!D718&gt;=1,"X",0)</f>
        <v>0</v>
      </c>
      <c r="E718" s="137">
        <f>IF(Binary!E718&gt;=1,"X",0)</f>
        <v>0</v>
      </c>
      <c r="F718" s="137">
        <f>IF(Binary!F718&gt;=1,"X",0)</f>
        <v>0</v>
      </c>
      <c r="G718" s="137">
        <f>IF(Binary!G718&gt;=1,"X",0)</f>
        <v>0</v>
      </c>
      <c r="H718" s="137">
        <f>IF(Binary!H718&gt;=1,"X",0)</f>
        <v>0</v>
      </c>
      <c r="I718" s="137">
        <f>IF(Binary!I718&gt;=1,"X",0)</f>
        <v>0</v>
      </c>
      <c r="J718" s="137">
        <f>IF(Binary!J718&gt;=1,"X",0)</f>
        <v>0</v>
      </c>
      <c r="K718" s="137">
        <f>IF(Binary!K718&gt;=1,"X",0)</f>
        <v>0</v>
      </c>
      <c r="L718" s="137">
        <f>IF(Binary!L718&gt;=1,"X",0)</f>
        <v>0</v>
      </c>
      <c r="M718" t="str">
        <f>'Actual species'!V718</f>
        <v>------------</v>
      </c>
    </row>
    <row r="719" spans="1:13" x14ac:dyDescent="0.3">
      <c r="A719" t="str">
        <f>Binary!A719</f>
        <v>Stenus annulipes</v>
      </c>
      <c r="B719" s="137">
        <f>IF(Binary!B719&gt;=1,"X",0)</f>
        <v>0</v>
      </c>
      <c r="C719" s="137">
        <f>IF(Binary!C719&gt;=1,"X",0)</f>
        <v>0</v>
      </c>
      <c r="D719" s="137">
        <f>IF(Binary!D719&gt;=1,"X",0)</f>
        <v>0</v>
      </c>
      <c r="E719" s="137">
        <f>IF(Binary!E719&gt;=1,"X",0)</f>
        <v>0</v>
      </c>
      <c r="F719" s="137">
        <f>IF(Binary!F719&gt;=1,"X",0)</f>
        <v>0</v>
      </c>
      <c r="G719" s="137">
        <f>IF(Binary!G719&gt;=1,"X",0)</f>
        <v>0</v>
      </c>
      <c r="H719" s="137">
        <f>IF(Binary!H719&gt;=1,"X",0)</f>
        <v>0</v>
      </c>
      <c r="I719" s="137">
        <f>IF(Binary!I719&gt;=1,"X",0)</f>
        <v>0</v>
      </c>
      <c r="J719" s="137">
        <f>IF(Binary!J719&gt;=1,"X",0)</f>
        <v>0</v>
      </c>
      <c r="K719" s="137">
        <f>IF(Binary!K719&gt;=1,"X",0)</f>
        <v>0</v>
      </c>
      <c r="L719" s="137">
        <f>IF(Binary!L719&gt;=1,"X",0)</f>
        <v>0</v>
      </c>
      <c r="M719" t="str">
        <f>'Actual species'!V719</f>
        <v>------------</v>
      </c>
    </row>
    <row r="720" spans="1:13" x14ac:dyDescent="0.3">
      <c r="A720" t="str">
        <f>Binary!A720</f>
        <v xml:space="preserve">Stenus ariadne (E) </v>
      </c>
      <c r="B720" s="137">
        <f>IF(Binary!B720&gt;=1,"X",0)</f>
        <v>0</v>
      </c>
      <c r="C720" s="137">
        <f>IF(Binary!C720&gt;=1,"X",0)</f>
        <v>0</v>
      </c>
      <c r="D720" s="137">
        <f>IF(Binary!D720&gt;=1,"X",0)</f>
        <v>0</v>
      </c>
      <c r="E720" s="137">
        <f>IF(Binary!E720&gt;=1,"X",0)</f>
        <v>0</v>
      </c>
      <c r="F720" s="137">
        <f>IF(Binary!F720&gt;=1,"X",0)</f>
        <v>0</v>
      </c>
      <c r="G720" s="137">
        <f>IF(Binary!G720&gt;=1,"X",0)</f>
        <v>0</v>
      </c>
      <c r="H720" s="137">
        <f>IF(Binary!H720&gt;=1,"X",0)</f>
        <v>0</v>
      </c>
      <c r="I720" s="137">
        <f>IF(Binary!I720&gt;=1,"X",0)</f>
        <v>0</v>
      </c>
      <c r="J720" s="137">
        <f>IF(Binary!J720&gt;=1,"X",0)</f>
        <v>0</v>
      </c>
      <c r="K720" s="137">
        <f>IF(Binary!K720&gt;=1,"X",0)</f>
        <v>0</v>
      </c>
      <c r="L720" s="137">
        <f>IF(Binary!L720&gt;=1,"X",0)</f>
        <v>0</v>
      </c>
      <c r="M720" t="str">
        <f>'Actual species'!V720</f>
        <v>------------</v>
      </c>
    </row>
    <row r="721" spans="1:13" x14ac:dyDescent="0.3">
      <c r="A721" t="str">
        <f>Binary!A721</f>
        <v>Stenus assequens</v>
      </c>
      <c r="B721" s="137">
        <f>IF(Binary!B721&gt;=1,"X",0)</f>
        <v>0</v>
      </c>
      <c r="C721" s="137">
        <f>IF(Binary!C721&gt;=1,"X",0)</f>
        <v>0</v>
      </c>
      <c r="D721" s="137">
        <f>IF(Binary!D721&gt;=1,"X",0)</f>
        <v>0</v>
      </c>
      <c r="E721" s="137">
        <f>IF(Binary!E721&gt;=1,"X",0)</f>
        <v>0</v>
      </c>
      <c r="F721" s="137">
        <f>IF(Binary!F721&gt;=1,"X",0)</f>
        <v>0</v>
      </c>
      <c r="G721" s="137">
        <f>IF(Binary!G721&gt;=1,"X",0)</f>
        <v>0</v>
      </c>
      <c r="H721" s="137">
        <f>IF(Binary!H721&gt;=1,"X",0)</f>
        <v>0</v>
      </c>
      <c r="I721" s="137">
        <f>IF(Binary!I721&gt;=1,"X",0)</f>
        <v>0</v>
      </c>
      <c r="J721" s="137" t="str">
        <f>IF(Binary!J721&gt;=1,"X",0)</f>
        <v>X</v>
      </c>
      <c r="K721" s="137">
        <f>IF(Binary!K721&gt;=1,"X",0)</f>
        <v>0</v>
      </c>
      <c r="L721" s="137">
        <f>IF(Binary!L721&gt;=1,"X",0)</f>
        <v>0</v>
      </c>
      <c r="M721" t="str">
        <f>'Actual species'!V721</f>
        <v>------------</v>
      </c>
    </row>
    <row r="722" spans="1:13" x14ac:dyDescent="0.3">
      <c r="A722" t="str">
        <f>Binary!A722</f>
        <v>Stenus assequens assequens</v>
      </c>
      <c r="B722" s="137">
        <f>IF(Binary!B722&gt;=1,"X",0)</f>
        <v>0</v>
      </c>
      <c r="C722" s="137">
        <f>IF(Binary!C722&gt;=1,"X",0)</f>
        <v>0</v>
      </c>
      <c r="D722" s="137" t="str">
        <f>IF(Binary!D722&gt;=1,"X",0)</f>
        <v>X</v>
      </c>
      <c r="E722" s="137">
        <f>IF(Binary!E722&gt;=1,"X",0)</f>
        <v>0</v>
      </c>
      <c r="F722" s="137">
        <f>IF(Binary!F722&gt;=1,"X",0)</f>
        <v>0</v>
      </c>
      <c r="G722" s="137">
        <f>IF(Binary!G722&gt;=1,"X",0)</f>
        <v>0</v>
      </c>
      <c r="H722" s="137">
        <f>IF(Binary!H722&gt;=1,"X",0)</f>
        <v>0</v>
      </c>
      <c r="I722" s="137">
        <f>IF(Binary!I722&gt;=1,"X",0)</f>
        <v>0</v>
      </c>
      <c r="J722" s="137">
        <f>IF(Binary!J722&gt;=1,"X",0)</f>
        <v>0</v>
      </c>
      <c r="K722" s="137">
        <f>IF(Binary!K722&gt;=1,"X",0)</f>
        <v>0</v>
      </c>
      <c r="L722" s="137">
        <f>IF(Binary!L722&gt;=1,"X",0)</f>
        <v>0</v>
      </c>
      <c r="M722" t="str">
        <f>'Actual species'!V722</f>
        <v>------------</v>
      </c>
    </row>
    <row r="723" spans="1:13" x14ac:dyDescent="0.3">
      <c r="A723" t="str">
        <f>Binary!A723</f>
        <v>Stenus ater</v>
      </c>
      <c r="B723" s="137">
        <f>IF(Binary!B723&gt;=1,"X",0)</f>
        <v>0</v>
      </c>
      <c r="C723" s="137">
        <f>IF(Binary!C723&gt;=1,"X",0)</f>
        <v>0</v>
      </c>
      <c r="D723" s="137">
        <f>IF(Binary!D723&gt;=1,"X",0)</f>
        <v>0</v>
      </c>
      <c r="E723" s="137">
        <f>IF(Binary!E723&gt;=1,"X",0)</f>
        <v>0</v>
      </c>
      <c r="F723" s="137">
        <f>IF(Binary!F723&gt;=1,"X",0)</f>
        <v>0</v>
      </c>
      <c r="G723" s="137">
        <f>IF(Binary!G723&gt;=1,"X",0)</f>
        <v>0</v>
      </c>
      <c r="H723" s="137">
        <f>IF(Binary!H723&gt;=1,"X",0)</f>
        <v>0</v>
      </c>
      <c r="I723" s="137">
        <f>IF(Binary!I723&gt;=1,"X",0)</f>
        <v>0</v>
      </c>
      <c r="J723" s="137">
        <f>IF(Binary!J723&gt;=1,"X",0)</f>
        <v>0</v>
      </c>
      <c r="K723" s="137">
        <f>IF(Binary!K723&gt;=1,"X",0)</f>
        <v>0</v>
      </c>
      <c r="L723" s="137">
        <f>IF(Binary!L723&gt;=1,"X",0)</f>
        <v>0</v>
      </c>
      <c r="M723" t="str">
        <f>'Actual species'!V723</f>
        <v>------------</v>
      </c>
    </row>
    <row r="724" spans="1:13" x14ac:dyDescent="0.3">
      <c r="A724" t="str">
        <f>Binary!A724</f>
        <v>Stenus atratulus</v>
      </c>
      <c r="B724" s="137">
        <f>IF(Binary!B724&gt;=1,"X",0)</f>
        <v>0</v>
      </c>
      <c r="C724" s="137">
        <f>IF(Binary!C724&gt;=1,"X",0)</f>
        <v>0</v>
      </c>
      <c r="D724" s="137">
        <f>IF(Binary!D724&gt;=1,"X",0)</f>
        <v>0</v>
      </c>
      <c r="E724" s="137">
        <f>IF(Binary!E724&gt;=1,"X",0)</f>
        <v>0</v>
      </c>
      <c r="F724" s="137">
        <f>IF(Binary!F724&gt;=1,"X",0)</f>
        <v>0</v>
      </c>
      <c r="G724" s="137">
        <f>IF(Binary!G724&gt;=1,"X",0)</f>
        <v>0</v>
      </c>
      <c r="H724" s="137">
        <f>IF(Binary!H724&gt;=1,"X",0)</f>
        <v>0</v>
      </c>
      <c r="I724" s="137">
        <f>IF(Binary!I724&gt;=1,"X",0)</f>
        <v>0</v>
      </c>
      <c r="J724" s="137">
        <f>IF(Binary!J724&gt;=1,"X",0)</f>
        <v>0</v>
      </c>
      <c r="K724" s="137">
        <f>IF(Binary!K724&gt;=1,"X",0)</f>
        <v>0</v>
      </c>
      <c r="L724" s="137">
        <f>IF(Binary!L724&gt;=1,"X",0)</f>
        <v>0</v>
      </c>
      <c r="M724" t="str">
        <f>'Actual species'!V724</f>
        <v>------------</v>
      </c>
    </row>
    <row r="725" spans="1:13" x14ac:dyDescent="0.3">
      <c r="A725" t="str">
        <f>Binary!A725</f>
        <v>Stenus binotatus</v>
      </c>
      <c r="B725" s="137">
        <f>IF(Binary!B725&gt;=1,"X",0)</f>
        <v>0</v>
      </c>
      <c r="C725" s="137">
        <f>IF(Binary!C725&gt;=1,"X",0)</f>
        <v>0</v>
      </c>
      <c r="D725" s="137">
        <f>IF(Binary!D725&gt;=1,"X",0)</f>
        <v>0</v>
      </c>
      <c r="E725" s="137">
        <f>IF(Binary!E725&gt;=1,"X",0)</f>
        <v>0</v>
      </c>
      <c r="F725" s="137">
        <f>IF(Binary!F725&gt;=1,"X",0)</f>
        <v>0</v>
      </c>
      <c r="G725" s="137">
        <f>IF(Binary!G725&gt;=1,"X",0)</f>
        <v>0</v>
      </c>
      <c r="H725" s="137">
        <f>IF(Binary!H725&gt;=1,"X",0)</f>
        <v>0</v>
      </c>
      <c r="I725" s="137">
        <f>IF(Binary!I725&gt;=1,"X",0)</f>
        <v>0</v>
      </c>
      <c r="J725" s="137" t="str">
        <f>IF(Binary!J725&gt;=1,"X",0)</f>
        <v>X</v>
      </c>
      <c r="K725" s="137">
        <f>IF(Binary!K725&gt;=1,"X",0)</f>
        <v>0</v>
      </c>
      <c r="L725" s="137">
        <f>IF(Binary!L725&gt;=1,"X",0)</f>
        <v>0</v>
      </c>
      <c r="M725" t="str">
        <f>'Actual species'!V725</f>
        <v>------------</v>
      </c>
    </row>
    <row r="726" spans="1:13" x14ac:dyDescent="0.3">
      <c r="A726" t="str">
        <f>Binary!A726</f>
        <v>Stenus brunnipes</v>
      </c>
      <c r="B726" s="137">
        <f>IF(Binary!B726&gt;=1,"X",0)</f>
        <v>0</v>
      </c>
      <c r="C726" s="137">
        <f>IF(Binary!C726&gt;=1,"X",0)</f>
        <v>0</v>
      </c>
      <c r="D726" s="137">
        <f>IF(Binary!D726&gt;=1,"X",0)</f>
        <v>0</v>
      </c>
      <c r="E726" s="137">
        <f>IF(Binary!E726&gt;=1,"X",0)</f>
        <v>0</v>
      </c>
      <c r="F726" s="137" t="str">
        <f>IF(Binary!F726&gt;=1,"X",0)</f>
        <v>X</v>
      </c>
      <c r="G726" s="137">
        <f>IF(Binary!G726&gt;=1,"X",0)</f>
        <v>0</v>
      </c>
      <c r="H726" s="137">
        <f>IF(Binary!H726&gt;=1,"X",0)</f>
        <v>0</v>
      </c>
      <c r="I726" s="137">
        <f>IF(Binary!I726&gt;=1,"X",0)</f>
        <v>0</v>
      </c>
      <c r="J726" s="137">
        <f>IF(Binary!J726&gt;=1,"X",0)</f>
        <v>0</v>
      </c>
      <c r="K726" s="137">
        <f>IF(Binary!K726&gt;=1,"X",0)</f>
        <v>0</v>
      </c>
      <c r="L726" s="137">
        <f>IF(Binary!L726&gt;=1,"X",0)</f>
        <v>0</v>
      </c>
      <c r="M726" t="str">
        <f>'Actual species'!V726</f>
        <v>------------</v>
      </c>
    </row>
    <row r="727" spans="1:13" x14ac:dyDescent="0.3">
      <c r="A727" t="str">
        <f>Binary!A727</f>
        <v>Stenus brunnipes brunnipes</v>
      </c>
      <c r="B727" s="137">
        <f>IF(Binary!B727&gt;=1,"X",0)</f>
        <v>0</v>
      </c>
      <c r="C727" s="137">
        <f>IF(Binary!C727&gt;=1,"X",0)</f>
        <v>0</v>
      </c>
      <c r="D727" s="137">
        <f>IF(Binary!D727&gt;=1,"X",0)</f>
        <v>0</v>
      </c>
      <c r="E727" s="137">
        <f>IF(Binary!E727&gt;=1,"X",0)</f>
        <v>0</v>
      </c>
      <c r="F727" s="137">
        <f>IF(Binary!F727&gt;=1,"X",0)</f>
        <v>0</v>
      </c>
      <c r="G727" s="137">
        <f>IF(Binary!G727&gt;=1,"X",0)</f>
        <v>0</v>
      </c>
      <c r="H727" s="137">
        <f>IF(Binary!H727&gt;=1,"X",0)</f>
        <v>0</v>
      </c>
      <c r="I727" s="137">
        <f>IF(Binary!I727&gt;=1,"X",0)</f>
        <v>0</v>
      </c>
      <c r="J727" s="137">
        <f>IF(Binary!J727&gt;=1,"X",0)</f>
        <v>0</v>
      </c>
      <c r="K727" s="137">
        <f>IF(Binary!K727&gt;=1,"X",0)</f>
        <v>0</v>
      </c>
      <c r="L727" s="137">
        <f>IF(Binary!L727&gt;=1,"X",0)</f>
        <v>0</v>
      </c>
      <c r="M727" t="str">
        <f>'Actual species'!V727</f>
        <v>------------</v>
      </c>
    </row>
    <row r="728" spans="1:13" x14ac:dyDescent="0.3">
      <c r="A728" t="str">
        <f>Binary!A728</f>
        <v>Stenus brunnipes lepidus</v>
      </c>
      <c r="B728" s="137">
        <f>IF(Binary!B728&gt;=1,"X",0)</f>
        <v>0</v>
      </c>
      <c r="C728" s="137">
        <f>IF(Binary!C728&gt;=1,"X",0)</f>
        <v>0</v>
      </c>
      <c r="D728" s="137" t="str">
        <f>IF(Binary!D728&gt;=1,"X",0)</f>
        <v>X</v>
      </c>
      <c r="E728" s="137" t="str">
        <f>IF(Binary!E728&gt;=1,"X",0)</f>
        <v>X</v>
      </c>
      <c r="F728" s="137">
        <f>IF(Binary!F728&gt;=1,"X",0)</f>
        <v>0</v>
      </c>
      <c r="G728" s="137">
        <f>IF(Binary!G728&gt;=1,"X",0)</f>
        <v>0</v>
      </c>
      <c r="H728" s="137" t="str">
        <f>IF(Binary!H728&gt;=1,"X",0)</f>
        <v>X</v>
      </c>
      <c r="I728" s="137">
        <f>IF(Binary!I728&gt;=1,"X",0)</f>
        <v>0</v>
      </c>
      <c r="J728" s="137">
        <f>IF(Binary!J728&gt;=1,"X",0)</f>
        <v>0</v>
      </c>
      <c r="K728" s="137" t="str">
        <f>IF(Binary!K728&gt;=1,"X",0)</f>
        <v>X</v>
      </c>
      <c r="L728" s="137" t="str">
        <f>IF(Binary!L728&gt;=1,"X",0)</f>
        <v>X</v>
      </c>
      <c r="M728" t="str">
        <f>'Actual species'!V728</f>
        <v>------------</v>
      </c>
    </row>
    <row r="729" spans="1:13" x14ac:dyDescent="0.3">
      <c r="A729" t="str">
        <f>Binary!A729</f>
        <v>Stenus butrintensis</v>
      </c>
      <c r="B729" s="137">
        <f>IF(Binary!B729&gt;=1,"X",0)</f>
        <v>0</v>
      </c>
      <c r="C729" s="137">
        <f>IF(Binary!C729&gt;=1,"X",0)</f>
        <v>0</v>
      </c>
      <c r="D729" s="137">
        <f>IF(Binary!D729&gt;=1,"X",0)</f>
        <v>0</v>
      </c>
      <c r="E729" s="137">
        <f>IF(Binary!E729&gt;=1,"X",0)</f>
        <v>0</v>
      </c>
      <c r="F729" s="137">
        <f>IF(Binary!F729&gt;=1,"X",0)</f>
        <v>0</v>
      </c>
      <c r="G729" s="137">
        <f>IF(Binary!G729&gt;=1,"X",0)</f>
        <v>0</v>
      </c>
      <c r="H729" s="137">
        <f>IF(Binary!H729&gt;=1,"X",0)</f>
        <v>0</v>
      </c>
      <c r="I729" s="137">
        <f>IF(Binary!I729&gt;=1,"X",0)</f>
        <v>0</v>
      </c>
      <c r="J729" s="137">
        <f>IF(Binary!J729&gt;=1,"X",0)</f>
        <v>0</v>
      </c>
      <c r="K729" s="137">
        <f>IF(Binary!K729&gt;=1,"X",0)</f>
        <v>0</v>
      </c>
      <c r="L729" s="137">
        <f>IF(Binary!L729&gt;=1,"X",0)</f>
        <v>0</v>
      </c>
      <c r="M729" t="str">
        <f>'Actual species'!V729</f>
        <v>------------</v>
      </c>
    </row>
    <row r="730" spans="1:13" x14ac:dyDescent="0.3">
      <c r="A730" t="str">
        <f>Binary!A730</f>
        <v>Stenus capitulatus</v>
      </c>
      <c r="B730" s="137">
        <f>IF(Binary!B730&gt;=1,"X",0)</f>
        <v>0</v>
      </c>
      <c r="C730" s="137">
        <f>IF(Binary!C730&gt;=1,"X",0)</f>
        <v>0</v>
      </c>
      <c r="D730" s="137" t="str">
        <f>IF(Binary!D730&gt;=1,"X",0)</f>
        <v>X</v>
      </c>
      <c r="E730" s="137">
        <f>IF(Binary!E730&gt;=1,"X",0)</f>
        <v>0</v>
      </c>
      <c r="F730" s="137">
        <f>IF(Binary!F730&gt;=1,"X",0)</f>
        <v>0</v>
      </c>
      <c r="G730" s="137">
        <f>IF(Binary!G730&gt;=1,"X",0)</f>
        <v>0</v>
      </c>
      <c r="H730" s="137">
        <f>IF(Binary!H730&gt;=1,"X",0)</f>
        <v>0</v>
      </c>
      <c r="I730" s="137">
        <f>IF(Binary!I730&gt;=1,"X",0)</f>
        <v>0</v>
      </c>
      <c r="J730" s="137">
        <f>IF(Binary!J730&gt;=1,"X",0)</f>
        <v>0</v>
      </c>
      <c r="K730" s="137">
        <f>IF(Binary!K730&gt;=1,"X",0)</f>
        <v>0</v>
      </c>
      <c r="L730" s="137">
        <f>IF(Binary!L730&gt;=1,"X",0)</f>
        <v>0</v>
      </c>
      <c r="M730" t="str">
        <f>'Actual species'!V730</f>
        <v>------------</v>
      </c>
    </row>
    <row r="731" spans="1:13" x14ac:dyDescent="0.3">
      <c r="A731" t="str">
        <f>Binary!A731</f>
        <v>Stenus cephallenicus</v>
      </c>
      <c r="B731" s="137">
        <f>IF(Binary!B731&gt;=1,"X",0)</f>
        <v>0</v>
      </c>
      <c r="C731" s="137">
        <f>IF(Binary!C731&gt;=1,"X",0)</f>
        <v>0</v>
      </c>
      <c r="D731" s="137">
        <f>IF(Binary!D731&gt;=1,"X",0)</f>
        <v>0</v>
      </c>
      <c r="E731" s="137">
        <f>IF(Binary!E731&gt;=1,"X",0)</f>
        <v>0</v>
      </c>
      <c r="F731" s="137">
        <f>IF(Binary!F731&gt;=1,"X",0)</f>
        <v>0</v>
      </c>
      <c r="G731" s="137">
        <f>IF(Binary!G731&gt;=1,"X",0)</f>
        <v>0</v>
      </c>
      <c r="H731" s="137">
        <f>IF(Binary!H731&gt;=1,"X",0)</f>
        <v>0</v>
      </c>
      <c r="I731" s="137">
        <f>IF(Binary!I731&gt;=1,"X",0)</f>
        <v>0</v>
      </c>
      <c r="J731" s="137">
        <f>IF(Binary!J731&gt;=1,"X",0)</f>
        <v>0</v>
      </c>
      <c r="K731" s="137">
        <f>IF(Binary!K731&gt;=1,"X",0)</f>
        <v>0</v>
      </c>
      <c r="L731" s="137">
        <f>IF(Binary!L731&gt;=1,"X",0)</f>
        <v>0</v>
      </c>
      <c r="M731" t="str">
        <f>'Actual species'!V731</f>
        <v>------------</v>
      </c>
    </row>
    <row r="732" spans="1:13" x14ac:dyDescent="0.3">
      <c r="A732" t="str">
        <f>Binary!A732</f>
        <v>Stenus cf. cordatoides</v>
      </c>
      <c r="B732" s="137">
        <f>IF(Binary!B732&gt;=1,"X",0)</f>
        <v>0</v>
      </c>
      <c r="C732" s="137">
        <f>IF(Binary!C732&gt;=1,"X",0)</f>
        <v>0</v>
      </c>
      <c r="D732" s="137">
        <f>IF(Binary!D732&gt;=1,"X",0)</f>
        <v>0</v>
      </c>
      <c r="E732" s="137">
        <f>IF(Binary!E732&gt;=1,"X",0)</f>
        <v>0</v>
      </c>
      <c r="F732" s="137">
        <f>IF(Binary!F732&gt;=1,"X",0)</f>
        <v>0</v>
      </c>
      <c r="G732" s="137" t="str">
        <f>IF(Binary!G732&gt;=1,"X",0)</f>
        <v>X</v>
      </c>
      <c r="H732" s="137">
        <f>IF(Binary!H732&gt;=1,"X",0)</f>
        <v>0</v>
      </c>
      <c r="I732" s="137">
        <f>IF(Binary!I732&gt;=1,"X",0)</f>
        <v>0</v>
      </c>
      <c r="J732" s="137">
        <f>IF(Binary!J732&gt;=1,"X",0)</f>
        <v>0</v>
      </c>
      <c r="K732" s="137">
        <f>IF(Binary!K732&gt;=1,"X",0)</f>
        <v>0</v>
      </c>
      <c r="L732" s="137">
        <f>IF(Binary!L732&gt;=1,"X",0)</f>
        <v>0</v>
      </c>
      <c r="M732" t="str">
        <f>'Actual species'!V732</f>
        <v>------------</v>
      </c>
    </row>
    <row r="733" spans="1:13" x14ac:dyDescent="0.3">
      <c r="A733" t="str">
        <f>Binary!A733</f>
        <v>Stenus cf. hospes</v>
      </c>
      <c r="B733" s="137">
        <f>IF(Binary!B733&gt;=1,"X",0)</f>
        <v>0</v>
      </c>
      <c r="C733" s="137">
        <f>IF(Binary!C733&gt;=1,"X",0)</f>
        <v>0</v>
      </c>
      <c r="D733" s="137">
        <f>IF(Binary!D733&gt;=1,"X",0)</f>
        <v>0</v>
      </c>
      <c r="E733" s="137">
        <f>IF(Binary!E733&gt;=1,"X",0)</f>
        <v>0</v>
      </c>
      <c r="F733" s="137">
        <f>IF(Binary!F733&gt;=1,"X",0)</f>
        <v>0</v>
      </c>
      <c r="G733" s="137" t="str">
        <f>IF(Binary!G733&gt;=1,"X",0)</f>
        <v>X</v>
      </c>
      <c r="H733" s="137">
        <f>IF(Binary!H733&gt;=1,"X",0)</f>
        <v>0</v>
      </c>
      <c r="I733" s="137">
        <f>IF(Binary!I733&gt;=1,"X",0)</f>
        <v>0</v>
      </c>
      <c r="J733" s="137">
        <f>IF(Binary!J733&gt;=1,"X",0)</f>
        <v>0</v>
      </c>
      <c r="K733" s="137">
        <f>IF(Binary!K733&gt;=1,"X",0)</f>
        <v>0</v>
      </c>
      <c r="L733" s="137">
        <f>IF(Binary!L733&gt;=1,"X",0)</f>
        <v>0</v>
      </c>
      <c r="M733" t="str">
        <f>'Actual species'!V733</f>
        <v>------------</v>
      </c>
    </row>
    <row r="734" spans="1:13" x14ac:dyDescent="0.3">
      <c r="A734" t="str">
        <f>Binary!A734</f>
        <v>Stenus cf. Turcicus</v>
      </c>
      <c r="B734" s="137">
        <f>IF(Binary!B734&gt;=1,"X",0)</f>
        <v>0</v>
      </c>
      <c r="C734" s="137">
        <f>IF(Binary!C734&gt;=1,"X",0)</f>
        <v>0</v>
      </c>
      <c r="D734" s="137">
        <f>IF(Binary!D734&gt;=1,"X",0)</f>
        <v>0</v>
      </c>
      <c r="E734" s="137" t="str">
        <f>IF(Binary!E734&gt;=1,"X",0)</f>
        <v>X</v>
      </c>
      <c r="F734" s="137">
        <f>IF(Binary!F734&gt;=1,"X",0)</f>
        <v>0</v>
      </c>
      <c r="G734" s="137">
        <f>IF(Binary!G734&gt;=1,"X",0)</f>
        <v>0</v>
      </c>
      <c r="H734" s="137">
        <f>IF(Binary!H734&gt;=1,"X",0)</f>
        <v>0</v>
      </c>
      <c r="I734" s="137">
        <f>IF(Binary!I734&gt;=1,"X",0)</f>
        <v>0</v>
      </c>
      <c r="J734" s="137">
        <f>IF(Binary!J734&gt;=1,"X",0)</f>
        <v>0</v>
      </c>
      <c r="K734" s="137">
        <f>IF(Binary!K734&gt;=1,"X",0)</f>
        <v>0</v>
      </c>
      <c r="L734" s="137">
        <f>IF(Binary!L734&gt;=1,"X",0)</f>
        <v>0</v>
      </c>
      <c r="M734" t="str">
        <f>'Actual species'!V734</f>
        <v>------------</v>
      </c>
    </row>
    <row r="735" spans="1:13" x14ac:dyDescent="0.3">
      <c r="A735" t="str">
        <f>Binary!A735</f>
        <v>Stenus circularis</v>
      </c>
      <c r="B735" s="137">
        <f>IF(Binary!B735&gt;=1,"X",0)</f>
        <v>0</v>
      </c>
      <c r="C735" s="137">
        <f>IF(Binary!C735&gt;=1,"X",0)</f>
        <v>0</v>
      </c>
      <c r="D735" s="137">
        <f>IF(Binary!D735&gt;=1,"X",0)</f>
        <v>0</v>
      </c>
      <c r="E735" s="137">
        <f>IF(Binary!E735&gt;=1,"X",0)</f>
        <v>0</v>
      </c>
      <c r="F735" s="137">
        <f>IF(Binary!F735&gt;=1,"X",0)</f>
        <v>0</v>
      </c>
      <c r="G735" s="137">
        <f>IF(Binary!G735&gt;=1,"X",0)</f>
        <v>0</v>
      </c>
      <c r="H735" s="137">
        <f>IF(Binary!H735&gt;=1,"X",0)</f>
        <v>0</v>
      </c>
      <c r="I735" s="137">
        <f>IF(Binary!I735&gt;=1,"X",0)</f>
        <v>0</v>
      </c>
      <c r="J735" s="137">
        <f>IF(Binary!J735&gt;=1,"X",0)</f>
        <v>0</v>
      </c>
      <c r="K735" s="137">
        <f>IF(Binary!K735&gt;=1,"X",0)</f>
        <v>0</v>
      </c>
      <c r="L735" s="137">
        <f>IF(Binary!L735&gt;=1,"X",0)</f>
        <v>0</v>
      </c>
      <c r="M735" t="str">
        <f>'Actual species'!V735</f>
        <v>------------</v>
      </c>
    </row>
    <row r="736" spans="1:13" x14ac:dyDescent="0.3">
      <c r="A736" t="str">
        <f>Binary!A736</f>
        <v>Stenus clavicornis</v>
      </c>
      <c r="B736" s="137">
        <f>IF(Binary!B736&gt;=1,"X",0)</f>
        <v>0</v>
      </c>
      <c r="C736" s="137">
        <f>IF(Binary!C736&gt;=1,"X",0)</f>
        <v>0</v>
      </c>
      <c r="D736" s="137">
        <f>IF(Binary!D736&gt;=1,"X",0)</f>
        <v>0</v>
      </c>
      <c r="E736" s="137">
        <f>IF(Binary!E736&gt;=1,"X",0)</f>
        <v>0</v>
      </c>
      <c r="F736" s="137">
        <f>IF(Binary!F736&gt;=1,"X",0)</f>
        <v>0</v>
      </c>
      <c r="G736" s="137">
        <f>IF(Binary!G736&gt;=1,"X",0)</f>
        <v>0</v>
      </c>
      <c r="H736" s="137">
        <f>IF(Binary!H736&gt;=1,"X",0)</f>
        <v>0</v>
      </c>
      <c r="I736" s="137">
        <f>IF(Binary!I736&gt;=1,"X",0)</f>
        <v>0</v>
      </c>
      <c r="J736" s="137">
        <f>IF(Binary!J736&gt;=1,"X",0)</f>
        <v>0</v>
      </c>
      <c r="K736" s="137">
        <f>IF(Binary!K736&gt;=1,"X",0)</f>
        <v>0</v>
      </c>
      <c r="L736" s="137">
        <f>IF(Binary!L736&gt;=1,"X",0)</f>
        <v>0</v>
      </c>
      <c r="M736" t="str">
        <f>'Actual species'!V736</f>
        <v>------------</v>
      </c>
    </row>
    <row r="737" spans="1:13" x14ac:dyDescent="0.3">
      <c r="A737" t="str">
        <f>Binary!A737</f>
        <v>Stenus coarticollis drepanensis</v>
      </c>
      <c r="B737" s="137">
        <f>IF(Binary!B737&gt;=1,"X",0)</f>
        <v>0</v>
      </c>
      <c r="C737" s="137">
        <f>IF(Binary!C737&gt;=1,"X",0)</f>
        <v>0</v>
      </c>
      <c r="D737" s="137">
        <f>IF(Binary!D737&gt;=1,"X",0)</f>
        <v>0</v>
      </c>
      <c r="E737" s="137">
        <f>IF(Binary!E737&gt;=1,"X",0)</f>
        <v>0</v>
      </c>
      <c r="F737" s="137">
        <f>IF(Binary!F737&gt;=1,"X",0)</f>
        <v>0</v>
      </c>
      <c r="G737" s="137">
        <f>IF(Binary!G737&gt;=1,"X",0)</f>
        <v>0</v>
      </c>
      <c r="H737" s="137">
        <f>IF(Binary!H737&gt;=1,"X",0)</f>
        <v>0</v>
      </c>
      <c r="I737" s="137">
        <f>IF(Binary!I737&gt;=1,"X",0)</f>
        <v>0</v>
      </c>
      <c r="J737" s="137" t="str">
        <f>IF(Binary!J737&gt;=1,"X",0)</f>
        <v>X</v>
      </c>
      <c r="K737" s="137">
        <f>IF(Binary!K737&gt;=1,"X",0)</f>
        <v>0</v>
      </c>
      <c r="L737" s="137">
        <f>IF(Binary!L737&gt;=1,"X",0)</f>
        <v>0</v>
      </c>
      <c r="M737">
        <f>'Actual species'!V737</f>
        <v>1</v>
      </c>
    </row>
    <row r="738" spans="1:13" x14ac:dyDescent="0.3">
      <c r="A738" t="str">
        <f>Binary!A738</f>
        <v xml:space="preserve">Stenus cordatoides </v>
      </c>
      <c r="B738" s="137">
        <f>IF(Binary!B738&gt;=1,"X",0)</f>
        <v>0</v>
      </c>
      <c r="C738" s="137">
        <f>IF(Binary!C738&gt;=1,"X",0)</f>
        <v>0</v>
      </c>
      <c r="D738" s="137">
        <f>IF(Binary!D738&gt;=1,"X",0)</f>
        <v>0</v>
      </c>
      <c r="E738" s="137">
        <f>IF(Binary!E738&gt;=1,"X",0)</f>
        <v>0</v>
      </c>
      <c r="F738" s="137">
        <f>IF(Binary!F738&gt;=1,"X",0)</f>
        <v>0</v>
      </c>
      <c r="G738" s="137">
        <f>IF(Binary!G738&gt;=1,"X",0)</f>
        <v>0</v>
      </c>
      <c r="H738" s="137">
        <f>IF(Binary!H738&gt;=1,"X",0)</f>
        <v>0</v>
      </c>
      <c r="I738" s="137">
        <f>IF(Binary!I738&gt;=1,"X",0)</f>
        <v>0</v>
      </c>
      <c r="J738" s="137">
        <f>IF(Binary!J738&gt;=1,"X",0)</f>
        <v>0</v>
      </c>
      <c r="K738" s="137">
        <f>IF(Binary!K738&gt;=1,"X",0)</f>
        <v>0</v>
      </c>
      <c r="L738" s="137">
        <f>IF(Binary!L738&gt;=1,"X",0)</f>
        <v>0</v>
      </c>
      <c r="M738" t="str">
        <f>'Actual species'!V738</f>
        <v>------------</v>
      </c>
    </row>
    <row r="739" spans="1:13" x14ac:dyDescent="0.3">
      <c r="A739" t="str">
        <f>Binary!A739</f>
        <v>Stenus cribratus</v>
      </c>
      <c r="B739" s="137">
        <f>IF(Binary!B739&gt;=1,"X",0)</f>
        <v>0</v>
      </c>
      <c r="C739" s="137">
        <f>IF(Binary!C739&gt;=1,"X",0)</f>
        <v>0</v>
      </c>
      <c r="D739" s="137">
        <f>IF(Binary!D739&gt;=1,"X",0)</f>
        <v>0</v>
      </c>
      <c r="E739" s="137">
        <f>IF(Binary!E739&gt;=1,"X",0)</f>
        <v>0</v>
      </c>
      <c r="F739" s="137">
        <f>IF(Binary!F739&gt;=1,"X",0)</f>
        <v>0</v>
      </c>
      <c r="G739" s="137">
        <f>IF(Binary!G739&gt;=1,"X",0)</f>
        <v>0</v>
      </c>
      <c r="H739" s="137">
        <f>IF(Binary!H739&gt;=1,"X",0)</f>
        <v>0</v>
      </c>
      <c r="I739" s="137">
        <f>IF(Binary!I739&gt;=1,"X",0)</f>
        <v>0</v>
      </c>
      <c r="J739" s="137">
        <f>IF(Binary!J739&gt;=1,"X",0)</f>
        <v>0</v>
      </c>
      <c r="K739" s="137">
        <f>IF(Binary!K739&gt;=1,"X",0)</f>
        <v>0</v>
      </c>
      <c r="L739" s="137">
        <f>IF(Binary!L739&gt;=1,"X",0)</f>
        <v>0</v>
      </c>
      <c r="M739" t="str">
        <f>'Actual species'!V739</f>
        <v>------------</v>
      </c>
    </row>
    <row r="740" spans="1:13" x14ac:dyDescent="0.3">
      <c r="A740" t="str">
        <f>Binary!A740</f>
        <v>Stenus erythrocnemus</v>
      </c>
      <c r="B740" s="137">
        <f>IF(Binary!B740&gt;=1,"X",0)</f>
        <v>0</v>
      </c>
      <c r="C740" s="137" t="str">
        <f>IF(Binary!C740&gt;=1,"X",0)</f>
        <v>X</v>
      </c>
      <c r="D740" s="137">
        <f>IF(Binary!D740&gt;=1,"X",0)</f>
        <v>0</v>
      </c>
      <c r="E740" s="137">
        <f>IF(Binary!E740&gt;=1,"X",0)</f>
        <v>0</v>
      </c>
      <c r="F740" s="137">
        <f>IF(Binary!F740&gt;=1,"X",0)</f>
        <v>0</v>
      </c>
      <c r="G740" s="137">
        <f>IF(Binary!G740&gt;=1,"X",0)</f>
        <v>0</v>
      </c>
      <c r="H740" s="137">
        <f>IF(Binary!H740&gt;=1,"X",0)</f>
        <v>0</v>
      </c>
      <c r="I740" s="137">
        <f>IF(Binary!I740&gt;=1,"X",0)</f>
        <v>0</v>
      </c>
      <c r="J740" s="137">
        <f>IF(Binary!J740&gt;=1,"X",0)</f>
        <v>0</v>
      </c>
      <c r="K740" s="137">
        <f>IF(Binary!K740&gt;=1,"X",0)</f>
        <v>0</v>
      </c>
      <c r="L740" s="137">
        <f>IF(Binary!L740&gt;=1,"X",0)</f>
        <v>0</v>
      </c>
      <c r="M740" t="str">
        <f>'Actual species'!V740</f>
        <v>------------</v>
      </c>
    </row>
    <row r="741" spans="1:13" x14ac:dyDescent="0.3">
      <c r="A741" t="str">
        <f>Binary!A741</f>
        <v>Stenus excellens</v>
      </c>
      <c r="B741" s="137">
        <f>IF(Binary!B741&gt;=1,"X",0)</f>
        <v>0</v>
      </c>
      <c r="C741" s="137">
        <f>IF(Binary!C741&gt;=1,"X",0)</f>
        <v>0</v>
      </c>
      <c r="D741" s="137">
        <f>IF(Binary!D741&gt;=1,"X",0)</f>
        <v>0</v>
      </c>
      <c r="E741" s="137">
        <f>IF(Binary!E741&gt;=1,"X",0)</f>
        <v>0</v>
      </c>
      <c r="F741" s="137">
        <f>IF(Binary!F741&gt;=1,"X",0)</f>
        <v>0</v>
      </c>
      <c r="G741" s="137">
        <f>IF(Binary!G741&gt;=1,"X",0)</f>
        <v>0</v>
      </c>
      <c r="H741" s="137">
        <f>IF(Binary!H741&gt;=1,"X",0)</f>
        <v>0</v>
      </c>
      <c r="I741" s="137">
        <f>IF(Binary!I741&gt;=1,"X",0)</f>
        <v>0</v>
      </c>
      <c r="J741" s="137">
        <f>IF(Binary!J741&gt;=1,"X",0)</f>
        <v>0</v>
      </c>
      <c r="K741" s="137">
        <f>IF(Binary!K741&gt;=1,"X",0)</f>
        <v>0</v>
      </c>
      <c r="L741" s="137">
        <f>IF(Binary!L741&gt;=1,"X",0)</f>
        <v>0</v>
      </c>
      <c r="M741" t="str">
        <f>'Actual species'!V741</f>
        <v>------------</v>
      </c>
    </row>
    <row r="742" spans="1:13" x14ac:dyDescent="0.3">
      <c r="A742" t="str">
        <f>Binary!A742</f>
        <v>Stenus flavipalpis</v>
      </c>
      <c r="B742" s="137">
        <f>IF(Binary!B742&gt;=1,"X",0)</f>
        <v>0</v>
      </c>
      <c r="C742" s="137">
        <f>IF(Binary!C742&gt;=1,"X",0)</f>
        <v>0</v>
      </c>
      <c r="D742" s="137">
        <f>IF(Binary!D742&gt;=1,"X",0)</f>
        <v>0</v>
      </c>
      <c r="E742" s="137">
        <f>IF(Binary!E742&gt;=1,"X",0)</f>
        <v>0</v>
      </c>
      <c r="F742" s="137">
        <f>IF(Binary!F742&gt;=1,"X",0)</f>
        <v>0</v>
      </c>
      <c r="G742" s="137">
        <f>IF(Binary!G742&gt;=1,"X",0)</f>
        <v>0</v>
      </c>
      <c r="H742" s="137">
        <f>IF(Binary!H742&gt;=1,"X",0)</f>
        <v>0</v>
      </c>
      <c r="I742" s="137">
        <f>IF(Binary!I742&gt;=1,"X",0)</f>
        <v>0</v>
      </c>
      <c r="J742" s="137">
        <f>IF(Binary!J742&gt;=1,"X",0)</f>
        <v>0</v>
      </c>
      <c r="K742" s="137">
        <f>IF(Binary!K742&gt;=1,"X",0)</f>
        <v>0</v>
      </c>
      <c r="L742" s="137">
        <f>IF(Binary!L742&gt;=1,"X",0)</f>
        <v>0</v>
      </c>
      <c r="M742" t="str">
        <f>'Actual species'!V742</f>
        <v>------------</v>
      </c>
    </row>
    <row r="743" spans="1:13" x14ac:dyDescent="0.3">
      <c r="A743" t="str">
        <f>Binary!A743</f>
        <v>Stenus fornicatus</v>
      </c>
      <c r="B743" s="137">
        <f>IF(Binary!B743&gt;=1,"X",0)</f>
        <v>0</v>
      </c>
      <c r="C743" s="137">
        <f>IF(Binary!C743&gt;=1,"X",0)</f>
        <v>0</v>
      </c>
      <c r="D743" s="137">
        <f>IF(Binary!D743&gt;=1,"X",0)</f>
        <v>0</v>
      </c>
      <c r="E743" s="137">
        <f>IF(Binary!E743&gt;=1,"X",0)</f>
        <v>0</v>
      </c>
      <c r="F743" s="137">
        <f>IF(Binary!F743&gt;=1,"X",0)</f>
        <v>0</v>
      </c>
      <c r="G743" s="137">
        <f>IF(Binary!G743&gt;=1,"X",0)</f>
        <v>0</v>
      </c>
      <c r="H743" s="137">
        <f>IF(Binary!H743&gt;=1,"X",0)</f>
        <v>0</v>
      </c>
      <c r="I743" s="137">
        <f>IF(Binary!I743&gt;=1,"X",0)</f>
        <v>0</v>
      </c>
      <c r="J743" s="137">
        <f>IF(Binary!J743&gt;=1,"X",0)</f>
        <v>0</v>
      </c>
      <c r="K743" s="137">
        <f>IF(Binary!K743&gt;=1,"X",0)</f>
        <v>0</v>
      </c>
      <c r="L743" s="137">
        <f>IF(Binary!L743&gt;=1,"X",0)</f>
        <v>0</v>
      </c>
      <c r="M743" t="str">
        <f>'Actual species'!V743</f>
        <v>------------</v>
      </c>
    </row>
    <row r="744" spans="1:13" x14ac:dyDescent="0.3">
      <c r="A744" t="str">
        <f>Binary!A744</f>
        <v>Stenus ganglbaueri</v>
      </c>
      <c r="B744" s="137">
        <f>IF(Binary!B744&gt;=1,"X",0)</f>
        <v>0</v>
      </c>
      <c r="C744" s="137">
        <f>IF(Binary!C744&gt;=1,"X",0)</f>
        <v>0</v>
      </c>
      <c r="D744" s="137">
        <f>IF(Binary!D744&gt;=1,"X",0)</f>
        <v>0</v>
      </c>
      <c r="E744" s="137">
        <f>IF(Binary!E744&gt;=1,"X",0)</f>
        <v>0</v>
      </c>
      <c r="F744" s="137">
        <f>IF(Binary!F744&gt;=1,"X",0)</f>
        <v>0</v>
      </c>
      <c r="G744" s="137">
        <f>IF(Binary!G744&gt;=1,"X",0)</f>
        <v>0</v>
      </c>
      <c r="H744" s="137">
        <f>IF(Binary!H744&gt;=1,"X",0)</f>
        <v>0</v>
      </c>
      <c r="I744" s="137">
        <f>IF(Binary!I744&gt;=1,"X",0)</f>
        <v>0</v>
      </c>
      <c r="J744" s="137">
        <f>IF(Binary!J744&gt;=1,"X",0)</f>
        <v>0</v>
      </c>
      <c r="K744" s="137">
        <f>IF(Binary!K744&gt;=1,"X",0)</f>
        <v>0</v>
      </c>
      <c r="L744" s="137">
        <f>IF(Binary!L744&gt;=1,"X",0)</f>
        <v>0</v>
      </c>
      <c r="M744" t="str">
        <f>'Actual species'!V744</f>
        <v>------------</v>
      </c>
    </row>
    <row r="745" spans="1:13" x14ac:dyDescent="0.3">
      <c r="A745" t="str">
        <f>Binary!A745</f>
        <v>Stenus glacialis</v>
      </c>
      <c r="B745" s="137">
        <f>IF(Binary!B745&gt;=1,"X",0)</f>
        <v>0</v>
      </c>
      <c r="C745" s="137">
        <f>IF(Binary!C745&gt;=1,"X",0)</f>
        <v>0</v>
      </c>
      <c r="D745" s="137">
        <f>IF(Binary!D745&gt;=1,"X",0)</f>
        <v>0</v>
      </c>
      <c r="E745" s="137" t="str">
        <f>IF(Binary!E745&gt;=1,"X",0)</f>
        <v>X</v>
      </c>
      <c r="F745" s="137" t="str">
        <f>IF(Binary!F745&gt;=1,"X",0)</f>
        <v>X</v>
      </c>
      <c r="G745" s="137">
        <f>IF(Binary!G745&gt;=1,"X",0)</f>
        <v>0</v>
      </c>
      <c r="H745" s="137" t="str">
        <f>IF(Binary!H745&gt;=1,"X",0)</f>
        <v>X</v>
      </c>
      <c r="I745" s="137" t="str">
        <f>IF(Binary!I745&gt;=1,"X",0)</f>
        <v>X</v>
      </c>
      <c r="J745" s="137" t="str">
        <f>IF(Binary!J745&gt;=1,"X",0)</f>
        <v>X</v>
      </c>
      <c r="K745" s="137">
        <f>IF(Binary!K745&gt;=1,"X",0)</f>
        <v>0</v>
      </c>
      <c r="L745" s="137">
        <f>IF(Binary!L745&gt;=1,"X",0)</f>
        <v>0</v>
      </c>
      <c r="M745">
        <f>'Actual species'!V745</f>
        <v>9</v>
      </c>
    </row>
    <row r="746" spans="1:13" x14ac:dyDescent="0.3">
      <c r="A746" t="str">
        <f>Binary!A746</f>
        <v>Stenus glacialis cyaneus</v>
      </c>
      <c r="B746" s="137" t="str">
        <f>IF(Binary!B746&gt;=1,"X",0)</f>
        <v>X</v>
      </c>
      <c r="C746" s="137">
        <f>IF(Binary!C746&gt;=1,"X",0)</f>
        <v>0</v>
      </c>
      <c r="D746" s="137">
        <f>IF(Binary!D746&gt;=1,"X",0)</f>
        <v>0</v>
      </c>
      <c r="E746" s="137">
        <f>IF(Binary!E746&gt;=1,"X",0)</f>
        <v>0</v>
      </c>
      <c r="F746" s="137">
        <f>IF(Binary!F746&gt;=1,"X",0)</f>
        <v>0</v>
      </c>
      <c r="G746" s="137">
        <f>IF(Binary!G746&gt;=1,"X",0)</f>
        <v>0</v>
      </c>
      <c r="H746" s="137">
        <f>IF(Binary!H746&gt;=1,"X",0)</f>
        <v>0</v>
      </c>
      <c r="I746" s="137">
        <f>IF(Binary!I746&gt;=1,"X",0)</f>
        <v>0</v>
      </c>
      <c r="J746" s="137">
        <f>IF(Binary!J746&gt;=1,"X",0)</f>
        <v>0</v>
      </c>
      <c r="K746" s="137">
        <f>IF(Binary!K746&gt;=1,"X",0)</f>
        <v>0</v>
      </c>
      <c r="L746" s="137">
        <f>IF(Binary!L746&gt;=1,"X",0)</f>
        <v>0</v>
      </c>
      <c r="M746" t="str">
        <f>'Actual species'!V746</f>
        <v>------------</v>
      </c>
    </row>
    <row r="747" spans="1:13" x14ac:dyDescent="0.3">
      <c r="A747" t="str">
        <f>Binary!A747</f>
        <v>Stenus guttula</v>
      </c>
      <c r="B747" s="137">
        <f>IF(Binary!B747&gt;=1,"X",0)</f>
        <v>0</v>
      </c>
      <c r="C747" s="137">
        <f>IF(Binary!C747&gt;=1,"X",0)</f>
        <v>0</v>
      </c>
      <c r="D747" s="137">
        <f>IF(Binary!D747&gt;=1,"X",0)</f>
        <v>0</v>
      </c>
      <c r="E747" s="137">
        <f>IF(Binary!E747&gt;=1,"X",0)</f>
        <v>0</v>
      </c>
      <c r="F747" s="137">
        <f>IF(Binary!F747&gt;=1,"X",0)</f>
        <v>0</v>
      </c>
      <c r="G747" s="137">
        <f>IF(Binary!G747&gt;=1,"X",0)</f>
        <v>0</v>
      </c>
      <c r="H747" s="137" t="str">
        <f>IF(Binary!H747&gt;=1,"X",0)</f>
        <v>X</v>
      </c>
      <c r="I747" s="137">
        <f>IF(Binary!I747&gt;=1,"X",0)</f>
        <v>0</v>
      </c>
      <c r="J747" s="137">
        <f>IF(Binary!J747&gt;=1,"X",0)</f>
        <v>0</v>
      </c>
      <c r="K747" s="137">
        <f>IF(Binary!K747&gt;=1,"X",0)</f>
        <v>0</v>
      </c>
      <c r="L747" s="137">
        <f>IF(Binary!L747&gt;=1,"X",0)</f>
        <v>0</v>
      </c>
      <c r="M747" t="str">
        <f>'Actual species'!V747</f>
        <v>------------</v>
      </c>
    </row>
    <row r="748" spans="1:13" x14ac:dyDescent="0.3">
      <c r="A748" t="str">
        <f>Binary!A748</f>
        <v>Stenus horioni</v>
      </c>
      <c r="B748" s="137">
        <f>IF(Binary!B748&gt;=1,"X",0)</f>
        <v>0</v>
      </c>
      <c r="C748" s="137">
        <f>IF(Binary!C748&gt;=1,"X",0)</f>
        <v>0</v>
      </c>
      <c r="D748" s="137">
        <f>IF(Binary!D748&gt;=1,"X",0)</f>
        <v>0</v>
      </c>
      <c r="E748" s="137">
        <f>IF(Binary!E748&gt;=1,"X",0)</f>
        <v>0</v>
      </c>
      <c r="F748" s="137">
        <f>IF(Binary!F748&gt;=1,"X",0)</f>
        <v>0</v>
      </c>
      <c r="G748" s="137">
        <f>IF(Binary!G748&gt;=1,"X",0)</f>
        <v>0</v>
      </c>
      <c r="H748" s="137">
        <f>IF(Binary!H748&gt;=1,"X",0)</f>
        <v>0</v>
      </c>
      <c r="I748" s="137">
        <f>IF(Binary!I748&gt;=1,"X",0)</f>
        <v>0</v>
      </c>
      <c r="J748" s="137">
        <f>IF(Binary!J748&gt;=1,"X",0)</f>
        <v>0</v>
      </c>
      <c r="K748" s="137">
        <f>IF(Binary!K748&gt;=1,"X",0)</f>
        <v>0</v>
      </c>
      <c r="L748" s="137">
        <f>IF(Binary!L748&gt;=1,"X",0)</f>
        <v>0</v>
      </c>
      <c r="M748" t="str">
        <f>'Actual species'!V748</f>
        <v>------------</v>
      </c>
    </row>
    <row r="749" spans="1:13" x14ac:dyDescent="0.3">
      <c r="A749" t="str">
        <f>Binary!A749</f>
        <v>Stenus hospes</v>
      </c>
      <c r="B749" s="137">
        <f>IF(Binary!B749&gt;=1,"X",0)</f>
        <v>0</v>
      </c>
      <c r="C749" s="137">
        <f>IF(Binary!C749&gt;=1,"X",0)</f>
        <v>0</v>
      </c>
      <c r="D749" s="137">
        <f>IF(Binary!D749&gt;=1,"X",0)</f>
        <v>0</v>
      </c>
      <c r="E749" s="137" t="str">
        <f>IF(Binary!E749&gt;=1,"X",0)</f>
        <v>X</v>
      </c>
      <c r="F749" s="137" t="str">
        <f>IF(Binary!F749&gt;=1,"X",0)</f>
        <v>X</v>
      </c>
      <c r="G749" s="137" t="str">
        <f>IF(Binary!G749&gt;=1,"X",0)</f>
        <v>X</v>
      </c>
      <c r="H749" s="137" t="str">
        <f>IF(Binary!H749&gt;=1,"X",0)</f>
        <v>X</v>
      </c>
      <c r="I749" s="137" t="str">
        <f>IF(Binary!I749&gt;=1,"X",0)</f>
        <v>X</v>
      </c>
      <c r="J749" s="137">
        <f>IF(Binary!J749&gt;=1,"X",0)</f>
        <v>0</v>
      </c>
      <c r="K749" s="137">
        <f>IF(Binary!K749&gt;=1,"X",0)</f>
        <v>0</v>
      </c>
      <c r="L749" s="137">
        <f>IF(Binary!L749&gt;=1,"X",0)</f>
        <v>0</v>
      </c>
      <c r="M749" t="str">
        <f>'Actual species'!V749</f>
        <v>------------</v>
      </c>
    </row>
    <row r="750" spans="1:13" x14ac:dyDescent="0.3">
      <c r="A750" t="str">
        <f>Binary!A750</f>
        <v>Stenus ignotus</v>
      </c>
      <c r="B750" s="137">
        <f>IF(Binary!B750&gt;=1,"X",0)</f>
        <v>0</v>
      </c>
      <c r="C750" s="137">
        <f>IF(Binary!C750&gt;=1,"X",0)</f>
        <v>0</v>
      </c>
      <c r="D750" s="137">
        <f>IF(Binary!D750&gt;=1,"X",0)</f>
        <v>0</v>
      </c>
      <c r="E750" s="137">
        <f>IF(Binary!E750&gt;=1,"X",0)</f>
        <v>0</v>
      </c>
      <c r="F750" s="137">
        <f>IF(Binary!F750&gt;=1,"X",0)</f>
        <v>0</v>
      </c>
      <c r="G750" s="137">
        <f>IF(Binary!G750&gt;=1,"X",0)</f>
        <v>0</v>
      </c>
      <c r="H750" s="137">
        <f>IF(Binary!H750&gt;=1,"X",0)</f>
        <v>0</v>
      </c>
      <c r="I750" s="137">
        <f>IF(Binary!I750&gt;=1,"X",0)</f>
        <v>0</v>
      </c>
      <c r="J750" s="137">
        <f>IF(Binary!J750&gt;=1,"X",0)</f>
        <v>0</v>
      </c>
      <c r="K750" s="137">
        <f>IF(Binary!K750&gt;=1,"X",0)</f>
        <v>0</v>
      </c>
      <c r="L750" s="137">
        <f>IF(Binary!L750&gt;=1,"X",0)</f>
        <v>0</v>
      </c>
      <c r="M750" t="str">
        <f>'Actual species'!V750</f>
        <v>------------</v>
      </c>
    </row>
    <row r="751" spans="1:13" x14ac:dyDescent="0.3">
      <c r="A751" t="str">
        <f>Binary!A751</f>
        <v>Stenus impressus</v>
      </c>
      <c r="B751" s="137">
        <f>IF(Binary!B751&gt;=1,"X",0)</f>
        <v>0</v>
      </c>
      <c r="C751" s="137">
        <f>IF(Binary!C751&gt;=1,"X",0)</f>
        <v>0</v>
      </c>
      <c r="D751" s="137">
        <f>IF(Binary!D751&gt;=1,"X",0)</f>
        <v>0</v>
      </c>
      <c r="E751" s="137">
        <f>IF(Binary!E751&gt;=1,"X",0)</f>
        <v>0</v>
      </c>
      <c r="F751" s="137">
        <f>IF(Binary!F751&gt;=1,"X",0)</f>
        <v>0</v>
      </c>
      <c r="G751" s="137">
        <f>IF(Binary!G751&gt;=1,"X",0)</f>
        <v>0</v>
      </c>
      <c r="H751" s="137" t="str">
        <f>IF(Binary!H751&gt;=1,"X",0)</f>
        <v>X</v>
      </c>
      <c r="I751" s="137">
        <f>IF(Binary!I751&gt;=1,"X",0)</f>
        <v>0</v>
      </c>
      <c r="J751" s="137">
        <f>IF(Binary!J751&gt;=1,"X",0)</f>
        <v>0</v>
      </c>
      <c r="K751" s="137">
        <f>IF(Binary!K751&gt;=1,"X",0)</f>
        <v>0</v>
      </c>
      <c r="L751" s="137">
        <f>IF(Binary!L751&gt;=1,"X",0)</f>
        <v>0</v>
      </c>
      <c r="M751" t="str">
        <f>'Actual species'!V751</f>
        <v>------------</v>
      </c>
    </row>
    <row r="752" spans="1:13" x14ac:dyDescent="0.3">
      <c r="A752" t="str">
        <f>Binary!A752</f>
        <v>Stenus indifferens</v>
      </c>
      <c r="B752" s="137">
        <f>IF(Binary!B752&gt;=1,"X",0)</f>
        <v>0</v>
      </c>
      <c r="C752" s="137">
        <f>IF(Binary!C752&gt;=1,"X",0)</f>
        <v>0</v>
      </c>
      <c r="D752" s="137">
        <f>IF(Binary!D752&gt;=1,"X",0)</f>
        <v>0</v>
      </c>
      <c r="E752" s="137">
        <f>IF(Binary!E752&gt;=1,"X",0)</f>
        <v>0</v>
      </c>
      <c r="F752" s="137">
        <f>IF(Binary!F752&gt;=1,"X",0)</f>
        <v>0</v>
      </c>
      <c r="G752" s="137">
        <f>IF(Binary!G752&gt;=1,"X",0)</f>
        <v>0</v>
      </c>
      <c r="H752" s="137">
        <f>IF(Binary!H752&gt;=1,"X",0)</f>
        <v>0</v>
      </c>
      <c r="I752" s="137">
        <f>IF(Binary!I752&gt;=1,"X",0)</f>
        <v>0</v>
      </c>
      <c r="J752" s="137" t="str">
        <f>IF(Binary!J752&gt;=1,"X",0)</f>
        <v>X</v>
      </c>
      <c r="K752" s="137">
        <f>IF(Binary!K752&gt;=1,"X",0)</f>
        <v>0</v>
      </c>
      <c r="L752" s="137">
        <f>IF(Binary!L752&gt;=1,"X",0)</f>
        <v>0</v>
      </c>
      <c r="M752" t="str">
        <f>'Actual species'!V752</f>
        <v>------------</v>
      </c>
    </row>
    <row r="753" spans="1:13" x14ac:dyDescent="0.3">
      <c r="A753" t="str">
        <f>Binary!A753</f>
        <v>Stenus indtermedius</v>
      </c>
      <c r="B753" s="137">
        <f>IF(Binary!B753&gt;=1,"X",0)</f>
        <v>0</v>
      </c>
      <c r="C753" s="137">
        <f>IF(Binary!C753&gt;=1,"X",0)</f>
        <v>0</v>
      </c>
      <c r="D753" s="137">
        <f>IF(Binary!D753&gt;=1,"X",0)</f>
        <v>0</v>
      </c>
      <c r="E753" s="137">
        <f>IF(Binary!E753&gt;=1,"X",0)</f>
        <v>0</v>
      </c>
      <c r="F753" s="137">
        <f>IF(Binary!F753&gt;=1,"X",0)</f>
        <v>0</v>
      </c>
      <c r="G753" s="137">
        <f>IF(Binary!G753&gt;=1,"X",0)</f>
        <v>0</v>
      </c>
      <c r="H753" s="137">
        <f>IF(Binary!H753&gt;=1,"X",0)</f>
        <v>0</v>
      </c>
      <c r="I753" s="137">
        <f>IF(Binary!I753&gt;=1,"X",0)</f>
        <v>0</v>
      </c>
      <c r="J753" s="137">
        <f>IF(Binary!J753&gt;=1,"X",0)</f>
        <v>0</v>
      </c>
      <c r="K753" s="137">
        <f>IF(Binary!K753&gt;=1,"X",0)</f>
        <v>0</v>
      </c>
      <c r="L753" s="137">
        <f>IF(Binary!L753&gt;=1,"X",0)</f>
        <v>0</v>
      </c>
      <c r="M753" t="str">
        <f>'Actual species'!V753</f>
        <v>------------</v>
      </c>
    </row>
    <row r="754" spans="1:13" x14ac:dyDescent="0.3">
      <c r="A754" t="str">
        <f>Binary!A754</f>
        <v>Stenus latifrons</v>
      </c>
      <c r="B754" s="137">
        <f>IF(Binary!B754&gt;=1,"X",0)</f>
        <v>0</v>
      </c>
      <c r="C754" s="137">
        <f>IF(Binary!C754&gt;=1,"X",0)</f>
        <v>0</v>
      </c>
      <c r="D754" s="137">
        <f>IF(Binary!D754&gt;=1,"X",0)</f>
        <v>0</v>
      </c>
      <c r="E754" s="137">
        <f>IF(Binary!E754&gt;=1,"X",0)</f>
        <v>0</v>
      </c>
      <c r="F754" s="137">
        <f>IF(Binary!F754&gt;=1,"X",0)</f>
        <v>0</v>
      </c>
      <c r="G754" s="137">
        <f>IF(Binary!G754&gt;=1,"X",0)</f>
        <v>0</v>
      </c>
      <c r="H754" s="137">
        <f>IF(Binary!H754&gt;=1,"X",0)</f>
        <v>0</v>
      </c>
      <c r="I754" s="137">
        <f>IF(Binary!I754&gt;=1,"X",0)</f>
        <v>0</v>
      </c>
      <c r="J754" s="137">
        <f>IF(Binary!J754&gt;=1,"X",0)</f>
        <v>0</v>
      </c>
      <c r="K754" s="137">
        <f>IF(Binary!K754&gt;=1,"X",0)</f>
        <v>0</v>
      </c>
      <c r="L754" s="137">
        <f>IF(Binary!L754&gt;=1,"X",0)</f>
        <v>0</v>
      </c>
      <c r="M754" t="str">
        <f>'Actual species'!V754</f>
        <v>------------</v>
      </c>
    </row>
    <row r="755" spans="1:13" x14ac:dyDescent="0.3">
      <c r="A755" t="str">
        <f>Binary!A755</f>
        <v>Stenus ludyi</v>
      </c>
      <c r="B755" s="137">
        <f>IF(Binary!B755&gt;=1,"X",0)</f>
        <v>0</v>
      </c>
      <c r="C755" s="137" t="str">
        <f>IF(Binary!C755&gt;=1,"X",0)</f>
        <v>X</v>
      </c>
      <c r="D755" s="137">
        <f>IF(Binary!D755&gt;=1,"X",0)</f>
        <v>0</v>
      </c>
      <c r="E755" s="137">
        <f>IF(Binary!E755&gt;=1,"X",0)</f>
        <v>0</v>
      </c>
      <c r="F755" s="137">
        <f>IF(Binary!F755&gt;=1,"X",0)</f>
        <v>0</v>
      </c>
      <c r="G755" s="137">
        <f>IF(Binary!G755&gt;=1,"X",0)</f>
        <v>0</v>
      </c>
      <c r="H755" s="137">
        <f>IF(Binary!H755&gt;=1,"X",0)</f>
        <v>0</v>
      </c>
      <c r="I755" s="137">
        <f>IF(Binary!I755&gt;=1,"X",0)</f>
        <v>0</v>
      </c>
      <c r="J755" s="137">
        <f>IF(Binary!J755&gt;=1,"X",0)</f>
        <v>0</v>
      </c>
      <c r="K755" s="137">
        <f>IF(Binary!K755&gt;=1,"X",0)</f>
        <v>0</v>
      </c>
      <c r="L755" s="137">
        <f>IF(Binary!L755&gt;=1,"X",0)</f>
        <v>0</v>
      </c>
      <c r="M755" t="str">
        <f>'Actual species'!V755</f>
        <v>------------</v>
      </c>
    </row>
    <row r="756" spans="1:13" x14ac:dyDescent="0.3">
      <c r="A756" t="str">
        <f>Binary!A756</f>
        <v>Stenus maculiger</v>
      </c>
      <c r="B756" s="137">
        <f>IF(Binary!B756&gt;=1,"X",0)</f>
        <v>0</v>
      </c>
      <c r="C756" s="137" t="str">
        <f>IF(Binary!C756&gt;=1,"X",0)</f>
        <v>X</v>
      </c>
      <c r="D756" s="137" t="str">
        <f>IF(Binary!D756&gt;=1,"X",0)</f>
        <v>X</v>
      </c>
      <c r="E756" s="137" t="str">
        <f>IF(Binary!E756&gt;=1,"X",0)</f>
        <v>X</v>
      </c>
      <c r="F756" s="137">
        <f>IF(Binary!F756&gt;=1,"X",0)</f>
        <v>0</v>
      </c>
      <c r="G756" s="137">
        <f>IF(Binary!G756&gt;=1,"X",0)</f>
        <v>0</v>
      </c>
      <c r="H756" s="137" t="str">
        <f>IF(Binary!H756&gt;=1,"X",0)</f>
        <v>X</v>
      </c>
      <c r="I756" s="137">
        <f>IF(Binary!I756&gt;=1,"X",0)</f>
        <v>0</v>
      </c>
      <c r="J756" s="137">
        <f>IF(Binary!J756&gt;=1,"X",0)</f>
        <v>0</v>
      </c>
      <c r="K756" s="137" t="str">
        <f>IF(Binary!K756&gt;=1,"X",0)</f>
        <v>X</v>
      </c>
      <c r="L756" s="137" t="str">
        <f>IF(Binary!L756&gt;=1,"X",0)</f>
        <v>X</v>
      </c>
      <c r="M756" t="str">
        <f>'Actual species'!V756</f>
        <v>------------</v>
      </c>
    </row>
    <row r="757" spans="1:13" x14ac:dyDescent="0.3">
      <c r="A757" t="str">
        <f>Binary!A757</f>
        <v>Stenus melanopus</v>
      </c>
      <c r="B757" s="137">
        <f>IF(Binary!B757&gt;=1,"X",0)</f>
        <v>0</v>
      </c>
      <c r="C757" s="137">
        <f>IF(Binary!C757&gt;=1,"X",0)</f>
        <v>0</v>
      </c>
      <c r="D757" s="137">
        <f>IF(Binary!D757&gt;=1,"X",0)</f>
        <v>0</v>
      </c>
      <c r="E757" s="137">
        <f>IF(Binary!E757&gt;=1,"X",0)</f>
        <v>0</v>
      </c>
      <c r="F757" s="137">
        <f>IF(Binary!F757&gt;=1,"X",0)</f>
        <v>0</v>
      </c>
      <c r="G757" s="137">
        <f>IF(Binary!G757&gt;=1,"X",0)</f>
        <v>0</v>
      </c>
      <c r="H757" s="137">
        <f>IF(Binary!H757&gt;=1,"X",0)</f>
        <v>0</v>
      </c>
      <c r="I757" s="137">
        <f>IF(Binary!I757&gt;=1,"X",0)</f>
        <v>0</v>
      </c>
      <c r="J757" s="137">
        <f>IF(Binary!J757&gt;=1,"X",0)</f>
        <v>0</v>
      </c>
      <c r="K757" s="137">
        <f>IF(Binary!K757&gt;=1,"X",0)</f>
        <v>0</v>
      </c>
      <c r="L757" s="137">
        <f>IF(Binary!L757&gt;=1,"X",0)</f>
        <v>0</v>
      </c>
      <c r="M757" t="str">
        <f>'Actual species'!V757</f>
        <v>------------</v>
      </c>
    </row>
    <row r="758" spans="1:13" x14ac:dyDescent="0.3">
      <c r="A758" s="63" t="str">
        <f>Binary!A758</f>
        <v>Stenus morio</v>
      </c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6"/>
    </row>
    <row r="759" spans="1:13" x14ac:dyDescent="0.3">
      <c r="A759" t="str">
        <f>Binary!A759</f>
        <v>Stenus ochropus</v>
      </c>
      <c r="B759" s="137">
        <f>IF(Binary!B759&gt;=1,"X",0)</f>
        <v>0</v>
      </c>
      <c r="C759" s="137" t="str">
        <f>IF(Binary!C759&gt;=1,"X",0)</f>
        <v>X</v>
      </c>
      <c r="D759" s="137" t="str">
        <f>IF(Binary!D759&gt;=1,"X",0)</f>
        <v>X</v>
      </c>
      <c r="E759" s="137">
        <f>IF(Binary!E759&gt;=1,"X",0)</f>
        <v>0</v>
      </c>
      <c r="F759" s="137">
        <f>IF(Binary!F759&gt;=1,"X",0)</f>
        <v>0</v>
      </c>
      <c r="G759" s="137" t="str">
        <f>IF(Binary!G759&gt;=1,"X",0)</f>
        <v>X</v>
      </c>
      <c r="H759" s="137">
        <f>IF(Binary!H759&gt;=1,"X",0)</f>
        <v>0</v>
      </c>
      <c r="I759" s="137">
        <f>IF(Binary!I759&gt;=1,"X",0)</f>
        <v>0</v>
      </c>
      <c r="J759" s="137" t="str">
        <f>IF(Binary!J759&gt;=1,"X",0)</f>
        <v>X</v>
      </c>
      <c r="K759" s="137">
        <f>IF(Binary!K759&gt;=1,"X",0)</f>
        <v>0</v>
      </c>
      <c r="L759" s="137">
        <f>IF(Binary!L759&gt;=1,"X",0)</f>
        <v>0</v>
      </c>
      <c r="M759" t="str">
        <f>'Actual species'!V759</f>
        <v>------------</v>
      </c>
    </row>
    <row r="760" spans="1:13" x14ac:dyDescent="0.3">
      <c r="A760" s="63" t="str">
        <f>Binary!A760</f>
        <v>Stenus ossium</v>
      </c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6"/>
    </row>
    <row r="761" spans="1:13" x14ac:dyDescent="0.3">
      <c r="A761" t="str">
        <f>Binary!A761</f>
        <v>Stenus pallitarsis pallitarsis</v>
      </c>
      <c r="B761" s="137">
        <f>IF(Binary!B761&gt;=1,"X",0)</f>
        <v>0</v>
      </c>
      <c r="C761" s="137">
        <f>IF(Binary!C761&gt;=1,"X",0)</f>
        <v>0</v>
      </c>
      <c r="D761" s="137">
        <f>IF(Binary!D761&gt;=1,"X",0)</f>
        <v>0</v>
      </c>
      <c r="E761" s="137">
        <f>IF(Binary!E761&gt;=1,"X",0)</f>
        <v>0</v>
      </c>
      <c r="F761" s="137">
        <f>IF(Binary!F761&gt;=1,"X",0)</f>
        <v>0</v>
      </c>
      <c r="G761" s="137">
        <f>IF(Binary!G761&gt;=1,"X",0)</f>
        <v>0</v>
      </c>
      <c r="H761" s="137">
        <f>IF(Binary!H761&gt;=1,"X",0)</f>
        <v>0</v>
      </c>
      <c r="I761" s="137">
        <f>IF(Binary!I761&gt;=1,"X",0)</f>
        <v>0</v>
      </c>
      <c r="J761" s="137">
        <f>IF(Binary!J761&gt;=1,"X",0)</f>
        <v>0</v>
      </c>
      <c r="K761" s="137">
        <f>IF(Binary!K761&gt;=1,"X",0)</f>
        <v>0</v>
      </c>
      <c r="L761" s="137">
        <f>IF(Binary!L761&gt;=1,"X",0)</f>
        <v>0</v>
      </c>
      <c r="M761" t="str">
        <f>'Actual species'!V761</f>
        <v>------------</v>
      </c>
    </row>
    <row r="762" spans="1:13" x14ac:dyDescent="0.3">
      <c r="A762" t="str">
        <f>Binary!A762</f>
        <v>Stenus paludicola</v>
      </c>
      <c r="B762" s="137">
        <f>IF(Binary!B762&gt;=1,"X",0)</f>
        <v>0</v>
      </c>
      <c r="C762" s="137">
        <f>IF(Binary!C762&gt;=1,"X",0)</f>
        <v>0</v>
      </c>
      <c r="D762" s="137">
        <f>IF(Binary!D762&gt;=1,"X",0)</f>
        <v>0</v>
      </c>
      <c r="E762" s="137">
        <f>IF(Binary!E762&gt;=1,"X",0)</f>
        <v>0</v>
      </c>
      <c r="F762" s="137">
        <f>IF(Binary!F762&gt;=1,"X",0)</f>
        <v>0</v>
      </c>
      <c r="G762" s="137">
        <f>IF(Binary!G762&gt;=1,"X",0)</f>
        <v>0</v>
      </c>
      <c r="H762" s="137">
        <f>IF(Binary!H762&gt;=1,"X",0)</f>
        <v>0</v>
      </c>
      <c r="I762" s="137">
        <f>IF(Binary!I762&gt;=1,"X",0)</f>
        <v>0</v>
      </c>
      <c r="J762" s="137">
        <f>IF(Binary!J762&gt;=1,"X",0)</f>
        <v>0</v>
      </c>
      <c r="K762" s="137">
        <f>IF(Binary!K762&gt;=1,"X",0)</f>
        <v>0</v>
      </c>
      <c r="L762" s="137">
        <f>IF(Binary!L762&gt;=1,"X",0)</f>
        <v>0</v>
      </c>
      <c r="M762" t="str">
        <f>'Actual species'!V762</f>
        <v>------------</v>
      </c>
    </row>
    <row r="763" spans="1:13" x14ac:dyDescent="0.3">
      <c r="A763" t="str">
        <f>Binary!A763</f>
        <v>Stenus parcior</v>
      </c>
      <c r="B763" s="137" t="str">
        <f>IF(Binary!B763&gt;=1,"X",0)</f>
        <v>X</v>
      </c>
      <c r="C763" s="137">
        <f>IF(Binary!C763&gt;=1,"X",0)</f>
        <v>0</v>
      </c>
      <c r="D763" s="137">
        <f>IF(Binary!D763&gt;=1,"X",0)</f>
        <v>0</v>
      </c>
      <c r="E763" s="137" t="str">
        <f>IF(Binary!E763&gt;=1,"X",0)</f>
        <v>X</v>
      </c>
      <c r="F763" s="137">
        <f>IF(Binary!F763&gt;=1,"X",0)</f>
        <v>0</v>
      </c>
      <c r="G763" s="137" t="str">
        <f>IF(Binary!G763&gt;=1,"X",0)</f>
        <v>X</v>
      </c>
      <c r="H763" s="137">
        <f>IF(Binary!H763&gt;=1,"X",0)</f>
        <v>0</v>
      </c>
      <c r="I763" s="137">
        <f>IF(Binary!I763&gt;=1,"X",0)</f>
        <v>0</v>
      </c>
      <c r="J763" s="137" t="str">
        <f>IF(Binary!J763&gt;=1,"X",0)</f>
        <v>X</v>
      </c>
      <c r="K763" s="137">
        <f>IF(Binary!K763&gt;=1,"X",0)</f>
        <v>0</v>
      </c>
      <c r="L763" s="137">
        <f>IF(Binary!L763&gt;=1,"X",0)</f>
        <v>0</v>
      </c>
      <c r="M763" t="str">
        <f>'Actual species'!V763</f>
        <v>------------</v>
      </c>
    </row>
    <row r="764" spans="1:13" x14ac:dyDescent="0.3">
      <c r="A764" t="str">
        <f>Binary!A764</f>
        <v>Stenus picipennis</v>
      </c>
      <c r="B764" s="137">
        <f>IF(Binary!B764&gt;=1,"X",0)</f>
        <v>0</v>
      </c>
      <c r="C764" s="137">
        <f>IF(Binary!C764&gt;=1,"X",0)</f>
        <v>0</v>
      </c>
      <c r="D764" s="137">
        <f>IF(Binary!D764&gt;=1,"X",0)</f>
        <v>0</v>
      </c>
      <c r="E764" s="137">
        <f>IF(Binary!E764&gt;=1,"X",0)</f>
        <v>0</v>
      </c>
      <c r="F764" s="137">
        <f>IF(Binary!F764&gt;=1,"X",0)</f>
        <v>0</v>
      </c>
      <c r="G764" s="137">
        <f>IF(Binary!G764&gt;=1,"X",0)</f>
        <v>0</v>
      </c>
      <c r="H764" s="137">
        <f>IF(Binary!H764&gt;=1,"X",0)</f>
        <v>0</v>
      </c>
      <c r="I764" s="137">
        <f>IF(Binary!I764&gt;=1,"X",0)</f>
        <v>0</v>
      </c>
      <c r="J764" s="137">
        <f>IF(Binary!J764&gt;=1,"X",0)</f>
        <v>0</v>
      </c>
      <c r="K764" s="137">
        <f>IF(Binary!K764&gt;=1,"X",0)</f>
        <v>0</v>
      </c>
      <c r="L764" s="137">
        <f>IF(Binary!L764&gt;=1,"X",0)</f>
        <v>0</v>
      </c>
      <c r="M764" t="str">
        <f>'Actual species'!V764</f>
        <v>------------</v>
      </c>
    </row>
    <row r="765" spans="1:13" x14ac:dyDescent="0.3">
      <c r="A765" t="str">
        <f>Binary!A765</f>
        <v xml:space="preserve">Stenus picipes picipes </v>
      </c>
      <c r="B765" s="137">
        <f>IF(Binary!B765&gt;=1,"X",0)</f>
        <v>0</v>
      </c>
      <c r="C765" s="137">
        <f>IF(Binary!C765&gt;=1,"X",0)</f>
        <v>0</v>
      </c>
      <c r="D765" s="137">
        <f>IF(Binary!D765&gt;=1,"X",0)</f>
        <v>0</v>
      </c>
      <c r="E765" s="137">
        <f>IF(Binary!E765&gt;=1,"X",0)</f>
        <v>0</v>
      </c>
      <c r="F765" s="137" t="str">
        <f>IF(Binary!F765&gt;=1,"X",0)</f>
        <v>X</v>
      </c>
      <c r="G765" s="137">
        <f>IF(Binary!G765&gt;=1,"X",0)</f>
        <v>0</v>
      </c>
      <c r="H765" s="137">
        <f>IF(Binary!H765&gt;=1,"X",0)</f>
        <v>0</v>
      </c>
      <c r="I765" s="137">
        <f>IF(Binary!I765&gt;=1,"X",0)</f>
        <v>0</v>
      </c>
      <c r="J765" s="137">
        <f>IF(Binary!J765&gt;=1,"X",0)</f>
        <v>0</v>
      </c>
      <c r="K765" s="137">
        <f>IF(Binary!K765&gt;=1,"X",0)</f>
        <v>0</v>
      </c>
      <c r="L765" s="137">
        <f>IF(Binary!L765&gt;=1,"X",0)</f>
        <v>0</v>
      </c>
      <c r="M765" t="str">
        <f>'Actual species'!V765</f>
        <v>------------</v>
      </c>
    </row>
    <row r="766" spans="1:13" x14ac:dyDescent="0.3">
      <c r="A766" t="str">
        <f>Binary!A766</f>
        <v>Stenus planifrons</v>
      </c>
      <c r="B766" s="137" t="str">
        <f>IF(Binary!B766&gt;=1,"X",0)</f>
        <v>X</v>
      </c>
      <c r="C766" s="137">
        <f>IF(Binary!C766&gt;=1,"X",0)</f>
        <v>0</v>
      </c>
      <c r="D766" s="137">
        <f>IF(Binary!D766&gt;=1,"X",0)</f>
        <v>0</v>
      </c>
      <c r="E766" s="137">
        <f>IF(Binary!E766&gt;=1,"X",0)</f>
        <v>0</v>
      </c>
      <c r="F766" s="137">
        <f>IF(Binary!F766&gt;=1,"X",0)</f>
        <v>0</v>
      </c>
      <c r="G766" s="137">
        <f>IF(Binary!G766&gt;=1,"X",0)</f>
        <v>0</v>
      </c>
      <c r="H766" s="137">
        <f>IF(Binary!H766&gt;=1,"X",0)</f>
        <v>0</v>
      </c>
      <c r="I766" s="137">
        <f>IF(Binary!I766&gt;=1,"X",0)</f>
        <v>0</v>
      </c>
      <c r="J766" s="137">
        <f>IF(Binary!J766&gt;=1,"X",0)</f>
        <v>0</v>
      </c>
      <c r="K766" s="137">
        <f>IF(Binary!K766&gt;=1,"X",0)</f>
        <v>0</v>
      </c>
      <c r="L766" s="137">
        <f>IF(Binary!L766&gt;=1,"X",0)</f>
        <v>0</v>
      </c>
      <c r="M766" t="str">
        <f>'Actual species'!V766</f>
        <v>------------</v>
      </c>
    </row>
    <row r="767" spans="1:13" x14ac:dyDescent="0.3">
      <c r="A767" t="str">
        <f>Binary!A767</f>
        <v>Stenus planifrons planifrons</v>
      </c>
      <c r="B767" s="137">
        <f>IF(Binary!B767&gt;=1,"X",0)</f>
        <v>0</v>
      </c>
      <c r="C767" s="137">
        <f>IF(Binary!C767&gt;=1,"X",0)</f>
        <v>0</v>
      </c>
      <c r="D767" s="137">
        <f>IF(Binary!D767&gt;=1,"X",0)</f>
        <v>0</v>
      </c>
      <c r="E767" s="137">
        <f>IF(Binary!E767&gt;=1,"X",0)</f>
        <v>0</v>
      </c>
      <c r="F767" s="137">
        <f>IF(Binary!F767&gt;=1,"X",0)</f>
        <v>0</v>
      </c>
      <c r="G767" s="137">
        <f>IF(Binary!G767&gt;=1,"X",0)</f>
        <v>0</v>
      </c>
      <c r="H767" s="137">
        <f>IF(Binary!H767&gt;=1,"X",0)</f>
        <v>0</v>
      </c>
      <c r="I767" s="137">
        <f>IF(Binary!I767&gt;=1,"X",0)</f>
        <v>0</v>
      </c>
      <c r="J767" s="137" t="str">
        <f>IF(Binary!J767&gt;=1,"X",0)</f>
        <v>X</v>
      </c>
      <c r="K767" s="137">
        <f>IF(Binary!K767&gt;=1,"X",0)</f>
        <v>0</v>
      </c>
      <c r="L767" s="137">
        <f>IF(Binary!L767&gt;=1,"X",0)</f>
        <v>0</v>
      </c>
      <c r="M767" t="str">
        <f>'Actual species'!V767</f>
        <v>------------</v>
      </c>
    </row>
    <row r="768" spans="1:13" x14ac:dyDescent="0.3">
      <c r="A768" t="str">
        <f>Binary!A768</f>
        <v>Stenus (Hypostenus) sp.</v>
      </c>
      <c r="B768" s="137">
        <f>IF(Binary!B768&gt;=1,"X",0)</f>
        <v>0</v>
      </c>
      <c r="C768" s="137" t="str">
        <f>IF(Binary!C768&gt;=1,"X",0)</f>
        <v>X</v>
      </c>
      <c r="D768" s="137">
        <f>IF(Binary!D768&gt;=1,"X",0)</f>
        <v>0</v>
      </c>
      <c r="E768" s="137">
        <f>IF(Binary!E768&gt;=1,"X",0)</f>
        <v>0</v>
      </c>
      <c r="F768" s="137">
        <f>IF(Binary!F768&gt;=1,"X",0)</f>
        <v>0</v>
      </c>
      <c r="G768" s="137">
        <f>IF(Binary!G768&gt;=1,"X",0)</f>
        <v>0</v>
      </c>
      <c r="H768" s="137">
        <f>IF(Binary!H768&gt;=1,"X",0)</f>
        <v>0</v>
      </c>
      <c r="I768" s="137">
        <f>IF(Binary!I768&gt;=1,"X",0)</f>
        <v>0</v>
      </c>
      <c r="J768" s="137">
        <f>IF(Binary!J768&gt;=1,"X",0)</f>
        <v>0</v>
      </c>
      <c r="K768" s="137">
        <f>IF(Binary!K768&gt;=1,"X",0)</f>
        <v>0</v>
      </c>
      <c r="L768" s="137">
        <f>IF(Binary!L768&gt;=1,"X",0)</f>
        <v>0</v>
      </c>
      <c r="M768" t="str">
        <f>'Actual species'!V768</f>
        <v>------------</v>
      </c>
    </row>
    <row r="769" spans="1:13" x14ac:dyDescent="0.3">
      <c r="A769" t="str">
        <f>Binary!A769</f>
        <v>Stenus (s. str.) sp.</v>
      </c>
      <c r="B769" s="137">
        <f>IF(Binary!B769&gt;=1,"X",0)</f>
        <v>0</v>
      </c>
      <c r="C769" s="137" t="str">
        <f>IF(Binary!C769&gt;=1,"X",0)</f>
        <v>X</v>
      </c>
      <c r="D769" s="137">
        <f>IF(Binary!D769&gt;=1,"X",0)</f>
        <v>0</v>
      </c>
      <c r="E769" s="137">
        <f>IF(Binary!E769&gt;=1,"X",0)</f>
        <v>0</v>
      </c>
      <c r="F769" s="137">
        <f>IF(Binary!F769&gt;=1,"X",0)</f>
        <v>0</v>
      </c>
      <c r="G769" s="137">
        <f>IF(Binary!G769&gt;=1,"X",0)</f>
        <v>0</v>
      </c>
      <c r="H769" s="137">
        <f>IF(Binary!H769&gt;=1,"X",0)</f>
        <v>0</v>
      </c>
      <c r="I769" s="137">
        <f>IF(Binary!I769&gt;=1,"X",0)</f>
        <v>0</v>
      </c>
      <c r="J769" s="137">
        <f>IF(Binary!J769&gt;=1,"X",0)</f>
        <v>0</v>
      </c>
      <c r="K769" s="137">
        <f>IF(Binary!K769&gt;=1,"X",0)</f>
        <v>0</v>
      </c>
      <c r="L769" s="137">
        <f>IF(Binary!L769&gt;=1,"X",0)</f>
        <v>0</v>
      </c>
      <c r="M769" t="str">
        <f>'Actual species'!V769</f>
        <v>------------</v>
      </c>
    </row>
    <row r="770" spans="1:13" x14ac:dyDescent="0.3">
      <c r="A770" s="63" t="str">
        <f>Binary!A770</f>
        <v>Stenus similis</v>
      </c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6"/>
    </row>
    <row r="771" spans="1:13" x14ac:dyDescent="0.3">
      <c r="A771" t="str">
        <f>Binary!A771</f>
        <v>Stenus subaeneus</v>
      </c>
      <c r="B771" s="137">
        <f>IF(Binary!B771&gt;=1,"X",0)</f>
        <v>0</v>
      </c>
      <c r="C771" s="137">
        <f>IF(Binary!C771&gt;=1,"X",0)</f>
        <v>0</v>
      </c>
      <c r="D771" s="137">
        <f>IF(Binary!D771&gt;=1,"X",0)</f>
        <v>0</v>
      </c>
      <c r="E771" s="137">
        <f>IF(Binary!E771&gt;=1,"X",0)</f>
        <v>0</v>
      </c>
      <c r="F771" s="137">
        <f>IF(Binary!F771&gt;=1,"X",0)</f>
        <v>0</v>
      </c>
      <c r="G771" s="137" t="str">
        <f>IF(Binary!G771&gt;=1,"X",0)</f>
        <v>X</v>
      </c>
      <c r="H771" s="137" t="str">
        <f>IF(Binary!H771&gt;=1,"X",0)</f>
        <v>X</v>
      </c>
      <c r="I771" s="137">
        <f>IF(Binary!I771&gt;=1,"X",0)</f>
        <v>0</v>
      </c>
      <c r="J771" s="137">
        <f>IF(Binary!J771&gt;=1,"X",0)</f>
        <v>0</v>
      </c>
      <c r="K771" s="137">
        <f>IF(Binary!K771&gt;=1,"X",0)</f>
        <v>0</v>
      </c>
      <c r="L771" s="137">
        <f>IF(Binary!L771&gt;=1,"X",0)</f>
        <v>0</v>
      </c>
      <c r="M771">
        <f>'Actual species'!V771</f>
        <v>1</v>
      </c>
    </row>
    <row r="772" spans="1:13" x14ac:dyDescent="0.3">
      <c r="A772" t="str">
        <f>Binary!A772</f>
        <v>Stenus turbulentus</v>
      </c>
      <c r="B772" s="137" t="str">
        <f>IF(Binary!B772&gt;=1,"X",0)</f>
        <v>X</v>
      </c>
      <c r="C772" s="137">
        <f>IF(Binary!C772&gt;=1,"X",0)</f>
        <v>0</v>
      </c>
      <c r="D772" s="137" t="str">
        <f>IF(Binary!D772&gt;=1,"X",0)</f>
        <v>X</v>
      </c>
      <c r="E772" s="137" t="str">
        <f>IF(Binary!E772&gt;=1,"X",0)</f>
        <v>X</v>
      </c>
      <c r="F772" s="137" t="str">
        <f>IF(Binary!F772&gt;=1,"X",0)</f>
        <v>X</v>
      </c>
      <c r="G772" s="137">
        <f>IF(Binary!G772&gt;=1,"X",0)</f>
        <v>0</v>
      </c>
      <c r="H772" s="137" t="str">
        <f>IF(Binary!H772&gt;=1,"X",0)</f>
        <v>X</v>
      </c>
      <c r="I772" s="137" t="str">
        <f>IF(Binary!I772&gt;=1,"X",0)</f>
        <v>X</v>
      </c>
      <c r="J772" s="137">
        <f>IF(Binary!J772&gt;=1,"X",0)</f>
        <v>0</v>
      </c>
      <c r="K772" s="137" t="str">
        <f>IF(Binary!K772&gt;=1,"X",0)</f>
        <v>X</v>
      </c>
      <c r="L772" s="137" t="str">
        <f>IF(Binary!L772&gt;=1,"X",0)</f>
        <v>X</v>
      </c>
      <c r="M772" t="str">
        <f>'Actual species'!V772</f>
        <v>------------</v>
      </c>
    </row>
    <row r="773" spans="1:13" x14ac:dyDescent="0.3">
      <c r="A773" t="str">
        <f>Binary!A773</f>
        <v>Stenus turcicus</v>
      </c>
      <c r="B773" s="137">
        <f>IF(Binary!B773&gt;=1,"X",0)</f>
        <v>0</v>
      </c>
      <c r="C773" s="137">
        <f>IF(Binary!C773&gt;=1,"X",0)</f>
        <v>0</v>
      </c>
      <c r="D773" s="137">
        <f>IF(Binary!D773&gt;=1,"X",0)</f>
        <v>0</v>
      </c>
      <c r="E773" s="137" t="str">
        <f>IF(Binary!E773&gt;=1,"X",0)</f>
        <v>X</v>
      </c>
      <c r="F773" s="137">
        <f>IF(Binary!F773&gt;=1,"X",0)</f>
        <v>0</v>
      </c>
      <c r="G773" s="137">
        <f>IF(Binary!G773&gt;=1,"X",0)</f>
        <v>0</v>
      </c>
      <c r="H773" s="137">
        <f>IF(Binary!H773&gt;=1,"X",0)</f>
        <v>0</v>
      </c>
      <c r="I773" s="137">
        <f>IF(Binary!I773&gt;=1,"X",0)</f>
        <v>0</v>
      </c>
      <c r="J773" s="137">
        <f>IF(Binary!J773&gt;=1,"X",0)</f>
        <v>0</v>
      </c>
      <c r="K773" s="137">
        <f>IF(Binary!K773&gt;=1,"X",0)</f>
        <v>0</v>
      </c>
      <c r="L773" s="137">
        <f>IF(Binary!L773&gt;=1,"X",0)</f>
        <v>0</v>
      </c>
      <c r="M773" t="str">
        <f>'Actual species'!V773</f>
        <v>------------</v>
      </c>
    </row>
    <row r="774" spans="1:13" x14ac:dyDescent="0.3">
      <c r="A774" t="str">
        <f>Binary!A774</f>
        <v>Euaesthetinae</v>
      </c>
      <c r="B774" s="137">
        <f>IF(Binary!B774&gt;=1,"X",0)</f>
        <v>0</v>
      </c>
      <c r="C774" s="137">
        <f>IF(Binary!C774&gt;=1,"X",0)</f>
        <v>0</v>
      </c>
      <c r="D774" s="137">
        <f>IF(Binary!D774&gt;=1,"X",0)</f>
        <v>0</v>
      </c>
      <c r="E774" s="137">
        <f>IF(Binary!E774&gt;=1,"X",0)</f>
        <v>0</v>
      </c>
      <c r="F774" s="137">
        <f>IF(Binary!F774&gt;=1,"X",0)</f>
        <v>0</v>
      </c>
      <c r="G774" s="137">
        <f>IF(Binary!G774&gt;=1,"X",0)</f>
        <v>0</v>
      </c>
      <c r="H774" s="137">
        <f>IF(Binary!H774&gt;=1,"X",0)</f>
        <v>0</v>
      </c>
      <c r="I774" s="137">
        <f>IF(Binary!I774&gt;=1,"X",0)</f>
        <v>0</v>
      </c>
      <c r="J774" s="137">
        <f>IF(Binary!J774&gt;=1,"X",0)</f>
        <v>0</v>
      </c>
      <c r="K774" s="137">
        <f>IF(Binary!K774&gt;=1,"X",0)</f>
        <v>0</v>
      </c>
      <c r="L774" s="137">
        <f>IF(Binary!L774&gt;=1,"X",0)</f>
        <v>0</v>
      </c>
      <c r="M774" t="str">
        <f>'Actual species'!V774</f>
        <v>------------</v>
      </c>
    </row>
    <row r="775" spans="1:13" x14ac:dyDescent="0.3">
      <c r="A775" t="str">
        <f>Binary!A775</f>
        <v>Edaphus dissimilis</v>
      </c>
      <c r="B775" s="137">
        <f>IF(Binary!B775&gt;=1,"X",0)</f>
        <v>0</v>
      </c>
      <c r="C775" s="137">
        <f>IF(Binary!C775&gt;=1,"X",0)</f>
        <v>0</v>
      </c>
      <c r="D775" s="137">
        <f>IF(Binary!D775&gt;=1,"X",0)</f>
        <v>0</v>
      </c>
      <c r="E775" s="137">
        <f>IF(Binary!E775&gt;=1,"X",0)</f>
        <v>0</v>
      </c>
      <c r="F775" s="137">
        <f>IF(Binary!F775&gt;=1,"X",0)</f>
        <v>0</v>
      </c>
      <c r="G775" s="137">
        <f>IF(Binary!G775&gt;=1,"X",0)</f>
        <v>0</v>
      </c>
      <c r="H775" s="137">
        <f>IF(Binary!H775&gt;=1,"X",0)</f>
        <v>0</v>
      </c>
      <c r="I775" s="137">
        <f>IF(Binary!I775&gt;=1,"X",0)</f>
        <v>0</v>
      </c>
      <c r="J775" s="137">
        <f>IF(Binary!J775&gt;=1,"X",0)</f>
        <v>0</v>
      </c>
      <c r="K775" s="137">
        <f>IF(Binary!K775&gt;=1,"X",0)</f>
        <v>0</v>
      </c>
      <c r="L775" s="137">
        <f>IF(Binary!L775&gt;=1,"X",0)</f>
        <v>0</v>
      </c>
      <c r="M775" t="str">
        <f>'Actual species'!V775</f>
        <v>------------</v>
      </c>
    </row>
    <row r="776" spans="1:13" x14ac:dyDescent="0.3">
      <c r="A776" t="str">
        <f>Binary!A776</f>
        <v>Leptotyphlinae</v>
      </c>
      <c r="B776" s="137">
        <f>IF(Binary!B776&gt;=1,"X",0)</f>
        <v>0</v>
      </c>
      <c r="C776" s="137">
        <f>IF(Binary!C776&gt;=1,"X",0)</f>
        <v>0</v>
      </c>
      <c r="D776" s="137">
        <f>IF(Binary!D776&gt;=1,"X",0)</f>
        <v>0</v>
      </c>
      <c r="E776" s="137">
        <f>IF(Binary!E776&gt;=1,"X",0)</f>
        <v>0</v>
      </c>
      <c r="F776" s="137">
        <f>IF(Binary!F776&gt;=1,"X",0)</f>
        <v>0</v>
      </c>
      <c r="G776" s="137">
        <f>IF(Binary!G776&gt;=1,"X",0)</f>
        <v>0</v>
      </c>
      <c r="H776" s="137">
        <f>IF(Binary!H776&gt;=1,"X",0)</f>
        <v>0</v>
      </c>
      <c r="I776" s="137">
        <f>IF(Binary!I776&gt;=1,"X",0)</f>
        <v>0</v>
      </c>
      <c r="J776" s="137">
        <f>IF(Binary!J776&gt;=1,"X",0)</f>
        <v>0</v>
      </c>
      <c r="K776" s="137">
        <f>IF(Binary!K776&gt;=1,"X",0)</f>
        <v>0</v>
      </c>
      <c r="L776" s="137">
        <f>IF(Binary!L776&gt;=1,"X",0)</f>
        <v>0</v>
      </c>
      <c r="M776" t="str">
        <f>'Actual species'!V776</f>
        <v>------------</v>
      </c>
    </row>
    <row r="777" spans="1:13" x14ac:dyDescent="0.3">
      <c r="A777" t="str">
        <f>Binary!A777</f>
        <v xml:space="preserve">**Allotyphlus achileus (E) </v>
      </c>
      <c r="B777" s="137">
        <f>IF(Binary!B777&gt;=1,"X",0)</f>
        <v>0</v>
      </c>
      <c r="C777" s="137">
        <f>IF(Binary!C777&gt;=1,"X",0)</f>
        <v>0</v>
      </c>
      <c r="D777" s="137">
        <f>IF(Binary!D777&gt;=1,"X",0)</f>
        <v>0</v>
      </c>
      <c r="E777" s="137">
        <f>IF(Binary!E777&gt;=1,"X",0)</f>
        <v>0</v>
      </c>
      <c r="F777" s="137">
        <f>IF(Binary!F777&gt;=1,"X",0)</f>
        <v>0</v>
      </c>
      <c r="G777" s="137">
        <f>IF(Binary!G777&gt;=1,"X",0)</f>
        <v>0</v>
      </c>
      <c r="H777" s="137">
        <f>IF(Binary!H777&gt;=1,"X",0)</f>
        <v>0</v>
      </c>
      <c r="I777" s="137">
        <f>IF(Binary!I777&gt;=1,"X",0)</f>
        <v>0</v>
      </c>
      <c r="J777" s="137">
        <f>IF(Binary!J777&gt;=1,"X",0)</f>
        <v>0</v>
      </c>
      <c r="K777" s="137">
        <f>IF(Binary!K777&gt;=1,"X",0)</f>
        <v>0</v>
      </c>
      <c r="L777" s="137">
        <f>IF(Binary!L777&gt;=1,"X",0)</f>
        <v>0</v>
      </c>
      <c r="M777" t="str">
        <f>'Actual species'!V777</f>
        <v>------------</v>
      </c>
    </row>
    <row r="778" spans="1:13" x14ac:dyDescent="0.3">
      <c r="A778" t="str">
        <f>Binary!A778</f>
        <v xml:space="preserve">**Allotyphlus corcyranus (E) </v>
      </c>
      <c r="B778" s="137">
        <f>IF(Binary!B778&gt;=1,"X",0)</f>
        <v>0</v>
      </c>
      <c r="C778" s="137">
        <f>IF(Binary!C778&gt;=1,"X",0)</f>
        <v>0</v>
      </c>
      <c r="D778" s="137">
        <f>IF(Binary!D778&gt;=1,"X",0)</f>
        <v>0</v>
      </c>
      <c r="E778" s="137">
        <f>IF(Binary!E778&gt;=1,"X",0)</f>
        <v>0</v>
      </c>
      <c r="F778" s="137">
        <f>IF(Binary!F778&gt;=1,"X",0)</f>
        <v>0</v>
      </c>
      <c r="G778" s="137">
        <f>IF(Binary!G778&gt;=1,"X",0)</f>
        <v>0</v>
      </c>
      <c r="H778" s="137">
        <f>IF(Binary!H778&gt;=1,"X",0)</f>
        <v>0</v>
      </c>
      <c r="I778" s="137">
        <f>IF(Binary!I778&gt;=1,"X",0)</f>
        <v>0</v>
      </c>
      <c r="J778" s="137">
        <f>IF(Binary!J778&gt;=1,"X",0)</f>
        <v>0</v>
      </c>
      <c r="K778" s="137">
        <f>IF(Binary!K778&gt;=1,"X",0)</f>
        <v>0</v>
      </c>
      <c r="L778" s="137">
        <f>IF(Binary!L778&gt;=1,"X",0)</f>
        <v>0</v>
      </c>
      <c r="M778" t="str">
        <f>'Actual species'!V778</f>
        <v>------------</v>
      </c>
    </row>
    <row r="779" spans="1:13" x14ac:dyDescent="0.3">
      <c r="A779" t="str">
        <f>Binary!A779</f>
        <v xml:space="preserve">**Allotyphlus corcyricus (E) </v>
      </c>
      <c r="B779" s="137">
        <f>IF(Binary!B779&gt;=1,"X",0)</f>
        <v>0</v>
      </c>
      <c r="C779" s="137">
        <f>IF(Binary!C779&gt;=1,"X",0)</f>
        <v>0</v>
      </c>
      <c r="D779" s="137">
        <f>IF(Binary!D779&gt;=1,"X",0)</f>
        <v>0</v>
      </c>
      <c r="E779" s="137">
        <f>IF(Binary!E779&gt;=1,"X",0)</f>
        <v>0</v>
      </c>
      <c r="F779" s="137">
        <f>IF(Binary!F779&gt;=1,"X",0)</f>
        <v>0</v>
      </c>
      <c r="G779" s="137">
        <f>IF(Binary!G779&gt;=1,"X",0)</f>
        <v>0</v>
      </c>
      <c r="H779" s="137">
        <f>IF(Binary!H779&gt;=1,"X",0)</f>
        <v>0</v>
      </c>
      <c r="I779" s="137">
        <f>IF(Binary!I779&gt;=1,"X",0)</f>
        <v>0</v>
      </c>
      <c r="J779" s="137">
        <f>IF(Binary!J779&gt;=1,"X",0)</f>
        <v>0</v>
      </c>
      <c r="K779" s="137">
        <f>IF(Binary!K779&gt;=1,"X",0)</f>
        <v>0</v>
      </c>
      <c r="L779" s="137">
        <f>IF(Binary!L779&gt;=1,"X",0)</f>
        <v>0</v>
      </c>
      <c r="M779" t="str">
        <f>'Actual species'!V779</f>
        <v>------------</v>
      </c>
    </row>
    <row r="780" spans="1:13" x14ac:dyDescent="0.3">
      <c r="A780" t="str">
        <f>Binary!A780</f>
        <v xml:space="preserve">**Allotyphlus dexter (E) </v>
      </c>
      <c r="B780" s="137">
        <f>IF(Binary!B780&gt;=1,"X",0)</f>
        <v>0</v>
      </c>
      <c r="C780" s="137">
        <f>IF(Binary!C780&gt;=1,"X",0)</f>
        <v>0</v>
      </c>
      <c r="D780" s="137">
        <f>IF(Binary!D780&gt;=1,"X",0)</f>
        <v>0</v>
      </c>
      <c r="E780" s="137">
        <f>IF(Binary!E780&gt;=1,"X",0)</f>
        <v>0</v>
      </c>
      <c r="F780" s="137">
        <f>IF(Binary!F780&gt;=1,"X",0)</f>
        <v>0</v>
      </c>
      <c r="G780" s="137">
        <f>IF(Binary!G780&gt;=1,"X",0)</f>
        <v>0</v>
      </c>
      <c r="H780" s="137">
        <f>IF(Binary!H780&gt;=1,"X",0)</f>
        <v>0</v>
      </c>
      <c r="I780" s="137">
        <f>IF(Binary!I780&gt;=1,"X",0)</f>
        <v>0</v>
      </c>
      <c r="J780" s="137">
        <f>IF(Binary!J780&gt;=1,"X",0)</f>
        <v>0</v>
      </c>
      <c r="K780" s="137">
        <f>IF(Binary!K780&gt;=1,"X",0)</f>
        <v>0</v>
      </c>
      <c r="L780" s="137">
        <f>IF(Binary!L780&gt;=1,"X",0)</f>
        <v>0</v>
      </c>
      <c r="M780" t="str">
        <f>'Actual species'!V780</f>
        <v>------------</v>
      </c>
    </row>
    <row r="781" spans="1:13" x14ac:dyDescent="0.3">
      <c r="A781" t="str">
        <f>Binary!A781</f>
        <v xml:space="preserve">**Allotyphlus sinester (E) </v>
      </c>
      <c r="B781" s="137">
        <f>IF(Binary!B781&gt;=1,"X",0)</f>
        <v>0</v>
      </c>
      <c r="C781" s="137">
        <f>IF(Binary!C781&gt;=1,"X",0)</f>
        <v>0</v>
      </c>
      <c r="D781" s="137">
        <f>IF(Binary!D781&gt;=1,"X",0)</f>
        <v>0</v>
      </c>
      <c r="E781" s="137">
        <f>IF(Binary!E781&gt;=1,"X",0)</f>
        <v>0</v>
      </c>
      <c r="F781" s="137">
        <f>IF(Binary!F781&gt;=1,"X",0)</f>
        <v>0</v>
      </c>
      <c r="G781" s="137">
        <f>IF(Binary!G781&gt;=1,"X",0)</f>
        <v>0</v>
      </c>
      <c r="H781" s="137">
        <f>IF(Binary!H781&gt;=1,"X",0)</f>
        <v>0</v>
      </c>
      <c r="I781" s="137">
        <f>IF(Binary!I781&gt;=1,"X",0)</f>
        <v>0</v>
      </c>
      <c r="J781" s="137">
        <f>IF(Binary!J781&gt;=1,"X",0)</f>
        <v>0</v>
      </c>
      <c r="K781" s="137">
        <f>IF(Binary!K781&gt;=1,"X",0)</f>
        <v>0</v>
      </c>
      <c r="L781" s="137">
        <f>IF(Binary!L781&gt;=1,"X",0)</f>
        <v>0</v>
      </c>
      <c r="M781" t="str">
        <f>'Actual species'!V781</f>
        <v>------------</v>
      </c>
    </row>
    <row r="782" spans="1:13" x14ac:dyDescent="0.3">
      <c r="A782" t="str">
        <f>Binary!A782</f>
        <v>*Cyrtotyphlus samothracicus (E)</v>
      </c>
      <c r="B782" s="137">
        <f>IF(Binary!B782&gt;=1,"X",0)</f>
        <v>0</v>
      </c>
      <c r="C782" s="137">
        <f>IF(Binary!C782&gt;=1,"X",0)</f>
        <v>0</v>
      </c>
      <c r="D782" s="137">
        <f>IF(Binary!D782&gt;=1,"X",0)</f>
        <v>0</v>
      </c>
      <c r="E782" s="137">
        <f>IF(Binary!E782&gt;=1,"X",0)</f>
        <v>0</v>
      </c>
      <c r="F782" s="137">
        <f>IF(Binary!F782&gt;=1,"X",0)</f>
        <v>0</v>
      </c>
      <c r="G782" s="137">
        <f>IF(Binary!G782&gt;=1,"X",0)</f>
        <v>0</v>
      </c>
      <c r="H782" s="137">
        <f>IF(Binary!H782&gt;=1,"X",0)</f>
        <v>0</v>
      </c>
      <c r="I782" s="137">
        <f>IF(Binary!I782&gt;=1,"X",0)</f>
        <v>0</v>
      </c>
      <c r="J782" s="137">
        <f>IF(Binary!J782&gt;=1,"X",0)</f>
        <v>0</v>
      </c>
      <c r="K782" s="137">
        <f>IF(Binary!K782&gt;=1,"X",0)</f>
        <v>0</v>
      </c>
      <c r="L782" s="137">
        <f>IF(Binary!L782&gt;=1,"X",0)</f>
        <v>0</v>
      </c>
      <c r="M782" t="str">
        <f>'Actual species'!V782</f>
        <v>------------</v>
      </c>
    </row>
    <row r="783" spans="1:13" x14ac:dyDescent="0.3">
      <c r="A783" t="str">
        <f>Binary!A783</f>
        <v xml:space="preserve">**Gynotyphlus corcyrensis (E) </v>
      </c>
      <c r="B783" s="137">
        <f>IF(Binary!B783&gt;=1,"X",0)</f>
        <v>0</v>
      </c>
      <c r="C783" s="137">
        <f>IF(Binary!C783&gt;=1,"X",0)</f>
        <v>0</v>
      </c>
      <c r="D783" s="137">
        <f>IF(Binary!D783&gt;=1,"X",0)</f>
        <v>0</v>
      </c>
      <c r="E783" s="137">
        <f>IF(Binary!E783&gt;=1,"X",0)</f>
        <v>0</v>
      </c>
      <c r="F783" s="137">
        <f>IF(Binary!F783&gt;=1,"X",0)</f>
        <v>0</v>
      </c>
      <c r="G783" s="137">
        <f>IF(Binary!G783&gt;=1,"X",0)</f>
        <v>0</v>
      </c>
      <c r="H783" s="137">
        <f>IF(Binary!H783&gt;=1,"X",0)</f>
        <v>0</v>
      </c>
      <c r="I783" s="137">
        <f>IF(Binary!I783&gt;=1,"X",0)</f>
        <v>0</v>
      </c>
      <c r="J783" s="137">
        <f>IF(Binary!J783&gt;=1,"X",0)</f>
        <v>0</v>
      </c>
      <c r="K783" s="137">
        <f>IF(Binary!K783&gt;=1,"X",0)</f>
        <v>0</v>
      </c>
      <c r="L783" s="137">
        <f>IF(Binary!L783&gt;=1,"X",0)</f>
        <v>0</v>
      </c>
      <c r="M783" t="str">
        <f>'Actual species'!V783</f>
        <v>------------</v>
      </c>
    </row>
    <row r="784" spans="1:13" x14ac:dyDescent="0.3">
      <c r="A784" t="str">
        <f>Binary!A784</f>
        <v>Gyntotyphlus perpusillus micros</v>
      </c>
      <c r="B784" s="137">
        <f>IF(Binary!B784&gt;=1,"X",0)</f>
        <v>0</v>
      </c>
      <c r="C784" s="137">
        <f>IF(Binary!C784&gt;=1,"X",0)</f>
        <v>0</v>
      </c>
      <c r="D784" s="137">
        <f>IF(Binary!D784&gt;=1,"X",0)</f>
        <v>0</v>
      </c>
      <c r="E784" s="137">
        <f>IF(Binary!E784&gt;=1,"X",0)</f>
        <v>0</v>
      </c>
      <c r="F784" s="137">
        <f>IF(Binary!F784&gt;=1,"X",0)</f>
        <v>0</v>
      </c>
      <c r="G784" s="137">
        <f>IF(Binary!G784&gt;=1,"X",0)</f>
        <v>0</v>
      </c>
      <c r="H784" s="137">
        <f>IF(Binary!H784&gt;=1,"X",0)</f>
        <v>0</v>
      </c>
      <c r="I784" s="137">
        <f>IF(Binary!I784&gt;=1,"X",0)</f>
        <v>0</v>
      </c>
      <c r="J784" s="137">
        <f>IF(Binary!J784&gt;=1,"X",0)</f>
        <v>0</v>
      </c>
      <c r="K784" s="137">
        <f>IF(Binary!K784&gt;=1,"X",0)</f>
        <v>0</v>
      </c>
      <c r="L784" s="137">
        <f>IF(Binary!L784&gt;=1,"X",0)</f>
        <v>0</v>
      </c>
      <c r="M784" t="str">
        <f>'Actual species'!V784</f>
        <v>------------</v>
      </c>
    </row>
    <row r="785" spans="1:13" x14ac:dyDescent="0.3">
      <c r="A785" t="str">
        <f>Binary!A785</f>
        <v xml:space="preserve">Kenotyphlus rhodensis (E) </v>
      </c>
      <c r="B785" s="137">
        <f>IF(Binary!B785&gt;=1,"X",0)</f>
        <v>0</v>
      </c>
      <c r="C785" s="137">
        <f>IF(Binary!C785&gt;=1,"X",0)</f>
        <v>0</v>
      </c>
      <c r="D785" s="137">
        <f>IF(Binary!D785&gt;=1,"X",0)</f>
        <v>0</v>
      </c>
      <c r="E785" s="137">
        <f>IF(Binary!E785&gt;=1,"X",0)</f>
        <v>0</v>
      </c>
      <c r="F785" s="137">
        <f>IF(Binary!F785&gt;=1,"X",0)</f>
        <v>0</v>
      </c>
      <c r="G785" s="137">
        <f>IF(Binary!G785&gt;=1,"X",0)</f>
        <v>0</v>
      </c>
      <c r="H785" s="137" t="str">
        <f>IF(Binary!H785&gt;=1,"X",0)</f>
        <v>X</v>
      </c>
      <c r="I785" s="137">
        <f>IF(Binary!I785&gt;=1,"X",0)</f>
        <v>0</v>
      </c>
      <c r="J785" s="137">
        <f>IF(Binary!J785&gt;=1,"X",0)</f>
        <v>0</v>
      </c>
      <c r="K785" s="137">
        <f>IF(Binary!K785&gt;=1,"X",0)</f>
        <v>0</v>
      </c>
      <c r="L785" s="137">
        <f>IF(Binary!L785&gt;=1,"X",0)</f>
        <v>0</v>
      </c>
      <c r="M785" t="str">
        <f>'Actual species'!V785</f>
        <v>------------</v>
      </c>
    </row>
    <row r="786" spans="1:13" x14ac:dyDescent="0.3">
      <c r="A786" t="str">
        <f>Binary!A786</f>
        <v>Kenotyphlus sp. n.</v>
      </c>
      <c r="B786" s="137">
        <f>IF(Binary!B786&gt;=1,"X",0)</f>
        <v>0</v>
      </c>
      <c r="C786" s="137">
        <f>IF(Binary!C786&gt;=1,"X",0)</f>
        <v>0</v>
      </c>
      <c r="D786" s="137">
        <f>IF(Binary!D786&gt;=1,"X",0)</f>
        <v>0</v>
      </c>
      <c r="E786" s="137">
        <f>IF(Binary!E786&gt;=1,"X",0)</f>
        <v>0</v>
      </c>
      <c r="F786" s="137">
        <f>IF(Binary!F786&gt;=1,"X",0)</f>
        <v>0</v>
      </c>
      <c r="G786" s="137">
        <f>IF(Binary!G786&gt;=1,"X",0)</f>
        <v>0</v>
      </c>
      <c r="H786" s="137">
        <f>IF(Binary!H786&gt;=1,"X",0)</f>
        <v>0</v>
      </c>
      <c r="I786" s="137">
        <f>IF(Binary!I786&gt;=1,"X",0)</f>
        <v>0</v>
      </c>
      <c r="J786" s="137">
        <f>IF(Binary!J786&gt;=1,"X",0)</f>
        <v>0</v>
      </c>
      <c r="K786" s="137" t="str">
        <f>IF(Binary!K786&gt;=1,"X",0)</f>
        <v>X</v>
      </c>
      <c r="L786" s="137">
        <f>IF(Binary!L786&gt;=1,"X",0)</f>
        <v>0</v>
      </c>
      <c r="M786" t="str">
        <f>'Actual species'!V786</f>
        <v>------------</v>
      </c>
    </row>
    <row r="787" spans="1:13" x14ac:dyDescent="0.3">
      <c r="A787" t="str">
        <f>Binary!A787</f>
        <v>*Metrotyphlus samothracicus</v>
      </c>
      <c r="B787" s="137">
        <f>IF(Binary!B787&gt;=1,"X",0)</f>
        <v>0</v>
      </c>
      <c r="C787" s="137">
        <f>IF(Binary!C787&gt;=1,"X",0)</f>
        <v>0</v>
      </c>
      <c r="D787" s="137">
        <f>IF(Binary!D787&gt;=1,"X",0)</f>
        <v>0</v>
      </c>
      <c r="E787" s="137">
        <f>IF(Binary!E787&gt;=1,"X",0)</f>
        <v>0</v>
      </c>
      <c r="F787" s="137">
        <f>IF(Binary!F787&gt;=1,"X",0)</f>
        <v>0</v>
      </c>
      <c r="G787" s="137">
        <f>IF(Binary!G787&gt;=1,"X",0)</f>
        <v>0</v>
      </c>
      <c r="H787" s="137">
        <f>IF(Binary!H787&gt;=1,"X",0)</f>
        <v>0</v>
      </c>
      <c r="I787" s="137">
        <f>IF(Binary!I787&gt;=1,"X",0)</f>
        <v>0</v>
      </c>
      <c r="J787" s="137">
        <f>IF(Binary!J787&gt;=1,"X",0)</f>
        <v>0</v>
      </c>
      <c r="K787" s="137">
        <f>IF(Binary!K787&gt;=1,"X",0)</f>
        <v>0</v>
      </c>
      <c r="L787" s="137">
        <f>IF(Binary!L787&gt;=1,"X",0)</f>
        <v>0</v>
      </c>
      <c r="M787" t="str">
        <f>'Actual species'!V787</f>
        <v>------------</v>
      </c>
    </row>
    <row r="788" spans="1:13" x14ac:dyDescent="0.3">
      <c r="A788" t="str">
        <f>Binary!A788</f>
        <v>Scydmaeninae</v>
      </c>
      <c r="B788" s="137">
        <f>IF(Binary!B788&gt;=1,"X",0)</f>
        <v>0</v>
      </c>
      <c r="C788" s="137">
        <f>IF(Binary!C788&gt;=1,"X",0)</f>
        <v>0</v>
      </c>
      <c r="D788" s="137">
        <f>IF(Binary!D788&gt;=1,"X",0)</f>
        <v>0</v>
      </c>
      <c r="E788" s="137">
        <f>IF(Binary!E788&gt;=1,"X",0)</f>
        <v>0</v>
      </c>
      <c r="F788" s="137">
        <f>IF(Binary!F788&gt;=1,"X",0)</f>
        <v>0</v>
      </c>
      <c r="G788" s="137">
        <f>IF(Binary!G788&gt;=1,"X",0)</f>
        <v>0</v>
      </c>
      <c r="H788" s="137">
        <f>IF(Binary!H788&gt;=1,"X",0)</f>
        <v>0</v>
      </c>
      <c r="I788" s="137">
        <f>IF(Binary!I788&gt;=1,"X",0)</f>
        <v>0</v>
      </c>
      <c r="J788" s="137">
        <f>IF(Binary!J788&gt;=1,"X",0)</f>
        <v>0</v>
      </c>
      <c r="K788" s="137">
        <f>IF(Binary!K788&gt;=1,"X",0)</f>
        <v>0</v>
      </c>
      <c r="L788" s="137">
        <f>IF(Binary!L788&gt;=1,"X",0)</f>
        <v>0</v>
      </c>
      <c r="M788" t="str">
        <f>'Actual species'!V788</f>
        <v>------------</v>
      </c>
    </row>
    <row r="789" spans="1:13" x14ac:dyDescent="0.3">
      <c r="A789" t="str">
        <f>Binary!A789</f>
        <v>Cephennium granulum</v>
      </c>
      <c r="B789" s="137">
        <f>IF(Binary!B789&gt;=1,"X",0)</f>
        <v>0</v>
      </c>
      <c r="C789" s="137">
        <f>IF(Binary!C789&gt;=1,"X",0)</f>
        <v>0</v>
      </c>
      <c r="D789" s="137">
        <f>IF(Binary!D789&gt;=1,"X",0)</f>
        <v>0</v>
      </c>
      <c r="E789" s="137">
        <f>IF(Binary!E789&gt;=1,"X",0)</f>
        <v>0</v>
      </c>
      <c r="F789" s="137">
        <f>IF(Binary!F789&gt;=1,"X",0)</f>
        <v>0</v>
      </c>
      <c r="G789" s="137">
        <f>IF(Binary!G789&gt;=1,"X",0)</f>
        <v>0</v>
      </c>
      <c r="H789" s="137">
        <f>IF(Binary!H789&gt;=1,"X",0)</f>
        <v>0</v>
      </c>
      <c r="I789" s="137">
        <f>IF(Binary!I789&gt;=1,"X",0)</f>
        <v>0</v>
      </c>
      <c r="J789" s="137">
        <f>IF(Binary!J789&gt;=1,"X",0)</f>
        <v>0</v>
      </c>
      <c r="K789" s="137">
        <f>IF(Binary!K789&gt;=1,"X",0)</f>
        <v>0</v>
      </c>
      <c r="L789" s="137">
        <f>IF(Binary!L789&gt;=1,"X",0)</f>
        <v>0</v>
      </c>
      <c r="M789" t="str">
        <f>'Actual species'!V789</f>
        <v>------------</v>
      </c>
    </row>
    <row r="790" spans="1:13" x14ac:dyDescent="0.3">
      <c r="A790" t="str">
        <f>Binary!A790</f>
        <v xml:space="preserve">**Cephennium jonicum jonicum (E) </v>
      </c>
      <c r="B790" s="137">
        <f>IF(Binary!B790&gt;=1,"X",0)</f>
        <v>0</v>
      </c>
      <c r="C790" s="137">
        <f>IF(Binary!C790&gt;=1,"X",0)</f>
        <v>0</v>
      </c>
      <c r="D790" s="137">
        <f>IF(Binary!D790&gt;=1,"X",0)</f>
        <v>0</v>
      </c>
      <c r="E790" s="137">
        <f>IF(Binary!E790&gt;=1,"X",0)</f>
        <v>0</v>
      </c>
      <c r="F790" s="137">
        <f>IF(Binary!F790&gt;=1,"X",0)</f>
        <v>0</v>
      </c>
      <c r="G790" s="137">
        <f>IF(Binary!G790&gt;=1,"X",0)</f>
        <v>0</v>
      </c>
      <c r="H790" s="137">
        <f>IF(Binary!H790&gt;=1,"X",0)</f>
        <v>0</v>
      </c>
      <c r="I790" s="137">
        <f>IF(Binary!I790&gt;=1,"X",0)</f>
        <v>0</v>
      </c>
      <c r="J790" s="137" t="str">
        <f>IF(Binary!J790&gt;=1,"X",0)</f>
        <v>X</v>
      </c>
      <c r="K790" s="137">
        <f>IF(Binary!K790&gt;=1,"X",0)</f>
        <v>0</v>
      </c>
      <c r="L790" s="137">
        <f>IF(Binary!L790&gt;=1,"X",0)</f>
        <v>0</v>
      </c>
      <c r="M790" t="str">
        <f>'Actual species'!V790</f>
        <v>------------</v>
      </c>
    </row>
    <row r="791" spans="1:13" x14ac:dyDescent="0.3">
      <c r="A791" t="str">
        <f>Binary!A791</f>
        <v xml:space="preserve">Cephennium kerpense (E) </v>
      </c>
      <c r="B791" s="137">
        <f>IF(Binary!B791&gt;=1,"X",0)</f>
        <v>0</v>
      </c>
      <c r="C791" s="137">
        <f>IF(Binary!C791&gt;=1,"X",0)</f>
        <v>0</v>
      </c>
      <c r="D791" s="137">
        <f>IF(Binary!D791&gt;=1,"X",0)</f>
        <v>0</v>
      </c>
      <c r="E791" s="137">
        <f>IF(Binary!E791&gt;=1,"X",0)</f>
        <v>0</v>
      </c>
      <c r="F791" s="137">
        <f>IF(Binary!F791&gt;=1,"X",0)</f>
        <v>0</v>
      </c>
      <c r="G791" s="137">
        <f>IF(Binary!G791&gt;=1,"X",0)</f>
        <v>0</v>
      </c>
      <c r="H791" s="137">
        <f>IF(Binary!H791&gt;=1,"X",0)</f>
        <v>0</v>
      </c>
      <c r="I791" s="137">
        <f>IF(Binary!I791&gt;=1,"X",0)</f>
        <v>0</v>
      </c>
      <c r="J791" s="137">
        <f>IF(Binary!J791&gt;=1,"X",0)</f>
        <v>0</v>
      </c>
      <c r="K791" s="137">
        <f>IF(Binary!K791&gt;=1,"X",0)</f>
        <v>0</v>
      </c>
      <c r="L791" s="137" t="str">
        <f>IF(Binary!L791&gt;=1,"X",0)</f>
        <v>X</v>
      </c>
      <c r="M791" t="str">
        <f>'Actual species'!V791</f>
        <v>------------</v>
      </c>
    </row>
    <row r="792" spans="1:13" x14ac:dyDescent="0.3">
      <c r="A792" t="str">
        <f>Binary!A792</f>
        <v xml:space="preserve">Cephennium nov.sp. </v>
      </c>
      <c r="B792" s="137">
        <f>IF(Binary!B792&gt;=1,"X",0)</f>
        <v>0</v>
      </c>
      <c r="C792" s="137">
        <f>IF(Binary!C792&gt;=1,"X",0)</f>
        <v>0</v>
      </c>
      <c r="D792" s="137">
        <f>IF(Binary!D792&gt;=1,"X",0)</f>
        <v>0</v>
      </c>
      <c r="E792" s="137">
        <f>IF(Binary!E792&gt;=1,"X",0)</f>
        <v>0</v>
      </c>
      <c r="F792" s="137">
        <f>IF(Binary!F792&gt;=1,"X",0)</f>
        <v>0</v>
      </c>
      <c r="G792" s="137">
        <f>IF(Binary!G792&gt;=1,"X",0)</f>
        <v>0</v>
      </c>
      <c r="H792" s="137" t="str">
        <f>IF(Binary!H792&gt;=1,"X",0)</f>
        <v>X</v>
      </c>
      <c r="I792" s="137">
        <f>IF(Binary!I792&gt;=1,"X",0)</f>
        <v>0</v>
      </c>
      <c r="J792" s="137">
        <f>IF(Binary!J792&gt;=1,"X",0)</f>
        <v>0</v>
      </c>
      <c r="K792" s="137">
        <f>IF(Binary!K792&gt;=1,"X",0)</f>
        <v>0</v>
      </c>
      <c r="L792" s="137">
        <f>IF(Binary!L792&gt;=1,"X",0)</f>
        <v>0</v>
      </c>
      <c r="M792" t="str">
        <f>'Actual species'!V792</f>
        <v>------------</v>
      </c>
    </row>
    <row r="793" spans="1:13" x14ac:dyDescent="0.3">
      <c r="A793" t="str">
        <f>Binary!A793</f>
        <v>*Cephennium samothracicum (E)</v>
      </c>
      <c r="B793" s="137">
        <f>IF(Binary!B793&gt;=1,"X",0)</f>
        <v>0</v>
      </c>
      <c r="C793" s="137">
        <f>IF(Binary!C793&gt;=1,"X",0)</f>
        <v>0</v>
      </c>
      <c r="D793" s="137">
        <f>IF(Binary!D793&gt;=1,"X",0)</f>
        <v>0</v>
      </c>
      <c r="E793" s="137">
        <f>IF(Binary!E793&gt;=1,"X",0)</f>
        <v>0</v>
      </c>
      <c r="F793" s="137">
        <f>IF(Binary!F793&gt;=1,"X",0)</f>
        <v>0</v>
      </c>
      <c r="G793" s="137">
        <f>IF(Binary!G793&gt;=1,"X",0)</f>
        <v>0</v>
      </c>
      <c r="H793" s="137">
        <f>IF(Binary!H793&gt;=1,"X",0)</f>
        <v>0</v>
      </c>
      <c r="I793" s="137">
        <f>IF(Binary!I793&gt;=1,"X",0)</f>
        <v>0</v>
      </c>
      <c r="J793" s="137">
        <f>IF(Binary!J793&gt;=1,"X",0)</f>
        <v>0</v>
      </c>
      <c r="K793" s="137">
        <f>IF(Binary!K793&gt;=1,"X",0)</f>
        <v>0</v>
      </c>
      <c r="L793" s="137">
        <f>IF(Binary!L793&gt;=1,"X",0)</f>
        <v>0</v>
      </c>
      <c r="M793" t="str">
        <f>'Actual species'!V793</f>
        <v>------------</v>
      </c>
    </row>
    <row r="794" spans="1:13" x14ac:dyDescent="0.3">
      <c r="A794" t="str">
        <f>Binary!A794</f>
        <v>Cephennium (Phennecium) sp.n.</v>
      </c>
      <c r="B794" s="137">
        <f>IF(Binary!B794&gt;=1,"X",0)</f>
        <v>0</v>
      </c>
      <c r="C794" s="137">
        <f>IF(Binary!C794&gt;=1,"X",0)</f>
        <v>0</v>
      </c>
      <c r="D794" s="137">
        <f>IF(Binary!D794&gt;=1,"X",0)</f>
        <v>0</v>
      </c>
      <c r="E794" s="137">
        <f>IF(Binary!E794&gt;=1,"X",0)</f>
        <v>0</v>
      </c>
      <c r="F794" s="137" t="str">
        <f>IF(Binary!F794&gt;=1,"X",0)</f>
        <v>X</v>
      </c>
      <c r="G794" s="137">
        <f>IF(Binary!G794&gt;=1,"X",0)</f>
        <v>0</v>
      </c>
      <c r="H794" s="137">
        <f>IF(Binary!H794&gt;=1,"X",0)</f>
        <v>0</v>
      </c>
      <c r="I794" s="137">
        <f>IF(Binary!I794&gt;=1,"X",0)</f>
        <v>0</v>
      </c>
      <c r="J794" s="137">
        <f>IF(Binary!J794&gt;=1,"X",0)</f>
        <v>0</v>
      </c>
      <c r="K794" s="137">
        <f>IF(Binary!K794&gt;=1,"X",0)</f>
        <v>0</v>
      </c>
      <c r="L794" s="137">
        <f>IF(Binary!L794&gt;=1,"X",0)</f>
        <v>0</v>
      </c>
      <c r="M794" t="str">
        <f>'Actual species'!V794</f>
        <v>------------</v>
      </c>
    </row>
    <row r="795" spans="1:13" x14ac:dyDescent="0.3">
      <c r="A795" t="str">
        <f>Binary!A795</f>
        <v>Cephennium (Phennecium) sp.n. 1</v>
      </c>
      <c r="B795" s="137">
        <f>IF(Binary!B795&gt;=1,"X",0)</f>
        <v>0</v>
      </c>
      <c r="C795" s="137">
        <f>IF(Binary!C795&gt;=1,"X",0)</f>
        <v>0</v>
      </c>
      <c r="D795" s="137">
        <f>IF(Binary!D795&gt;=1,"X",0)</f>
        <v>0</v>
      </c>
      <c r="E795" s="137">
        <f>IF(Binary!E795&gt;=1,"X",0)</f>
        <v>0</v>
      </c>
      <c r="F795" s="137">
        <f>IF(Binary!F795&gt;=1,"X",0)</f>
        <v>0</v>
      </c>
      <c r="G795" s="137">
        <f>IF(Binary!G795&gt;=1,"X",0)</f>
        <v>0</v>
      </c>
      <c r="H795" s="137">
        <f>IF(Binary!H795&gt;=1,"X",0)</f>
        <v>0</v>
      </c>
      <c r="I795" s="137">
        <f>IF(Binary!I795&gt;=1,"X",0)</f>
        <v>0</v>
      </c>
      <c r="J795" s="137">
        <f>IF(Binary!J795&gt;=1,"X",0)</f>
        <v>0</v>
      </c>
      <c r="K795" s="137">
        <f>IF(Binary!K795&gt;=1,"X",0)</f>
        <v>0</v>
      </c>
      <c r="L795" s="137">
        <f>IF(Binary!L795&gt;=1,"X",0)</f>
        <v>0</v>
      </c>
      <c r="M795" t="str">
        <f>'Actual species'!V795</f>
        <v>------------</v>
      </c>
    </row>
    <row r="796" spans="1:13" x14ac:dyDescent="0.3">
      <c r="A796" t="str">
        <f>Binary!A796</f>
        <v>Cephennium (Phennecium) sp.n. 2</v>
      </c>
      <c r="B796" s="137">
        <f>IF(Binary!B796&gt;=1,"X",0)</f>
        <v>0</v>
      </c>
      <c r="C796" s="137">
        <f>IF(Binary!C796&gt;=1,"X",0)</f>
        <v>0</v>
      </c>
      <c r="D796" s="137">
        <f>IF(Binary!D796&gt;=1,"X",0)</f>
        <v>0</v>
      </c>
      <c r="E796" s="137">
        <f>IF(Binary!E796&gt;=1,"X",0)</f>
        <v>0</v>
      </c>
      <c r="F796" s="137">
        <f>IF(Binary!F796&gt;=1,"X",0)</f>
        <v>0</v>
      </c>
      <c r="G796" s="137">
        <f>IF(Binary!G796&gt;=1,"X",0)</f>
        <v>0</v>
      </c>
      <c r="H796" s="137">
        <f>IF(Binary!H796&gt;=1,"X",0)</f>
        <v>0</v>
      </c>
      <c r="I796" s="137">
        <f>IF(Binary!I796&gt;=1,"X",0)</f>
        <v>0</v>
      </c>
      <c r="J796" s="137">
        <f>IF(Binary!J796&gt;=1,"X",0)</f>
        <v>0</v>
      </c>
      <c r="K796" s="137">
        <f>IF(Binary!K796&gt;=1,"X",0)</f>
        <v>0</v>
      </c>
      <c r="L796" s="137">
        <f>IF(Binary!L796&gt;=1,"X",0)</f>
        <v>0</v>
      </c>
      <c r="M796" t="str">
        <f>'Actual species'!V796</f>
        <v>------------</v>
      </c>
    </row>
    <row r="797" spans="1:13" x14ac:dyDescent="0.3">
      <c r="A797" t="str">
        <f>Binary!A797</f>
        <v>Cephennium (Phennecium) sp.n. 3</v>
      </c>
      <c r="B797" s="137">
        <f>IF(Binary!B797&gt;=1,"X",0)</f>
        <v>0</v>
      </c>
      <c r="C797" s="137">
        <f>IF(Binary!C797&gt;=1,"X",0)</f>
        <v>0</v>
      </c>
      <c r="D797" s="137">
        <f>IF(Binary!D797&gt;=1,"X",0)</f>
        <v>0</v>
      </c>
      <c r="E797" s="137">
        <f>IF(Binary!E797&gt;=1,"X",0)</f>
        <v>0</v>
      </c>
      <c r="F797" s="137">
        <f>IF(Binary!F797&gt;=1,"X",0)</f>
        <v>0</v>
      </c>
      <c r="G797" s="137">
        <f>IF(Binary!G797&gt;=1,"X",0)</f>
        <v>0</v>
      </c>
      <c r="H797" s="137">
        <f>IF(Binary!H797&gt;=1,"X",0)</f>
        <v>0</v>
      </c>
      <c r="I797" s="137">
        <f>IF(Binary!I797&gt;=1,"X",0)</f>
        <v>0</v>
      </c>
      <c r="J797" s="137">
        <f>IF(Binary!J797&gt;=1,"X",0)</f>
        <v>0</v>
      </c>
      <c r="K797" s="137">
        <f>IF(Binary!K797&gt;=1,"X",0)</f>
        <v>0</v>
      </c>
      <c r="L797" s="137">
        <f>IF(Binary!L797&gt;=1,"X",0)</f>
        <v>0</v>
      </c>
      <c r="M797" t="str">
        <f>'Actual species'!V797</f>
        <v>------------</v>
      </c>
    </row>
    <row r="798" spans="1:13" x14ac:dyDescent="0.3">
      <c r="A798" t="str">
        <f>Binary!A798</f>
        <v>Cephennodes sp.n</v>
      </c>
      <c r="B798" s="137">
        <f>IF(Binary!B798&gt;=1,"X",0)</f>
        <v>0</v>
      </c>
      <c r="C798" s="137">
        <f>IF(Binary!C798&gt;=1,"X",0)</f>
        <v>0</v>
      </c>
      <c r="D798" s="137">
        <f>IF(Binary!D798&gt;=1,"X",0)</f>
        <v>0</v>
      </c>
      <c r="E798" s="137">
        <f>IF(Binary!E798&gt;=1,"X",0)</f>
        <v>0</v>
      </c>
      <c r="F798" s="137" t="str">
        <f>IF(Binary!F798&gt;=1,"X",0)</f>
        <v>X</v>
      </c>
      <c r="G798" s="137">
        <f>IF(Binary!G798&gt;=1,"X",0)</f>
        <v>0</v>
      </c>
      <c r="H798" s="137">
        <f>IF(Binary!H798&gt;=1,"X",0)</f>
        <v>0</v>
      </c>
      <c r="I798" s="137">
        <f>IF(Binary!I798&gt;=1,"X",0)</f>
        <v>0</v>
      </c>
      <c r="J798" s="137">
        <f>IF(Binary!J798&gt;=1,"X",0)</f>
        <v>0</v>
      </c>
      <c r="K798" s="137">
        <f>IF(Binary!K798&gt;=1,"X",0)</f>
        <v>0</v>
      </c>
      <c r="L798" s="137">
        <f>IF(Binary!L798&gt;=1,"X",0)</f>
        <v>0</v>
      </c>
      <c r="M798" t="str">
        <f>'Actual species'!V798</f>
        <v>------------</v>
      </c>
    </row>
    <row r="799" spans="1:13" x14ac:dyDescent="0.3">
      <c r="A799" t="str">
        <f>Binary!A799</f>
        <v>Chevrolatia egregia</v>
      </c>
      <c r="B799" s="137">
        <f>IF(Binary!B799&gt;=1,"X",0)</f>
        <v>0</v>
      </c>
      <c r="C799" s="137">
        <f>IF(Binary!C799&gt;=1,"X",0)</f>
        <v>0</v>
      </c>
      <c r="D799" s="137">
        <f>IF(Binary!D799&gt;=1,"X",0)</f>
        <v>0</v>
      </c>
      <c r="E799" s="137">
        <f>IF(Binary!E799&gt;=1,"X",0)</f>
        <v>0</v>
      </c>
      <c r="F799" s="137">
        <f>IF(Binary!F799&gt;=1,"X",0)</f>
        <v>0</v>
      </c>
      <c r="G799" s="137">
        <f>IF(Binary!G799&gt;=1,"X",0)</f>
        <v>0</v>
      </c>
      <c r="H799" s="137">
        <f>IF(Binary!H799&gt;=1,"X",0)</f>
        <v>0</v>
      </c>
      <c r="I799" s="137">
        <f>IF(Binary!I799&gt;=1,"X",0)</f>
        <v>0</v>
      </c>
      <c r="J799" s="137" t="str">
        <f>IF(Binary!J799&gt;=1,"X",0)</f>
        <v>X</v>
      </c>
      <c r="K799" s="137">
        <f>IF(Binary!K799&gt;=1,"X",0)</f>
        <v>0</v>
      </c>
      <c r="L799" s="137">
        <f>IF(Binary!L799&gt;=1,"X",0)</f>
        <v>0</v>
      </c>
      <c r="M799" t="str">
        <f>'Actual species'!V799</f>
        <v>------------</v>
      </c>
    </row>
    <row r="800" spans="1:13" x14ac:dyDescent="0.3">
      <c r="A800" t="str">
        <f>Binary!A800</f>
        <v>Chevrolatia franzi</v>
      </c>
      <c r="B800" s="137">
        <f>IF(Binary!B800&gt;=1,"X",0)</f>
        <v>0</v>
      </c>
      <c r="C800" s="137">
        <f>IF(Binary!C800&gt;=1,"X",0)</f>
        <v>0</v>
      </c>
      <c r="D800" s="137">
        <f>IF(Binary!D800&gt;=1,"X",0)</f>
        <v>0</v>
      </c>
      <c r="E800" s="137">
        <f>IF(Binary!E800&gt;=1,"X",0)</f>
        <v>0</v>
      </c>
      <c r="F800" s="137">
        <f>IF(Binary!F800&gt;=1,"X",0)</f>
        <v>0</v>
      </c>
      <c r="G800" s="137">
        <f>IF(Binary!G800&gt;=1,"X",0)</f>
        <v>0</v>
      </c>
      <c r="H800" s="137">
        <f>IF(Binary!H800&gt;=1,"X",0)</f>
        <v>0</v>
      </c>
      <c r="I800" s="137">
        <f>IF(Binary!I800&gt;=1,"X",0)</f>
        <v>0</v>
      </c>
      <c r="J800" s="137">
        <f>IF(Binary!J800&gt;=1,"X",0)</f>
        <v>0</v>
      </c>
      <c r="K800" s="137">
        <f>IF(Binary!K800&gt;=1,"X",0)</f>
        <v>0</v>
      </c>
      <c r="L800" s="137">
        <f>IF(Binary!L800&gt;=1,"X",0)</f>
        <v>0</v>
      </c>
      <c r="M800" t="str">
        <f>'Actual species'!V800</f>
        <v>------------</v>
      </c>
    </row>
    <row r="801" spans="1:13" x14ac:dyDescent="0.3">
      <c r="A801" t="str">
        <f>Binary!A801</f>
        <v>Chevrolatia sp. (female)</v>
      </c>
      <c r="B801" s="137">
        <f>IF(Binary!B801&gt;=1,"X",0)</f>
        <v>0</v>
      </c>
      <c r="C801" s="137">
        <f>IF(Binary!C801&gt;=1,"X",0)</f>
        <v>0</v>
      </c>
      <c r="D801" s="137">
        <f>IF(Binary!D801&gt;=1,"X",0)</f>
        <v>0</v>
      </c>
      <c r="E801" s="137">
        <f>IF(Binary!E801&gt;=1,"X",0)</f>
        <v>0</v>
      </c>
      <c r="F801" s="137">
        <f>IF(Binary!F801&gt;=1,"X",0)</f>
        <v>0</v>
      </c>
      <c r="G801" s="137">
        <f>IF(Binary!G801&gt;=1,"X",0)</f>
        <v>0</v>
      </c>
      <c r="H801" s="137">
        <f>IF(Binary!H801&gt;=1,"X",0)</f>
        <v>0</v>
      </c>
      <c r="I801" s="137">
        <f>IF(Binary!I801&gt;=1,"X",0)</f>
        <v>0</v>
      </c>
      <c r="J801" s="137">
        <f>IF(Binary!J801&gt;=1,"X",0)</f>
        <v>0</v>
      </c>
      <c r="K801" s="137">
        <f>IF(Binary!K801&gt;=1,"X",0)</f>
        <v>0</v>
      </c>
      <c r="L801" s="137">
        <f>IF(Binary!L801&gt;=1,"X",0)</f>
        <v>0</v>
      </c>
      <c r="M801" t="str">
        <f>'Actual species'!V801</f>
        <v>------------</v>
      </c>
    </row>
    <row r="802" spans="1:13" x14ac:dyDescent="0.3">
      <c r="A802" t="str">
        <f>Binary!A802</f>
        <v>Euconnus brachati</v>
      </c>
      <c r="B802" s="137">
        <f>IF(Binary!B802&gt;=1,"X",0)</f>
        <v>0</v>
      </c>
      <c r="C802" s="137">
        <f>IF(Binary!C802&gt;=1,"X",0)</f>
        <v>0</v>
      </c>
      <c r="D802" s="137">
        <f>IF(Binary!D802&gt;=1,"X",0)</f>
        <v>0</v>
      </c>
      <c r="E802" s="137">
        <f>IF(Binary!E802&gt;=1,"X",0)</f>
        <v>0</v>
      </c>
      <c r="F802" s="137">
        <f>IF(Binary!F802&gt;=1,"X",0)</f>
        <v>0</v>
      </c>
      <c r="G802" s="137">
        <f>IF(Binary!G802&gt;=1,"X",0)</f>
        <v>0</v>
      </c>
      <c r="H802" s="137">
        <f>IF(Binary!H802&gt;=1,"X",0)</f>
        <v>0</v>
      </c>
      <c r="I802" s="137">
        <f>IF(Binary!I802&gt;=1,"X",0)</f>
        <v>0</v>
      </c>
      <c r="J802" s="137">
        <f>IF(Binary!J802&gt;=1,"X",0)</f>
        <v>0</v>
      </c>
      <c r="K802" s="137">
        <f>IF(Binary!K802&gt;=1,"X",0)</f>
        <v>0</v>
      </c>
      <c r="L802" s="137">
        <f>IF(Binary!L802&gt;=1,"X",0)</f>
        <v>0</v>
      </c>
      <c r="M802" t="str">
        <f>'Actual species'!V802</f>
        <v>------------</v>
      </c>
    </row>
    <row r="803" spans="1:13" x14ac:dyDescent="0.3">
      <c r="A803" t="str">
        <f>Binary!A803</f>
        <v xml:space="preserve">Euconnus dodecanicus (E) </v>
      </c>
      <c r="B803" s="137">
        <f>IF(Binary!B803&gt;=1,"X",0)</f>
        <v>0</v>
      </c>
      <c r="C803" s="137">
        <f>IF(Binary!C803&gt;=1,"X",0)</f>
        <v>0</v>
      </c>
      <c r="D803" s="137">
        <f>IF(Binary!D803&gt;=1,"X",0)</f>
        <v>0</v>
      </c>
      <c r="E803" s="137">
        <f>IF(Binary!E803&gt;=1,"X",0)</f>
        <v>0</v>
      </c>
      <c r="F803" s="137">
        <f>IF(Binary!F803&gt;=1,"X",0)</f>
        <v>0</v>
      </c>
      <c r="G803" s="137">
        <f>IF(Binary!G803&gt;=1,"X",0)</f>
        <v>0</v>
      </c>
      <c r="H803" s="137" t="str">
        <f>IF(Binary!H803&gt;=1,"X",0)</f>
        <v>X</v>
      </c>
      <c r="I803" s="137">
        <f>IF(Binary!I803&gt;=1,"X",0)</f>
        <v>0</v>
      </c>
      <c r="J803" s="137">
        <f>IF(Binary!J803&gt;=1,"X",0)</f>
        <v>0</v>
      </c>
      <c r="K803" s="137">
        <f>IF(Binary!K803&gt;=1,"X",0)</f>
        <v>0</v>
      </c>
      <c r="L803" s="137">
        <f>IF(Binary!L803&gt;=1,"X",0)</f>
        <v>0</v>
      </c>
      <c r="M803" t="str">
        <f>'Actual species'!V803</f>
        <v>------------</v>
      </c>
    </row>
    <row r="804" spans="1:13" x14ac:dyDescent="0.3">
      <c r="A804" t="str">
        <f>Binary!A804</f>
        <v>Euconnus hirticollis</v>
      </c>
      <c r="B804" s="137">
        <f>IF(Binary!B804&gt;=1,"X",0)</f>
        <v>0</v>
      </c>
      <c r="C804" s="137">
        <f>IF(Binary!C804&gt;=1,"X",0)</f>
        <v>0</v>
      </c>
      <c r="D804" s="137">
        <f>IF(Binary!D804&gt;=1,"X",0)</f>
        <v>0</v>
      </c>
      <c r="E804" s="137">
        <f>IF(Binary!E804&gt;=1,"X",0)</f>
        <v>0</v>
      </c>
      <c r="F804" s="137">
        <f>IF(Binary!F804&gt;=1,"X",0)</f>
        <v>0</v>
      </c>
      <c r="G804" s="137">
        <f>IF(Binary!G804&gt;=1,"X",0)</f>
        <v>0</v>
      </c>
      <c r="H804" s="137">
        <f>IF(Binary!H804&gt;=1,"X",0)</f>
        <v>0</v>
      </c>
      <c r="I804" s="137">
        <f>IF(Binary!I804&gt;=1,"X",0)</f>
        <v>0</v>
      </c>
      <c r="J804" s="137">
        <f>IF(Binary!J804&gt;=1,"X",0)</f>
        <v>0</v>
      </c>
      <c r="K804" s="137">
        <f>IF(Binary!K804&gt;=1,"X",0)</f>
        <v>0</v>
      </c>
      <c r="L804" s="137">
        <f>IF(Binary!L804&gt;=1,"X",0)</f>
        <v>0</v>
      </c>
      <c r="M804" t="str">
        <f>'Actual species'!V804</f>
        <v>------------</v>
      </c>
    </row>
    <row r="805" spans="1:13" x14ac:dyDescent="0.3">
      <c r="A805" t="str">
        <f>Binary!A805</f>
        <v>Euconnus (Psomophus) intrusus</v>
      </c>
      <c r="B805" s="137">
        <f>IF(Binary!B805&gt;=1,"X",0)</f>
        <v>0</v>
      </c>
      <c r="C805" s="137">
        <f>IF(Binary!C805&gt;=1,"X",0)</f>
        <v>0</v>
      </c>
      <c r="D805" s="137">
        <f>IF(Binary!D805&gt;=1,"X",0)</f>
        <v>0</v>
      </c>
      <c r="E805" s="137">
        <f>IF(Binary!E805&gt;=1,"X",0)</f>
        <v>0</v>
      </c>
      <c r="F805" s="137">
        <f>IF(Binary!F805&gt;=1,"X",0)</f>
        <v>0</v>
      </c>
      <c r="G805" s="137">
        <f>IF(Binary!G805&gt;=1,"X",0)</f>
        <v>0</v>
      </c>
      <c r="H805" s="137">
        <f>IF(Binary!H805&gt;=1,"X",0)</f>
        <v>0</v>
      </c>
      <c r="I805" s="137">
        <f>IF(Binary!I805&gt;=1,"X",0)</f>
        <v>0</v>
      </c>
      <c r="J805" s="137">
        <f>IF(Binary!J805&gt;=1,"X",0)</f>
        <v>0</v>
      </c>
      <c r="K805" s="137">
        <f>IF(Binary!K805&gt;=1,"X",0)</f>
        <v>0</v>
      </c>
      <c r="L805" s="137">
        <f>IF(Binary!L805&gt;=1,"X",0)</f>
        <v>0</v>
      </c>
      <c r="M805" t="str">
        <f>'Actual species'!V805</f>
        <v>------------</v>
      </c>
    </row>
    <row r="806" spans="1:13" x14ac:dyDescent="0.3">
      <c r="A806" t="str">
        <f>Binary!A806</f>
        <v>Euconnus intrusus intrusus</v>
      </c>
      <c r="B806" s="137">
        <f>IF(Binary!B806&gt;=1,"X",0)</f>
        <v>0</v>
      </c>
      <c r="C806" s="137">
        <f>IF(Binary!C806&gt;=1,"X",0)</f>
        <v>0</v>
      </c>
      <c r="D806" s="137">
        <f>IF(Binary!D806&gt;=1,"X",0)</f>
        <v>0</v>
      </c>
      <c r="E806" s="137">
        <f>IF(Binary!E806&gt;=1,"X",0)</f>
        <v>0</v>
      </c>
      <c r="F806" s="137">
        <f>IF(Binary!F806&gt;=1,"X",0)</f>
        <v>0</v>
      </c>
      <c r="G806" s="137">
        <f>IF(Binary!G806&gt;=1,"X",0)</f>
        <v>0</v>
      </c>
      <c r="H806" s="137">
        <f>IF(Binary!H806&gt;=1,"X",0)</f>
        <v>0</v>
      </c>
      <c r="I806" s="137">
        <f>IF(Binary!I806&gt;=1,"X",0)</f>
        <v>0</v>
      </c>
      <c r="J806" s="137" t="str">
        <f>IF(Binary!J806&gt;=1,"X",0)</f>
        <v>X</v>
      </c>
      <c r="K806" s="137">
        <f>IF(Binary!K806&gt;=1,"X",0)</f>
        <v>0</v>
      </c>
      <c r="L806" s="137">
        <f>IF(Binary!L806&gt;=1,"X",0)</f>
        <v>0</v>
      </c>
      <c r="M806" t="str">
        <f>'Actual species'!V806</f>
        <v>------------</v>
      </c>
    </row>
    <row r="807" spans="1:13" x14ac:dyDescent="0.3">
      <c r="A807" t="str">
        <f>Binary!A807</f>
        <v xml:space="preserve">Euconnus kerpensis (E) </v>
      </c>
      <c r="B807" s="137">
        <f>IF(Binary!B807&gt;=1,"X",0)</f>
        <v>0</v>
      </c>
      <c r="C807" s="137">
        <f>IF(Binary!C807&gt;=1,"X",0)</f>
        <v>0</v>
      </c>
      <c r="D807" s="137">
        <f>IF(Binary!D807&gt;=1,"X",0)</f>
        <v>0</v>
      </c>
      <c r="E807" s="137">
        <f>IF(Binary!E807&gt;=1,"X",0)</f>
        <v>0</v>
      </c>
      <c r="F807" s="137">
        <f>IF(Binary!F807&gt;=1,"X",0)</f>
        <v>0</v>
      </c>
      <c r="G807" s="137">
        <f>IF(Binary!G807&gt;=1,"X",0)</f>
        <v>0</v>
      </c>
      <c r="H807" s="137">
        <f>IF(Binary!H807&gt;=1,"X",0)</f>
        <v>0</v>
      </c>
      <c r="I807" s="137">
        <f>IF(Binary!I807&gt;=1,"X",0)</f>
        <v>0</v>
      </c>
      <c r="J807" s="137">
        <f>IF(Binary!J807&gt;=1,"X",0)</f>
        <v>0</v>
      </c>
      <c r="K807" s="137">
        <f>IF(Binary!K807&gt;=1,"X",0)</f>
        <v>0</v>
      </c>
      <c r="L807" s="137" t="str">
        <f>IF(Binary!L807&gt;=1,"X",0)</f>
        <v>X</v>
      </c>
      <c r="M807" t="str">
        <f>'Actual species'!V807</f>
        <v>------------</v>
      </c>
    </row>
    <row r="808" spans="1:13" x14ac:dyDescent="0.3">
      <c r="A808" t="str">
        <f>Binary!A808</f>
        <v>Euconnus leonhardi</v>
      </c>
      <c r="B808" s="137">
        <f>IF(Binary!B808&gt;=1,"X",0)</f>
        <v>0</v>
      </c>
      <c r="C808" s="137">
        <f>IF(Binary!C808&gt;=1,"X",0)</f>
        <v>0</v>
      </c>
      <c r="D808" s="137">
        <f>IF(Binary!D808&gt;=1,"X",0)</f>
        <v>0</v>
      </c>
      <c r="E808" s="137">
        <f>IF(Binary!E808&gt;=1,"X",0)</f>
        <v>0</v>
      </c>
      <c r="F808" s="137">
        <f>IF(Binary!F808&gt;=1,"X",0)</f>
        <v>0</v>
      </c>
      <c r="G808" s="137">
        <f>IF(Binary!G808&gt;=1,"X",0)</f>
        <v>0</v>
      </c>
      <c r="H808" s="137">
        <f>IF(Binary!H808&gt;=1,"X",0)</f>
        <v>0</v>
      </c>
      <c r="I808" s="137">
        <f>IF(Binary!I808&gt;=1,"X",0)</f>
        <v>0</v>
      </c>
      <c r="J808" s="137">
        <f>IF(Binary!J808&gt;=1,"X",0)</f>
        <v>0</v>
      </c>
      <c r="K808" s="137">
        <f>IF(Binary!K808&gt;=1,"X",0)</f>
        <v>0</v>
      </c>
      <c r="L808" s="137">
        <f>IF(Binary!L808&gt;=1,"X",0)</f>
        <v>0</v>
      </c>
      <c r="M808" t="str">
        <f>'Actual species'!V808</f>
        <v>------------</v>
      </c>
    </row>
    <row r="809" spans="1:13" x14ac:dyDescent="0.3">
      <c r="A809" t="str">
        <f>Binary!A809</f>
        <v>Euconnus marthae</v>
      </c>
      <c r="B809" s="137">
        <f>IF(Binary!B809&gt;=1,"X",0)</f>
        <v>0</v>
      </c>
      <c r="C809" s="137">
        <f>IF(Binary!C809&gt;=1,"X",0)</f>
        <v>0</v>
      </c>
      <c r="D809" s="137">
        <f>IF(Binary!D809&gt;=1,"X",0)</f>
        <v>0</v>
      </c>
      <c r="E809" s="137">
        <f>IF(Binary!E809&gt;=1,"X",0)</f>
        <v>0</v>
      </c>
      <c r="F809" s="137">
        <f>IF(Binary!F809&gt;=1,"X",0)</f>
        <v>0</v>
      </c>
      <c r="G809" s="137">
        <f>IF(Binary!G809&gt;=1,"X",0)</f>
        <v>0</v>
      </c>
      <c r="H809" s="137">
        <f>IF(Binary!H809&gt;=1,"X",0)</f>
        <v>0</v>
      </c>
      <c r="I809" s="137">
        <f>IF(Binary!I809&gt;=1,"X",0)</f>
        <v>0</v>
      </c>
      <c r="J809" s="137">
        <f>IF(Binary!J809&gt;=1,"X",0)</f>
        <v>0</v>
      </c>
      <c r="K809" s="137">
        <f>IF(Binary!K809&gt;=1,"X",0)</f>
        <v>0</v>
      </c>
      <c r="L809" s="137">
        <f>IF(Binary!L809&gt;=1,"X",0)</f>
        <v>0</v>
      </c>
      <c r="M809" t="str">
        <f>'Actual species'!V809</f>
        <v>------------</v>
      </c>
    </row>
    <row r="810" spans="1:13" x14ac:dyDescent="0.3">
      <c r="A810" t="str">
        <f>Binary!A810</f>
        <v>Euconnus moczarskii</v>
      </c>
      <c r="B810" s="137">
        <f>IF(Binary!B810&gt;=1,"X",0)</f>
        <v>0</v>
      </c>
      <c r="C810" s="137">
        <f>IF(Binary!C810&gt;=1,"X",0)</f>
        <v>0</v>
      </c>
      <c r="D810" s="137">
        <f>IF(Binary!D810&gt;=1,"X",0)</f>
        <v>0</v>
      </c>
      <c r="E810" s="137">
        <f>IF(Binary!E810&gt;=1,"X",0)</f>
        <v>0</v>
      </c>
      <c r="F810" s="137">
        <f>IF(Binary!F810&gt;=1,"X",0)</f>
        <v>0</v>
      </c>
      <c r="G810" s="137">
        <f>IF(Binary!G810&gt;=1,"X",0)</f>
        <v>0</v>
      </c>
      <c r="H810" s="137">
        <f>IF(Binary!H810&gt;=1,"X",0)</f>
        <v>0</v>
      </c>
      <c r="I810" s="137">
        <f>IF(Binary!I810&gt;=1,"X",0)</f>
        <v>0</v>
      </c>
      <c r="J810" s="137" t="str">
        <f>IF(Binary!J810&gt;=1,"X",0)</f>
        <v>X</v>
      </c>
      <c r="K810" s="137">
        <f>IF(Binary!K810&gt;=1,"X",0)</f>
        <v>0</v>
      </c>
      <c r="L810" s="137">
        <f>IF(Binary!L810&gt;=1,"X",0)</f>
        <v>0</v>
      </c>
      <c r="M810" t="str">
        <f>'Actual species'!V810</f>
        <v>------------</v>
      </c>
    </row>
    <row r="811" spans="1:13" x14ac:dyDescent="0.3">
      <c r="A811" t="str">
        <f>Binary!A811</f>
        <v xml:space="preserve">Euconnus oblitus (E) </v>
      </c>
      <c r="B811" s="137">
        <f>IF(Binary!B811&gt;=1,"X",0)</f>
        <v>0</v>
      </c>
      <c r="C811" s="137">
        <f>IF(Binary!C811&gt;=1,"X",0)</f>
        <v>0</v>
      </c>
      <c r="D811" s="137">
        <f>IF(Binary!D811&gt;=1,"X",0)</f>
        <v>0</v>
      </c>
      <c r="E811" s="137">
        <f>IF(Binary!E811&gt;=1,"X",0)</f>
        <v>0</v>
      </c>
      <c r="F811" s="137">
        <f>IF(Binary!F811&gt;=1,"X",0)</f>
        <v>0</v>
      </c>
      <c r="G811" s="137">
        <f>IF(Binary!G811&gt;=1,"X",0)</f>
        <v>0</v>
      </c>
      <c r="H811" s="137" t="str">
        <f>IF(Binary!H811&gt;=1,"X",0)</f>
        <v>X</v>
      </c>
      <c r="I811" s="137">
        <f>IF(Binary!I811&gt;=1,"X",0)</f>
        <v>0</v>
      </c>
      <c r="J811" s="137">
        <f>IF(Binary!J811&gt;=1,"X",0)</f>
        <v>0</v>
      </c>
      <c r="K811" s="137">
        <f>IF(Binary!K811&gt;=1,"X",0)</f>
        <v>0</v>
      </c>
      <c r="L811" s="137">
        <f>IF(Binary!L811&gt;=1,"X",0)</f>
        <v>0</v>
      </c>
      <c r="M811" t="str">
        <f>'Actual species'!V811</f>
        <v>------------</v>
      </c>
    </row>
    <row r="812" spans="1:13" x14ac:dyDescent="0.3">
      <c r="A812" t="str">
        <f>Binary!A812</f>
        <v>Euconnus pulcher</v>
      </c>
      <c r="B812" s="137">
        <f>IF(Binary!B812&gt;=1,"X",0)</f>
        <v>0</v>
      </c>
      <c r="C812" s="137">
        <f>IF(Binary!C812&gt;=1,"X",0)</f>
        <v>0</v>
      </c>
      <c r="D812" s="137">
        <f>IF(Binary!D812&gt;=1,"X",0)</f>
        <v>0</v>
      </c>
      <c r="E812" s="137">
        <f>IF(Binary!E812&gt;=1,"X",0)</f>
        <v>0</v>
      </c>
      <c r="F812" s="137">
        <f>IF(Binary!F812&gt;=1,"X",0)</f>
        <v>0</v>
      </c>
      <c r="G812" s="137">
        <f>IF(Binary!G812&gt;=1,"X",0)</f>
        <v>0</v>
      </c>
      <c r="H812" s="137">
        <f>IF(Binary!H812&gt;=1,"X",0)</f>
        <v>0</v>
      </c>
      <c r="I812" s="137">
        <f>IF(Binary!I812&gt;=1,"X",0)</f>
        <v>0</v>
      </c>
      <c r="J812" s="137">
        <f>IF(Binary!J812&gt;=1,"X",0)</f>
        <v>0</v>
      </c>
      <c r="K812" s="137">
        <f>IF(Binary!K812&gt;=1,"X",0)</f>
        <v>0</v>
      </c>
      <c r="L812" s="137">
        <f>IF(Binary!L812&gt;=1,"X",0)</f>
        <v>0</v>
      </c>
      <c r="M812" t="str">
        <f>'Actual species'!V812</f>
        <v>------------</v>
      </c>
    </row>
    <row r="813" spans="1:13" x14ac:dyDescent="0.3">
      <c r="A813" t="str">
        <f>Binary!A813</f>
        <v xml:space="preserve">Euconnus rhodensis (E) </v>
      </c>
      <c r="B813" s="137">
        <f>IF(Binary!B813&gt;=1,"X",0)</f>
        <v>0</v>
      </c>
      <c r="C813" s="137">
        <f>IF(Binary!C813&gt;=1,"X",0)</f>
        <v>0</v>
      </c>
      <c r="D813" s="137">
        <f>IF(Binary!D813&gt;=1,"X",0)</f>
        <v>0</v>
      </c>
      <c r="E813" s="137">
        <f>IF(Binary!E813&gt;=1,"X",0)</f>
        <v>0</v>
      </c>
      <c r="F813" s="137">
        <f>IF(Binary!F813&gt;=1,"X",0)</f>
        <v>0</v>
      </c>
      <c r="G813" s="137">
        <f>IF(Binary!G813&gt;=1,"X",0)</f>
        <v>0</v>
      </c>
      <c r="H813" s="137" t="str">
        <f>IF(Binary!H813&gt;=1,"X",0)</f>
        <v>X</v>
      </c>
      <c r="I813" s="137">
        <f>IF(Binary!I813&gt;=1,"X",0)</f>
        <v>0</v>
      </c>
      <c r="J813" s="137">
        <f>IF(Binary!J813&gt;=1,"X",0)</f>
        <v>0</v>
      </c>
      <c r="K813" s="137">
        <f>IF(Binary!K813&gt;=1,"X",0)</f>
        <v>0</v>
      </c>
      <c r="L813" s="137">
        <f>IF(Binary!L813&gt;=1,"X",0)</f>
        <v>0</v>
      </c>
      <c r="M813" t="str">
        <f>'Actual species'!V813</f>
        <v>------------</v>
      </c>
    </row>
    <row r="814" spans="1:13" x14ac:dyDescent="0.3">
      <c r="A814" t="str">
        <f>Binary!A814</f>
        <v>Euconnus (Euconnus) sp.n.</v>
      </c>
      <c r="B814" s="137">
        <f>IF(Binary!B814&gt;=1,"X",0)</f>
        <v>0</v>
      </c>
      <c r="C814" s="137">
        <f>IF(Binary!C814&gt;=1,"X",0)</f>
        <v>0</v>
      </c>
      <c r="D814" s="137">
        <f>IF(Binary!D814&gt;=1,"X",0)</f>
        <v>0</v>
      </c>
      <c r="E814" s="137" t="str">
        <f>IF(Binary!E814&gt;=1,"X",0)</f>
        <v>X</v>
      </c>
      <c r="F814" s="137">
        <f>IF(Binary!F814&gt;=1,"X",0)</f>
        <v>0</v>
      </c>
      <c r="G814" s="137">
        <f>IF(Binary!G814&gt;=1,"X",0)</f>
        <v>0</v>
      </c>
      <c r="H814" s="137">
        <f>IF(Binary!H814&gt;=1,"X",0)</f>
        <v>0</v>
      </c>
      <c r="I814" s="137">
        <f>IF(Binary!I814&gt;=1,"X",0)</f>
        <v>0</v>
      </c>
      <c r="J814" s="137">
        <f>IF(Binary!J814&gt;=1,"X",0)</f>
        <v>0</v>
      </c>
      <c r="K814" s="137">
        <f>IF(Binary!K814&gt;=1,"X",0)</f>
        <v>0</v>
      </c>
      <c r="L814" s="137" t="str">
        <f>IF(Binary!L814&gt;=1,"X",0)</f>
        <v>X</v>
      </c>
      <c r="M814" t="str">
        <f>'Actual species'!V814</f>
        <v>------------</v>
      </c>
    </row>
    <row r="815" spans="1:13" x14ac:dyDescent="0.3">
      <c r="A815" t="str">
        <f>Binary!A815</f>
        <v>Euconnus (Napochus) sp. (female)</v>
      </c>
      <c r="B815" s="137">
        <f>IF(Binary!B815&gt;=1,"X",0)</f>
        <v>0</v>
      </c>
      <c r="C815" s="137">
        <f>IF(Binary!C815&gt;=1,"X",0)</f>
        <v>0</v>
      </c>
      <c r="D815" s="137">
        <f>IF(Binary!D815&gt;=1,"X",0)</f>
        <v>0</v>
      </c>
      <c r="E815" s="137">
        <f>IF(Binary!E815&gt;=1,"X",0)</f>
        <v>0</v>
      </c>
      <c r="F815" s="137" t="str">
        <f>IF(Binary!F815&gt;=1,"X",0)</f>
        <v>X</v>
      </c>
      <c r="G815" s="137">
        <f>IF(Binary!G815&gt;=1,"X",0)</f>
        <v>0</v>
      </c>
      <c r="H815" s="137">
        <f>IF(Binary!H815&gt;=1,"X",0)</f>
        <v>0</v>
      </c>
      <c r="I815" s="137">
        <f>IF(Binary!I815&gt;=1,"X",0)</f>
        <v>0</v>
      </c>
      <c r="J815" s="137">
        <f>IF(Binary!J815&gt;=1,"X",0)</f>
        <v>0</v>
      </c>
      <c r="K815" s="137">
        <f>IF(Binary!K815&gt;=1,"X",0)</f>
        <v>0</v>
      </c>
      <c r="L815" s="137">
        <f>IF(Binary!L815&gt;=1,"X",0)</f>
        <v>0</v>
      </c>
      <c r="M815" t="str">
        <f>'Actual species'!V815</f>
        <v>------------</v>
      </c>
    </row>
    <row r="816" spans="1:13" x14ac:dyDescent="0.3">
      <c r="A816" t="str">
        <f>Binary!A816</f>
        <v>Euconnus nov.sp.</v>
      </c>
      <c r="B816" s="137">
        <f>IF(Binary!B816&gt;=1,"X",0)</f>
        <v>0</v>
      </c>
      <c r="C816" s="137">
        <f>IF(Binary!C816&gt;=1,"X",0)</f>
        <v>0</v>
      </c>
      <c r="D816" s="137">
        <f>IF(Binary!D816&gt;=1,"X",0)</f>
        <v>0</v>
      </c>
      <c r="E816" s="137">
        <f>IF(Binary!E816&gt;=1,"X",0)</f>
        <v>0</v>
      </c>
      <c r="F816" s="137">
        <f>IF(Binary!F816&gt;=1,"X",0)</f>
        <v>0</v>
      </c>
      <c r="G816" s="137">
        <f>IF(Binary!G816&gt;=1,"X",0)</f>
        <v>0</v>
      </c>
      <c r="H816" s="137" t="str">
        <f>IF(Binary!H816&gt;=1,"X",0)</f>
        <v>X</v>
      </c>
      <c r="I816" s="137">
        <f>IF(Binary!I816&gt;=1,"X",0)</f>
        <v>0</v>
      </c>
      <c r="J816" s="137">
        <f>IF(Binary!J816&gt;=1,"X",0)</f>
        <v>0</v>
      </c>
      <c r="K816" s="137">
        <f>IF(Binary!K816&gt;=1,"X",0)</f>
        <v>0</v>
      </c>
      <c r="L816" s="137">
        <f>IF(Binary!L816&gt;=1,"X",0)</f>
        <v>0</v>
      </c>
      <c r="M816" t="str">
        <f>'Actual species'!V816</f>
        <v>------------</v>
      </c>
    </row>
    <row r="817" spans="1:13" x14ac:dyDescent="0.3">
      <c r="A817" t="str">
        <f>Binary!A817</f>
        <v>Euconnus (Tetramelus) sp.n. 1</v>
      </c>
      <c r="B817" s="137">
        <f>IF(Binary!B817&gt;=1,"X",0)</f>
        <v>0</v>
      </c>
      <c r="C817" s="137">
        <f>IF(Binary!C817&gt;=1,"X",0)</f>
        <v>0</v>
      </c>
      <c r="D817" s="137">
        <f>IF(Binary!D817&gt;=1,"X",0)</f>
        <v>0</v>
      </c>
      <c r="E817" s="137" t="str">
        <f>IF(Binary!E817&gt;=1,"X",0)</f>
        <v>X</v>
      </c>
      <c r="F817" s="137">
        <f>IF(Binary!F817&gt;=1,"X",0)</f>
        <v>0</v>
      </c>
      <c r="G817" s="137">
        <f>IF(Binary!G817&gt;=1,"X",0)</f>
        <v>0</v>
      </c>
      <c r="H817" s="137">
        <f>IF(Binary!H817&gt;=1,"X",0)</f>
        <v>0</v>
      </c>
      <c r="I817" s="137">
        <f>IF(Binary!I817&gt;=1,"X",0)</f>
        <v>0</v>
      </c>
      <c r="J817" s="137">
        <f>IF(Binary!J817&gt;=1,"X",0)</f>
        <v>0</v>
      </c>
      <c r="K817" s="137">
        <f>IF(Binary!K817&gt;=1,"X",0)</f>
        <v>0</v>
      </c>
      <c r="L817" s="137">
        <f>IF(Binary!L817&gt;=1,"X",0)</f>
        <v>0</v>
      </c>
      <c r="M817" t="str">
        <f>'Actual species'!V817</f>
        <v>------------</v>
      </c>
    </row>
    <row r="818" spans="1:13" x14ac:dyDescent="0.3">
      <c r="A818" t="str">
        <f>Binary!A818</f>
        <v>Euconnus (Tetramelus) sp.n. 2</v>
      </c>
      <c r="B818" s="137">
        <f>IF(Binary!B818&gt;=1,"X",0)</f>
        <v>0</v>
      </c>
      <c r="C818" s="137">
        <f>IF(Binary!C818&gt;=1,"X",0)</f>
        <v>0</v>
      </c>
      <c r="D818" s="137">
        <f>IF(Binary!D818&gt;=1,"X",0)</f>
        <v>0</v>
      </c>
      <c r="E818" s="137" t="str">
        <f>IF(Binary!E818&gt;=1,"X",0)</f>
        <v>X</v>
      </c>
      <c r="F818" s="137">
        <f>IF(Binary!F818&gt;=1,"X",0)</f>
        <v>0</v>
      </c>
      <c r="G818" s="137">
        <f>IF(Binary!G818&gt;=1,"X",0)</f>
        <v>0</v>
      </c>
      <c r="H818" s="137">
        <f>IF(Binary!H818&gt;=1,"X",0)</f>
        <v>0</v>
      </c>
      <c r="I818" s="137">
        <f>IF(Binary!I818&gt;=1,"X",0)</f>
        <v>0</v>
      </c>
      <c r="J818" s="137">
        <f>IF(Binary!J818&gt;=1,"X",0)</f>
        <v>0</v>
      </c>
      <c r="K818" s="137">
        <f>IF(Binary!K818&gt;=1,"X",0)</f>
        <v>0</v>
      </c>
      <c r="L818" s="137">
        <f>IF(Binary!L818&gt;=1,"X",0)</f>
        <v>0</v>
      </c>
      <c r="M818" t="str">
        <f>'Actual species'!V818</f>
        <v>------------</v>
      </c>
    </row>
    <row r="819" spans="1:13" x14ac:dyDescent="0.3">
      <c r="A819" t="str">
        <f>Binary!A819</f>
        <v>Euconnus (Tetramelus) sp.n. 3</v>
      </c>
      <c r="B819" s="137">
        <f>IF(Binary!B819&gt;=1,"X",0)</f>
        <v>0</v>
      </c>
      <c r="C819" s="137">
        <f>IF(Binary!C819&gt;=1,"X",0)</f>
        <v>0</v>
      </c>
      <c r="D819" s="137">
        <f>IF(Binary!D819&gt;=1,"X",0)</f>
        <v>0</v>
      </c>
      <c r="E819" s="137">
        <f>IF(Binary!E819&gt;=1,"X",0)</f>
        <v>0</v>
      </c>
      <c r="F819" s="137">
        <f>IF(Binary!F819&gt;=1,"X",0)</f>
        <v>0</v>
      </c>
      <c r="G819" s="137">
        <f>IF(Binary!G819&gt;=1,"X",0)</f>
        <v>0</v>
      </c>
      <c r="H819" s="137">
        <f>IF(Binary!H819&gt;=1,"X",0)</f>
        <v>0</v>
      </c>
      <c r="I819" s="137">
        <f>IF(Binary!I819&gt;=1,"X",0)</f>
        <v>0</v>
      </c>
      <c r="J819" s="137">
        <f>IF(Binary!J819&gt;=1,"X",0)</f>
        <v>0</v>
      </c>
      <c r="K819" s="137">
        <f>IF(Binary!K819&gt;=1,"X",0)</f>
        <v>0</v>
      </c>
      <c r="L819" s="137">
        <f>IF(Binary!L819&gt;=1,"X",0)</f>
        <v>0</v>
      </c>
      <c r="M819" t="str">
        <f>'Actual species'!V819</f>
        <v>------------</v>
      </c>
    </row>
    <row r="820" spans="1:13" x14ac:dyDescent="0.3">
      <c r="A820" t="str">
        <f>Binary!A820</f>
        <v>Euconnus (Tetramelus) sp.n. 4</v>
      </c>
      <c r="B820" s="137">
        <f>IF(Binary!B820&gt;=1,"X",0)</f>
        <v>0</v>
      </c>
      <c r="C820" s="137">
        <f>IF(Binary!C820&gt;=1,"X",0)</f>
        <v>0</v>
      </c>
      <c r="D820" s="137">
        <f>IF(Binary!D820&gt;=1,"X",0)</f>
        <v>0</v>
      </c>
      <c r="E820" s="137" t="str">
        <f>IF(Binary!E820&gt;=1,"X",0)</f>
        <v>X</v>
      </c>
      <c r="F820" s="137">
        <f>IF(Binary!F820&gt;=1,"X",0)</f>
        <v>0</v>
      </c>
      <c r="G820" s="137">
        <f>IF(Binary!G820&gt;=1,"X",0)</f>
        <v>0</v>
      </c>
      <c r="H820" s="137">
        <f>IF(Binary!H820&gt;=1,"X",0)</f>
        <v>0</v>
      </c>
      <c r="I820" s="137">
        <f>IF(Binary!I820&gt;=1,"X",0)</f>
        <v>0</v>
      </c>
      <c r="J820" s="137">
        <f>IF(Binary!J820&gt;=1,"X",0)</f>
        <v>0</v>
      </c>
      <c r="K820" s="137">
        <f>IF(Binary!K820&gt;=1,"X",0)</f>
        <v>0</v>
      </c>
      <c r="L820" s="137">
        <f>IF(Binary!L820&gt;=1,"X",0)</f>
        <v>0</v>
      </c>
      <c r="M820" t="str">
        <f>'Actual species'!V820</f>
        <v>------------</v>
      </c>
    </row>
    <row r="821" spans="1:13" x14ac:dyDescent="0.3">
      <c r="A821" t="str">
        <f>Binary!A821</f>
        <v>Euconnus wetterhallii</v>
      </c>
      <c r="B821" s="137">
        <f>IF(Binary!B821&gt;=1,"X",0)</f>
        <v>0</v>
      </c>
      <c r="C821" s="137">
        <f>IF(Binary!C821&gt;=1,"X",0)</f>
        <v>0</v>
      </c>
      <c r="D821" s="137">
        <f>IF(Binary!D821&gt;=1,"X",0)</f>
        <v>0</v>
      </c>
      <c r="E821" s="137">
        <f>IF(Binary!E821&gt;=1,"X",0)</f>
        <v>0</v>
      </c>
      <c r="F821" s="137">
        <f>IF(Binary!F821&gt;=1,"X",0)</f>
        <v>0</v>
      </c>
      <c r="G821" s="137">
        <f>IF(Binary!G821&gt;=1,"X",0)</f>
        <v>0</v>
      </c>
      <c r="H821" s="137">
        <f>IF(Binary!H821&gt;=1,"X",0)</f>
        <v>0</v>
      </c>
      <c r="I821" s="137">
        <f>IF(Binary!I821&gt;=1,"X",0)</f>
        <v>0</v>
      </c>
      <c r="J821" s="137">
        <f>IF(Binary!J821&gt;=1,"X",0)</f>
        <v>0</v>
      </c>
      <c r="K821" s="137">
        <f>IF(Binary!K821&gt;=1,"X",0)</f>
        <v>0</v>
      </c>
      <c r="L821" s="137">
        <f>IF(Binary!L821&gt;=1,"X",0)</f>
        <v>0</v>
      </c>
      <c r="M821" t="str">
        <f>'Actual species'!V821</f>
        <v>------------</v>
      </c>
    </row>
    <row r="822" spans="1:13" x14ac:dyDescent="0.3">
      <c r="A822" t="str">
        <f>Binary!A822</f>
        <v>Eutheia formicetorum</v>
      </c>
      <c r="B822" s="137">
        <f>IF(Binary!B822&gt;=1,"X",0)</f>
        <v>0</v>
      </c>
      <c r="C822" s="137">
        <f>IF(Binary!C822&gt;=1,"X",0)</f>
        <v>0</v>
      </c>
      <c r="D822" s="137">
        <f>IF(Binary!D822&gt;=1,"X",0)</f>
        <v>0</v>
      </c>
      <c r="E822" s="137">
        <f>IF(Binary!E822&gt;=1,"X",0)</f>
        <v>0</v>
      </c>
      <c r="F822" s="137">
        <f>IF(Binary!F822&gt;=1,"X",0)</f>
        <v>0</v>
      </c>
      <c r="G822" s="137">
        <f>IF(Binary!G822&gt;=1,"X",0)</f>
        <v>0</v>
      </c>
      <c r="H822" s="137">
        <f>IF(Binary!H822&gt;=1,"X",0)</f>
        <v>0</v>
      </c>
      <c r="I822" s="137">
        <f>IF(Binary!I822&gt;=1,"X",0)</f>
        <v>0</v>
      </c>
      <c r="J822" s="137">
        <f>IF(Binary!J822&gt;=1,"X",0)</f>
        <v>0</v>
      </c>
      <c r="K822" s="137">
        <f>IF(Binary!K822&gt;=1,"X",0)</f>
        <v>0</v>
      </c>
      <c r="L822" s="137">
        <f>IF(Binary!L822&gt;=1,"X",0)</f>
        <v>0</v>
      </c>
      <c r="M822" t="str">
        <f>'Actual species'!V822</f>
        <v>------------</v>
      </c>
    </row>
    <row r="823" spans="1:13" x14ac:dyDescent="0.3">
      <c r="A823" t="str">
        <f>Binary!A823</f>
        <v>Eutheia paganettii</v>
      </c>
      <c r="B823" s="137">
        <f>IF(Binary!B823&gt;=1,"X",0)</f>
        <v>0</v>
      </c>
      <c r="C823" s="137">
        <f>IF(Binary!C823&gt;=1,"X",0)</f>
        <v>0</v>
      </c>
      <c r="D823" s="137">
        <f>IF(Binary!D823&gt;=1,"X",0)</f>
        <v>0</v>
      </c>
      <c r="E823" s="137">
        <f>IF(Binary!E823&gt;=1,"X",0)</f>
        <v>0</v>
      </c>
      <c r="F823" s="137">
        <f>IF(Binary!F823&gt;=1,"X",0)</f>
        <v>0</v>
      </c>
      <c r="G823" s="137">
        <f>IF(Binary!G823&gt;=1,"X",0)</f>
        <v>0</v>
      </c>
      <c r="H823" s="137">
        <f>IF(Binary!H823&gt;=1,"X",0)</f>
        <v>0</v>
      </c>
      <c r="I823" s="137">
        <f>IF(Binary!I823&gt;=1,"X",0)</f>
        <v>0</v>
      </c>
      <c r="J823" s="137">
        <f>IF(Binary!J823&gt;=1,"X",0)</f>
        <v>0</v>
      </c>
      <c r="K823" s="137">
        <f>IF(Binary!K823&gt;=1,"X",0)</f>
        <v>0</v>
      </c>
      <c r="L823" s="137">
        <f>IF(Binary!L823&gt;=1,"X",0)</f>
        <v>0</v>
      </c>
      <c r="M823" t="str">
        <f>'Actual species'!V823</f>
        <v>------------</v>
      </c>
    </row>
    <row r="824" spans="1:13" x14ac:dyDescent="0.3">
      <c r="A824" t="str">
        <f>Binary!A824</f>
        <v>Eutheia sp.</v>
      </c>
      <c r="B824" s="137">
        <f>IF(Binary!B824&gt;=1,"X",0)</f>
        <v>0</v>
      </c>
      <c r="C824" s="137">
        <f>IF(Binary!C824&gt;=1,"X",0)</f>
        <v>0</v>
      </c>
      <c r="D824" s="137">
        <f>IF(Binary!D824&gt;=1,"X",0)</f>
        <v>0</v>
      </c>
      <c r="E824" s="137">
        <f>IF(Binary!E824&gt;=1,"X",0)</f>
        <v>0</v>
      </c>
      <c r="F824" s="137">
        <f>IF(Binary!F824&gt;=1,"X",0)</f>
        <v>0</v>
      </c>
      <c r="G824" s="137">
        <f>IF(Binary!G824&gt;=1,"X",0)</f>
        <v>0</v>
      </c>
      <c r="H824" s="137">
        <f>IF(Binary!H824&gt;=1,"X",0)</f>
        <v>0</v>
      </c>
      <c r="I824" s="137">
        <f>IF(Binary!I824&gt;=1,"X",0)</f>
        <v>0</v>
      </c>
      <c r="J824" s="137">
        <f>IF(Binary!J824&gt;=1,"X",0)</f>
        <v>0</v>
      </c>
      <c r="K824" s="137">
        <f>IF(Binary!K824&gt;=1,"X",0)</f>
        <v>0</v>
      </c>
      <c r="L824" s="137">
        <f>IF(Binary!L824&gt;=1,"X",0)</f>
        <v>0</v>
      </c>
      <c r="M824" t="str">
        <f>'Actual species'!V824</f>
        <v>------------</v>
      </c>
    </row>
    <row r="825" spans="1:13" x14ac:dyDescent="0.3">
      <c r="A825" t="str">
        <f>Binary!A825</f>
        <v xml:space="preserve">Eutheia spec. nov. </v>
      </c>
      <c r="B825" s="137">
        <f>IF(Binary!B825&gt;=1,"X",0)</f>
        <v>0</v>
      </c>
      <c r="C825" s="137">
        <f>IF(Binary!C825&gt;=1,"X",0)</f>
        <v>0</v>
      </c>
      <c r="D825" s="137">
        <f>IF(Binary!D825&gt;=1,"X",0)</f>
        <v>0</v>
      </c>
      <c r="E825" s="137">
        <f>IF(Binary!E825&gt;=1,"X",0)</f>
        <v>0</v>
      </c>
      <c r="F825" s="137">
        <f>IF(Binary!F825&gt;=1,"X",0)</f>
        <v>0</v>
      </c>
      <c r="G825" s="137">
        <f>IF(Binary!G825&gt;=1,"X",0)</f>
        <v>0</v>
      </c>
      <c r="H825" s="137">
        <f>IF(Binary!H825&gt;=1,"X",0)</f>
        <v>0</v>
      </c>
      <c r="I825" s="137">
        <f>IF(Binary!I825&gt;=1,"X",0)</f>
        <v>0</v>
      </c>
      <c r="J825" s="137" t="str">
        <f>IF(Binary!J825&gt;=1,"X",0)</f>
        <v>X</v>
      </c>
      <c r="K825" s="137">
        <f>IF(Binary!K825&gt;=1,"X",0)</f>
        <v>0</v>
      </c>
      <c r="L825" s="137">
        <f>IF(Binary!L825&gt;=1,"X",0)</f>
        <v>0</v>
      </c>
      <c r="M825" t="str">
        <f>'Actual species'!V825</f>
        <v>------------</v>
      </c>
    </row>
    <row r="826" spans="1:13" x14ac:dyDescent="0.3">
      <c r="A826" t="str">
        <f>Binary!A826</f>
        <v>Leptomastax bipunctata</v>
      </c>
      <c r="B826" s="137">
        <f>IF(Binary!B826&gt;=1,"X",0)</f>
        <v>0</v>
      </c>
      <c r="C826" s="137">
        <f>IF(Binary!C826&gt;=1,"X",0)</f>
        <v>0</v>
      </c>
      <c r="D826" s="137">
        <f>IF(Binary!D826&gt;=1,"X",0)</f>
        <v>0</v>
      </c>
      <c r="E826" s="137">
        <f>IF(Binary!E826&gt;=1,"X",0)</f>
        <v>0</v>
      </c>
      <c r="F826" s="137">
        <f>IF(Binary!F826&gt;=1,"X",0)</f>
        <v>0</v>
      </c>
      <c r="G826" s="137">
        <f>IF(Binary!G826&gt;=1,"X",0)</f>
        <v>0</v>
      </c>
      <c r="H826" s="137">
        <f>IF(Binary!H826&gt;=1,"X",0)</f>
        <v>0</v>
      </c>
      <c r="I826" s="137">
        <f>IF(Binary!I826&gt;=1,"X",0)</f>
        <v>0</v>
      </c>
      <c r="J826" s="137" t="str">
        <f>IF(Binary!J826&gt;=1,"X",0)</f>
        <v>X</v>
      </c>
      <c r="K826" s="137">
        <f>IF(Binary!K826&gt;=1,"X",0)</f>
        <v>0</v>
      </c>
      <c r="L826" s="137">
        <f>IF(Binary!L826&gt;=1,"X",0)</f>
        <v>0</v>
      </c>
      <c r="M826" t="str">
        <f>'Actual species'!V826</f>
        <v>------------</v>
      </c>
    </row>
    <row r="827" spans="1:13" x14ac:dyDescent="0.3">
      <c r="A827" t="str">
        <f>Binary!A827</f>
        <v>Leptomastax bisetosa</v>
      </c>
      <c r="B827" s="137">
        <f>IF(Binary!B827&gt;=1,"X",0)</f>
        <v>0</v>
      </c>
      <c r="C827" s="137">
        <f>IF(Binary!C827&gt;=1,"X",0)</f>
        <v>0</v>
      </c>
      <c r="D827" s="137">
        <f>IF(Binary!D827&gt;=1,"X",0)</f>
        <v>0</v>
      </c>
      <c r="E827" s="137">
        <f>IF(Binary!E827&gt;=1,"X",0)</f>
        <v>0</v>
      </c>
      <c r="F827" s="137">
        <f>IF(Binary!F827&gt;=1,"X",0)</f>
        <v>0</v>
      </c>
      <c r="G827" s="137">
        <f>IF(Binary!G827&gt;=1,"X",0)</f>
        <v>0</v>
      </c>
      <c r="H827" s="137">
        <f>IF(Binary!H827&gt;=1,"X",0)</f>
        <v>0</v>
      </c>
      <c r="I827" s="137">
        <f>IF(Binary!I827&gt;=1,"X",0)</f>
        <v>0</v>
      </c>
      <c r="J827" s="137" t="str">
        <f>IF(Binary!J827&gt;=1,"X",0)</f>
        <v>X</v>
      </c>
      <c r="K827" s="137">
        <f>IF(Binary!K827&gt;=1,"X",0)</f>
        <v>0</v>
      </c>
      <c r="L827" s="137">
        <f>IF(Binary!L827&gt;=1,"X",0)</f>
        <v>0</v>
      </c>
      <c r="M827" t="str">
        <f>'Actual species'!V827</f>
        <v>------------</v>
      </c>
    </row>
    <row r="828" spans="1:13" x14ac:dyDescent="0.3">
      <c r="A828" t="str">
        <f>Binary!A828</f>
        <v>Leptomastax coquereli</v>
      </c>
      <c r="B828" s="137">
        <f>IF(Binary!B828&gt;=1,"X",0)</f>
        <v>0</v>
      </c>
      <c r="C828" s="137">
        <f>IF(Binary!C828&gt;=1,"X",0)</f>
        <v>0</v>
      </c>
      <c r="D828" s="137">
        <f>IF(Binary!D828&gt;=1,"X",0)</f>
        <v>0</v>
      </c>
      <c r="E828" s="137">
        <f>IF(Binary!E828&gt;=1,"X",0)</f>
        <v>0</v>
      </c>
      <c r="F828" s="137" t="str">
        <f>IF(Binary!F828&gt;=1,"X",0)</f>
        <v>X</v>
      </c>
      <c r="G828" s="137">
        <f>IF(Binary!G828&gt;=1,"X",0)</f>
        <v>0</v>
      </c>
      <c r="H828" s="137">
        <f>IF(Binary!H828&gt;=1,"X",0)</f>
        <v>0</v>
      </c>
      <c r="I828" s="137">
        <f>IF(Binary!I828&gt;=1,"X",0)</f>
        <v>0</v>
      </c>
      <c r="J828" s="137">
        <f>IF(Binary!J828&gt;=1,"X",0)</f>
        <v>0</v>
      </c>
      <c r="K828" s="137">
        <f>IF(Binary!K828&gt;=1,"X",0)</f>
        <v>0</v>
      </c>
      <c r="L828" s="137">
        <f>IF(Binary!L828&gt;=1,"X",0)</f>
        <v>0</v>
      </c>
      <c r="M828" t="str">
        <f>'Actual species'!V828</f>
        <v>------------</v>
      </c>
    </row>
    <row r="829" spans="1:13" x14ac:dyDescent="0.3">
      <c r="A829" t="str">
        <f>Binary!A829</f>
        <v>Leptomastax insularis</v>
      </c>
      <c r="B829" s="137">
        <f>IF(Binary!B829&gt;=1,"X",0)</f>
        <v>0</v>
      </c>
      <c r="C829" s="137">
        <f>IF(Binary!C829&gt;=1,"X",0)</f>
        <v>0</v>
      </c>
      <c r="D829" s="137">
        <f>IF(Binary!D829&gt;=1,"X",0)</f>
        <v>0</v>
      </c>
      <c r="E829" s="137">
        <f>IF(Binary!E829&gt;=1,"X",0)</f>
        <v>0</v>
      </c>
      <c r="F829" s="137">
        <f>IF(Binary!F829&gt;=1,"X",0)</f>
        <v>0</v>
      </c>
      <c r="G829" s="137">
        <f>IF(Binary!G829&gt;=1,"X",0)</f>
        <v>0</v>
      </c>
      <c r="H829" s="137">
        <f>IF(Binary!H829&gt;=1,"X",0)</f>
        <v>0</v>
      </c>
      <c r="I829" s="137">
        <f>IF(Binary!I829&gt;=1,"X",0)</f>
        <v>0</v>
      </c>
      <c r="J829" s="137" t="str">
        <f>IF(Binary!J829&gt;=1,"X",0)</f>
        <v>X</v>
      </c>
      <c r="K829" s="137">
        <f>IF(Binary!K829&gt;=1,"X",0)</f>
        <v>0</v>
      </c>
      <c r="L829" s="137">
        <f>IF(Binary!L829&gt;=1,"X",0)</f>
        <v>0</v>
      </c>
      <c r="M829" t="str">
        <f>'Actual species'!V829</f>
        <v>------------</v>
      </c>
    </row>
    <row r="830" spans="1:13" x14ac:dyDescent="0.3">
      <c r="A830" t="str">
        <f>Binary!A830</f>
        <v>Leptomastax orousseti</v>
      </c>
      <c r="B830" s="137">
        <f>IF(Binary!B830&gt;=1,"X",0)</f>
        <v>0</v>
      </c>
      <c r="C830" s="137">
        <f>IF(Binary!C830&gt;=1,"X",0)</f>
        <v>0</v>
      </c>
      <c r="D830" s="137">
        <f>IF(Binary!D830&gt;=1,"X",0)</f>
        <v>0</v>
      </c>
      <c r="E830" s="137">
        <f>IF(Binary!E830&gt;=1,"X",0)</f>
        <v>0</v>
      </c>
      <c r="F830" s="137">
        <f>IF(Binary!F830&gt;=1,"X",0)</f>
        <v>0</v>
      </c>
      <c r="G830" s="137">
        <f>IF(Binary!G830&gt;=1,"X",0)</f>
        <v>0</v>
      </c>
      <c r="H830" s="137">
        <f>IF(Binary!H830&gt;=1,"X",0)</f>
        <v>0</v>
      </c>
      <c r="I830" s="137">
        <f>IF(Binary!I830&gt;=1,"X",0)</f>
        <v>0</v>
      </c>
      <c r="J830" s="137">
        <f>IF(Binary!J830&gt;=1,"X",0)</f>
        <v>0</v>
      </c>
      <c r="K830" s="137" t="str">
        <f>IF(Binary!K830&gt;=1,"X",0)</f>
        <v>X</v>
      </c>
      <c r="L830" s="137">
        <f>IF(Binary!L830&gt;=1,"X",0)</f>
        <v>0</v>
      </c>
      <c r="M830" t="str">
        <f>'Actual species'!V830</f>
        <v>------------</v>
      </c>
    </row>
    <row r="831" spans="1:13" x14ac:dyDescent="0.3">
      <c r="A831" t="str">
        <f>Binary!A831</f>
        <v>Leptomastax simonis</v>
      </c>
      <c r="B831" s="137">
        <f>IF(Binary!B831&gt;=1,"X",0)</f>
        <v>0</v>
      </c>
      <c r="C831" s="137">
        <f>IF(Binary!C831&gt;=1,"X",0)</f>
        <v>0</v>
      </c>
      <c r="D831" s="137">
        <f>IF(Binary!D831&gt;=1,"X",0)</f>
        <v>0</v>
      </c>
      <c r="E831" s="137" t="str">
        <f>IF(Binary!E831&gt;=1,"X",0)</f>
        <v>X</v>
      </c>
      <c r="F831" s="137">
        <f>IF(Binary!F831&gt;=1,"X",0)</f>
        <v>0</v>
      </c>
      <c r="G831" s="137">
        <f>IF(Binary!G831&gt;=1,"X",0)</f>
        <v>0</v>
      </c>
      <c r="H831" s="137">
        <f>IF(Binary!H831&gt;=1,"X",0)</f>
        <v>0</v>
      </c>
      <c r="I831" s="137">
        <f>IF(Binary!I831&gt;=1,"X",0)</f>
        <v>0</v>
      </c>
      <c r="J831" s="137">
        <f>IF(Binary!J831&gt;=1,"X",0)</f>
        <v>0</v>
      </c>
      <c r="K831" s="137">
        <f>IF(Binary!K831&gt;=1,"X",0)</f>
        <v>0</v>
      </c>
      <c r="L831" s="137">
        <f>IF(Binary!L831&gt;=1,"X",0)</f>
        <v>0</v>
      </c>
      <c r="M831" t="str">
        <f>'Actual species'!V831</f>
        <v>------------</v>
      </c>
    </row>
    <row r="832" spans="1:13" x14ac:dyDescent="0.3">
      <c r="A832" t="str">
        <f>Binary!A832</f>
        <v>Leptomastax sp.</v>
      </c>
      <c r="B832" s="137">
        <f>IF(Binary!B832&gt;=1,"X",0)</f>
        <v>0</v>
      </c>
      <c r="C832" s="137" t="str">
        <f>IF(Binary!C832&gt;=1,"X",0)</f>
        <v>X</v>
      </c>
      <c r="D832" s="137">
        <f>IF(Binary!D832&gt;=1,"X",0)</f>
        <v>0</v>
      </c>
      <c r="E832" s="137">
        <f>IF(Binary!E832&gt;=1,"X",0)</f>
        <v>0</v>
      </c>
      <c r="F832" s="137">
        <f>IF(Binary!F832&gt;=1,"X",0)</f>
        <v>0</v>
      </c>
      <c r="G832" s="137">
        <f>IF(Binary!G832&gt;=1,"X",0)</f>
        <v>0</v>
      </c>
      <c r="H832" s="137">
        <f>IF(Binary!H832&gt;=1,"X",0)</f>
        <v>0</v>
      </c>
      <c r="I832" s="137">
        <f>IF(Binary!I832&gt;=1,"X",0)</f>
        <v>0</v>
      </c>
      <c r="J832" s="137">
        <f>IF(Binary!J832&gt;=1,"X",0)</f>
        <v>0</v>
      </c>
      <c r="K832" s="137">
        <f>IF(Binary!K832&gt;=1,"X",0)</f>
        <v>0</v>
      </c>
      <c r="L832" s="137">
        <f>IF(Binary!L832&gt;=1,"X",0)</f>
        <v>0</v>
      </c>
      <c r="M832" t="str">
        <f>'Actual species'!V832</f>
        <v>------------</v>
      </c>
    </row>
    <row r="833" spans="1:13" x14ac:dyDescent="0.3">
      <c r="A833" t="str">
        <f>Binary!A833</f>
        <v>Leptomastax sp. aff. bisetosa</v>
      </c>
      <c r="B833" s="137">
        <f>IF(Binary!B833&gt;=1,"X",0)</f>
        <v>0</v>
      </c>
      <c r="C833" s="137">
        <f>IF(Binary!C833&gt;=1,"X",0)</f>
        <v>0</v>
      </c>
      <c r="D833" s="137">
        <f>IF(Binary!D833&gt;=1,"X",0)</f>
        <v>0</v>
      </c>
      <c r="E833" s="137">
        <f>IF(Binary!E833&gt;=1,"X",0)</f>
        <v>0</v>
      </c>
      <c r="F833" s="137">
        <f>IF(Binary!F833&gt;=1,"X",0)</f>
        <v>0</v>
      </c>
      <c r="G833" s="137" t="str">
        <f>IF(Binary!G833&gt;=1,"X",0)</f>
        <v>X</v>
      </c>
      <c r="H833" s="137">
        <f>IF(Binary!H833&gt;=1,"X",0)</f>
        <v>0</v>
      </c>
      <c r="I833" s="137">
        <f>IF(Binary!I833&gt;=1,"X",0)</f>
        <v>0</v>
      </c>
      <c r="J833" s="137">
        <f>IF(Binary!J833&gt;=1,"X",0)</f>
        <v>0</v>
      </c>
      <c r="K833" s="137">
        <f>IF(Binary!K833&gt;=1,"X",0)</f>
        <v>0</v>
      </c>
      <c r="L833" s="137">
        <f>IF(Binary!L833&gt;=1,"X",0)</f>
        <v>0</v>
      </c>
      <c r="M833" t="str">
        <f>'Actual species'!V833</f>
        <v>------------</v>
      </c>
    </row>
    <row r="834" spans="1:13" x14ac:dyDescent="0.3">
      <c r="A834" t="str">
        <f>Binary!A834</f>
        <v>Microscydmus sp. (female)</v>
      </c>
      <c r="B834" s="137">
        <f>IF(Binary!B834&gt;=1,"X",0)</f>
        <v>0</v>
      </c>
      <c r="C834" s="137">
        <f>IF(Binary!C834&gt;=1,"X",0)</f>
        <v>0</v>
      </c>
      <c r="D834" s="137">
        <f>IF(Binary!D834&gt;=1,"X",0)</f>
        <v>0</v>
      </c>
      <c r="E834" s="137">
        <f>IF(Binary!E834&gt;=1,"X",0)</f>
        <v>0</v>
      </c>
      <c r="F834" s="137">
        <f>IF(Binary!F834&gt;=1,"X",0)</f>
        <v>0</v>
      </c>
      <c r="G834" s="137">
        <f>IF(Binary!G834&gt;=1,"X",0)</f>
        <v>0</v>
      </c>
      <c r="H834" s="137">
        <f>IF(Binary!H834&gt;=1,"X",0)</f>
        <v>0</v>
      </c>
      <c r="I834" s="137">
        <f>IF(Binary!I834&gt;=1,"X",0)</f>
        <v>0</v>
      </c>
      <c r="J834" s="137">
        <f>IF(Binary!J834&gt;=1,"X",0)</f>
        <v>0</v>
      </c>
      <c r="K834" s="137">
        <f>IF(Binary!K834&gt;=1,"X",0)</f>
        <v>0</v>
      </c>
      <c r="L834" s="137">
        <f>IF(Binary!L834&gt;=1,"X",0)</f>
        <v>0</v>
      </c>
      <c r="M834" t="str">
        <f>'Actual species'!V834</f>
        <v>------------</v>
      </c>
    </row>
    <row r="835" spans="1:13" x14ac:dyDescent="0.3">
      <c r="A835" t="str">
        <f>Binary!A835</f>
        <v>Scydmaenus menozzii</v>
      </c>
      <c r="B835" s="137">
        <f>IF(Binary!B835&gt;=1,"X",0)</f>
        <v>0</v>
      </c>
      <c r="C835" s="137">
        <f>IF(Binary!C835&gt;=1,"X",0)</f>
        <v>0</v>
      </c>
      <c r="D835" s="137">
        <f>IF(Binary!D835&gt;=1,"X",0)</f>
        <v>0</v>
      </c>
      <c r="E835" s="137">
        <f>IF(Binary!E835&gt;=1,"X",0)</f>
        <v>0</v>
      </c>
      <c r="F835" s="137">
        <f>IF(Binary!F835&gt;=1,"X",0)</f>
        <v>0</v>
      </c>
      <c r="G835" s="137" t="str">
        <f>IF(Binary!G835&gt;=1,"X",0)</f>
        <v>X</v>
      </c>
      <c r="H835" s="137" t="str">
        <f>IF(Binary!H835&gt;=1,"X",0)</f>
        <v>X</v>
      </c>
      <c r="I835" s="137">
        <f>IF(Binary!I835&gt;=1,"X",0)</f>
        <v>0</v>
      </c>
      <c r="J835" s="137">
        <f>IF(Binary!J835&gt;=1,"X",0)</f>
        <v>0</v>
      </c>
      <c r="K835" s="137">
        <f>IF(Binary!K835&gt;=1,"X",0)</f>
        <v>0</v>
      </c>
      <c r="L835" s="137">
        <f>IF(Binary!L835&gt;=1,"X",0)</f>
        <v>0</v>
      </c>
      <c r="M835" t="str">
        <f>'Actual species'!V835</f>
        <v>------------</v>
      </c>
    </row>
    <row r="836" spans="1:13" x14ac:dyDescent="0.3">
      <c r="A836" t="str">
        <f>Binary!A836</f>
        <v>*Scydmoraphes samotracicus (E)</v>
      </c>
      <c r="B836" s="137">
        <f>IF(Binary!B836&gt;=1,"X",0)</f>
        <v>0</v>
      </c>
      <c r="C836" s="137">
        <f>IF(Binary!C836&gt;=1,"X",0)</f>
        <v>0</v>
      </c>
      <c r="D836" s="137">
        <f>IF(Binary!D836&gt;=1,"X",0)</f>
        <v>0</v>
      </c>
      <c r="E836" s="137">
        <f>IF(Binary!E836&gt;=1,"X",0)</f>
        <v>0</v>
      </c>
      <c r="F836" s="137">
        <f>IF(Binary!F836&gt;=1,"X",0)</f>
        <v>0</v>
      </c>
      <c r="G836" s="137">
        <f>IF(Binary!G836&gt;=1,"X",0)</f>
        <v>0</v>
      </c>
      <c r="H836" s="137">
        <f>IF(Binary!H836&gt;=1,"X",0)</f>
        <v>0</v>
      </c>
      <c r="I836" s="137">
        <f>IF(Binary!I836&gt;=1,"X",0)</f>
        <v>0</v>
      </c>
      <c r="J836" s="137">
        <f>IF(Binary!J836&gt;=1,"X",0)</f>
        <v>0</v>
      </c>
      <c r="K836" s="137">
        <f>IF(Binary!K836&gt;=1,"X",0)</f>
        <v>0</v>
      </c>
      <c r="L836" s="137">
        <f>IF(Binary!L836&gt;=1,"X",0)</f>
        <v>0</v>
      </c>
      <c r="M836" t="str">
        <f>'Actual species'!V836</f>
        <v>------------</v>
      </c>
    </row>
    <row r="837" spans="1:13" x14ac:dyDescent="0.3">
      <c r="A837" t="str">
        <f>Binary!A837</f>
        <v>Scydmoraphes sp.n 1</v>
      </c>
      <c r="B837" s="137">
        <f>IF(Binary!B837&gt;=1,"X",0)</f>
        <v>0</v>
      </c>
      <c r="C837" s="137">
        <f>IF(Binary!C837&gt;=1,"X",0)</f>
        <v>0</v>
      </c>
      <c r="D837" s="137">
        <f>IF(Binary!D837&gt;=1,"X",0)</f>
        <v>0</v>
      </c>
      <c r="E837" s="137" t="str">
        <f>IF(Binary!E837&gt;=1,"X",0)</f>
        <v>X</v>
      </c>
      <c r="F837" s="137">
        <f>IF(Binary!F837&gt;=1,"X",0)</f>
        <v>0</v>
      </c>
      <c r="G837" s="137">
        <f>IF(Binary!G837&gt;=1,"X",0)</f>
        <v>0</v>
      </c>
      <c r="H837" s="137">
        <f>IF(Binary!H837&gt;=1,"X",0)</f>
        <v>0</v>
      </c>
      <c r="I837" s="137">
        <f>IF(Binary!I837&gt;=1,"X",0)</f>
        <v>0</v>
      </c>
      <c r="J837" s="137">
        <f>IF(Binary!J837&gt;=1,"X",0)</f>
        <v>0</v>
      </c>
      <c r="K837" s="137">
        <f>IF(Binary!K837&gt;=1,"X",0)</f>
        <v>0</v>
      </c>
      <c r="L837" s="137">
        <f>IF(Binary!L837&gt;=1,"X",0)</f>
        <v>0</v>
      </c>
      <c r="M837" t="str">
        <f>'Actual species'!V837</f>
        <v>------------</v>
      </c>
    </row>
    <row r="838" spans="1:13" x14ac:dyDescent="0.3">
      <c r="A838" t="str">
        <f>Binary!A838</f>
        <v>Scydmoraphes sp.n 2</v>
      </c>
      <c r="B838" s="137">
        <f>IF(Binary!B838&gt;=1,"X",0)</f>
        <v>0</v>
      </c>
      <c r="C838" s="137">
        <f>IF(Binary!C838&gt;=1,"X",0)</f>
        <v>0</v>
      </c>
      <c r="D838" s="137" t="str">
        <f>IF(Binary!D838&gt;=1,"X",0)</f>
        <v>X</v>
      </c>
      <c r="E838" s="137">
        <f>IF(Binary!E838&gt;=1,"X",0)</f>
        <v>0</v>
      </c>
      <c r="F838" s="137">
        <f>IF(Binary!F838&gt;=1,"X",0)</f>
        <v>0</v>
      </c>
      <c r="G838" s="137">
        <f>IF(Binary!G838&gt;=1,"X",0)</f>
        <v>0</v>
      </c>
      <c r="H838" s="137">
        <f>IF(Binary!H838&gt;=1,"X",0)</f>
        <v>0</v>
      </c>
      <c r="I838" s="137">
        <f>IF(Binary!I838&gt;=1,"X",0)</f>
        <v>0</v>
      </c>
      <c r="J838" s="137">
        <f>IF(Binary!J838&gt;=1,"X",0)</f>
        <v>0</v>
      </c>
      <c r="K838" s="137">
        <f>IF(Binary!K838&gt;=1,"X",0)</f>
        <v>0</v>
      </c>
      <c r="L838" s="137">
        <f>IF(Binary!L838&gt;=1,"X",0)</f>
        <v>0</v>
      </c>
      <c r="M838" t="str">
        <f>'Actual species'!V838</f>
        <v>------------</v>
      </c>
    </row>
    <row r="839" spans="1:13" x14ac:dyDescent="0.3">
      <c r="A839" t="str">
        <f>Binary!A839</f>
        <v xml:space="preserve">Scydmoraphes fuelscheri (E) </v>
      </c>
      <c r="B839" s="137">
        <f>IF(Binary!B839&gt;=1,"X",0)</f>
        <v>0</v>
      </c>
      <c r="C839" s="137">
        <f>IF(Binary!C839&gt;=1,"X",0)</f>
        <v>0</v>
      </c>
      <c r="D839" s="137">
        <f>IF(Binary!D839&gt;=1,"X",0)</f>
        <v>0</v>
      </c>
      <c r="E839" s="137">
        <f>IF(Binary!E839&gt;=1,"X",0)</f>
        <v>0</v>
      </c>
      <c r="F839" s="137">
        <f>IF(Binary!F839&gt;=1,"X",0)</f>
        <v>0</v>
      </c>
      <c r="G839" s="137">
        <f>IF(Binary!G839&gt;=1,"X",0)</f>
        <v>0</v>
      </c>
      <c r="H839" s="137">
        <f>IF(Binary!H839&gt;=1,"X",0)</f>
        <v>0</v>
      </c>
      <c r="I839" s="137">
        <f>IF(Binary!I839&gt;=1,"X",0)</f>
        <v>0</v>
      </c>
      <c r="J839" s="137">
        <f>IF(Binary!J839&gt;=1,"X",0)</f>
        <v>0</v>
      </c>
      <c r="K839" s="137">
        <f>IF(Binary!K839&gt;=1,"X",0)</f>
        <v>0</v>
      </c>
      <c r="L839" s="137">
        <f>IF(Binary!L839&gt;=1,"X",0)</f>
        <v>0</v>
      </c>
      <c r="M839" t="str">
        <f>'Actual species'!V839</f>
        <v>------------</v>
      </c>
    </row>
    <row r="840" spans="1:13" x14ac:dyDescent="0.3">
      <c r="A840" t="str">
        <f>Binary!A840</f>
        <v xml:space="preserve">Scydmoraphes kerpensis (E) </v>
      </c>
      <c r="B840" s="137">
        <f>IF(Binary!B840&gt;=1,"X",0)</f>
        <v>0</v>
      </c>
      <c r="C840" s="137">
        <f>IF(Binary!C840&gt;=1,"X",0)</f>
        <v>0</v>
      </c>
      <c r="D840" s="137">
        <f>IF(Binary!D840&gt;=1,"X",0)</f>
        <v>0</v>
      </c>
      <c r="E840" s="137">
        <f>IF(Binary!E840&gt;=1,"X",0)</f>
        <v>0</v>
      </c>
      <c r="F840" s="137">
        <f>IF(Binary!F840&gt;=1,"X",0)</f>
        <v>0</v>
      </c>
      <c r="G840" s="137">
        <f>IF(Binary!G840&gt;=1,"X",0)</f>
        <v>0</v>
      </c>
      <c r="H840" s="137">
        <f>IF(Binary!H840&gt;=1,"X",0)</f>
        <v>0</v>
      </c>
      <c r="I840" s="137">
        <f>IF(Binary!I840&gt;=1,"X",0)</f>
        <v>0</v>
      </c>
      <c r="J840" s="137">
        <f>IF(Binary!J840&gt;=1,"X",0)</f>
        <v>0</v>
      </c>
      <c r="K840" s="137">
        <f>IF(Binary!K840&gt;=1,"X",0)</f>
        <v>0</v>
      </c>
      <c r="L840" s="137" t="str">
        <f>IF(Binary!L840&gt;=1,"X",0)</f>
        <v>X</v>
      </c>
      <c r="M840" t="str">
        <f>'Actual species'!V840</f>
        <v>------------</v>
      </c>
    </row>
    <row r="841" spans="1:13" x14ac:dyDescent="0.3">
      <c r="A841" s="63" t="str">
        <f>Binary!A841</f>
        <v xml:space="preserve">Scydmoraphes minotauri (E) </v>
      </c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6"/>
    </row>
    <row r="842" spans="1:13" x14ac:dyDescent="0.3">
      <c r="A842" t="str">
        <f>Binary!A842</f>
        <v>Scydmoraphes profanus</v>
      </c>
      <c r="B842" s="137">
        <f>IF(Binary!B842&gt;=1,"X",0)</f>
        <v>0</v>
      </c>
      <c r="C842" s="137">
        <f>IF(Binary!C842&gt;=1,"X",0)</f>
        <v>0</v>
      </c>
      <c r="D842" s="137">
        <f>IF(Binary!D842&gt;=1,"X",0)</f>
        <v>0</v>
      </c>
      <c r="E842" s="137">
        <f>IF(Binary!E842&gt;=1,"X",0)</f>
        <v>0</v>
      </c>
      <c r="F842" s="137">
        <f>IF(Binary!F842&gt;=1,"X",0)</f>
        <v>0</v>
      </c>
      <c r="G842" s="137">
        <f>IF(Binary!G842&gt;=1,"X",0)</f>
        <v>0</v>
      </c>
      <c r="H842" s="137">
        <f>IF(Binary!H842&gt;=1,"X",0)</f>
        <v>0</v>
      </c>
      <c r="I842" s="137">
        <f>IF(Binary!I842&gt;=1,"X",0)</f>
        <v>0</v>
      </c>
      <c r="J842" s="137" t="str">
        <f>IF(Binary!J842&gt;=1,"X",0)</f>
        <v>X</v>
      </c>
      <c r="K842" s="137">
        <f>IF(Binary!K842&gt;=1,"X",0)</f>
        <v>0</v>
      </c>
      <c r="L842" s="137">
        <f>IF(Binary!L842&gt;=1,"X",0)</f>
        <v>0</v>
      </c>
      <c r="M842" t="str">
        <f>'Actual species'!V842</f>
        <v>------------</v>
      </c>
    </row>
    <row r="843" spans="1:13" x14ac:dyDescent="0.3">
      <c r="A843" t="str">
        <f>Binary!A843</f>
        <v xml:space="preserve">Scydmoraphes rhodensis (E) </v>
      </c>
      <c r="B843" s="137">
        <f>IF(Binary!B843&gt;=1,"X",0)</f>
        <v>0</v>
      </c>
      <c r="C843" s="137">
        <f>IF(Binary!C843&gt;=1,"X",0)</f>
        <v>0</v>
      </c>
      <c r="D843" s="137">
        <f>IF(Binary!D843&gt;=1,"X",0)</f>
        <v>0</v>
      </c>
      <c r="E843" s="137">
        <f>IF(Binary!E843&gt;=1,"X",0)</f>
        <v>0</v>
      </c>
      <c r="F843" s="137">
        <f>IF(Binary!F843&gt;=1,"X",0)</f>
        <v>0</v>
      </c>
      <c r="G843" s="137">
        <f>IF(Binary!G843&gt;=1,"X",0)</f>
        <v>0</v>
      </c>
      <c r="H843" s="137" t="str">
        <f>IF(Binary!H843&gt;=1,"X",0)</f>
        <v>X</v>
      </c>
      <c r="I843" s="137">
        <f>IF(Binary!I843&gt;=1,"X",0)</f>
        <v>0</v>
      </c>
      <c r="J843" s="137">
        <f>IF(Binary!J843&gt;=1,"X",0)</f>
        <v>0</v>
      </c>
      <c r="K843" s="137">
        <f>IF(Binary!K843&gt;=1,"X",0)</f>
        <v>0</v>
      </c>
      <c r="L843" s="137">
        <f>IF(Binary!L843&gt;=1,"X",0)</f>
        <v>0</v>
      </c>
      <c r="M843" t="str">
        <f>'Actual species'!V843</f>
        <v>------------</v>
      </c>
    </row>
    <row r="844" spans="1:13" x14ac:dyDescent="0.3">
      <c r="A844" s="63" t="str">
        <f>Binary!A844</f>
        <v>Scydmoraphes subtetratomus</v>
      </c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6"/>
    </row>
    <row r="845" spans="1:13" x14ac:dyDescent="0.3">
      <c r="A845" t="str">
        <f>Binary!A845</f>
        <v xml:space="preserve">Scydmoraphes ziegleri (E) </v>
      </c>
      <c r="B845" s="137">
        <f>IF(Binary!B845&gt;=1,"X",0)</f>
        <v>0</v>
      </c>
      <c r="C845" s="137">
        <f>IF(Binary!C845&gt;=1,"X",0)</f>
        <v>0</v>
      </c>
      <c r="D845" s="137">
        <f>IF(Binary!D845&gt;=1,"X",0)</f>
        <v>0</v>
      </c>
      <c r="E845" s="137">
        <f>IF(Binary!E845&gt;=1,"X",0)</f>
        <v>0</v>
      </c>
      <c r="F845" s="137">
        <f>IF(Binary!F845&gt;=1,"X",0)</f>
        <v>0</v>
      </c>
      <c r="G845" s="137">
        <f>IF(Binary!G845&gt;=1,"X",0)</f>
        <v>0</v>
      </c>
      <c r="H845" s="137">
        <f>IF(Binary!H845&gt;=1,"X",0)</f>
        <v>0</v>
      </c>
      <c r="I845" s="137">
        <f>IF(Binary!I845&gt;=1,"X",0)</f>
        <v>0</v>
      </c>
      <c r="J845" s="137">
        <f>IF(Binary!J845&gt;=1,"X",0)</f>
        <v>0</v>
      </c>
      <c r="K845" s="137">
        <f>IF(Binary!K845&gt;=1,"X",0)</f>
        <v>0</v>
      </c>
      <c r="L845" s="137">
        <f>IF(Binary!L845&gt;=1,"X",0)</f>
        <v>0</v>
      </c>
      <c r="M845" t="str">
        <f>'Actual species'!V845</f>
        <v>------------</v>
      </c>
    </row>
    <row r="846" spans="1:13" x14ac:dyDescent="0.3">
      <c r="A846" t="str">
        <f>Binary!A846</f>
        <v>Stenichnus angulimanus</v>
      </c>
      <c r="B846" s="137">
        <f>IF(Binary!B846&gt;=1,"X",0)</f>
        <v>0</v>
      </c>
      <c r="C846" s="137">
        <f>IF(Binary!C846&gt;=1,"X",0)</f>
        <v>0</v>
      </c>
      <c r="D846" s="137">
        <f>IF(Binary!D846&gt;=1,"X",0)</f>
        <v>0</v>
      </c>
      <c r="E846" s="137">
        <f>IF(Binary!E846&gt;=1,"X",0)</f>
        <v>0</v>
      </c>
      <c r="F846" s="137">
        <f>IF(Binary!F846&gt;=1,"X",0)</f>
        <v>0</v>
      </c>
      <c r="G846" s="137">
        <f>IF(Binary!G846&gt;=1,"X",0)</f>
        <v>0</v>
      </c>
      <c r="H846" s="137">
        <f>IF(Binary!H846&gt;=1,"X",0)</f>
        <v>0</v>
      </c>
      <c r="I846" s="137">
        <f>IF(Binary!I846&gt;=1,"X",0)</f>
        <v>0</v>
      </c>
      <c r="J846" s="137">
        <f>IF(Binary!J846&gt;=1,"X",0)</f>
        <v>0</v>
      </c>
      <c r="K846" s="137">
        <f>IF(Binary!K846&gt;=1,"X",0)</f>
        <v>0</v>
      </c>
      <c r="L846" s="137">
        <f>IF(Binary!L846&gt;=1,"X",0)</f>
        <v>0</v>
      </c>
      <c r="M846" t="str">
        <f>'Actual species'!V846</f>
        <v>------------</v>
      </c>
    </row>
    <row r="847" spans="1:13" x14ac:dyDescent="0.3">
      <c r="A847" t="str">
        <f>Binary!A847</f>
        <v>Stenichnus assingi</v>
      </c>
      <c r="B847" s="137">
        <f>IF(Binary!B847&gt;=1,"X",0)</f>
        <v>0</v>
      </c>
      <c r="C847" s="137">
        <f>IF(Binary!C847&gt;=1,"X",0)</f>
        <v>0</v>
      </c>
      <c r="D847" s="137">
        <f>IF(Binary!D847&gt;=1,"X",0)</f>
        <v>0</v>
      </c>
      <c r="E847" s="137">
        <f>IF(Binary!E847&gt;=1,"X",0)</f>
        <v>0</v>
      </c>
      <c r="F847" s="137">
        <f>IF(Binary!F847&gt;=1,"X",0)</f>
        <v>0</v>
      </c>
      <c r="G847" s="137">
        <f>IF(Binary!G847&gt;=1,"X",0)</f>
        <v>0</v>
      </c>
      <c r="H847" s="137">
        <f>IF(Binary!H847&gt;=1,"X",0)</f>
        <v>0</v>
      </c>
      <c r="I847" s="137">
        <f>IF(Binary!I847&gt;=1,"X",0)</f>
        <v>0</v>
      </c>
      <c r="J847" s="137">
        <f>IF(Binary!J847&gt;=1,"X",0)</f>
        <v>0</v>
      </c>
      <c r="K847" s="137">
        <f>IF(Binary!K847&gt;=1,"X",0)</f>
        <v>0</v>
      </c>
      <c r="L847" s="137">
        <f>IF(Binary!L847&gt;=1,"X",0)</f>
        <v>0</v>
      </c>
      <c r="M847" t="str">
        <f>'Actual species'!V847</f>
        <v>------------</v>
      </c>
    </row>
    <row r="848" spans="1:13" x14ac:dyDescent="0.3">
      <c r="A848" t="str">
        <f>Binary!A848</f>
        <v xml:space="preserve">Stenichnus basimpressus (E) </v>
      </c>
      <c r="B848" s="137">
        <f>IF(Binary!B848&gt;=1,"X",0)</f>
        <v>0</v>
      </c>
      <c r="C848" s="137">
        <f>IF(Binary!C848&gt;=1,"X",0)</f>
        <v>0</v>
      </c>
      <c r="D848" s="137">
        <f>IF(Binary!D848&gt;=1,"X",0)</f>
        <v>0</v>
      </c>
      <c r="E848" s="137">
        <f>IF(Binary!E848&gt;=1,"X",0)</f>
        <v>0</v>
      </c>
      <c r="F848" s="137">
        <f>IF(Binary!F848&gt;=1,"X",0)</f>
        <v>0</v>
      </c>
      <c r="G848" s="137">
        <f>IF(Binary!G848&gt;=1,"X",0)</f>
        <v>0</v>
      </c>
      <c r="H848" s="137">
        <f>IF(Binary!H848&gt;=1,"X",0)</f>
        <v>0</v>
      </c>
      <c r="I848" s="137">
        <f>IF(Binary!I848&gt;=1,"X",0)</f>
        <v>0</v>
      </c>
      <c r="J848" s="137">
        <f>IF(Binary!J848&gt;=1,"X",0)</f>
        <v>0</v>
      </c>
      <c r="K848" s="137">
        <f>IF(Binary!K848&gt;=1,"X",0)</f>
        <v>0</v>
      </c>
      <c r="L848" s="137">
        <f>IF(Binary!L848&gt;=1,"X",0)</f>
        <v>0</v>
      </c>
      <c r="M848" t="str">
        <f>'Actual species'!V848</f>
        <v>------------</v>
      </c>
    </row>
    <row r="849" spans="1:13" x14ac:dyDescent="0.3">
      <c r="A849" t="str">
        <f>Binary!A849</f>
        <v>Stenichnus corcyreus</v>
      </c>
      <c r="B849" s="137">
        <f>IF(Binary!B849&gt;=1,"X",0)</f>
        <v>0</v>
      </c>
      <c r="C849" s="137">
        <f>IF(Binary!C849&gt;=1,"X",0)</f>
        <v>0</v>
      </c>
      <c r="D849" s="137">
        <f>IF(Binary!D849&gt;=1,"X",0)</f>
        <v>0</v>
      </c>
      <c r="E849" s="137">
        <f>IF(Binary!E849&gt;=1,"X",0)</f>
        <v>0</v>
      </c>
      <c r="F849" s="137">
        <f>IF(Binary!F849&gt;=1,"X",0)</f>
        <v>0</v>
      </c>
      <c r="G849" s="137">
        <f>IF(Binary!G849&gt;=1,"X",0)</f>
        <v>0</v>
      </c>
      <c r="H849" s="137">
        <f>IF(Binary!H849&gt;=1,"X",0)</f>
        <v>0</v>
      </c>
      <c r="I849" s="137">
        <f>IF(Binary!I849&gt;=1,"X",0)</f>
        <v>0</v>
      </c>
      <c r="J849" s="137" t="str">
        <f>IF(Binary!J849&gt;=1,"X",0)</f>
        <v>X</v>
      </c>
      <c r="K849" s="137">
        <f>IF(Binary!K849&gt;=1,"X",0)</f>
        <v>0</v>
      </c>
      <c r="L849" s="137">
        <f>IF(Binary!L849&gt;=1,"X",0)</f>
        <v>0</v>
      </c>
      <c r="M849" t="str">
        <f>'Actual species'!V849</f>
        <v>------------</v>
      </c>
    </row>
    <row r="850" spans="1:13" x14ac:dyDescent="0.3">
      <c r="A850" t="str">
        <f>Binary!A850</f>
        <v xml:space="preserve">Stenichnus creticus (E) </v>
      </c>
      <c r="B850" s="137">
        <f>IF(Binary!B850&gt;=1,"X",0)</f>
        <v>0</v>
      </c>
      <c r="C850" s="137">
        <f>IF(Binary!C850&gt;=1,"X",0)</f>
        <v>0</v>
      </c>
      <c r="D850" s="137">
        <f>IF(Binary!D850&gt;=1,"X",0)</f>
        <v>0</v>
      </c>
      <c r="E850" s="137">
        <f>IF(Binary!E850&gt;=1,"X",0)</f>
        <v>0</v>
      </c>
      <c r="F850" s="137">
        <f>IF(Binary!F850&gt;=1,"X",0)</f>
        <v>0</v>
      </c>
      <c r="G850" s="137" t="str">
        <f>IF(Binary!G850&gt;=1,"X",0)</f>
        <v>X</v>
      </c>
      <c r="H850" s="137">
        <f>IF(Binary!H850&gt;=1,"X",0)</f>
        <v>0</v>
      </c>
      <c r="I850" s="137">
        <f>IF(Binary!I850&gt;=1,"X",0)</f>
        <v>0</v>
      </c>
      <c r="J850" s="137">
        <f>IF(Binary!J850&gt;=1,"X",0)</f>
        <v>0</v>
      </c>
      <c r="K850" s="137">
        <f>IF(Binary!K850&gt;=1,"X",0)</f>
        <v>0</v>
      </c>
      <c r="L850" s="137">
        <f>IF(Binary!L850&gt;=1,"X",0)</f>
        <v>0</v>
      </c>
      <c r="M850" t="str">
        <f>'Actual species'!V850</f>
        <v>------------</v>
      </c>
    </row>
    <row r="851" spans="1:13" x14ac:dyDescent="0.3">
      <c r="A851" t="str">
        <f>Binary!A851</f>
        <v>Stenichnus helferi helferi</v>
      </c>
      <c r="B851" s="137">
        <f>IF(Binary!B851&gt;=1,"X",0)</f>
        <v>0</v>
      </c>
      <c r="C851" s="137">
        <f>IF(Binary!C851&gt;=1,"X",0)</f>
        <v>0</v>
      </c>
      <c r="D851" s="137">
        <f>IF(Binary!D851&gt;=1,"X",0)</f>
        <v>0</v>
      </c>
      <c r="E851" s="137">
        <f>IF(Binary!E851&gt;=1,"X",0)</f>
        <v>0</v>
      </c>
      <c r="F851" s="137">
        <f>IF(Binary!F851&gt;=1,"X",0)</f>
        <v>0</v>
      </c>
      <c r="G851" s="137">
        <f>IF(Binary!G851&gt;=1,"X",0)</f>
        <v>0</v>
      </c>
      <c r="H851" s="137">
        <f>IF(Binary!H851&gt;=1,"X",0)</f>
        <v>0</v>
      </c>
      <c r="I851" s="137">
        <f>IF(Binary!I851&gt;=1,"X",0)</f>
        <v>0</v>
      </c>
      <c r="J851" s="137">
        <f>IF(Binary!J851&gt;=1,"X",0)</f>
        <v>0</v>
      </c>
      <c r="K851" s="137">
        <f>IF(Binary!K851&gt;=1,"X",0)</f>
        <v>0</v>
      </c>
      <c r="L851" s="137">
        <f>IF(Binary!L851&gt;=1,"X",0)</f>
        <v>0</v>
      </c>
      <c r="M851" t="str">
        <f>'Actual species'!V851</f>
        <v>------------</v>
      </c>
    </row>
    <row r="852" spans="1:13" x14ac:dyDescent="0.3">
      <c r="A852" t="str">
        <f>Binary!A852</f>
        <v xml:space="preserve">Stenichnus hummleri (E) </v>
      </c>
      <c r="B852" s="137">
        <f>IF(Binary!B852&gt;=1,"X",0)</f>
        <v>0</v>
      </c>
      <c r="C852" s="137">
        <f>IF(Binary!C852&gt;=1,"X",0)</f>
        <v>0</v>
      </c>
      <c r="D852" s="137">
        <f>IF(Binary!D852&gt;=1,"X",0)</f>
        <v>0</v>
      </c>
      <c r="E852" s="137">
        <f>IF(Binary!E852&gt;=1,"X",0)</f>
        <v>0</v>
      </c>
      <c r="F852" s="137">
        <f>IF(Binary!F852&gt;=1,"X",0)</f>
        <v>0</v>
      </c>
      <c r="G852" s="137">
        <f>IF(Binary!G852&gt;=1,"X",0)</f>
        <v>0</v>
      </c>
      <c r="H852" s="137">
        <f>IF(Binary!H852&gt;=1,"X",0)</f>
        <v>0</v>
      </c>
      <c r="I852" s="137">
        <f>IF(Binary!I852&gt;=1,"X",0)</f>
        <v>0</v>
      </c>
      <c r="J852" s="137">
        <f>IF(Binary!J852&gt;=1,"X",0)</f>
        <v>0</v>
      </c>
      <c r="K852" s="137">
        <f>IF(Binary!K852&gt;=1,"X",0)</f>
        <v>0</v>
      </c>
      <c r="L852" s="137">
        <f>IF(Binary!L852&gt;=1,"X",0)</f>
        <v>0</v>
      </c>
      <c r="M852" t="str">
        <f>'Actual species'!V852</f>
        <v>------------</v>
      </c>
    </row>
    <row r="853" spans="1:13" x14ac:dyDescent="0.3">
      <c r="A853" t="str">
        <f>Binary!A853</f>
        <v xml:space="preserve">Stenichnus kerpensis (E) </v>
      </c>
      <c r="B853" s="137">
        <f>IF(Binary!B853&gt;=1,"X",0)</f>
        <v>0</v>
      </c>
      <c r="C853" s="137">
        <f>IF(Binary!C853&gt;=1,"X",0)</f>
        <v>0</v>
      </c>
      <c r="D853" s="137">
        <f>IF(Binary!D853&gt;=1,"X",0)</f>
        <v>0</v>
      </c>
      <c r="E853" s="137">
        <f>IF(Binary!E853&gt;=1,"X",0)</f>
        <v>0</v>
      </c>
      <c r="F853" s="137">
        <f>IF(Binary!F853&gt;=1,"X",0)</f>
        <v>0</v>
      </c>
      <c r="G853" s="137">
        <f>IF(Binary!G853&gt;=1,"X",0)</f>
        <v>0</v>
      </c>
      <c r="H853" s="137">
        <f>IF(Binary!H853&gt;=1,"X",0)</f>
        <v>0</v>
      </c>
      <c r="I853" s="137">
        <f>IF(Binary!I853&gt;=1,"X",0)</f>
        <v>0</v>
      </c>
      <c r="J853" s="137">
        <f>IF(Binary!J853&gt;=1,"X",0)</f>
        <v>0</v>
      </c>
      <c r="K853" s="137">
        <f>IF(Binary!K853&gt;=1,"X",0)</f>
        <v>0</v>
      </c>
      <c r="L853" s="137" t="str">
        <f>IF(Binary!L853&gt;=1,"X",0)</f>
        <v>X</v>
      </c>
      <c r="M853" t="str">
        <f>'Actual species'!V853</f>
        <v>------------</v>
      </c>
    </row>
    <row r="854" spans="1:13" x14ac:dyDescent="0.3">
      <c r="A854" t="str">
        <f>Binary!A854</f>
        <v xml:space="preserve">*Stenichnus lesbius (E) </v>
      </c>
      <c r="B854" s="137">
        <f>IF(Binary!B854&gt;=1,"X",0)</f>
        <v>0</v>
      </c>
      <c r="C854" s="137">
        <f>IF(Binary!C854&gt;=1,"X",0)</f>
        <v>0</v>
      </c>
      <c r="D854" s="137">
        <f>IF(Binary!D854&gt;=1,"X",0)</f>
        <v>0</v>
      </c>
      <c r="E854" s="137">
        <f>IF(Binary!E854&gt;=1,"X",0)</f>
        <v>0</v>
      </c>
      <c r="F854" s="137" t="str">
        <f>IF(Binary!F854&gt;=1,"X",0)</f>
        <v>X</v>
      </c>
      <c r="G854" s="137">
        <f>IF(Binary!G854&gt;=1,"X",0)</f>
        <v>0</v>
      </c>
      <c r="H854" s="137">
        <f>IF(Binary!H854&gt;=1,"X",0)</f>
        <v>0</v>
      </c>
      <c r="I854" s="137">
        <f>IF(Binary!I854&gt;=1,"X",0)</f>
        <v>0</v>
      </c>
      <c r="J854" s="137">
        <f>IF(Binary!J854&gt;=1,"X",0)</f>
        <v>0</v>
      </c>
      <c r="K854" s="137">
        <f>IF(Binary!K854&gt;=1,"X",0)</f>
        <v>0</v>
      </c>
      <c r="L854" s="137">
        <f>IF(Binary!L854&gt;=1,"X",0)</f>
        <v>0</v>
      </c>
      <c r="M854" t="str">
        <f>'Actual species'!V854</f>
        <v>------------</v>
      </c>
    </row>
    <row r="855" spans="1:13" x14ac:dyDescent="0.3">
      <c r="A855" t="str">
        <f>Binary!A855</f>
        <v>Stenichnus nov.sp.</v>
      </c>
      <c r="B855" s="137">
        <f>IF(Binary!B855&gt;=1,"X",0)</f>
        <v>0</v>
      </c>
      <c r="C855" s="137">
        <f>IF(Binary!C855&gt;=1,"X",0)</f>
        <v>0</v>
      </c>
      <c r="D855" s="137">
        <f>IF(Binary!D855&gt;=1,"X",0)</f>
        <v>0</v>
      </c>
      <c r="E855" s="137">
        <f>IF(Binary!E855&gt;=1,"X",0)</f>
        <v>0</v>
      </c>
      <c r="F855" s="137">
        <f>IF(Binary!F855&gt;=1,"X",0)</f>
        <v>0</v>
      </c>
      <c r="G855" s="137" t="str">
        <f>IF(Binary!G855&gt;=1,"X",0)</f>
        <v>X</v>
      </c>
      <c r="H855" s="137">
        <f>IF(Binary!H855&gt;=1,"X",0)</f>
        <v>0</v>
      </c>
      <c r="I855" s="137" t="str">
        <f>IF(Binary!I855&gt;=1,"X",0)</f>
        <v>X</v>
      </c>
      <c r="J855" s="137">
        <f>IF(Binary!J855&gt;=1,"X",0)</f>
        <v>0</v>
      </c>
      <c r="K855" s="137">
        <f>IF(Binary!K855&gt;=1,"X",0)</f>
        <v>0</v>
      </c>
      <c r="L855" s="137">
        <f>IF(Binary!L855&gt;=1,"X",0)</f>
        <v>0</v>
      </c>
      <c r="M855" t="str">
        <f>'Actual species'!V855</f>
        <v>------------</v>
      </c>
    </row>
    <row r="856" spans="1:13" x14ac:dyDescent="0.3">
      <c r="A856" t="str">
        <f>Binary!A856</f>
        <v>Stenichnus pelliceus</v>
      </c>
      <c r="B856" s="137">
        <f>IF(Binary!B856&gt;=1,"X",0)</f>
        <v>0</v>
      </c>
      <c r="C856" s="137">
        <f>IF(Binary!C856&gt;=1,"X",0)</f>
        <v>0</v>
      </c>
      <c r="D856" s="137">
        <f>IF(Binary!D856&gt;=1,"X",0)</f>
        <v>0</v>
      </c>
      <c r="E856" s="137">
        <f>IF(Binary!E856&gt;=1,"X",0)</f>
        <v>0</v>
      </c>
      <c r="F856" s="137" t="str">
        <f>IF(Binary!F856&gt;=1,"X",0)</f>
        <v>X</v>
      </c>
      <c r="G856" s="137">
        <f>IF(Binary!G856&gt;=1,"X",0)</f>
        <v>0</v>
      </c>
      <c r="H856" s="137">
        <f>IF(Binary!H856&gt;=1,"X",0)</f>
        <v>0</v>
      </c>
      <c r="I856" s="137">
        <f>IF(Binary!I856&gt;=1,"X",0)</f>
        <v>0</v>
      </c>
      <c r="J856" s="137" t="str">
        <f>IF(Binary!J856&gt;=1,"X",0)</f>
        <v>X</v>
      </c>
      <c r="K856" s="137">
        <f>IF(Binary!K856&gt;=1,"X",0)</f>
        <v>0</v>
      </c>
      <c r="L856" s="137">
        <f>IF(Binary!L856&gt;=1,"X",0)</f>
        <v>0</v>
      </c>
      <c r="M856" t="str">
        <f>'Actual species'!V856</f>
        <v>------------</v>
      </c>
    </row>
    <row r="857" spans="1:13" x14ac:dyDescent="0.3">
      <c r="A857" t="str">
        <f>Binary!A857</f>
        <v xml:space="preserve">**Stenichnus pusillus joicus (E) </v>
      </c>
      <c r="B857" s="137">
        <f>IF(Binary!B857&gt;=1,"X",0)</f>
        <v>0</v>
      </c>
      <c r="C857" s="137">
        <f>IF(Binary!C857&gt;=1,"X",0)</f>
        <v>0</v>
      </c>
      <c r="D857" s="137">
        <f>IF(Binary!D857&gt;=1,"X",0)</f>
        <v>0</v>
      </c>
      <c r="E857" s="137">
        <f>IF(Binary!E857&gt;=1,"X",0)</f>
        <v>0</v>
      </c>
      <c r="F857" s="137">
        <f>IF(Binary!F857&gt;=1,"X",0)</f>
        <v>0</v>
      </c>
      <c r="G857" s="137">
        <f>IF(Binary!G857&gt;=1,"X",0)</f>
        <v>0</v>
      </c>
      <c r="H857" s="137">
        <f>IF(Binary!H857&gt;=1,"X",0)</f>
        <v>0</v>
      </c>
      <c r="I857" s="137">
        <f>IF(Binary!I857&gt;=1,"X",0)</f>
        <v>0</v>
      </c>
      <c r="J857" s="137">
        <f>IF(Binary!J857&gt;=1,"X",0)</f>
        <v>0</v>
      </c>
      <c r="K857" s="137">
        <f>IF(Binary!K857&gt;=1,"X",0)</f>
        <v>0</v>
      </c>
      <c r="L857" s="137">
        <f>IF(Binary!L857&gt;=1,"X",0)</f>
        <v>0</v>
      </c>
      <c r="M857" t="str">
        <f>'Actual species'!V857</f>
        <v>------------</v>
      </c>
    </row>
    <row r="858" spans="1:13" x14ac:dyDescent="0.3">
      <c r="A858" t="str">
        <f>Binary!A858</f>
        <v>Stenichnus sp 1</v>
      </c>
      <c r="B858" s="137">
        <f>IF(Binary!B858&gt;=1,"X",0)</f>
        <v>0</v>
      </c>
      <c r="C858" s="137">
        <f>IF(Binary!C858&gt;=1,"X",0)</f>
        <v>0</v>
      </c>
      <c r="D858" s="137">
        <f>IF(Binary!D858&gt;=1,"X",0)</f>
        <v>0</v>
      </c>
      <c r="E858" s="137">
        <f>IF(Binary!E858&gt;=1,"X",0)</f>
        <v>0</v>
      </c>
      <c r="F858" s="137" t="str">
        <f>IF(Binary!F858&gt;=1,"X",0)</f>
        <v>X</v>
      </c>
      <c r="G858" s="137">
        <f>IF(Binary!G858&gt;=1,"X",0)</f>
        <v>0</v>
      </c>
      <c r="H858" s="137">
        <f>IF(Binary!H858&gt;=1,"X",0)</f>
        <v>0</v>
      </c>
      <c r="I858" s="137">
        <f>IF(Binary!I858&gt;=1,"X",0)</f>
        <v>0</v>
      </c>
      <c r="J858" s="137">
        <f>IF(Binary!J858&gt;=1,"X",0)</f>
        <v>0</v>
      </c>
      <c r="K858" s="137">
        <f>IF(Binary!K858&gt;=1,"X",0)</f>
        <v>0</v>
      </c>
      <c r="L858" s="137">
        <f>IF(Binary!L858&gt;=1,"X",0)</f>
        <v>0</v>
      </c>
      <c r="M858" t="str">
        <f>'Actual species'!V858</f>
        <v>------------</v>
      </c>
    </row>
    <row r="859" spans="1:13" x14ac:dyDescent="0.3">
      <c r="A859" t="str">
        <f>Binary!A859</f>
        <v>Stenichnus sp 2 (female)</v>
      </c>
      <c r="B859" s="137">
        <f>IF(Binary!B859&gt;=1,"X",0)</f>
        <v>0</v>
      </c>
      <c r="C859" s="137">
        <f>IF(Binary!C859&gt;=1,"X",0)</f>
        <v>0</v>
      </c>
      <c r="D859" s="137">
        <f>IF(Binary!D859&gt;=1,"X",0)</f>
        <v>0</v>
      </c>
      <c r="E859" s="137">
        <f>IF(Binary!E859&gt;=1,"X",0)</f>
        <v>0</v>
      </c>
      <c r="F859" s="137" t="str">
        <f>IF(Binary!F859&gt;=1,"X",0)</f>
        <v>X</v>
      </c>
      <c r="G859" s="137">
        <f>IF(Binary!G859&gt;=1,"X",0)</f>
        <v>0</v>
      </c>
      <c r="H859" s="137">
        <f>IF(Binary!H859&gt;=1,"X",0)</f>
        <v>0</v>
      </c>
      <c r="I859" s="137">
        <f>IF(Binary!I859&gt;=1,"X",0)</f>
        <v>0</v>
      </c>
      <c r="J859" s="137">
        <f>IF(Binary!J859&gt;=1,"X",0)</f>
        <v>0</v>
      </c>
      <c r="K859" s="137">
        <f>IF(Binary!K859&gt;=1,"X",0)</f>
        <v>0</v>
      </c>
      <c r="L859" s="137">
        <f>IF(Binary!L859&gt;=1,"X",0)</f>
        <v>0</v>
      </c>
      <c r="M859" t="str">
        <f>'Actual species'!V859</f>
        <v>------------</v>
      </c>
    </row>
    <row r="860" spans="1:13" x14ac:dyDescent="0.3">
      <c r="A860" t="str">
        <f>Binary!A860</f>
        <v>Stenichnus sp.n 1</v>
      </c>
      <c r="B860" s="137">
        <f>IF(Binary!B860&gt;=1,"X",0)</f>
        <v>0</v>
      </c>
      <c r="C860" s="137">
        <f>IF(Binary!C860&gt;=1,"X",0)</f>
        <v>0</v>
      </c>
      <c r="D860" s="137">
        <f>IF(Binary!D860&gt;=1,"X",0)</f>
        <v>0</v>
      </c>
      <c r="E860" s="137">
        <f>IF(Binary!E860&gt;=1,"X",0)</f>
        <v>0</v>
      </c>
      <c r="F860" s="137">
        <f>IF(Binary!F860&gt;=1,"X",0)</f>
        <v>0</v>
      </c>
      <c r="G860" s="137">
        <f>IF(Binary!G860&gt;=1,"X",0)</f>
        <v>0</v>
      </c>
      <c r="H860" s="137">
        <f>IF(Binary!H860&gt;=1,"X",0)</f>
        <v>0</v>
      </c>
      <c r="I860" s="137">
        <f>IF(Binary!I860&gt;=1,"X",0)</f>
        <v>0</v>
      </c>
      <c r="J860" s="137">
        <f>IF(Binary!J860&gt;=1,"X",0)</f>
        <v>0</v>
      </c>
      <c r="K860" s="137">
        <f>IF(Binary!K860&gt;=1,"X",0)</f>
        <v>0</v>
      </c>
      <c r="L860" s="137">
        <f>IF(Binary!L860&gt;=1,"X",0)</f>
        <v>0</v>
      </c>
      <c r="M860" t="str">
        <f>'Actual species'!V860</f>
        <v>------------</v>
      </c>
    </row>
    <row r="861" spans="1:13" x14ac:dyDescent="0.3">
      <c r="A861" t="str">
        <f>Binary!A861</f>
        <v>Stenichnus sp.n 2</v>
      </c>
      <c r="B861" s="137">
        <f>IF(Binary!B861&gt;=1,"X",0)</f>
        <v>0</v>
      </c>
      <c r="C861" s="137">
        <f>IF(Binary!C861&gt;=1,"X",0)</f>
        <v>0</v>
      </c>
      <c r="D861" s="137">
        <f>IF(Binary!D861&gt;=1,"X",0)</f>
        <v>0</v>
      </c>
      <c r="E861" s="137">
        <f>IF(Binary!E861&gt;=1,"X",0)</f>
        <v>0</v>
      </c>
      <c r="F861" s="137">
        <f>IF(Binary!F861&gt;=1,"X",0)</f>
        <v>0</v>
      </c>
      <c r="G861" s="137">
        <f>IF(Binary!G861&gt;=1,"X",0)</f>
        <v>0</v>
      </c>
      <c r="H861" s="137">
        <f>IF(Binary!H861&gt;=1,"X",0)</f>
        <v>0</v>
      </c>
      <c r="I861" s="137">
        <f>IF(Binary!I861&gt;=1,"X",0)</f>
        <v>0</v>
      </c>
      <c r="J861" s="137">
        <f>IF(Binary!J861&gt;=1,"X",0)</f>
        <v>0</v>
      </c>
      <c r="K861" s="137">
        <f>IF(Binary!K861&gt;=1,"X",0)</f>
        <v>0</v>
      </c>
      <c r="L861" s="137">
        <f>IF(Binary!L861&gt;=1,"X",0)</f>
        <v>0</v>
      </c>
      <c r="M861" t="str">
        <f>'Actual species'!V861</f>
        <v>------------</v>
      </c>
    </row>
    <row r="862" spans="1:13" x14ac:dyDescent="0.3">
      <c r="A862" t="str">
        <f>Binary!A862</f>
        <v>Stenichnus sp. 3</v>
      </c>
      <c r="B862" s="137">
        <f>IF(Binary!B862&gt;=1,"X",0)</f>
        <v>0</v>
      </c>
      <c r="C862" s="137">
        <f>IF(Binary!C862&gt;=1,"X",0)</f>
        <v>0</v>
      </c>
      <c r="D862" s="137">
        <f>IF(Binary!D862&gt;=1,"X",0)</f>
        <v>0</v>
      </c>
      <c r="E862" s="137" t="str">
        <f>IF(Binary!E862&gt;=1,"X",0)</f>
        <v>X</v>
      </c>
      <c r="F862" s="137">
        <f>IF(Binary!F862&gt;=1,"X",0)</f>
        <v>0</v>
      </c>
      <c r="G862" s="137">
        <f>IF(Binary!G862&gt;=1,"X",0)</f>
        <v>0</v>
      </c>
      <c r="H862" s="137">
        <f>IF(Binary!H862&gt;=1,"X",0)</f>
        <v>0</v>
      </c>
      <c r="I862" s="137">
        <f>IF(Binary!I862&gt;=1,"X",0)</f>
        <v>0</v>
      </c>
      <c r="J862" s="137">
        <f>IF(Binary!J862&gt;=1,"X",0)</f>
        <v>0</v>
      </c>
      <c r="K862" s="137">
        <f>IF(Binary!K862&gt;=1,"X",0)</f>
        <v>0</v>
      </c>
      <c r="L862" s="137">
        <f>IF(Binary!L862&gt;=1,"X",0)</f>
        <v>0</v>
      </c>
      <c r="M862" t="str">
        <f>'Actual species'!V862</f>
        <v>------------</v>
      </c>
    </row>
    <row r="863" spans="1:13" x14ac:dyDescent="0.3">
      <c r="A863" t="str">
        <f>Binary!A863</f>
        <v>Pseudopsinae</v>
      </c>
      <c r="B863" s="137">
        <f>IF(Binary!B863&gt;=1,"X",0)</f>
        <v>0</v>
      </c>
      <c r="C863" s="137">
        <f>IF(Binary!C863&gt;=1,"X",0)</f>
        <v>0</v>
      </c>
      <c r="D863" s="137">
        <f>IF(Binary!D863&gt;=1,"X",0)</f>
        <v>0</v>
      </c>
      <c r="E863" s="137">
        <f>IF(Binary!E863&gt;=1,"X",0)</f>
        <v>0</v>
      </c>
      <c r="F863" s="137">
        <f>IF(Binary!F863&gt;=1,"X",0)</f>
        <v>0</v>
      </c>
      <c r="G863" s="137">
        <f>IF(Binary!G863&gt;=1,"X",0)</f>
        <v>0</v>
      </c>
      <c r="H863" s="137">
        <f>IF(Binary!H863&gt;=1,"X",0)</f>
        <v>0</v>
      </c>
      <c r="I863" s="137">
        <f>IF(Binary!I863&gt;=1,"X",0)</f>
        <v>0</v>
      </c>
      <c r="J863" s="137">
        <f>IF(Binary!J863&gt;=1,"X",0)</f>
        <v>0</v>
      </c>
      <c r="K863" s="137">
        <f>IF(Binary!K863&gt;=1,"X",0)</f>
        <v>0</v>
      </c>
      <c r="L863" s="137">
        <f>IF(Binary!L863&gt;=1,"X",0)</f>
        <v>0</v>
      </c>
      <c r="M863">
        <f>'Actual species'!V863</f>
        <v>0</v>
      </c>
    </row>
    <row r="864" spans="1:13" x14ac:dyDescent="0.3">
      <c r="A864" t="str">
        <f>Binary!A864</f>
        <v xml:space="preserve">*Pseudopsis cypria (E) </v>
      </c>
      <c r="B864" s="137" t="str">
        <f>IF(Binary!B864&gt;=1,"X",0)</f>
        <v>X</v>
      </c>
      <c r="C864" s="137">
        <f>IF(Binary!C864&gt;=1,"X",0)</f>
        <v>0</v>
      </c>
      <c r="D864" s="137">
        <f>IF(Binary!D864&gt;=1,"X",0)</f>
        <v>0</v>
      </c>
      <c r="E864" s="137">
        <f>IF(Binary!E864&gt;=1,"X",0)</f>
        <v>0</v>
      </c>
      <c r="F864" s="137">
        <f>IF(Binary!F864&gt;=1,"X",0)</f>
        <v>0</v>
      </c>
      <c r="G864" s="137">
        <f>IF(Binary!G864&gt;=1,"X",0)</f>
        <v>0</v>
      </c>
      <c r="H864" s="137">
        <f>IF(Binary!H864&gt;=1,"X",0)</f>
        <v>0</v>
      </c>
      <c r="I864" s="137">
        <f>IF(Binary!I864&gt;=1,"X",0)</f>
        <v>0</v>
      </c>
      <c r="J864" s="137">
        <f>IF(Binary!J864&gt;=1,"X",0)</f>
        <v>0</v>
      </c>
      <c r="K864" s="137">
        <f>IF(Binary!K864&gt;=1,"X",0)</f>
        <v>0</v>
      </c>
      <c r="L864" s="137">
        <f>IF(Binary!L864&gt;=1,"X",0)</f>
        <v>0</v>
      </c>
      <c r="M864" t="str">
        <f>'Actual species'!V864</f>
        <v>------------</v>
      </c>
    </row>
    <row r="865" spans="1:13" x14ac:dyDescent="0.3">
      <c r="A865" t="str">
        <f>Binary!A865</f>
        <v>Pseudopsis sulcata</v>
      </c>
      <c r="B865" s="137">
        <f>IF(Binary!B865&gt;=1,"X",0)</f>
        <v>0</v>
      </c>
      <c r="C865" s="137">
        <f>IF(Binary!C865&gt;=1,"X",0)</f>
        <v>0</v>
      </c>
      <c r="D865" s="137">
        <f>IF(Binary!D865&gt;=1,"X",0)</f>
        <v>0</v>
      </c>
      <c r="E865" s="137" t="str">
        <f>IF(Binary!E865&gt;=1,"X",0)</f>
        <v>X</v>
      </c>
      <c r="F865" s="137">
        <f>IF(Binary!F865&gt;=1,"X",0)</f>
        <v>0</v>
      </c>
      <c r="G865" s="137">
        <f>IF(Binary!G865&gt;=1,"X",0)</f>
        <v>0</v>
      </c>
      <c r="H865" s="137">
        <f>IF(Binary!H865&gt;=1,"X",0)</f>
        <v>0</v>
      </c>
      <c r="I865" s="137">
        <f>IF(Binary!I865&gt;=1,"X",0)</f>
        <v>0</v>
      </c>
      <c r="J865" s="137">
        <f>IF(Binary!J865&gt;=1,"X",0)</f>
        <v>0</v>
      </c>
      <c r="K865" s="137">
        <f>IF(Binary!K865&gt;=1,"X",0)</f>
        <v>0</v>
      </c>
      <c r="L865" s="137">
        <f>IF(Binary!L865&gt;=1,"X",0)</f>
        <v>0</v>
      </c>
      <c r="M865" t="str">
        <f>'Actual species'!V865</f>
        <v>------------</v>
      </c>
    </row>
    <row r="866" spans="1:13" x14ac:dyDescent="0.3">
      <c r="A866" t="str">
        <f>Binary!A866</f>
        <v>Paedrinae</v>
      </c>
      <c r="B866" s="137">
        <f>IF(Binary!B866&gt;=1,"X",0)</f>
        <v>0</v>
      </c>
      <c r="C866" s="137">
        <f>IF(Binary!C866&gt;=1,"X",0)</f>
        <v>0</v>
      </c>
      <c r="D866" s="137">
        <f>IF(Binary!D866&gt;=1,"X",0)</f>
        <v>0</v>
      </c>
      <c r="E866" s="137">
        <f>IF(Binary!E866&gt;=1,"X",0)</f>
        <v>0</v>
      </c>
      <c r="F866" s="137">
        <f>IF(Binary!F866&gt;=1,"X",0)</f>
        <v>0</v>
      </c>
      <c r="G866" s="137">
        <f>IF(Binary!G866&gt;=1,"X",0)</f>
        <v>0</v>
      </c>
      <c r="H866" s="137">
        <f>IF(Binary!H866&gt;=1,"X",0)</f>
        <v>0</v>
      </c>
      <c r="I866" s="137">
        <f>IF(Binary!I866&gt;=1,"X",0)</f>
        <v>0</v>
      </c>
      <c r="J866" s="137">
        <f>IF(Binary!J866&gt;=1,"X",0)</f>
        <v>0</v>
      </c>
      <c r="K866" s="137">
        <f>IF(Binary!K866&gt;=1,"X",0)</f>
        <v>0</v>
      </c>
      <c r="L866" s="137">
        <f>IF(Binary!L866&gt;=1,"X",0)</f>
        <v>0</v>
      </c>
      <c r="M866">
        <f>'Actual species'!V866</f>
        <v>0</v>
      </c>
    </row>
    <row r="867" spans="1:13" x14ac:dyDescent="0.3">
      <c r="A867" t="str">
        <f>Binary!A867</f>
        <v>Achenium debile</v>
      </c>
      <c r="B867" s="137">
        <f>IF(Binary!B867&gt;=1,"X",0)</f>
        <v>0</v>
      </c>
      <c r="C867" s="137">
        <f>IF(Binary!C867&gt;=1,"X",0)</f>
        <v>0</v>
      </c>
      <c r="D867" s="137">
        <f>IF(Binary!D867&gt;=1,"X",0)</f>
        <v>0</v>
      </c>
      <c r="E867" s="137">
        <f>IF(Binary!E867&gt;=1,"X",0)</f>
        <v>0</v>
      </c>
      <c r="F867" s="137">
        <f>IF(Binary!F867&gt;=1,"X",0)</f>
        <v>0</v>
      </c>
      <c r="G867" s="137">
        <f>IF(Binary!G867&gt;=1,"X",0)</f>
        <v>0</v>
      </c>
      <c r="H867" s="137" t="str">
        <f>IF(Binary!H867&gt;=1,"X",0)</f>
        <v>X</v>
      </c>
      <c r="I867" s="137">
        <f>IF(Binary!I867&gt;=1,"X",0)</f>
        <v>0</v>
      </c>
      <c r="J867" s="137">
        <f>IF(Binary!J867&gt;=1,"X",0)</f>
        <v>0</v>
      </c>
      <c r="K867" s="137">
        <f>IF(Binary!K867&gt;=1,"X",0)</f>
        <v>0</v>
      </c>
      <c r="L867" s="137">
        <f>IF(Binary!L867&gt;=1,"X",0)</f>
        <v>0</v>
      </c>
      <c r="M867" t="str">
        <f>'Actual species'!V867</f>
        <v>------------</v>
      </c>
    </row>
    <row r="868" spans="1:13" x14ac:dyDescent="0.3">
      <c r="A868" t="str">
        <f>Binary!A868</f>
        <v>Achenium depressum</v>
      </c>
      <c r="B868" s="137">
        <f>IF(Binary!B868&gt;=1,"X",0)</f>
        <v>0</v>
      </c>
      <c r="C868" s="137">
        <f>IF(Binary!C868&gt;=1,"X",0)</f>
        <v>0</v>
      </c>
      <c r="D868" s="137">
        <f>IF(Binary!D868&gt;=1,"X",0)</f>
        <v>0</v>
      </c>
      <c r="E868" s="137">
        <f>IF(Binary!E868&gt;=1,"X",0)</f>
        <v>0</v>
      </c>
      <c r="F868" s="137" t="str">
        <f>IF(Binary!F868&gt;=1,"X",0)</f>
        <v>X</v>
      </c>
      <c r="G868" s="137" t="str">
        <f>IF(Binary!G868&gt;=1,"X",0)</f>
        <v>X</v>
      </c>
      <c r="H868" s="137">
        <f>IF(Binary!H868&gt;=1,"X",0)</f>
        <v>0</v>
      </c>
      <c r="I868" s="137">
        <f>IF(Binary!I868&gt;=1,"X",0)</f>
        <v>0</v>
      </c>
      <c r="J868" s="137" t="str">
        <f>IF(Binary!J868&gt;=1,"X",0)</f>
        <v>X</v>
      </c>
      <c r="K868" s="137">
        <f>IF(Binary!K868&gt;=1,"X",0)</f>
        <v>0</v>
      </c>
      <c r="L868" s="137">
        <f>IF(Binary!L868&gt;=1,"X",0)</f>
        <v>0</v>
      </c>
      <c r="M868" t="str">
        <f>'Actual species'!V868</f>
        <v>------------</v>
      </c>
    </row>
    <row r="869" spans="1:13" x14ac:dyDescent="0.3">
      <c r="A869" t="str">
        <f>Binary!A869</f>
        <v>Achenium humile</v>
      </c>
      <c r="B869" s="137">
        <f>IF(Binary!B869&gt;=1,"X",0)</f>
        <v>0</v>
      </c>
      <c r="C869" s="137">
        <f>IF(Binary!C869&gt;=1,"X",0)</f>
        <v>0</v>
      </c>
      <c r="D869" s="137">
        <f>IF(Binary!D869&gt;=1,"X",0)</f>
        <v>0</v>
      </c>
      <c r="E869" s="137">
        <f>IF(Binary!E869&gt;=1,"X",0)</f>
        <v>0</v>
      </c>
      <c r="F869" s="137">
        <f>IF(Binary!F869&gt;=1,"X",0)</f>
        <v>0</v>
      </c>
      <c r="G869" s="137">
        <f>IF(Binary!G869&gt;=1,"X",0)</f>
        <v>0</v>
      </c>
      <c r="H869" s="137">
        <f>IF(Binary!H869&gt;=1,"X",0)</f>
        <v>0</v>
      </c>
      <c r="I869" s="137">
        <f>IF(Binary!I869&gt;=1,"X",0)</f>
        <v>0</v>
      </c>
      <c r="J869" s="137" t="str">
        <f>IF(Binary!J869&gt;=1,"X",0)</f>
        <v>X</v>
      </c>
      <c r="K869" s="137">
        <f>IF(Binary!K869&gt;=1,"X",0)</f>
        <v>0</v>
      </c>
      <c r="L869" s="137">
        <f>IF(Binary!L869&gt;=1,"X",0)</f>
        <v>0</v>
      </c>
      <c r="M869" t="str">
        <f>'Actual species'!V870</f>
        <v>------------</v>
      </c>
    </row>
    <row r="870" spans="1:13" x14ac:dyDescent="0.3">
      <c r="A870" t="str">
        <f>Binary!A870</f>
        <v>Achenium picinum</v>
      </c>
      <c r="B870" s="137">
        <f>IF(Binary!B870&gt;=1,"X",0)</f>
        <v>0</v>
      </c>
      <c r="C870" s="137">
        <f>IF(Binary!C870&gt;=1,"X",0)</f>
        <v>0</v>
      </c>
      <c r="D870" s="137">
        <f>IF(Binary!D870&gt;=1,"X",0)</f>
        <v>0</v>
      </c>
      <c r="E870" s="137">
        <f>IF(Binary!E870&gt;=1,"X",0)</f>
        <v>0</v>
      </c>
      <c r="F870" s="137">
        <f>IF(Binary!F870&gt;=1,"X",0)</f>
        <v>0</v>
      </c>
      <c r="G870" s="137">
        <f>IF(Binary!G870&gt;=1,"X",0)</f>
        <v>0</v>
      </c>
      <c r="H870" s="137" t="str">
        <f>IF(Binary!H870&gt;=1,"X",0)</f>
        <v>X</v>
      </c>
      <c r="I870" s="137">
        <f>IF(Binary!I870&gt;=1,"X",0)</f>
        <v>0</v>
      </c>
      <c r="J870" s="137">
        <f>IF(Binary!J870&gt;=1,"X",0)</f>
        <v>0</v>
      </c>
      <c r="K870" s="137">
        <f>IF(Binary!K870&gt;=1,"X",0)</f>
        <v>0</v>
      </c>
      <c r="L870" s="137">
        <f>IF(Binary!L870&gt;=1,"X",0)</f>
        <v>0</v>
      </c>
      <c r="M870" t="str">
        <f>'Actual species'!V871</f>
        <v>------------</v>
      </c>
    </row>
    <row r="871" spans="1:13" x14ac:dyDescent="0.3">
      <c r="A871" t="str">
        <f>Binary!A871</f>
        <v>Achenium scimbalioides</v>
      </c>
      <c r="B871" s="137">
        <f>IF(Binary!B871&gt;=1,"X",0)</f>
        <v>0</v>
      </c>
      <c r="C871" s="137">
        <f>IF(Binary!C871&gt;=1,"X",0)</f>
        <v>0</v>
      </c>
      <c r="D871" s="137">
        <f>IF(Binary!D871&gt;=1,"X",0)</f>
        <v>0</v>
      </c>
      <c r="E871" s="137">
        <f>IF(Binary!E871&gt;=1,"X",0)</f>
        <v>0</v>
      </c>
      <c r="F871" s="137">
        <f>IF(Binary!F871&gt;=1,"X",0)</f>
        <v>0</v>
      </c>
      <c r="G871" s="137">
        <f>IF(Binary!G871&gt;=1,"X",0)</f>
        <v>0</v>
      </c>
      <c r="H871" s="137">
        <f>IF(Binary!H871&gt;=1,"X",0)</f>
        <v>0</v>
      </c>
      <c r="I871" s="137" t="str">
        <f>IF(Binary!I871&gt;=1,"X",0)</f>
        <v>X</v>
      </c>
      <c r="J871" s="137">
        <f>IF(Binary!J871&gt;=1,"X",0)</f>
        <v>0</v>
      </c>
      <c r="K871" s="137">
        <f>IF(Binary!K871&gt;=1,"X",0)</f>
        <v>0</v>
      </c>
      <c r="L871" s="137">
        <f>IF(Binary!L871&gt;=1,"X",0)</f>
        <v>0</v>
      </c>
      <c r="M871" t="str">
        <f>'Actual species'!V872</f>
        <v>------------</v>
      </c>
    </row>
    <row r="872" spans="1:13" x14ac:dyDescent="0.3">
      <c r="A872" t="str">
        <f>Binary!A872</f>
        <v>Astenus bimaculatus</v>
      </c>
      <c r="B872" s="137">
        <f>IF(Binary!B872&gt;=1,"X",0)</f>
        <v>0</v>
      </c>
      <c r="C872" s="137">
        <f>IF(Binary!C872&gt;=1,"X",0)</f>
        <v>0</v>
      </c>
      <c r="D872" s="137">
        <f>IF(Binary!D872&gt;=1,"X",0)</f>
        <v>0</v>
      </c>
      <c r="E872" s="137" t="str">
        <f>IF(Binary!E872&gt;=1,"X",0)</f>
        <v>X</v>
      </c>
      <c r="F872" s="137">
        <f>IF(Binary!F872&gt;=1,"X",0)</f>
        <v>0</v>
      </c>
      <c r="G872" s="137">
        <f>IF(Binary!G872&gt;=1,"X",0)</f>
        <v>0</v>
      </c>
      <c r="H872" s="137">
        <f>IF(Binary!H872&gt;=1,"X",0)</f>
        <v>0</v>
      </c>
      <c r="I872" s="137">
        <f>IF(Binary!I872&gt;=1,"X",0)</f>
        <v>0</v>
      </c>
      <c r="J872" s="137">
        <f>IF(Binary!J872&gt;=1,"X",0)</f>
        <v>0</v>
      </c>
      <c r="K872" s="137">
        <f>IF(Binary!K872&gt;=1,"X",0)</f>
        <v>0</v>
      </c>
      <c r="L872" s="137">
        <f>IF(Binary!L872&gt;=1,"X",0)</f>
        <v>0</v>
      </c>
      <c r="M872" t="str">
        <f>'Actual species'!V873</f>
        <v>------------</v>
      </c>
    </row>
    <row r="873" spans="1:13" x14ac:dyDescent="0.3">
      <c r="A873" t="str">
        <f>Binary!A873</f>
        <v>Astenus bimaculatus bimaculatus</v>
      </c>
      <c r="B873" s="137">
        <f>IF(Binary!B873&gt;=1,"X",0)</f>
        <v>0</v>
      </c>
      <c r="C873" s="137">
        <f>IF(Binary!C873&gt;=1,"X",0)</f>
        <v>0</v>
      </c>
      <c r="D873" s="137">
        <f>IF(Binary!D873&gt;=1,"X",0)</f>
        <v>0</v>
      </c>
      <c r="E873" s="137">
        <f>IF(Binary!E873&gt;=1,"X",0)</f>
        <v>0</v>
      </c>
      <c r="F873" s="137">
        <f>IF(Binary!F873&gt;=1,"X",0)</f>
        <v>0</v>
      </c>
      <c r="G873" s="137">
        <f>IF(Binary!G873&gt;=1,"X",0)</f>
        <v>0</v>
      </c>
      <c r="H873" s="137">
        <f>IF(Binary!H873&gt;=1,"X",0)</f>
        <v>0</v>
      </c>
      <c r="I873" s="137">
        <f>IF(Binary!I873&gt;=1,"X",0)</f>
        <v>0</v>
      </c>
      <c r="J873" s="137" t="str">
        <f>IF(Binary!J873&gt;=1,"X",0)</f>
        <v>X</v>
      </c>
      <c r="K873" s="137">
        <f>IF(Binary!K873&gt;=1,"X",0)</f>
        <v>0</v>
      </c>
      <c r="L873" s="137">
        <f>IF(Binary!L873&gt;=1,"X",0)</f>
        <v>0</v>
      </c>
      <c r="M873" t="str">
        <f>'Actual species'!V874</f>
        <v>------------</v>
      </c>
    </row>
    <row r="874" spans="1:13" x14ac:dyDescent="0.3">
      <c r="A874" t="str">
        <f>Binary!A874</f>
        <v>Astenus cf. procerus</v>
      </c>
      <c r="B874" s="137">
        <f>IF(Binary!B874&gt;=1,"X",0)</f>
        <v>0</v>
      </c>
      <c r="C874" s="137">
        <f>IF(Binary!C874&gt;=1,"X",0)</f>
        <v>0</v>
      </c>
      <c r="D874" s="137">
        <f>IF(Binary!D874&gt;=1,"X",0)</f>
        <v>0</v>
      </c>
      <c r="E874" s="137">
        <f>IF(Binary!E874&gt;=1,"X",0)</f>
        <v>0</v>
      </c>
      <c r="F874" s="137">
        <f>IF(Binary!F874&gt;=1,"X",0)</f>
        <v>0</v>
      </c>
      <c r="G874" s="137">
        <f>IF(Binary!G874&gt;=1,"X",0)</f>
        <v>0</v>
      </c>
      <c r="H874" s="137" t="str">
        <f>IF(Binary!H874&gt;=1,"X",0)</f>
        <v>X</v>
      </c>
      <c r="I874" s="137">
        <f>IF(Binary!I874&gt;=1,"X",0)</f>
        <v>0</v>
      </c>
      <c r="J874" s="137">
        <f>IF(Binary!J874&gt;=1,"X",0)</f>
        <v>0</v>
      </c>
      <c r="K874" s="137">
        <f>IF(Binary!K874&gt;=1,"X",0)</f>
        <v>0</v>
      </c>
      <c r="L874" s="137">
        <f>IF(Binary!L874&gt;=1,"X",0)</f>
        <v>0</v>
      </c>
      <c r="M874" t="e">
        <f>'Actual species'!#REF!</f>
        <v>#REF!</v>
      </c>
    </row>
    <row r="875" spans="1:13" x14ac:dyDescent="0.3">
      <c r="A875" t="str">
        <f>Binary!A875</f>
        <v>Astenus gracilis</v>
      </c>
      <c r="B875" s="137">
        <f>IF(Binary!B875&gt;=1,"X",0)</f>
        <v>0</v>
      </c>
      <c r="C875" s="137">
        <f>IF(Binary!C875&gt;=1,"X",0)</f>
        <v>0</v>
      </c>
      <c r="D875" s="137">
        <f>IF(Binary!D875&gt;=1,"X",0)</f>
        <v>0</v>
      </c>
      <c r="E875" s="137">
        <f>IF(Binary!E875&gt;=1,"X",0)</f>
        <v>0</v>
      </c>
      <c r="F875" s="137">
        <f>IF(Binary!F875&gt;=1,"X",0)</f>
        <v>0</v>
      </c>
      <c r="G875" s="137">
        <f>IF(Binary!G875&gt;=1,"X",0)</f>
        <v>0</v>
      </c>
      <c r="H875" s="137">
        <f>IF(Binary!H875&gt;=1,"X",0)</f>
        <v>0</v>
      </c>
      <c r="I875" s="137">
        <f>IF(Binary!I875&gt;=1,"X",0)</f>
        <v>0</v>
      </c>
      <c r="J875" s="137">
        <f>IF(Binary!J875&gt;=1,"X",0)</f>
        <v>0</v>
      </c>
      <c r="K875" s="137">
        <f>IF(Binary!K875&gt;=1,"X",0)</f>
        <v>0</v>
      </c>
      <c r="L875" s="137">
        <f>IF(Binary!L875&gt;=1,"X",0)</f>
        <v>0</v>
      </c>
      <c r="M875" t="str">
        <f>'Actual species'!V875</f>
        <v>------------</v>
      </c>
    </row>
    <row r="876" spans="1:13" x14ac:dyDescent="0.3">
      <c r="A876" t="str">
        <f>Binary!A876</f>
        <v>Astenus immaculatus</v>
      </c>
      <c r="B876" s="137">
        <f>IF(Binary!B876&gt;=1,"X",0)</f>
        <v>0</v>
      </c>
      <c r="C876" s="137">
        <f>IF(Binary!C876&gt;=1,"X",0)</f>
        <v>0</v>
      </c>
      <c r="D876" s="137">
        <f>IF(Binary!D876&gt;=1,"X",0)</f>
        <v>0</v>
      </c>
      <c r="E876" s="137">
        <f>IF(Binary!E876&gt;=1,"X",0)</f>
        <v>0</v>
      </c>
      <c r="F876" s="137">
        <f>IF(Binary!F876&gt;=1,"X",0)</f>
        <v>0</v>
      </c>
      <c r="G876" s="137">
        <f>IF(Binary!G876&gt;=1,"X",0)</f>
        <v>0</v>
      </c>
      <c r="H876" s="137">
        <f>IF(Binary!H876&gt;=1,"X",0)</f>
        <v>0</v>
      </c>
      <c r="I876" s="137">
        <f>IF(Binary!I876&gt;=1,"X",0)</f>
        <v>0</v>
      </c>
      <c r="J876" s="137" t="str">
        <f>IF(Binary!J876&gt;=1,"X",0)</f>
        <v>X</v>
      </c>
      <c r="K876" s="137">
        <f>IF(Binary!K876&gt;=1,"X",0)</f>
        <v>0</v>
      </c>
      <c r="L876" s="137">
        <f>IF(Binary!L876&gt;=1,"X",0)</f>
        <v>0</v>
      </c>
      <c r="M876" t="str">
        <f>'Actual species'!V876</f>
        <v>------------</v>
      </c>
    </row>
    <row r="877" spans="1:13" x14ac:dyDescent="0.3">
      <c r="A877" t="str">
        <f>Binary!A877</f>
        <v>Astenus lyonessius</v>
      </c>
      <c r="B877" s="137">
        <f>IF(Binary!B877&gt;=1,"X",0)</f>
        <v>0</v>
      </c>
      <c r="C877" s="137">
        <f>IF(Binary!C877&gt;=1,"X",0)</f>
        <v>0</v>
      </c>
      <c r="D877" s="137">
        <f>IF(Binary!D877&gt;=1,"X",0)</f>
        <v>0</v>
      </c>
      <c r="E877" s="137">
        <f>IF(Binary!E877&gt;=1,"X",0)</f>
        <v>0</v>
      </c>
      <c r="F877" s="137" t="str">
        <f>IF(Binary!F877&gt;=1,"X",0)</f>
        <v>X</v>
      </c>
      <c r="G877" s="137" t="str">
        <f>IF(Binary!G877&gt;=1,"X",0)</f>
        <v>X</v>
      </c>
      <c r="H877" s="137">
        <f>IF(Binary!H877&gt;=1,"X",0)</f>
        <v>0</v>
      </c>
      <c r="I877" s="137">
        <f>IF(Binary!I877&gt;=1,"X",0)</f>
        <v>0</v>
      </c>
      <c r="J877" s="137">
        <f>IF(Binary!J877&gt;=1,"X",0)</f>
        <v>0</v>
      </c>
      <c r="K877" s="137">
        <f>IF(Binary!K877&gt;=1,"X",0)</f>
        <v>0</v>
      </c>
      <c r="L877" s="137">
        <f>IF(Binary!L877&gt;=1,"X",0)</f>
        <v>0</v>
      </c>
      <c r="M877" t="str">
        <f>'Actual species'!V877</f>
        <v>------------</v>
      </c>
    </row>
    <row r="878" spans="1:13" x14ac:dyDescent="0.3">
      <c r="A878" t="str">
        <f>Binary!A878</f>
        <v>Astenus melanurus</v>
      </c>
      <c r="B878" s="137">
        <f>IF(Binary!B878&gt;=1,"X",0)</f>
        <v>0</v>
      </c>
      <c r="C878" s="137">
        <f>IF(Binary!C878&gt;=1,"X",0)</f>
        <v>0</v>
      </c>
      <c r="D878" s="137">
        <f>IF(Binary!D878&gt;=1,"X",0)</f>
        <v>0</v>
      </c>
      <c r="E878" s="137">
        <f>IF(Binary!E878&gt;=1,"X",0)</f>
        <v>0</v>
      </c>
      <c r="F878" s="137" t="str">
        <f>IF(Binary!F878&gt;=1,"X",0)</f>
        <v>X</v>
      </c>
      <c r="G878" s="137">
        <f>IF(Binary!G878&gt;=1,"X",0)</f>
        <v>0</v>
      </c>
      <c r="H878" s="137">
        <f>IF(Binary!H878&gt;=1,"X",0)</f>
        <v>0</v>
      </c>
      <c r="I878" s="137">
        <f>IF(Binary!I878&gt;=1,"X",0)</f>
        <v>0</v>
      </c>
      <c r="J878" s="137">
        <f>IF(Binary!J878&gt;=1,"X",0)</f>
        <v>0</v>
      </c>
      <c r="K878" s="137">
        <f>IF(Binary!K878&gt;=1,"X",0)</f>
        <v>0</v>
      </c>
      <c r="L878" s="137">
        <f>IF(Binary!L878&gt;=1,"X",0)</f>
        <v>0</v>
      </c>
      <c r="M878" t="str">
        <f>'Actual species'!V878</f>
        <v>------------</v>
      </c>
    </row>
    <row r="879" spans="1:13" x14ac:dyDescent="0.3">
      <c r="A879" t="str">
        <f>Binary!A879</f>
        <v xml:space="preserve">Astenus minos (E) </v>
      </c>
      <c r="B879" s="137">
        <f>IF(Binary!B879&gt;=1,"X",0)</f>
        <v>0</v>
      </c>
      <c r="C879" s="137">
        <f>IF(Binary!C879&gt;=1,"X",0)</f>
        <v>0</v>
      </c>
      <c r="D879" s="137">
        <f>IF(Binary!D879&gt;=1,"X",0)</f>
        <v>0</v>
      </c>
      <c r="E879" s="137">
        <f>IF(Binary!E879&gt;=1,"X",0)</f>
        <v>0</v>
      </c>
      <c r="F879" s="137">
        <f>IF(Binary!F879&gt;=1,"X",0)</f>
        <v>0</v>
      </c>
      <c r="G879" s="137" t="str">
        <f>IF(Binary!G879&gt;=1,"X",0)</f>
        <v>X</v>
      </c>
      <c r="H879" s="137">
        <f>IF(Binary!H879&gt;=1,"X",0)</f>
        <v>0</v>
      </c>
      <c r="I879" s="137">
        <f>IF(Binary!I879&gt;=1,"X",0)</f>
        <v>0</v>
      </c>
      <c r="J879" s="137">
        <f>IF(Binary!J879&gt;=1,"X",0)</f>
        <v>0</v>
      </c>
      <c r="K879" s="137">
        <f>IF(Binary!K879&gt;=1,"X",0)</f>
        <v>0</v>
      </c>
      <c r="L879" s="137">
        <f>IF(Binary!L879&gt;=1,"X",0)</f>
        <v>0</v>
      </c>
      <c r="M879" t="str">
        <f>'Actual species'!V879</f>
        <v>------------</v>
      </c>
    </row>
    <row r="880" spans="1:13" x14ac:dyDescent="0.3">
      <c r="A880" t="str">
        <f>Binary!A880</f>
        <v>Astenus pallidulus</v>
      </c>
      <c r="B880" s="137">
        <f>IF(Binary!B880&gt;=1,"X",0)</f>
        <v>0</v>
      </c>
      <c r="C880" s="137">
        <f>IF(Binary!C880&gt;=1,"X",0)</f>
        <v>0</v>
      </c>
      <c r="D880" s="137">
        <f>IF(Binary!D880&gt;=1,"X",0)</f>
        <v>0</v>
      </c>
      <c r="E880" s="137">
        <f>IF(Binary!E880&gt;=1,"X",0)</f>
        <v>0</v>
      </c>
      <c r="F880" s="137">
        <f>IF(Binary!F880&gt;=1,"X",0)</f>
        <v>0</v>
      </c>
      <c r="G880" s="137">
        <f>IF(Binary!G880&gt;=1,"X",0)</f>
        <v>0</v>
      </c>
      <c r="H880" s="137">
        <f>IF(Binary!H880&gt;=1,"X",0)</f>
        <v>0</v>
      </c>
      <c r="I880" s="137">
        <f>IF(Binary!I880&gt;=1,"X",0)</f>
        <v>0</v>
      </c>
      <c r="J880" s="137">
        <f>IF(Binary!J880&gt;=1,"X",0)</f>
        <v>0</v>
      </c>
      <c r="K880" s="137">
        <f>IF(Binary!K880&gt;=1,"X",0)</f>
        <v>0</v>
      </c>
      <c r="L880" s="137">
        <f>IF(Binary!L880&gt;=1,"X",0)</f>
        <v>0</v>
      </c>
      <c r="M880" t="str">
        <f>'Actual species'!V880</f>
        <v>------------</v>
      </c>
    </row>
    <row r="881" spans="1:13" x14ac:dyDescent="0.3">
      <c r="A881" t="str">
        <f>Binary!A881</f>
        <v>Astenus procerus</v>
      </c>
      <c r="B881" s="137">
        <f>IF(Binary!B881&gt;=1,"X",0)</f>
        <v>0</v>
      </c>
      <c r="C881" s="137">
        <f>IF(Binary!C881&gt;=1,"X",0)</f>
        <v>0</v>
      </c>
      <c r="D881" s="137">
        <f>IF(Binary!D881&gt;=1,"X",0)</f>
        <v>0</v>
      </c>
      <c r="E881" s="137" t="str">
        <f>IF(Binary!E881&gt;=1,"X",0)</f>
        <v>X</v>
      </c>
      <c r="F881" s="137" t="str">
        <f>IF(Binary!F881&gt;=1,"X",0)</f>
        <v>X</v>
      </c>
      <c r="G881" s="137" t="str">
        <f>IF(Binary!G881&gt;=1,"X",0)</f>
        <v>X</v>
      </c>
      <c r="H881" s="137">
        <f>IF(Binary!H881&gt;=1,"X",0)</f>
        <v>0</v>
      </c>
      <c r="I881" s="137">
        <f>IF(Binary!I881&gt;=1,"X",0)</f>
        <v>0</v>
      </c>
      <c r="J881" s="137">
        <f>IF(Binary!J881&gt;=1,"X",0)</f>
        <v>0</v>
      </c>
      <c r="K881" s="137">
        <f>IF(Binary!K881&gt;=1,"X",0)</f>
        <v>0</v>
      </c>
      <c r="L881" s="137">
        <f>IF(Binary!L881&gt;=1,"X",0)</f>
        <v>0</v>
      </c>
      <c r="M881" t="str">
        <f>'Actual species'!V881</f>
        <v>------------</v>
      </c>
    </row>
    <row r="882" spans="1:13" x14ac:dyDescent="0.3">
      <c r="A882" t="str">
        <f>Binary!A882</f>
        <v xml:space="preserve">Astenus rhodicus (E) </v>
      </c>
      <c r="B882" s="137">
        <f>IF(Binary!B882&gt;=1,"X",0)</f>
        <v>0</v>
      </c>
      <c r="C882" s="137">
        <f>IF(Binary!C882&gt;=1,"X",0)</f>
        <v>0</v>
      </c>
      <c r="D882" s="137">
        <f>IF(Binary!D882&gt;=1,"X",0)</f>
        <v>0</v>
      </c>
      <c r="E882" s="137">
        <f>IF(Binary!E882&gt;=1,"X",0)</f>
        <v>0</v>
      </c>
      <c r="F882" s="137">
        <f>IF(Binary!F882&gt;=1,"X",0)</f>
        <v>0</v>
      </c>
      <c r="G882" s="137">
        <f>IF(Binary!G882&gt;=1,"X",0)</f>
        <v>0</v>
      </c>
      <c r="H882" s="137" t="str">
        <f>IF(Binary!H882&gt;=1,"X",0)</f>
        <v>X</v>
      </c>
      <c r="I882" s="137">
        <f>IF(Binary!I882&gt;=1,"X",0)</f>
        <v>0</v>
      </c>
      <c r="J882" s="137">
        <f>IF(Binary!J882&gt;=1,"X",0)</f>
        <v>0</v>
      </c>
      <c r="K882" s="137">
        <f>IF(Binary!K882&gt;=1,"X",0)</f>
        <v>0</v>
      </c>
      <c r="L882" s="137" t="str">
        <f>IF(Binary!L882&gt;=1,"X",0)</f>
        <v>X</v>
      </c>
      <c r="M882" t="str">
        <f>'Actual species'!V882</f>
        <v>------------</v>
      </c>
    </row>
    <row r="883" spans="1:13" x14ac:dyDescent="0.3">
      <c r="A883" t="str">
        <f>Binary!A883</f>
        <v xml:space="preserve">Astenus sp. </v>
      </c>
      <c r="B883" s="137">
        <f>IF(Binary!B883&gt;=1,"X",0)</f>
        <v>0</v>
      </c>
      <c r="C883" s="137" t="str">
        <f>IF(Binary!C883&gt;=1,"X",0)</f>
        <v>X</v>
      </c>
      <c r="D883" s="137">
        <f>IF(Binary!D883&gt;=1,"X",0)</f>
        <v>0</v>
      </c>
      <c r="E883" s="137">
        <f>IF(Binary!E883&gt;=1,"X",0)</f>
        <v>0</v>
      </c>
      <c r="F883" s="137">
        <f>IF(Binary!F883&gt;=1,"X",0)</f>
        <v>0</v>
      </c>
      <c r="G883" s="137">
        <f>IF(Binary!G883&gt;=1,"X",0)</f>
        <v>0</v>
      </c>
      <c r="H883" s="137">
        <f>IF(Binary!H883&gt;=1,"X",0)</f>
        <v>0</v>
      </c>
      <c r="I883" s="137">
        <f>IF(Binary!I883&gt;=1,"X",0)</f>
        <v>0</v>
      </c>
      <c r="J883" s="137">
        <f>IF(Binary!J883&gt;=1,"X",0)</f>
        <v>0</v>
      </c>
      <c r="K883" s="137">
        <f>IF(Binary!K883&gt;=1,"X",0)</f>
        <v>0</v>
      </c>
      <c r="L883" s="137">
        <f>IF(Binary!L883&gt;=1,"X",0)</f>
        <v>0</v>
      </c>
      <c r="M883" t="str">
        <f>'Actual species'!V883</f>
        <v>------------</v>
      </c>
    </row>
    <row r="884" spans="1:13" x14ac:dyDescent="0.3">
      <c r="A884" t="str">
        <f>Binary!A884</f>
        <v>Astenus thoracicus</v>
      </c>
      <c r="B884" s="137">
        <f>IF(Binary!B884&gt;=1,"X",0)</f>
        <v>0</v>
      </c>
      <c r="C884" s="137">
        <f>IF(Binary!C884&gt;=1,"X",0)</f>
        <v>0</v>
      </c>
      <c r="D884" s="137">
        <f>IF(Binary!D884&gt;=1,"X",0)</f>
        <v>0</v>
      </c>
      <c r="E884" s="137" t="str">
        <f>IF(Binary!E884&gt;=1,"X",0)</f>
        <v>X</v>
      </c>
      <c r="F884" s="137" t="str">
        <f>IF(Binary!F884&gt;=1,"X",0)</f>
        <v>X</v>
      </c>
      <c r="G884" s="137" t="str">
        <f>IF(Binary!G884&gt;=1,"X",0)</f>
        <v>X</v>
      </c>
      <c r="H884" s="137" t="str">
        <f>IF(Binary!H884&gt;=1,"X",0)</f>
        <v>X</v>
      </c>
      <c r="I884" s="137">
        <f>IF(Binary!I884&gt;=1,"X",0)</f>
        <v>0</v>
      </c>
      <c r="J884" s="137" t="str">
        <f>IF(Binary!J884&gt;=1,"X",0)</f>
        <v>X</v>
      </c>
      <c r="K884" s="137" t="str">
        <f>IF(Binary!K884&gt;=1,"X",0)</f>
        <v>X</v>
      </c>
      <c r="L884" s="137">
        <f>IF(Binary!L884&gt;=1,"X",0)</f>
        <v>0</v>
      </c>
      <c r="M884" t="str">
        <f>'Actual species'!V884</f>
        <v>------------</v>
      </c>
    </row>
    <row r="885" spans="1:13" x14ac:dyDescent="0.3">
      <c r="A885" t="str">
        <f>Binary!A885</f>
        <v xml:space="preserve">Astenus thripticus (E) </v>
      </c>
      <c r="B885" s="137">
        <f>IF(Binary!B885&gt;=1,"X",0)</f>
        <v>0</v>
      </c>
      <c r="C885" s="137">
        <f>IF(Binary!C885&gt;=1,"X",0)</f>
        <v>0</v>
      </c>
      <c r="D885" s="137">
        <f>IF(Binary!D885&gt;=1,"X",0)</f>
        <v>0</v>
      </c>
      <c r="E885" s="137">
        <f>IF(Binary!E885&gt;=1,"X",0)</f>
        <v>0</v>
      </c>
      <c r="F885" s="137">
        <f>IF(Binary!F885&gt;=1,"X",0)</f>
        <v>0</v>
      </c>
      <c r="G885" s="137" t="str">
        <f>IF(Binary!G885&gt;=1,"X",0)</f>
        <v>X</v>
      </c>
      <c r="H885" s="137">
        <f>IF(Binary!H885&gt;=1,"X",0)</f>
        <v>0</v>
      </c>
      <c r="I885" s="137">
        <f>IF(Binary!I885&gt;=1,"X",0)</f>
        <v>0</v>
      </c>
      <c r="J885" s="137">
        <f>IF(Binary!J885&gt;=1,"X",0)</f>
        <v>0</v>
      </c>
      <c r="K885" s="137">
        <f>IF(Binary!K885&gt;=1,"X",0)</f>
        <v>0</v>
      </c>
      <c r="L885" s="137">
        <f>IF(Binary!L885&gt;=1,"X",0)</f>
        <v>0</v>
      </c>
      <c r="M885" t="str">
        <f>'Actual species'!V885</f>
        <v>------------</v>
      </c>
    </row>
    <row r="886" spans="1:13" x14ac:dyDescent="0.3">
      <c r="A886" t="str">
        <f>Binary!A886</f>
        <v>Cryptobium collare</v>
      </c>
      <c r="B886" s="137">
        <f>IF(Binary!B886&gt;=1,"X",0)</f>
        <v>0</v>
      </c>
      <c r="C886" s="137">
        <f>IF(Binary!C886&gt;=1,"X",0)</f>
        <v>0</v>
      </c>
      <c r="D886" s="137">
        <f>IF(Binary!D886&gt;=1,"X",0)</f>
        <v>0</v>
      </c>
      <c r="E886" s="137">
        <f>IF(Binary!E886&gt;=1,"X",0)</f>
        <v>0</v>
      </c>
      <c r="F886" s="137">
        <f>IF(Binary!F886&gt;=1,"X",0)</f>
        <v>0</v>
      </c>
      <c r="G886" s="137">
        <f>IF(Binary!G886&gt;=1,"X",0)</f>
        <v>0</v>
      </c>
      <c r="H886" s="137">
        <f>IF(Binary!H886&gt;=1,"X",0)</f>
        <v>0</v>
      </c>
      <c r="I886" s="137">
        <f>IF(Binary!I886&gt;=1,"X",0)</f>
        <v>0</v>
      </c>
      <c r="J886" s="137">
        <f>IF(Binary!J886&gt;=1,"X",0)</f>
        <v>0</v>
      </c>
      <c r="K886" s="137">
        <f>IF(Binary!K886&gt;=1,"X",0)</f>
        <v>0</v>
      </c>
      <c r="L886" s="137">
        <f>IF(Binary!L886&gt;=1,"X",0)</f>
        <v>0</v>
      </c>
      <c r="M886" t="str">
        <f>'Actual species'!V886</f>
        <v>------------</v>
      </c>
    </row>
    <row r="887" spans="1:13" x14ac:dyDescent="0.3">
      <c r="A887" t="str">
        <f>Binary!A887</f>
        <v>Cryptobium turkestanicum</v>
      </c>
      <c r="B887" s="137" t="str">
        <f>IF(Binary!B887&gt;=1,"X",0)</f>
        <v>X</v>
      </c>
      <c r="C887" s="137">
        <f>IF(Binary!C887&gt;=1,"X",0)</f>
        <v>0</v>
      </c>
      <c r="D887" s="137">
        <f>IF(Binary!D887&gt;=1,"X",0)</f>
        <v>0</v>
      </c>
      <c r="E887" s="137">
        <f>IF(Binary!E887&gt;=1,"X",0)</f>
        <v>0</v>
      </c>
      <c r="F887" s="137">
        <f>IF(Binary!F887&gt;=1,"X",0)</f>
        <v>0</v>
      </c>
      <c r="G887" s="137">
        <f>IF(Binary!G887&gt;=1,"X",0)</f>
        <v>0</v>
      </c>
      <c r="H887" s="137">
        <f>IF(Binary!H887&gt;=1,"X",0)</f>
        <v>0</v>
      </c>
      <c r="I887" s="137">
        <f>IF(Binary!I887&gt;=1,"X",0)</f>
        <v>0</v>
      </c>
      <c r="J887" s="137">
        <f>IF(Binary!J887&gt;=1,"X",0)</f>
        <v>0</v>
      </c>
      <c r="K887" s="137">
        <f>IF(Binary!K887&gt;=1,"X",0)</f>
        <v>0</v>
      </c>
      <c r="L887" s="137">
        <f>IF(Binary!L887&gt;=1,"X",0)</f>
        <v>0</v>
      </c>
      <c r="M887" t="str">
        <f>'Actual species'!V887</f>
        <v>------------</v>
      </c>
    </row>
    <row r="888" spans="1:13" x14ac:dyDescent="0.3">
      <c r="A888" t="str">
        <f>Binary!A888</f>
        <v xml:space="preserve">**Domene behnei (E) </v>
      </c>
      <c r="B888" s="137">
        <f>IF(Binary!B888&gt;=1,"X",0)</f>
        <v>0</v>
      </c>
      <c r="C888" s="137">
        <f>IF(Binary!C888&gt;=1,"X",0)</f>
        <v>0</v>
      </c>
      <c r="D888" s="137">
        <f>IF(Binary!D888&gt;=1,"X",0)</f>
        <v>0</v>
      </c>
      <c r="E888" s="137">
        <f>IF(Binary!E888&gt;=1,"X",0)</f>
        <v>0</v>
      </c>
      <c r="F888" s="137">
        <f>IF(Binary!F888&gt;=1,"X",0)</f>
        <v>0</v>
      </c>
      <c r="G888" s="137">
        <f>IF(Binary!G888&gt;=1,"X",0)</f>
        <v>0</v>
      </c>
      <c r="H888" s="137">
        <f>IF(Binary!H888&gt;=1,"X",0)</f>
        <v>0</v>
      </c>
      <c r="I888" s="137">
        <f>IF(Binary!I888&gt;=1,"X",0)</f>
        <v>0</v>
      </c>
      <c r="J888" s="137">
        <f>IF(Binary!J888&gt;=1,"X",0)</f>
        <v>0</v>
      </c>
      <c r="K888" s="137">
        <f>IF(Binary!K888&gt;=1,"X",0)</f>
        <v>0</v>
      </c>
      <c r="L888" s="137">
        <f>IF(Binary!L888&gt;=1,"X",0)</f>
        <v>0</v>
      </c>
      <c r="M888" t="str">
        <f>'Actual species'!V888</f>
        <v>------------</v>
      </c>
    </row>
    <row r="889" spans="1:13" x14ac:dyDescent="0.3">
      <c r="A889" t="str">
        <f>Binary!A889</f>
        <v>Domene stilicina</v>
      </c>
      <c r="B889" s="137" t="str">
        <f>IF(Binary!B889&gt;=1,"X",0)</f>
        <v>X</v>
      </c>
      <c r="C889" s="137">
        <f>IF(Binary!C889&gt;=1,"X",0)</f>
        <v>0</v>
      </c>
      <c r="D889" s="137">
        <f>IF(Binary!D889&gt;=1,"X",0)</f>
        <v>0</v>
      </c>
      <c r="E889" s="137" t="str">
        <f>IF(Binary!E889&gt;=1,"X",0)</f>
        <v>X</v>
      </c>
      <c r="F889" s="137">
        <f>IF(Binary!F889&gt;=1,"X",0)</f>
        <v>0</v>
      </c>
      <c r="G889" s="137" t="str">
        <f>IF(Binary!G889&gt;=1,"X",0)</f>
        <v>X</v>
      </c>
      <c r="H889" s="137" t="str">
        <f>IF(Binary!H889&gt;=1,"X",0)</f>
        <v>X</v>
      </c>
      <c r="I889" s="137">
        <f>IF(Binary!I889&gt;=1,"X",0)</f>
        <v>0</v>
      </c>
      <c r="J889" s="137" t="str">
        <f>IF(Binary!J889&gt;=1,"X",0)</f>
        <v>X</v>
      </c>
      <c r="K889" s="137" t="str">
        <f>IF(Binary!K889&gt;=1,"X",0)</f>
        <v>X</v>
      </c>
      <c r="L889" s="137" t="str">
        <f>IF(Binary!L889&gt;=1,"X",0)</f>
        <v>X</v>
      </c>
      <c r="M889" t="str">
        <f>'Actual species'!V889</f>
        <v>------------</v>
      </c>
    </row>
    <row r="890" spans="1:13" x14ac:dyDescent="0.3">
      <c r="A890" t="str">
        <f>Binary!A890</f>
        <v>Homaeotarsus chaudoirii</v>
      </c>
      <c r="B890" s="137" t="str">
        <f>IF(Binary!B890&gt;=1,"X",0)</f>
        <v>X</v>
      </c>
      <c r="C890" s="137">
        <f>IF(Binary!C890&gt;=1,"X",0)</f>
        <v>0</v>
      </c>
      <c r="D890" s="137">
        <f>IF(Binary!D890&gt;=1,"X",0)</f>
        <v>0</v>
      </c>
      <c r="E890" s="137">
        <f>IF(Binary!E890&gt;=1,"X",0)</f>
        <v>0</v>
      </c>
      <c r="F890" s="137">
        <f>IF(Binary!F890&gt;=1,"X",0)</f>
        <v>0</v>
      </c>
      <c r="G890" s="137">
        <f>IF(Binary!G890&gt;=1,"X",0)</f>
        <v>0</v>
      </c>
      <c r="H890" s="137">
        <f>IF(Binary!H890&gt;=1,"X",0)</f>
        <v>0</v>
      </c>
      <c r="I890" s="137">
        <f>IF(Binary!I890&gt;=1,"X",0)</f>
        <v>0</v>
      </c>
      <c r="J890" s="137">
        <f>IF(Binary!J890&gt;=1,"X",0)</f>
        <v>0</v>
      </c>
      <c r="K890" s="137">
        <f>IF(Binary!K890&gt;=1,"X",0)</f>
        <v>0</v>
      </c>
      <c r="L890" s="137">
        <f>IF(Binary!L890&gt;=1,"X",0)</f>
        <v>0</v>
      </c>
      <c r="M890" t="str">
        <f>'Actual species'!V890</f>
        <v>------------</v>
      </c>
    </row>
    <row r="891" spans="1:13" x14ac:dyDescent="0.3">
      <c r="A891" t="str">
        <f>Binary!A891</f>
        <v>Lathrobium creticum</v>
      </c>
      <c r="B891" s="137">
        <f>IF(Binary!B891&gt;=1,"X",0)</f>
        <v>0</v>
      </c>
      <c r="C891" s="137" t="str">
        <f>IF(Binary!C891&gt;=1,"X",0)</f>
        <v>X</v>
      </c>
      <c r="D891" s="137">
        <f>IF(Binary!D891&gt;=1,"X",0)</f>
        <v>0</v>
      </c>
      <c r="E891" s="137">
        <f>IF(Binary!E891&gt;=1,"X",0)</f>
        <v>0</v>
      </c>
      <c r="F891" s="137">
        <f>IF(Binary!F891&gt;=1,"X",0)</f>
        <v>0</v>
      </c>
      <c r="G891" s="137">
        <f>IF(Binary!G891&gt;=1,"X",0)</f>
        <v>0</v>
      </c>
      <c r="H891" s="137">
        <f>IF(Binary!H891&gt;=1,"X",0)</f>
        <v>0</v>
      </c>
      <c r="I891" s="137">
        <f>IF(Binary!I891&gt;=1,"X",0)</f>
        <v>0</v>
      </c>
      <c r="J891" s="137">
        <f>IF(Binary!J891&gt;=1,"X",0)</f>
        <v>0</v>
      </c>
      <c r="K891" s="137">
        <f>IF(Binary!K891&gt;=1,"X",0)</f>
        <v>0</v>
      </c>
      <c r="L891" s="137">
        <f>IF(Binary!L891&gt;=1,"X",0)</f>
        <v>0</v>
      </c>
      <c r="M891" t="str">
        <f>'Actual species'!V891</f>
        <v>------------</v>
      </c>
    </row>
    <row r="892" spans="1:13" x14ac:dyDescent="0.3">
      <c r="A892" t="str">
        <f>Binary!A892</f>
        <v>Lathrobium elegantulum</v>
      </c>
      <c r="B892" s="137">
        <f>IF(Binary!B892&gt;=1,"X",0)</f>
        <v>0</v>
      </c>
      <c r="C892" s="137">
        <f>IF(Binary!C892&gt;=1,"X",0)</f>
        <v>0</v>
      </c>
      <c r="D892" s="137">
        <f>IF(Binary!D892&gt;=1,"X",0)</f>
        <v>0</v>
      </c>
      <c r="E892" s="137">
        <f>IF(Binary!E892&gt;=1,"X",0)</f>
        <v>0</v>
      </c>
      <c r="F892" s="137">
        <f>IF(Binary!F892&gt;=1,"X",0)</f>
        <v>0</v>
      </c>
      <c r="G892" s="137">
        <f>IF(Binary!G892&gt;=1,"X",0)</f>
        <v>0</v>
      </c>
      <c r="H892" s="137">
        <f>IF(Binary!H892&gt;=1,"X",0)</f>
        <v>0</v>
      </c>
      <c r="I892" s="137">
        <f>IF(Binary!I892&gt;=1,"X",0)</f>
        <v>0</v>
      </c>
      <c r="J892" s="137">
        <f>IF(Binary!J892&gt;=1,"X",0)</f>
        <v>0</v>
      </c>
      <c r="K892" s="137">
        <f>IF(Binary!K892&gt;=1,"X",0)</f>
        <v>0</v>
      </c>
      <c r="L892" s="137">
        <f>IF(Binary!L892&gt;=1,"X",0)</f>
        <v>0</v>
      </c>
      <c r="M892" t="str">
        <f>'Actual species'!V892</f>
        <v>------------</v>
      </c>
    </row>
    <row r="893" spans="1:13" x14ac:dyDescent="0.3">
      <c r="A893" t="str">
        <f>Binary!A893</f>
        <v>Lathrobium elongatum</v>
      </c>
      <c r="B893" s="137">
        <f>IF(Binary!B893&gt;=1,"X",0)</f>
        <v>0</v>
      </c>
      <c r="C893" s="137">
        <f>IF(Binary!C893&gt;=1,"X",0)</f>
        <v>0</v>
      </c>
      <c r="D893" s="137">
        <f>IF(Binary!D893&gt;=1,"X",0)</f>
        <v>0</v>
      </c>
      <c r="E893" s="137">
        <f>IF(Binary!E893&gt;=1,"X",0)</f>
        <v>0</v>
      </c>
      <c r="F893" s="137">
        <f>IF(Binary!F893&gt;=1,"X",0)</f>
        <v>0</v>
      </c>
      <c r="G893" s="137">
        <f>IF(Binary!G893&gt;=1,"X",0)</f>
        <v>0</v>
      </c>
      <c r="H893" s="137">
        <f>IF(Binary!H893&gt;=1,"X",0)</f>
        <v>0</v>
      </c>
      <c r="I893" s="137">
        <f>IF(Binary!I893&gt;=1,"X",0)</f>
        <v>0</v>
      </c>
      <c r="J893" s="137">
        <f>IF(Binary!J893&gt;=1,"X",0)</f>
        <v>0</v>
      </c>
      <c r="K893" s="137">
        <f>IF(Binary!K893&gt;=1,"X",0)</f>
        <v>0</v>
      </c>
      <c r="L893" s="137">
        <f>IF(Binary!L893&gt;=1,"X",0)</f>
        <v>0</v>
      </c>
      <c r="M893" t="str">
        <f>'Actual species'!V893</f>
        <v>------------</v>
      </c>
    </row>
    <row r="894" spans="1:13" x14ac:dyDescent="0.3">
      <c r="A894" t="str">
        <f>Binary!A894</f>
        <v>Lathrobium spec. (female)</v>
      </c>
      <c r="B894" s="137">
        <f>IF(Binary!B894&gt;=1,"X",0)</f>
        <v>0</v>
      </c>
      <c r="C894" s="137">
        <f>IF(Binary!C894&gt;=1,"X",0)</f>
        <v>0</v>
      </c>
      <c r="D894" s="137">
        <f>IF(Binary!D894&gt;=1,"X",0)</f>
        <v>0</v>
      </c>
      <c r="E894" s="137">
        <f>IF(Binary!E894&gt;=1,"X",0)</f>
        <v>0</v>
      </c>
      <c r="F894" s="137">
        <f>IF(Binary!F894&gt;=1,"X",0)</f>
        <v>0</v>
      </c>
      <c r="G894" s="137">
        <f>IF(Binary!G894&gt;=1,"X",0)</f>
        <v>0</v>
      </c>
      <c r="H894" s="137">
        <f>IF(Binary!H894&gt;=1,"X",0)</f>
        <v>0</v>
      </c>
      <c r="I894" s="137">
        <f>IF(Binary!I894&gt;=1,"X",0)</f>
        <v>0</v>
      </c>
      <c r="J894" s="137" t="str">
        <f>IF(Binary!J894&gt;=1,"X",0)</f>
        <v>X</v>
      </c>
      <c r="K894" s="137">
        <f>IF(Binary!K894&gt;=1,"X",0)</f>
        <v>0</v>
      </c>
      <c r="L894" s="137">
        <f>IF(Binary!L894&gt;=1,"X",0)</f>
        <v>0</v>
      </c>
      <c r="M894" t="str">
        <f>'Actual species'!V894</f>
        <v>------------</v>
      </c>
    </row>
    <row r="895" spans="1:13" x14ac:dyDescent="0.3">
      <c r="A895" t="str">
        <f>Binary!A895</f>
        <v>Lathrobium sp. n.?</v>
      </c>
      <c r="B895" s="137">
        <f>IF(Binary!B895&gt;=1,"X",0)</f>
        <v>0</v>
      </c>
      <c r="C895" s="137">
        <f>IF(Binary!C895&gt;=1,"X",0)</f>
        <v>0</v>
      </c>
      <c r="D895" s="137">
        <f>IF(Binary!D895&gt;=1,"X",0)</f>
        <v>0</v>
      </c>
      <c r="E895" s="137">
        <f>IF(Binary!E895&gt;=1,"X",0)</f>
        <v>0</v>
      </c>
      <c r="F895" s="137">
        <f>IF(Binary!F895&gt;=1,"X",0)</f>
        <v>0</v>
      </c>
      <c r="G895" s="137">
        <f>IF(Binary!G895&gt;=1,"X",0)</f>
        <v>0</v>
      </c>
      <c r="H895" s="137">
        <f>IF(Binary!H895&gt;=1,"X",0)</f>
        <v>0</v>
      </c>
      <c r="I895" s="137">
        <f>IF(Binary!I895&gt;=1,"X",0)</f>
        <v>0</v>
      </c>
      <c r="J895" s="137">
        <f>IF(Binary!J895&gt;=1,"X",0)</f>
        <v>0</v>
      </c>
      <c r="K895" s="137">
        <f>IF(Binary!K895&gt;=1,"X",0)</f>
        <v>0</v>
      </c>
      <c r="L895" s="137">
        <f>IF(Binary!L895&gt;=1,"X",0)</f>
        <v>0</v>
      </c>
      <c r="M895" t="str">
        <f>'Actual species'!V895</f>
        <v>------------</v>
      </c>
    </row>
    <row r="896" spans="1:13" x14ac:dyDescent="0.3">
      <c r="A896" t="str">
        <f>Binary!A896</f>
        <v>Lathrobium vitsiense</v>
      </c>
      <c r="B896" s="137">
        <f>IF(Binary!B896&gt;=1,"X",0)</f>
        <v>0</v>
      </c>
      <c r="C896" s="137">
        <f>IF(Binary!C896&gt;=1,"X",0)</f>
        <v>0</v>
      </c>
      <c r="D896" s="137">
        <f>IF(Binary!D896&gt;=1,"X",0)</f>
        <v>0</v>
      </c>
      <c r="E896" s="137">
        <f>IF(Binary!E896&gt;=1,"X",0)</f>
        <v>0</v>
      </c>
      <c r="F896" s="137">
        <f>IF(Binary!F896&gt;=1,"X",0)</f>
        <v>0</v>
      </c>
      <c r="G896" s="137">
        <f>IF(Binary!G896&gt;=1,"X",0)</f>
        <v>0</v>
      </c>
      <c r="H896" s="137">
        <f>IF(Binary!H896&gt;=1,"X",0)</f>
        <v>0</v>
      </c>
      <c r="I896" s="137">
        <f>IF(Binary!I896&gt;=1,"X",0)</f>
        <v>0</v>
      </c>
      <c r="J896" s="137">
        <f>IF(Binary!J896&gt;=1,"X",0)</f>
        <v>0</v>
      </c>
      <c r="K896" s="137">
        <f>IF(Binary!K896&gt;=1,"X",0)</f>
        <v>0</v>
      </c>
      <c r="L896" s="137">
        <f>IF(Binary!L896&gt;=1,"X",0)</f>
        <v>0</v>
      </c>
      <c r="M896" t="str">
        <f>'Actual species'!V896</f>
        <v>------------</v>
      </c>
    </row>
    <row r="897" spans="1:13" x14ac:dyDescent="0.3">
      <c r="A897" t="str">
        <f>Binary!A897</f>
        <v>Lathrobium voraensis</v>
      </c>
      <c r="B897" s="137">
        <f>IF(Binary!B897&gt;=1,"X",0)</f>
        <v>0</v>
      </c>
      <c r="C897" s="137">
        <f>IF(Binary!C897&gt;=1,"X",0)</f>
        <v>0</v>
      </c>
      <c r="D897" s="137">
        <f>IF(Binary!D897&gt;=1,"X",0)</f>
        <v>0</v>
      </c>
      <c r="E897" s="137">
        <f>IF(Binary!E897&gt;=1,"X",0)</f>
        <v>0</v>
      </c>
      <c r="F897" s="137">
        <f>IF(Binary!F897&gt;=1,"X",0)</f>
        <v>0</v>
      </c>
      <c r="G897" s="137">
        <f>IF(Binary!G897&gt;=1,"X",0)</f>
        <v>0</v>
      </c>
      <c r="H897" s="137">
        <f>IF(Binary!H897&gt;=1,"X",0)</f>
        <v>0</v>
      </c>
      <c r="I897" s="137">
        <f>IF(Binary!I897&gt;=1,"X",0)</f>
        <v>0</v>
      </c>
      <c r="J897" s="137">
        <f>IF(Binary!J897&gt;=1,"X",0)</f>
        <v>0</v>
      </c>
      <c r="K897" s="137">
        <f>IF(Binary!K897&gt;=1,"X",0)</f>
        <v>0</v>
      </c>
      <c r="L897" s="137">
        <f>IF(Binary!L897&gt;=1,"X",0)</f>
        <v>0</v>
      </c>
      <c r="M897" t="str">
        <f>'Actual species'!V898</f>
        <v>------------</v>
      </c>
    </row>
    <row r="898" spans="1:13" x14ac:dyDescent="0.3">
      <c r="A898" t="str">
        <f>Binary!A898</f>
        <v xml:space="preserve">Leptobium creticum (E) </v>
      </c>
      <c r="B898" s="137">
        <f>IF(Binary!B898&gt;=1,"X",0)</f>
        <v>0</v>
      </c>
      <c r="C898" s="137">
        <f>IF(Binary!C898&gt;=1,"X",0)</f>
        <v>0</v>
      </c>
      <c r="D898" s="137">
        <f>IF(Binary!D898&gt;=1,"X",0)</f>
        <v>0</v>
      </c>
      <c r="E898" s="137">
        <f>IF(Binary!E898&gt;=1,"X",0)</f>
        <v>0</v>
      </c>
      <c r="F898" s="137">
        <f>IF(Binary!F898&gt;=1,"X",0)</f>
        <v>0</v>
      </c>
      <c r="G898" s="137" t="str">
        <f>IF(Binary!G898&gt;=1,"X",0)</f>
        <v>X</v>
      </c>
      <c r="H898" s="137">
        <f>IF(Binary!H898&gt;=1,"X",0)</f>
        <v>0</v>
      </c>
      <c r="I898" s="137">
        <f>IF(Binary!I898&gt;=1,"X",0)</f>
        <v>0</v>
      </c>
      <c r="J898" s="137">
        <f>IF(Binary!J898&gt;=1,"X",0)</f>
        <v>0</v>
      </c>
      <c r="K898" s="137">
        <f>IF(Binary!K898&gt;=1,"X",0)</f>
        <v>0</v>
      </c>
      <c r="L898" s="137">
        <f>IF(Binary!L898&gt;=1,"X",0)</f>
        <v>0</v>
      </c>
      <c r="M898" t="str">
        <f>'Actual species'!V899</f>
        <v>------------</v>
      </c>
    </row>
    <row r="899" spans="1:13" x14ac:dyDescent="0.3">
      <c r="A899" t="str">
        <f>Binary!A899</f>
        <v xml:space="preserve">*Leptobium fageli (E) </v>
      </c>
      <c r="B899" s="137" t="str">
        <f>IF(Binary!B899&gt;=1,"X",0)</f>
        <v>X</v>
      </c>
      <c r="C899" s="137">
        <f>IF(Binary!C899&gt;=1,"X",0)</f>
        <v>0</v>
      </c>
      <c r="D899" s="137">
        <f>IF(Binary!D899&gt;=1,"X",0)</f>
        <v>0</v>
      </c>
      <c r="E899" s="137">
        <f>IF(Binary!E899&gt;=1,"X",0)</f>
        <v>0</v>
      </c>
      <c r="F899" s="137">
        <f>IF(Binary!F899&gt;=1,"X",0)</f>
        <v>0</v>
      </c>
      <c r="G899" s="137">
        <f>IF(Binary!G899&gt;=1,"X",0)</f>
        <v>0</v>
      </c>
      <c r="H899" s="137">
        <f>IF(Binary!H899&gt;=1,"X",0)</f>
        <v>0</v>
      </c>
      <c r="I899" s="137">
        <f>IF(Binary!I899&gt;=1,"X",0)</f>
        <v>0</v>
      </c>
      <c r="J899" s="137">
        <f>IF(Binary!J899&gt;=1,"X",0)</f>
        <v>0</v>
      </c>
      <c r="K899" s="137">
        <f>IF(Binary!K899&gt;=1,"X",0)</f>
        <v>0</v>
      </c>
      <c r="L899" s="137">
        <f>IF(Binary!L899&gt;=1,"X",0)</f>
        <v>0</v>
      </c>
      <c r="M899" t="str">
        <f>'Actual species'!V900</f>
        <v>------------</v>
      </c>
    </row>
    <row r="900" spans="1:13" x14ac:dyDescent="0.3">
      <c r="A900" t="str">
        <f>Binary!A900</f>
        <v>Leptobium gracile</v>
      </c>
      <c r="B900" s="137">
        <f>IF(Binary!B900&gt;=1,"X",0)</f>
        <v>0</v>
      </c>
      <c r="C900" s="137">
        <f>IF(Binary!C900&gt;=1,"X",0)</f>
        <v>0</v>
      </c>
      <c r="D900" s="137">
        <f>IF(Binary!D900&gt;=1,"X",0)</f>
        <v>0</v>
      </c>
      <c r="E900" s="137" t="str">
        <f>IF(Binary!E900&gt;=1,"X",0)</f>
        <v>X</v>
      </c>
      <c r="F900" s="137" t="str">
        <f>IF(Binary!F900&gt;=1,"X",0)</f>
        <v>X</v>
      </c>
      <c r="G900" s="137" t="str">
        <f>IF(Binary!G900&gt;=1,"X",0)</f>
        <v>X</v>
      </c>
      <c r="H900" s="137" t="str">
        <f>IF(Binary!H900&gt;=1,"X",0)</f>
        <v>X</v>
      </c>
      <c r="I900" s="137">
        <f>IF(Binary!I900&gt;=1,"X",0)</f>
        <v>0</v>
      </c>
      <c r="J900" s="137" t="str">
        <f>IF(Binary!J900&gt;=1,"X",0)</f>
        <v>X</v>
      </c>
      <c r="K900" s="137">
        <f>IF(Binary!K900&gt;=1,"X",0)</f>
        <v>0</v>
      </c>
      <c r="L900" s="137">
        <f>IF(Binary!L900&gt;=1,"X",0)</f>
        <v>0</v>
      </c>
      <c r="M900" t="str">
        <f>'Actual species'!V901</f>
        <v>------------</v>
      </c>
    </row>
    <row r="901" spans="1:13" x14ac:dyDescent="0.3">
      <c r="A901" t="str">
        <f>Binary!A901</f>
        <v>Leptobium illyricum</v>
      </c>
      <c r="B901" s="137">
        <f>IF(Binary!B901&gt;=1,"X",0)</f>
        <v>0</v>
      </c>
      <c r="C901" s="137" t="str">
        <f>IF(Binary!C901&gt;=1,"X",0)</f>
        <v>X</v>
      </c>
      <c r="D901" s="137">
        <f>IF(Binary!D901&gt;=1,"X",0)</f>
        <v>0</v>
      </c>
      <c r="E901" s="137">
        <f>IF(Binary!E901&gt;=1,"X",0)</f>
        <v>0</v>
      </c>
      <c r="F901" s="137" t="str">
        <f>IF(Binary!F901&gt;=1,"X",0)</f>
        <v>X</v>
      </c>
      <c r="G901" s="137">
        <f>IF(Binary!G901&gt;=1,"X",0)</f>
        <v>0</v>
      </c>
      <c r="H901" s="137">
        <f>IF(Binary!H901&gt;=1,"X",0)</f>
        <v>0</v>
      </c>
      <c r="I901" s="137">
        <f>IF(Binary!I901&gt;=1,"X",0)</f>
        <v>0</v>
      </c>
      <c r="J901" s="137" t="str">
        <f>IF(Binary!J901&gt;=1,"X",0)</f>
        <v>X</v>
      </c>
      <c r="K901" s="137">
        <f>IF(Binary!K901&gt;=1,"X",0)</f>
        <v>0</v>
      </c>
      <c r="L901" s="137">
        <f>IF(Binary!L901&gt;=1,"X",0)</f>
        <v>0</v>
      </c>
      <c r="M901" t="str">
        <f>'Actual species'!V902</f>
        <v>------------</v>
      </c>
    </row>
    <row r="902" spans="1:13" x14ac:dyDescent="0.3">
      <c r="A902" t="str">
        <f>Binary!A902</f>
        <v xml:space="preserve">*Leptobium longitibiale (E) </v>
      </c>
      <c r="B902" s="137" t="str">
        <f>IF(Binary!B902&gt;=1,"X",0)</f>
        <v>X</v>
      </c>
      <c r="C902" s="137">
        <f>IF(Binary!C902&gt;=1,"X",0)</f>
        <v>0</v>
      </c>
      <c r="D902" s="137">
        <f>IF(Binary!D902&gt;=1,"X",0)</f>
        <v>0</v>
      </c>
      <c r="E902" s="137">
        <f>IF(Binary!E902&gt;=1,"X",0)</f>
        <v>0</v>
      </c>
      <c r="F902" s="137">
        <f>IF(Binary!F902&gt;=1,"X",0)</f>
        <v>0</v>
      </c>
      <c r="G902" s="137">
        <f>IF(Binary!G902&gt;=1,"X",0)</f>
        <v>0</v>
      </c>
      <c r="H902" s="137">
        <f>IF(Binary!H902&gt;=1,"X",0)</f>
        <v>0</v>
      </c>
      <c r="I902" s="137">
        <f>IF(Binary!I902&gt;=1,"X",0)</f>
        <v>0</v>
      </c>
      <c r="J902" s="137">
        <f>IF(Binary!J902&gt;=1,"X",0)</f>
        <v>0</v>
      </c>
      <c r="K902" s="137">
        <f>IF(Binary!K902&gt;=1,"X",0)</f>
        <v>0</v>
      </c>
      <c r="L902" s="137">
        <f>IF(Binary!L902&gt;=1,"X",0)</f>
        <v>0</v>
      </c>
      <c r="M902" t="str">
        <f>'Actual species'!V903</f>
        <v>------------</v>
      </c>
    </row>
    <row r="903" spans="1:13" x14ac:dyDescent="0.3">
      <c r="A903" t="str">
        <f>Binary!A903</f>
        <v xml:space="preserve">*Leptobium samium (E) </v>
      </c>
      <c r="B903" s="137">
        <f>IF(Binary!B903&gt;=1,"X",0)</f>
        <v>0</v>
      </c>
      <c r="C903" s="137">
        <f>IF(Binary!C903&gt;=1,"X",0)</f>
        <v>0</v>
      </c>
      <c r="D903" s="137">
        <f>IF(Binary!D903&gt;=1,"X",0)</f>
        <v>0</v>
      </c>
      <c r="E903" s="137" t="str">
        <f>IF(Binary!E903&gt;=1,"X",0)</f>
        <v>X</v>
      </c>
      <c r="F903" s="137">
        <f>IF(Binary!F903&gt;=1,"X",0)</f>
        <v>0</v>
      </c>
      <c r="G903" s="137">
        <f>IF(Binary!G903&gt;=1,"X",0)</f>
        <v>0</v>
      </c>
      <c r="H903" s="137">
        <f>IF(Binary!H903&gt;=1,"X",0)</f>
        <v>0</v>
      </c>
      <c r="I903" s="137">
        <f>IF(Binary!I903&gt;=1,"X",0)</f>
        <v>0</v>
      </c>
      <c r="J903" s="137">
        <f>IF(Binary!J903&gt;=1,"X",0)</f>
        <v>0</v>
      </c>
      <c r="K903" s="137">
        <f>IF(Binary!K903&gt;=1,"X",0)</f>
        <v>0</v>
      </c>
      <c r="L903" s="137">
        <f>IF(Binary!L903&gt;=1,"X",0)</f>
        <v>0</v>
      </c>
      <c r="M903" t="str">
        <f>'Actual species'!V904</f>
        <v>------------</v>
      </c>
    </row>
    <row r="904" spans="1:13" x14ac:dyDescent="0.3">
      <c r="A904" t="str">
        <f>Binary!A904</f>
        <v>Leptobium sp. Cf. graecum/creticum</v>
      </c>
      <c r="B904" s="137">
        <f>IF(Binary!B904&gt;=1,"X",0)</f>
        <v>0</v>
      </c>
      <c r="C904" s="137" t="str">
        <f>IF(Binary!C904&gt;=1,"X",0)</f>
        <v>X</v>
      </c>
      <c r="D904" s="137">
        <f>IF(Binary!D904&gt;=1,"X",0)</f>
        <v>0</v>
      </c>
      <c r="E904" s="137">
        <f>IF(Binary!E904&gt;=1,"X",0)</f>
        <v>0</v>
      </c>
      <c r="F904" s="137">
        <f>IF(Binary!F904&gt;=1,"X",0)</f>
        <v>0</v>
      </c>
      <c r="G904" s="137">
        <f>IF(Binary!G904&gt;=1,"X",0)</f>
        <v>0</v>
      </c>
      <c r="H904" s="137">
        <f>IF(Binary!H904&gt;=1,"X",0)</f>
        <v>0</v>
      </c>
      <c r="I904" s="137">
        <f>IF(Binary!I904&gt;=1,"X",0)</f>
        <v>0</v>
      </c>
      <c r="J904" s="137">
        <f>IF(Binary!J904&gt;=1,"X",0)</f>
        <v>0</v>
      </c>
      <c r="K904" s="137">
        <f>IF(Binary!K904&gt;=1,"X",0)</f>
        <v>0</v>
      </c>
      <c r="L904" s="137">
        <f>IF(Binary!L904&gt;=1,"X",0)</f>
        <v>0</v>
      </c>
      <c r="M904" t="str">
        <f>'Actual species'!V905</f>
        <v>------------</v>
      </c>
    </row>
    <row r="905" spans="1:13" x14ac:dyDescent="0.3">
      <c r="A905" t="str">
        <f>Binary!A905</f>
        <v xml:space="preserve">Leptobium thryptisense (E) </v>
      </c>
      <c r="B905" s="137">
        <f>IF(Binary!B905&gt;=1,"X",0)</f>
        <v>0</v>
      </c>
      <c r="C905" s="137">
        <f>IF(Binary!C905&gt;=1,"X",0)</f>
        <v>0</v>
      </c>
      <c r="D905" s="137">
        <f>IF(Binary!D905&gt;=1,"X",0)</f>
        <v>0</v>
      </c>
      <c r="E905" s="137">
        <f>IF(Binary!E905&gt;=1,"X",0)</f>
        <v>0</v>
      </c>
      <c r="F905" s="137">
        <f>IF(Binary!F905&gt;=1,"X",0)</f>
        <v>0</v>
      </c>
      <c r="G905" s="137" t="str">
        <f>IF(Binary!G905&gt;=1,"X",0)</f>
        <v>X</v>
      </c>
      <c r="H905" s="137">
        <f>IF(Binary!H905&gt;=1,"X",0)</f>
        <v>0</v>
      </c>
      <c r="I905" s="137">
        <f>IF(Binary!I905&gt;=1,"X",0)</f>
        <v>0</v>
      </c>
      <c r="J905" s="137">
        <f>IF(Binary!J905&gt;=1,"X",0)</f>
        <v>0</v>
      </c>
      <c r="K905" s="137">
        <f>IF(Binary!K905&gt;=1,"X",0)</f>
        <v>0</v>
      </c>
      <c r="L905" s="137">
        <f>IF(Binary!L905&gt;=1,"X",0)</f>
        <v>0</v>
      </c>
      <c r="M905" t="str">
        <f>'Actual species'!V906</f>
        <v>------------</v>
      </c>
    </row>
    <row r="906" spans="1:13" x14ac:dyDescent="0.3">
      <c r="A906" t="str">
        <f>Binary!A906</f>
        <v>Lithocharis nigriceps</v>
      </c>
      <c r="B906" s="137">
        <f>IF(Binary!B906&gt;=1,"X",0)</f>
        <v>0</v>
      </c>
      <c r="C906" s="137">
        <f>IF(Binary!C906&gt;=1,"X",0)</f>
        <v>0</v>
      </c>
      <c r="D906" s="137">
        <f>IF(Binary!D906&gt;=1,"X",0)</f>
        <v>0</v>
      </c>
      <c r="E906" s="137">
        <f>IF(Binary!E906&gt;=1,"X",0)</f>
        <v>0</v>
      </c>
      <c r="F906" s="137">
        <f>IF(Binary!F906&gt;=1,"X",0)</f>
        <v>0</v>
      </c>
      <c r="G906" s="137">
        <f>IF(Binary!G906&gt;=1,"X",0)</f>
        <v>0</v>
      </c>
      <c r="H906" s="137">
        <f>IF(Binary!H906&gt;=1,"X",0)</f>
        <v>0</v>
      </c>
      <c r="I906" s="137">
        <f>IF(Binary!I906&gt;=1,"X",0)</f>
        <v>0</v>
      </c>
      <c r="J906" s="137" t="str">
        <f>IF(Binary!J906&gt;=1,"X",0)</f>
        <v>X</v>
      </c>
      <c r="K906" s="137">
        <f>IF(Binary!K906&gt;=1,"X",0)</f>
        <v>0</v>
      </c>
      <c r="L906" s="137">
        <f>IF(Binary!L906&gt;=1,"X",0)</f>
        <v>0</v>
      </c>
      <c r="M906" t="str">
        <f>'Actual species'!V907</f>
        <v>------------</v>
      </c>
    </row>
    <row r="907" spans="1:13" x14ac:dyDescent="0.3">
      <c r="A907" t="str">
        <f>Binary!A907</f>
        <v>Lithocharis ochracea</v>
      </c>
      <c r="B907" s="137">
        <f>IF(Binary!B907&gt;=1,"X",0)</f>
        <v>0</v>
      </c>
      <c r="C907" s="137">
        <f>IF(Binary!C907&gt;=1,"X",0)</f>
        <v>0</v>
      </c>
      <c r="D907" s="137">
        <f>IF(Binary!D907&gt;=1,"X",0)</f>
        <v>0</v>
      </c>
      <c r="E907" s="137">
        <f>IF(Binary!E907&gt;=1,"X",0)</f>
        <v>0</v>
      </c>
      <c r="F907" s="137">
        <f>IF(Binary!F907&gt;=1,"X",0)</f>
        <v>0</v>
      </c>
      <c r="G907" s="137">
        <f>IF(Binary!G907&gt;=1,"X",0)</f>
        <v>0</v>
      </c>
      <c r="H907" s="137">
        <f>IF(Binary!H907&gt;=1,"X",0)</f>
        <v>0</v>
      </c>
      <c r="I907" s="137">
        <f>IF(Binary!I907&gt;=1,"X",0)</f>
        <v>0</v>
      </c>
      <c r="J907" s="137" t="str">
        <f>IF(Binary!J907&gt;=1,"X",0)</f>
        <v>X</v>
      </c>
      <c r="K907" s="137">
        <f>IF(Binary!K907&gt;=1,"X",0)</f>
        <v>0</v>
      </c>
      <c r="L907" s="137">
        <f>IF(Binary!L907&gt;=1,"X",0)</f>
        <v>0</v>
      </c>
      <c r="M907" t="str">
        <f>'Actual species'!V908</f>
        <v>------------</v>
      </c>
    </row>
    <row r="908" spans="1:13" x14ac:dyDescent="0.3">
      <c r="A908" t="str">
        <f>Binary!A908</f>
        <v xml:space="preserve">*Lobrathium apicale (E) </v>
      </c>
      <c r="B908" s="137" t="str">
        <f>IF(Binary!B908&gt;=1,"X",0)</f>
        <v>X</v>
      </c>
      <c r="C908" s="137">
        <f>IF(Binary!C908&gt;=1,"X",0)</f>
        <v>0</v>
      </c>
      <c r="D908" s="137">
        <f>IF(Binary!D908&gt;=1,"X",0)</f>
        <v>0</v>
      </c>
      <c r="E908" s="137">
        <f>IF(Binary!E908&gt;=1,"X",0)</f>
        <v>0</v>
      </c>
      <c r="F908" s="137">
        <f>IF(Binary!F908&gt;=1,"X",0)</f>
        <v>0</v>
      </c>
      <c r="G908" s="137">
        <f>IF(Binary!G908&gt;=1,"X",0)</f>
        <v>0</v>
      </c>
      <c r="H908" s="137">
        <f>IF(Binary!H908&gt;=1,"X",0)</f>
        <v>0</v>
      </c>
      <c r="I908" s="137">
        <f>IF(Binary!I908&gt;=1,"X",0)</f>
        <v>0</v>
      </c>
      <c r="J908" s="137">
        <f>IF(Binary!J908&gt;=1,"X",0)</f>
        <v>0</v>
      </c>
      <c r="K908" s="137">
        <f>IF(Binary!K908&gt;=1,"X",0)</f>
        <v>0</v>
      </c>
      <c r="L908" s="137">
        <f>IF(Binary!L908&gt;=1,"X",0)</f>
        <v>0</v>
      </c>
      <c r="M908" t="str">
        <f>'Actual species'!V909</f>
        <v>------------</v>
      </c>
    </row>
    <row r="909" spans="1:13" x14ac:dyDescent="0.3">
      <c r="A909" t="str">
        <f>Binary!A909</f>
        <v xml:space="preserve">Lobrathium candicum (E) </v>
      </c>
      <c r="B909" s="137">
        <f>IF(Binary!B909&gt;=1,"X",0)</f>
        <v>0</v>
      </c>
      <c r="C909" s="137">
        <f>IF(Binary!C909&gt;=1,"X",0)</f>
        <v>0</v>
      </c>
      <c r="D909" s="137">
        <f>IF(Binary!D909&gt;=1,"X",0)</f>
        <v>0</v>
      </c>
      <c r="E909" s="137">
        <f>IF(Binary!E909&gt;=1,"X",0)</f>
        <v>0</v>
      </c>
      <c r="F909" s="137">
        <f>IF(Binary!F909&gt;=1,"X",0)</f>
        <v>0</v>
      </c>
      <c r="G909" s="137" t="str">
        <f>IF(Binary!G909&gt;=1,"X",0)</f>
        <v>X</v>
      </c>
      <c r="H909" s="137">
        <f>IF(Binary!H909&gt;=1,"X",0)</f>
        <v>0</v>
      </c>
      <c r="I909" s="137">
        <f>IF(Binary!I909&gt;=1,"X",0)</f>
        <v>0</v>
      </c>
      <c r="J909" s="137">
        <f>IF(Binary!J909&gt;=1,"X",0)</f>
        <v>0</v>
      </c>
      <c r="K909" s="137">
        <f>IF(Binary!K909&gt;=1,"X",0)</f>
        <v>0</v>
      </c>
      <c r="L909" s="137">
        <f>IF(Binary!L909&gt;=1,"X",0)</f>
        <v>0</v>
      </c>
      <c r="M909" t="str">
        <f>'Actual species'!V910</f>
        <v>------------</v>
      </c>
    </row>
    <row r="910" spans="1:13" x14ac:dyDescent="0.3">
      <c r="A910" t="str">
        <f>Binary!A910</f>
        <v>Lobrathium multipunctum</v>
      </c>
      <c r="B910" s="137">
        <f>IF(Binary!B910&gt;=1,"X",0)</f>
        <v>0</v>
      </c>
      <c r="C910" s="137">
        <f>IF(Binary!C910&gt;=1,"X",0)</f>
        <v>0</v>
      </c>
      <c r="D910" s="137">
        <f>IF(Binary!D910&gt;=1,"X",0)</f>
        <v>0</v>
      </c>
      <c r="E910" s="137">
        <f>IF(Binary!E910&gt;=1,"X",0)</f>
        <v>0</v>
      </c>
      <c r="F910" s="137">
        <f>IF(Binary!F910&gt;=1,"X",0)</f>
        <v>0</v>
      </c>
      <c r="G910" s="137">
        <f>IF(Binary!G910&gt;=1,"X",0)</f>
        <v>0</v>
      </c>
      <c r="H910" s="137">
        <f>IF(Binary!H910&gt;=1,"X",0)</f>
        <v>0</v>
      </c>
      <c r="I910" s="137">
        <f>IF(Binary!I910&gt;=1,"X",0)</f>
        <v>0</v>
      </c>
      <c r="J910" s="137">
        <f>IF(Binary!J910&gt;=1,"X",0)</f>
        <v>0</v>
      </c>
      <c r="K910" s="137">
        <f>IF(Binary!K910&gt;=1,"X",0)</f>
        <v>0</v>
      </c>
      <c r="L910" s="137">
        <f>IF(Binary!L910&gt;=1,"X",0)</f>
        <v>0</v>
      </c>
      <c r="M910" t="str">
        <f>'Actual species'!V911</f>
        <v>------------</v>
      </c>
    </row>
    <row r="911" spans="1:13" x14ac:dyDescent="0.3">
      <c r="A911" t="str">
        <f>Binary!A911</f>
        <v>Lobrathium rugipenne</v>
      </c>
      <c r="B911" s="137">
        <f>IF(Binary!B911&gt;=1,"X",0)</f>
        <v>0</v>
      </c>
      <c r="C911" s="137">
        <f>IF(Binary!C911&gt;=1,"X",0)</f>
        <v>0</v>
      </c>
      <c r="D911" s="137">
        <f>IF(Binary!D911&gt;=1,"X",0)</f>
        <v>0</v>
      </c>
      <c r="E911" s="137" t="str">
        <f>IF(Binary!E911&gt;=1,"X",0)</f>
        <v>X</v>
      </c>
      <c r="F911" s="137" t="str">
        <f>IF(Binary!F911&gt;=1,"X",0)</f>
        <v>X</v>
      </c>
      <c r="G911" s="137">
        <f>IF(Binary!G911&gt;=1,"X",0)</f>
        <v>0</v>
      </c>
      <c r="H911" s="137" t="str">
        <f>IF(Binary!H911&gt;=1,"X",0)</f>
        <v>X</v>
      </c>
      <c r="I911" s="137">
        <f>IF(Binary!I911&gt;=1,"X",0)</f>
        <v>0</v>
      </c>
      <c r="J911" s="137" t="str">
        <f>IF(Binary!J911&gt;=1,"X",0)</f>
        <v>X</v>
      </c>
      <c r="K911" s="137">
        <f>IF(Binary!K911&gt;=1,"X",0)</f>
        <v>0</v>
      </c>
      <c r="L911" s="137">
        <f>IF(Binary!L911&gt;=1,"X",0)</f>
        <v>0</v>
      </c>
      <c r="M911" t="str">
        <f>'Actual species'!V912</f>
        <v>------------</v>
      </c>
    </row>
    <row r="912" spans="1:13" x14ac:dyDescent="0.3">
      <c r="A912" t="str">
        <f>Binary!A912</f>
        <v>Luzea graeca</v>
      </c>
      <c r="B912" s="137">
        <f>IF(Binary!B912&gt;=1,"X",0)</f>
        <v>0</v>
      </c>
      <c r="C912" s="137">
        <f>IF(Binary!C912&gt;=1,"X",0)</f>
        <v>0</v>
      </c>
      <c r="D912" s="137">
        <f>IF(Binary!D912&gt;=1,"X",0)</f>
        <v>0</v>
      </c>
      <c r="E912" s="137">
        <f>IF(Binary!E912&gt;=1,"X",0)</f>
        <v>0</v>
      </c>
      <c r="F912" s="137">
        <f>IF(Binary!F912&gt;=1,"X",0)</f>
        <v>0</v>
      </c>
      <c r="G912" s="137">
        <f>IF(Binary!G912&gt;=1,"X",0)</f>
        <v>0</v>
      </c>
      <c r="H912" s="137">
        <f>IF(Binary!H912&gt;=1,"X",0)</f>
        <v>0</v>
      </c>
      <c r="I912" s="137">
        <f>IF(Binary!I912&gt;=1,"X",0)</f>
        <v>0</v>
      </c>
      <c r="J912" s="137" t="str">
        <f>IF(Binary!J912&gt;=1,"X",0)</f>
        <v>X</v>
      </c>
      <c r="K912" s="137">
        <f>IF(Binary!K912&gt;=1,"X",0)</f>
        <v>0</v>
      </c>
      <c r="L912" s="137">
        <f>IF(Binary!L912&gt;=1,"X",0)</f>
        <v>0</v>
      </c>
      <c r="M912" t="str">
        <f>'Actual species'!V913</f>
        <v>------------</v>
      </c>
    </row>
    <row r="913" spans="1:13" x14ac:dyDescent="0.3">
      <c r="A913" t="str">
        <f>Binary!A913</f>
        <v>Medon apicalis</v>
      </c>
      <c r="B913" s="137">
        <f>IF(Binary!B913&gt;=1,"X",0)</f>
        <v>0</v>
      </c>
      <c r="C913" s="137" t="str">
        <f>IF(Binary!C913&gt;=1,"X",0)</f>
        <v>X</v>
      </c>
      <c r="D913" s="137">
        <f>IF(Binary!D913&gt;=1,"X",0)</f>
        <v>0</v>
      </c>
      <c r="E913" s="137">
        <f>IF(Binary!E913&gt;=1,"X",0)</f>
        <v>0</v>
      </c>
      <c r="F913" s="137">
        <f>IF(Binary!F913&gt;=1,"X",0)</f>
        <v>0</v>
      </c>
      <c r="G913" s="137">
        <f>IF(Binary!G913&gt;=1,"X",0)</f>
        <v>0</v>
      </c>
      <c r="H913" s="137">
        <f>IF(Binary!H913&gt;=1,"X",0)</f>
        <v>0</v>
      </c>
      <c r="I913" s="137">
        <f>IF(Binary!I913&gt;=1,"X",0)</f>
        <v>0</v>
      </c>
      <c r="J913" s="137" t="str">
        <f>IF(Binary!J913&gt;=1,"X",0)</f>
        <v>X</v>
      </c>
      <c r="K913" s="137">
        <f>IF(Binary!K913&gt;=1,"X",0)</f>
        <v>0</v>
      </c>
      <c r="L913" s="137">
        <f>IF(Binary!L913&gt;=1,"X",0)</f>
        <v>0</v>
      </c>
      <c r="M913" t="str">
        <f>'Actual species'!V914</f>
        <v>------------</v>
      </c>
    </row>
    <row r="914" spans="1:13" x14ac:dyDescent="0.3">
      <c r="A914" t="str">
        <f>Binary!A914</f>
        <v xml:space="preserve">Medon beroni (E) </v>
      </c>
      <c r="B914" s="137">
        <f>IF(Binary!B914&gt;=1,"X",0)</f>
        <v>0</v>
      </c>
      <c r="C914" s="137">
        <f>IF(Binary!C914&gt;=1,"X",0)</f>
        <v>0</v>
      </c>
      <c r="D914" s="137">
        <f>IF(Binary!D914&gt;=1,"X",0)</f>
        <v>0</v>
      </c>
      <c r="E914" s="137">
        <f>IF(Binary!E914&gt;=1,"X",0)</f>
        <v>0</v>
      </c>
      <c r="F914" s="137">
        <f>IF(Binary!F914&gt;=1,"X",0)</f>
        <v>0</v>
      </c>
      <c r="G914" s="137">
        <f>IF(Binary!G914&gt;=1,"X",0)</f>
        <v>0</v>
      </c>
      <c r="H914" s="137">
        <f>IF(Binary!H914&gt;=1,"X",0)</f>
        <v>0</v>
      </c>
      <c r="I914" s="137">
        <f>IF(Binary!I914&gt;=1,"X",0)</f>
        <v>0</v>
      </c>
      <c r="J914" s="137">
        <f>IF(Binary!J914&gt;=1,"X",0)</f>
        <v>0</v>
      </c>
      <c r="K914" s="137">
        <f>IF(Binary!K914&gt;=1,"X",0)</f>
        <v>0</v>
      </c>
      <c r="L914" s="137">
        <f>IF(Binary!L914&gt;=1,"X",0)</f>
        <v>0</v>
      </c>
      <c r="M914">
        <f>'Actual species'!V915</f>
        <v>21</v>
      </c>
    </row>
    <row r="915" spans="1:13" x14ac:dyDescent="0.3">
      <c r="A915" t="str">
        <f>Binary!A915</f>
        <v>Medon brunneus</v>
      </c>
      <c r="B915" s="137">
        <f>IF(Binary!B915&gt;=1,"X",0)</f>
        <v>0</v>
      </c>
      <c r="C915" s="137">
        <f>IF(Binary!C915&gt;=1,"X",0)</f>
        <v>0</v>
      </c>
      <c r="D915" s="137">
        <f>IF(Binary!D915&gt;=1,"X",0)</f>
        <v>0</v>
      </c>
      <c r="E915" s="137">
        <f>IF(Binary!E915&gt;=1,"X",0)</f>
        <v>0</v>
      </c>
      <c r="F915" s="137">
        <f>IF(Binary!F915&gt;=1,"X",0)</f>
        <v>0</v>
      </c>
      <c r="G915" s="137">
        <f>IF(Binary!G915&gt;=1,"X",0)</f>
        <v>0</v>
      </c>
      <c r="H915" s="137">
        <f>IF(Binary!H915&gt;=1,"X",0)</f>
        <v>0</v>
      </c>
      <c r="I915" s="137">
        <f>IF(Binary!I915&gt;=1,"X",0)</f>
        <v>0</v>
      </c>
      <c r="J915" s="137" t="str">
        <f>IF(Binary!J915&gt;=1,"X",0)</f>
        <v>X</v>
      </c>
      <c r="K915" s="137">
        <f>IF(Binary!K915&gt;=1,"X",0)</f>
        <v>0</v>
      </c>
      <c r="L915" s="137">
        <f>IF(Binary!L915&gt;=1,"X",0)</f>
        <v>0</v>
      </c>
      <c r="M915" t="str">
        <f>'Actual species'!V916</f>
        <v>------------</v>
      </c>
    </row>
    <row r="916" spans="1:13" x14ac:dyDescent="0.3">
      <c r="A916" t="str">
        <f>Binary!A916</f>
        <v>Medon caricus</v>
      </c>
      <c r="B916" s="137">
        <f>IF(Binary!B916&gt;=1,"X",0)</f>
        <v>0</v>
      </c>
      <c r="C916" s="137">
        <f>IF(Binary!C916&gt;=1,"X",0)</f>
        <v>0</v>
      </c>
      <c r="D916" s="137" t="str">
        <f>IF(Binary!D916&gt;=1,"X",0)</f>
        <v>X</v>
      </c>
      <c r="E916" s="137">
        <f>IF(Binary!E916&gt;=1,"X",0)</f>
        <v>0</v>
      </c>
      <c r="F916" s="137">
        <f>IF(Binary!F916&gt;=1,"X",0)</f>
        <v>0</v>
      </c>
      <c r="G916" s="137">
        <f>IF(Binary!G916&gt;=1,"X",0)</f>
        <v>0</v>
      </c>
      <c r="H916" s="137">
        <f>IF(Binary!H916&gt;=1,"X",0)</f>
        <v>0</v>
      </c>
      <c r="I916" s="137">
        <f>IF(Binary!I916&gt;=1,"X",0)</f>
        <v>0</v>
      </c>
      <c r="J916" s="137">
        <f>IF(Binary!J916&gt;=1,"X",0)</f>
        <v>0</v>
      </c>
      <c r="K916" s="137">
        <f>IF(Binary!K916&gt;=1,"X",0)</f>
        <v>0</v>
      </c>
      <c r="L916" s="137">
        <f>IF(Binary!L916&gt;=1,"X",0)</f>
        <v>0</v>
      </c>
      <c r="M916" t="str">
        <f>'Actual species'!V917</f>
        <v>------------</v>
      </c>
    </row>
    <row r="917" spans="1:13" x14ac:dyDescent="0.3">
      <c r="A917" t="str">
        <f>Binary!A917</f>
        <v xml:space="preserve">Medon carpathius (E) </v>
      </c>
      <c r="B917" s="137">
        <f>IF(Binary!B917&gt;=1,"X",0)</f>
        <v>0</v>
      </c>
      <c r="C917" s="137">
        <f>IF(Binary!C917&gt;=1,"X",0)</f>
        <v>0</v>
      </c>
      <c r="D917" s="137">
        <f>IF(Binary!D917&gt;=1,"X",0)</f>
        <v>0</v>
      </c>
      <c r="E917" s="137">
        <f>IF(Binary!E917&gt;=1,"X",0)</f>
        <v>0</v>
      </c>
      <c r="F917" s="137">
        <f>IF(Binary!F917&gt;=1,"X",0)</f>
        <v>0</v>
      </c>
      <c r="G917" s="137">
        <f>IF(Binary!G917&gt;=1,"X",0)</f>
        <v>0</v>
      </c>
      <c r="H917" s="137">
        <f>IF(Binary!H917&gt;=1,"X",0)</f>
        <v>0</v>
      </c>
      <c r="I917" s="137">
        <f>IF(Binary!I917&gt;=1,"X",0)</f>
        <v>0</v>
      </c>
      <c r="J917" s="137">
        <f>IF(Binary!J917&gt;=1,"X",0)</f>
        <v>0</v>
      </c>
      <c r="K917" s="137">
        <f>IF(Binary!K917&gt;=1,"X",0)</f>
        <v>0</v>
      </c>
      <c r="L917" s="137" t="str">
        <f>IF(Binary!L917&gt;=1,"X",0)</f>
        <v>X</v>
      </c>
      <c r="M917" t="str">
        <f>'Actual species'!V918</f>
        <v>------------</v>
      </c>
    </row>
    <row r="918" spans="1:13" x14ac:dyDescent="0.3">
      <c r="A918" t="str">
        <f>Binary!A918</f>
        <v xml:space="preserve">Medon cerrutii (E) </v>
      </c>
      <c r="B918" s="137">
        <f>IF(Binary!B918&gt;=1,"X",0)</f>
        <v>0</v>
      </c>
      <c r="C918" s="137">
        <f>IF(Binary!C918&gt;=1,"X",0)</f>
        <v>0</v>
      </c>
      <c r="D918" s="137">
        <f>IF(Binary!D918&gt;=1,"X",0)</f>
        <v>0</v>
      </c>
      <c r="E918" s="137">
        <f>IF(Binary!E918&gt;=1,"X",0)</f>
        <v>0</v>
      </c>
      <c r="F918" s="137">
        <f>IF(Binary!F918&gt;=1,"X",0)</f>
        <v>0</v>
      </c>
      <c r="G918" s="137">
        <f>IF(Binary!G918&gt;=1,"X",0)</f>
        <v>0</v>
      </c>
      <c r="H918" s="137">
        <f>IF(Binary!H918&gt;=1,"X",0)</f>
        <v>0</v>
      </c>
      <c r="I918" s="137">
        <f>IF(Binary!I918&gt;=1,"X",0)</f>
        <v>0</v>
      </c>
      <c r="J918" s="137">
        <f>IF(Binary!J918&gt;=1,"X",0)</f>
        <v>0</v>
      </c>
      <c r="K918" s="137">
        <f>IF(Binary!K918&gt;=1,"X",0)</f>
        <v>0</v>
      </c>
      <c r="L918" s="137">
        <f>IF(Binary!L918&gt;=1,"X",0)</f>
        <v>0</v>
      </c>
      <c r="M918" t="str">
        <f>'Actual species'!V919</f>
        <v>------------</v>
      </c>
    </row>
    <row r="919" spans="1:13" x14ac:dyDescent="0.3">
      <c r="A919" t="str">
        <f>Binary!A919</f>
        <v xml:space="preserve">*Medon cyprensis (E) </v>
      </c>
      <c r="B919" s="137" t="str">
        <f>IF(Binary!B919&gt;=1,"X",0)</f>
        <v>X</v>
      </c>
      <c r="C919" s="137">
        <f>IF(Binary!C919&gt;=1,"X",0)</f>
        <v>0</v>
      </c>
      <c r="D919" s="137">
        <f>IF(Binary!D919&gt;=1,"X",0)</f>
        <v>0</v>
      </c>
      <c r="E919" s="137">
        <f>IF(Binary!E919&gt;=1,"X",0)</f>
        <v>0</v>
      </c>
      <c r="F919" s="137">
        <f>IF(Binary!F919&gt;=1,"X",0)</f>
        <v>0</v>
      </c>
      <c r="G919" s="137">
        <f>IF(Binary!G919&gt;=1,"X",0)</f>
        <v>0</v>
      </c>
      <c r="H919" s="137">
        <f>IF(Binary!H919&gt;=1,"X",0)</f>
        <v>0</v>
      </c>
      <c r="I919" s="137">
        <f>IF(Binary!I919&gt;=1,"X",0)</f>
        <v>0</v>
      </c>
      <c r="J919" s="137">
        <f>IF(Binary!J919&gt;=1,"X",0)</f>
        <v>0</v>
      </c>
      <c r="K919" s="137">
        <f>IF(Binary!K919&gt;=1,"X",0)</f>
        <v>0</v>
      </c>
      <c r="L919" s="137">
        <f>IF(Binary!L919&gt;=1,"X",0)</f>
        <v>0</v>
      </c>
      <c r="M919" t="str">
        <f>'Actual species'!V920</f>
        <v>------------</v>
      </c>
    </row>
    <row r="920" spans="1:13" x14ac:dyDescent="0.3">
      <c r="A920" t="str">
        <f>Binary!A920</f>
        <v>Medon dilutus cephalus</v>
      </c>
      <c r="B920" s="137">
        <f>IF(Binary!B920&gt;=1,"X",0)</f>
        <v>0</v>
      </c>
      <c r="C920" s="137" t="str">
        <f>IF(Binary!C920&gt;=1,"X",0)</f>
        <v>X</v>
      </c>
      <c r="D920" s="137">
        <f>IF(Binary!D920&gt;=1,"X",0)</f>
        <v>0</v>
      </c>
      <c r="E920" s="137">
        <f>IF(Binary!E920&gt;=1,"X",0)</f>
        <v>0</v>
      </c>
      <c r="F920" s="137">
        <f>IF(Binary!F920&gt;=1,"X",0)</f>
        <v>0</v>
      </c>
      <c r="G920" s="137">
        <f>IF(Binary!G920&gt;=1,"X",0)</f>
        <v>0</v>
      </c>
      <c r="H920" s="137">
        <f>IF(Binary!H920&gt;=1,"X",0)</f>
        <v>0</v>
      </c>
      <c r="I920" s="137">
        <f>IF(Binary!I920&gt;=1,"X",0)</f>
        <v>0</v>
      </c>
      <c r="J920" s="137">
        <f>IF(Binary!J920&gt;=1,"X",0)</f>
        <v>0</v>
      </c>
      <c r="K920" s="137">
        <f>IF(Binary!K920&gt;=1,"X",0)</f>
        <v>0</v>
      </c>
      <c r="L920" s="137">
        <f>IF(Binary!L920&gt;=1,"X",0)</f>
        <v>0</v>
      </c>
      <c r="M920" t="str">
        <f>'Actual species'!V921</f>
        <v>------------</v>
      </c>
    </row>
    <row r="921" spans="1:13" x14ac:dyDescent="0.3">
      <c r="A921" t="str">
        <f>Binary!A921</f>
        <v>Medon dilutus pythonissa</v>
      </c>
      <c r="B921" s="137">
        <f>IF(Binary!B921&gt;=1,"X",0)</f>
        <v>0</v>
      </c>
      <c r="C921" s="137" t="str">
        <f>IF(Binary!C921&gt;=1,"X",0)</f>
        <v>X</v>
      </c>
      <c r="D921" s="137" t="str">
        <f>IF(Binary!D921&gt;=1,"X",0)</f>
        <v>X</v>
      </c>
      <c r="E921" s="137" t="str">
        <f>IF(Binary!E921&gt;=1,"X",0)</f>
        <v>X</v>
      </c>
      <c r="F921" s="137" t="str">
        <f>IF(Binary!F921&gt;=1,"X",0)</f>
        <v>X</v>
      </c>
      <c r="G921" s="137" t="str">
        <f>IF(Binary!G921&gt;=1,"X",0)</f>
        <v>X</v>
      </c>
      <c r="H921" s="137" t="str">
        <f>IF(Binary!H921&gt;=1,"X",0)</f>
        <v>X</v>
      </c>
      <c r="I921" s="137" t="str">
        <f>IF(Binary!I921&gt;=1,"X",0)</f>
        <v>X</v>
      </c>
      <c r="J921" s="137">
        <f>IF(Binary!J921&gt;=1,"X",0)</f>
        <v>0</v>
      </c>
      <c r="K921" s="137" t="str">
        <f>IF(Binary!K921&gt;=1,"X",0)</f>
        <v>X</v>
      </c>
      <c r="L921" s="137" t="str">
        <f>IF(Binary!L921&gt;=1,"X",0)</f>
        <v>X</v>
      </c>
      <c r="M921" t="str">
        <f>'Actual species'!V922</f>
        <v>------------</v>
      </c>
    </row>
    <row r="922" spans="1:13" x14ac:dyDescent="0.3">
      <c r="A922" t="str">
        <f>Binary!A922</f>
        <v>Medon ferrugineus</v>
      </c>
      <c r="B922" s="137">
        <f>IF(Binary!B922&gt;=1,"X",0)</f>
        <v>0</v>
      </c>
      <c r="C922" s="137">
        <f>IF(Binary!C922&gt;=1,"X",0)</f>
        <v>0</v>
      </c>
      <c r="D922" s="137">
        <f>IF(Binary!D922&gt;=1,"X",0)</f>
        <v>0</v>
      </c>
      <c r="E922" s="137">
        <f>IF(Binary!E922&gt;=1,"X",0)</f>
        <v>0</v>
      </c>
      <c r="F922" s="137">
        <f>IF(Binary!F922&gt;=1,"X",0)</f>
        <v>0</v>
      </c>
      <c r="G922" s="137">
        <f>IF(Binary!G922&gt;=1,"X",0)</f>
        <v>0</v>
      </c>
      <c r="H922" s="137">
        <f>IF(Binary!H922&gt;=1,"X",0)</f>
        <v>0</v>
      </c>
      <c r="I922" s="137">
        <f>IF(Binary!I922&gt;=1,"X",0)</f>
        <v>0</v>
      </c>
      <c r="J922" s="137" t="str">
        <f>IF(Binary!J922&gt;=1,"X",0)</f>
        <v>X</v>
      </c>
      <c r="K922" s="137">
        <f>IF(Binary!K922&gt;=1,"X",0)</f>
        <v>0</v>
      </c>
      <c r="L922" s="137">
        <f>IF(Binary!L922&gt;=1,"X",0)</f>
        <v>0</v>
      </c>
      <c r="M922" t="str">
        <f>'Actual species'!V923</f>
        <v>------------</v>
      </c>
    </row>
    <row r="923" spans="1:13" x14ac:dyDescent="0.3">
      <c r="A923" t="str">
        <f>Binary!A923</f>
        <v>Medon fusculus</v>
      </c>
      <c r="B923" s="137">
        <f>IF(Binary!B923&gt;=1,"X",0)</f>
        <v>0</v>
      </c>
      <c r="C923" s="137" t="str">
        <f>IF(Binary!C923&gt;=1,"X",0)</f>
        <v>X</v>
      </c>
      <c r="D923" s="137">
        <f>IF(Binary!D923&gt;=1,"X",0)</f>
        <v>0</v>
      </c>
      <c r="E923" s="137" t="str">
        <f>IF(Binary!E923&gt;=1,"X",0)</f>
        <v>X</v>
      </c>
      <c r="F923" s="137" t="str">
        <f>IF(Binary!F923&gt;=1,"X",0)</f>
        <v>X</v>
      </c>
      <c r="G923" s="137">
        <f>IF(Binary!G923&gt;=1,"X",0)</f>
        <v>0</v>
      </c>
      <c r="H923" s="137">
        <f>IF(Binary!H923&gt;=1,"X",0)</f>
        <v>0</v>
      </c>
      <c r="I923" s="137">
        <f>IF(Binary!I923&gt;=1,"X",0)</f>
        <v>0</v>
      </c>
      <c r="J923" s="137" t="str">
        <f>IF(Binary!J923&gt;=1,"X",0)</f>
        <v>X</v>
      </c>
      <c r="K923" s="137">
        <f>IF(Binary!K923&gt;=1,"X",0)</f>
        <v>0</v>
      </c>
      <c r="L923" s="137">
        <f>IF(Binary!L923&gt;=1,"X",0)</f>
        <v>0</v>
      </c>
      <c r="M923" t="str">
        <f>'Actual species'!V924</f>
        <v>------------</v>
      </c>
    </row>
    <row r="924" spans="1:13" x14ac:dyDescent="0.3">
      <c r="A924" t="str">
        <f>Binary!A924</f>
        <v>Medon haafi</v>
      </c>
      <c r="B924" s="137" t="str">
        <f>IF(Binary!B924&gt;=1,"X",0)</f>
        <v>X</v>
      </c>
      <c r="C924" s="137">
        <f>IF(Binary!C924&gt;=1,"X",0)</f>
        <v>0</v>
      </c>
      <c r="D924" s="137">
        <f>IF(Binary!D924&gt;=1,"X",0)</f>
        <v>0</v>
      </c>
      <c r="E924" s="137">
        <f>IF(Binary!E924&gt;=1,"X",0)</f>
        <v>0</v>
      </c>
      <c r="F924" s="137">
        <f>IF(Binary!F924&gt;=1,"X",0)</f>
        <v>0</v>
      </c>
      <c r="G924" s="137">
        <f>IF(Binary!G924&gt;=1,"X",0)</f>
        <v>0</v>
      </c>
      <c r="H924" s="137">
        <f>IF(Binary!H924&gt;=1,"X",0)</f>
        <v>0</v>
      </c>
      <c r="I924" s="137">
        <f>IF(Binary!I924&gt;=1,"X",0)</f>
        <v>0</v>
      </c>
      <c r="J924" s="137">
        <f>IF(Binary!J924&gt;=1,"X",0)</f>
        <v>0</v>
      </c>
      <c r="K924" s="137">
        <f>IF(Binary!K924&gt;=1,"X",0)</f>
        <v>0</v>
      </c>
      <c r="L924" s="137">
        <f>IF(Binary!L924&gt;=1,"X",0)</f>
        <v>0</v>
      </c>
      <c r="M924" t="str">
        <f>'Actual species'!V925</f>
        <v>------------</v>
      </c>
    </row>
    <row r="925" spans="1:13" x14ac:dyDescent="0.3">
      <c r="A925" t="str">
        <f>Binary!A925</f>
        <v>Medon impar</v>
      </c>
      <c r="B925" s="137">
        <f>IF(Binary!B925&gt;=1,"X",0)</f>
        <v>0</v>
      </c>
      <c r="C925" s="137">
        <f>IF(Binary!C925&gt;=1,"X",0)</f>
        <v>0</v>
      </c>
      <c r="D925" s="137">
        <f>IF(Binary!D925&gt;=1,"X",0)</f>
        <v>0</v>
      </c>
      <c r="E925" s="137">
        <f>IF(Binary!E925&gt;=1,"X",0)</f>
        <v>0</v>
      </c>
      <c r="F925" s="137">
        <f>IF(Binary!F925&gt;=1,"X",0)</f>
        <v>0</v>
      </c>
      <c r="G925" s="137">
        <f>IF(Binary!G925&gt;=1,"X",0)</f>
        <v>0</v>
      </c>
      <c r="H925" s="137" t="str">
        <f>IF(Binary!H925&gt;=1,"X",0)</f>
        <v>X</v>
      </c>
      <c r="I925" s="137">
        <f>IF(Binary!I925&gt;=1,"X",0)</f>
        <v>0</v>
      </c>
      <c r="J925" s="137">
        <f>IF(Binary!J925&gt;=1,"X",0)</f>
        <v>0</v>
      </c>
      <c r="K925" s="137">
        <f>IF(Binary!K925&gt;=1,"X",0)</f>
        <v>0</v>
      </c>
      <c r="L925" s="137">
        <f>IF(Binary!L925&gt;=1,"X",0)</f>
        <v>0</v>
      </c>
      <c r="M925" t="str">
        <f>'Actual species'!V926</f>
        <v>------------</v>
      </c>
    </row>
    <row r="926" spans="1:13" x14ac:dyDescent="0.3">
      <c r="A926" t="str">
        <f>Binary!A926</f>
        <v>Medon lydicus</v>
      </c>
      <c r="B926" s="137">
        <f>IF(Binary!B926&gt;=1,"X",0)</f>
        <v>0</v>
      </c>
      <c r="C926" s="137">
        <f>IF(Binary!C926&gt;=1,"X",0)</f>
        <v>0</v>
      </c>
      <c r="D926" s="137" t="str">
        <f>IF(Binary!D926&gt;=1,"X",0)</f>
        <v>X</v>
      </c>
      <c r="E926" s="137" t="str">
        <f>IF(Binary!E926&gt;=1,"X",0)</f>
        <v>X</v>
      </c>
      <c r="F926" s="137" t="str">
        <f>IF(Binary!F926&gt;=1,"X",0)</f>
        <v>X</v>
      </c>
      <c r="G926" s="137">
        <f>IF(Binary!G926&gt;=1,"X",0)</f>
        <v>0</v>
      </c>
      <c r="H926" s="137" t="str">
        <f>IF(Binary!H926&gt;=1,"X",0)</f>
        <v>X</v>
      </c>
      <c r="I926" s="137">
        <f>IF(Binary!I926&gt;=1,"X",0)</f>
        <v>0</v>
      </c>
      <c r="J926" s="137">
        <f>IF(Binary!J926&gt;=1,"X",0)</f>
        <v>0</v>
      </c>
      <c r="K926" s="137">
        <f>IF(Binary!K926&gt;=1,"X",0)</f>
        <v>0</v>
      </c>
      <c r="L926" s="137">
        <f>IF(Binary!L926&gt;=1,"X",0)</f>
        <v>0</v>
      </c>
      <c r="M926" t="str">
        <f>'Actual species'!V927</f>
        <v>------------</v>
      </c>
    </row>
    <row r="927" spans="1:13" x14ac:dyDescent="0.3">
      <c r="A927" t="str">
        <f>Binary!A927</f>
        <v>Medon marmarisensis</v>
      </c>
      <c r="B927" s="137" t="str">
        <f>IF(Binary!B927&gt;=1,"X",0)</f>
        <v>X</v>
      </c>
      <c r="C927" s="137">
        <f>IF(Binary!C927&gt;=1,"X",0)</f>
        <v>0</v>
      </c>
      <c r="D927" s="137">
        <f>IF(Binary!D927&gt;=1,"X",0)</f>
        <v>0</v>
      </c>
      <c r="E927" s="137">
        <f>IF(Binary!E927&gt;=1,"X",0)</f>
        <v>0</v>
      </c>
      <c r="F927" s="137">
        <f>IF(Binary!F927&gt;=1,"X",0)</f>
        <v>0</v>
      </c>
      <c r="G927" s="137">
        <f>IF(Binary!G927&gt;=1,"X",0)</f>
        <v>0</v>
      </c>
      <c r="H927" s="137">
        <f>IF(Binary!H927&gt;=1,"X",0)</f>
        <v>0</v>
      </c>
      <c r="I927" s="137">
        <f>IF(Binary!I927&gt;=1,"X",0)</f>
        <v>0</v>
      </c>
      <c r="J927" s="137">
        <f>IF(Binary!J927&gt;=1,"X",0)</f>
        <v>0</v>
      </c>
      <c r="K927" s="137">
        <f>IF(Binary!K927&gt;=1,"X",0)</f>
        <v>0</v>
      </c>
      <c r="L927" s="137">
        <f>IF(Binary!L927&gt;=1,"X",0)</f>
        <v>0</v>
      </c>
      <c r="M927" t="str">
        <f>'Actual species'!V928</f>
        <v>------------</v>
      </c>
    </row>
    <row r="928" spans="1:13" x14ac:dyDescent="0.3">
      <c r="A928" t="str">
        <f>Binary!A928</f>
        <v>Medon maronitus</v>
      </c>
      <c r="B928" s="137">
        <f>IF(Binary!B928&gt;=1,"X",0)</f>
        <v>0</v>
      </c>
      <c r="C928" s="137">
        <f>IF(Binary!C928&gt;=1,"X",0)</f>
        <v>0</v>
      </c>
      <c r="D928" s="137">
        <f>IF(Binary!D928&gt;=1,"X",0)</f>
        <v>0</v>
      </c>
      <c r="E928" s="137" t="str">
        <f>IF(Binary!E928&gt;=1,"X",0)</f>
        <v>X</v>
      </c>
      <c r="F928" s="137" t="str">
        <f>IF(Binary!F928&gt;=1,"X",0)</f>
        <v>X</v>
      </c>
      <c r="G928" s="137">
        <f>IF(Binary!G928&gt;=1,"X",0)</f>
        <v>0</v>
      </c>
      <c r="H928" s="137" t="str">
        <f>IF(Binary!H928&gt;=1,"X",0)</f>
        <v>X</v>
      </c>
      <c r="I928" s="137">
        <f>IF(Binary!I928&gt;=1,"X",0)</f>
        <v>0</v>
      </c>
      <c r="J928" s="137">
        <f>IF(Binary!J928&gt;=1,"X",0)</f>
        <v>0</v>
      </c>
      <c r="K928" s="137">
        <f>IF(Binary!K928&gt;=1,"X",0)</f>
        <v>0</v>
      </c>
      <c r="L928" s="137">
        <f>IF(Binary!L928&gt;=1,"X",0)</f>
        <v>0</v>
      </c>
      <c r="M928" t="str">
        <f>'Actual species'!V929</f>
        <v>------------</v>
      </c>
    </row>
    <row r="929" spans="1:13" x14ac:dyDescent="0.3">
      <c r="A929" t="str">
        <f>Binary!A929</f>
        <v>Medon pocofer</v>
      </c>
      <c r="B929" s="137">
        <f>IF(Binary!B929&gt;=1,"X",0)</f>
        <v>0</v>
      </c>
      <c r="C929" s="137">
        <f>IF(Binary!C929&gt;=1,"X",0)</f>
        <v>0</v>
      </c>
      <c r="D929" s="137">
        <f>IF(Binary!D929&gt;=1,"X",0)</f>
        <v>0</v>
      </c>
      <c r="E929" s="137">
        <f>IF(Binary!E929&gt;=1,"X",0)</f>
        <v>0</v>
      </c>
      <c r="F929" s="137">
        <f>IF(Binary!F929&gt;=1,"X",0)</f>
        <v>0</v>
      </c>
      <c r="G929" s="137">
        <f>IF(Binary!G929&gt;=1,"X",0)</f>
        <v>0</v>
      </c>
      <c r="H929" s="137">
        <f>IF(Binary!H929&gt;=1,"X",0)</f>
        <v>0</v>
      </c>
      <c r="I929" s="137">
        <f>IF(Binary!I929&gt;=1,"X",0)</f>
        <v>0</v>
      </c>
      <c r="J929" s="137">
        <f>IF(Binary!J929&gt;=1,"X",0)</f>
        <v>0</v>
      </c>
      <c r="K929" s="137">
        <f>IF(Binary!K929&gt;=1,"X",0)</f>
        <v>0</v>
      </c>
      <c r="L929" s="137">
        <f>IF(Binary!L929&gt;=1,"X",0)</f>
        <v>0</v>
      </c>
      <c r="M929" t="str">
        <f>'Actual species'!V930</f>
        <v>------------</v>
      </c>
    </row>
    <row r="930" spans="1:13" x14ac:dyDescent="0.3">
      <c r="A930" t="str">
        <f>Binary!A930</f>
        <v>Medon rufiventris</v>
      </c>
      <c r="B930" s="137">
        <f>IF(Binary!B930&gt;=1,"X",0)</f>
        <v>0</v>
      </c>
      <c r="C930" s="137">
        <f>IF(Binary!C930&gt;=1,"X",0)</f>
        <v>0</v>
      </c>
      <c r="D930" s="137">
        <f>IF(Binary!D930&gt;=1,"X",0)</f>
        <v>0</v>
      </c>
      <c r="E930" s="137">
        <f>IF(Binary!E930&gt;=1,"X",0)</f>
        <v>0</v>
      </c>
      <c r="F930" s="137" t="str">
        <f>IF(Binary!F930&gt;=1,"X",0)</f>
        <v>X</v>
      </c>
      <c r="G930" s="137">
        <f>IF(Binary!G930&gt;=1,"X",0)</f>
        <v>0</v>
      </c>
      <c r="H930" s="137">
        <f>IF(Binary!H930&gt;=1,"X",0)</f>
        <v>0</v>
      </c>
      <c r="I930" s="137">
        <f>IF(Binary!I930&gt;=1,"X",0)</f>
        <v>0</v>
      </c>
      <c r="J930" s="137">
        <f>IF(Binary!J930&gt;=1,"X",0)</f>
        <v>0</v>
      </c>
      <c r="K930" s="137">
        <f>IF(Binary!K930&gt;=1,"X",0)</f>
        <v>0</v>
      </c>
      <c r="L930" s="137">
        <f>IF(Binary!L930&gt;=1,"X",0)</f>
        <v>0</v>
      </c>
      <c r="M930" t="str">
        <f>'Actual species'!V931</f>
        <v>------------</v>
      </c>
    </row>
    <row r="931" spans="1:13" x14ac:dyDescent="0.3">
      <c r="A931" t="str">
        <f>Binary!A931</f>
        <v>Medon semiobscurus</v>
      </c>
      <c r="B931" s="137">
        <f>IF(Binary!B931&gt;=1,"X",0)</f>
        <v>0</v>
      </c>
      <c r="C931" s="137">
        <f>IF(Binary!C931&gt;=1,"X",0)</f>
        <v>0</v>
      </c>
      <c r="D931" s="137">
        <f>IF(Binary!D931&gt;=1,"X",0)</f>
        <v>0</v>
      </c>
      <c r="E931" s="137" t="str">
        <f>IF(Binary!E931&gt;=1,"X",0)</f>
        <v>X</v>
      </c>
      <c r="F931" s="137" t="str">
        <f>IF(Binary!F931&gt;=1,"X",0)</f>
        <v>X</v>
      </c>
      <c r="G931" s="137">
        <f>IF(Binary!G931&gt;=1,"X",0)</f>
        <v>0</v>
      </c>
      <c r="H931" s="137" t="str">
        <f>IF(Binary!H931&gt;=1,"X",0)</f>
        <v>X</v>
      </c>
      <c r="I931" s="137" t="str">
        <f>IF(Binary!I931&gt;=1,"X",0)</f>
        <v>X</v>
      </c>
      <c r="J931" s="137">
        <f>IF(Binary!J931&gt;=1,"X",0)</f>
        <v>0</v>
      </c>
      <c r="K931" s="137" t="str">
        <f>IF(Binary!K931&gt;=1,"X",0)</f>
        <v>X</v>
      </c>
      <c r="L931" s="137">
        <f>IF(Binary!L931&gt;=1,"X",0)</f>
        <v>0</v>
      </c>
      <c r="M931" t="str">
        <f>'Actual species'!V932</f>
        <v>------------</v>
      </c>
    </row>
    <row r="932" spans="1:13" x14ac:dyDescent="0.3">
      <c r="A932" t="str">
        <f>Binary!A932</f>
        <v>Medon sp.</v>
      </c>
      <c r="B932" s="137">
        <f>IF(Binary!B932&gt;=1,"X",0)</f>
        <v>0</v>
      </c>
      <c r="C932" s="137" t="str">
        <f>IF(Binary!C932&gt;=1,"X",0)</f>
        <v>X</v>
      </c>
      <c r="D932" s="137">
        <f>IF(Binary!D932&gt;=1,"X",0)</f>
        <v>0</v>
      </c>
      <c r="E932" s="137">
        <f>IF(Binary!E932&gt;=1,"X",0)</f>
        <v>0</v>
      </c>
      <c r="F932" s="137">
        <f>IF(Binary!F932&gt;=1,"X",0)</f>
        <v>0</v>
      </c>
      <c r="G932" s="137">
        <f>IF(Binary!G932&gt;=1,"X",0)</f>
        <v>0</v>
      </c>
      <c r="H932" s="137">
        <f>IF(Binary!H932&gt;=1,"X",0)</f>
        <v>0</v>
      </c>
      <c r="I932" s="137">
        <f>IF(Binary!I932&gt;=1,"X",0)</f>
        <v>0</v>
      </c>
      <c r="J932" s="137">
        <f>IF(Binary!J932&gt;=1,"X",0)</f>
        <v>0</v>
      </c>
      <c r="K932" s="137">
        <f>IF(Binary!K932&gt;=1,"X",0)</f>
        <v>0</v>
      </c>
      <c r="L932" s="137">
        <f>IF(Binary!L932&gt;=1,"X",0)</f>
        <v>0</v>
      </c>
      <c r="M932" t="str">
        <f>'Actual species'!V933</f>
        <v>------------</v>
      </c>
    </row>
    <row r="933" spans="1:13" x14ac:dyDescent="0.3">
      <c r="A933" t="str">
        <f>Binary!A933</f>
        <v>Medon subfusculus</v>
      </c>
      <c r="B933" s="137">
        <f>IF(Binary!B933&gt;=1,"X",0)</f>
        <v>0</v>
      </c>
      <c r="C933" s="137">
        <f>IF(Binary!C933&gt;=1,"X",0)</f>
        <v>0</v>
      </c>
      <c r="D933" s="137">
        <f>IF(Binary!D933&gt;=1,"X",0)</f>
        <v>0</v>
      </c>
      <c r="E933" s="137" t="str">
        <f>IF(Binary!E933&gt;=1,"X",0)</f>
        <v>X</v>
      </c>
      <c r="F933" s="137">
        <f>IF(Binary!F933&gt;=1,"X",0)</f>
        <v>0</v>
      </c>
      <c r="G933" s="137">
        <f>IF(Binary!G933&gt;=1,"X",0)</f>
        <v>0</v>
      </c>
      <c r="H933" s="137">
        <f>IF(Binary!H933&gt;=1,"X",0)</f>
        <v>0</v>
      </c>
      <c r="I933" s="137">
        <f>IF(Binary!I933&gt;=1,"X",0)</f>
        <v>0</v>
      </c>
      <c r="J933" s="137">
        <f>IF(Binary!J933&gt;=1,"X",0)</f>
        <v>0</v>
      </c>
      <c r="K933" s="137" t="str">
        <f>IF(Binary!K933&gt;=1,"X",0)</f>
        <v>X</v>
      </c>
      <c r="L933" s="137">
        <f>IF(Binary!L933&gt;=1,"X",0)</f>
        <v>0</v>
      </c>
      <c r="M933" t="str">
        <f>'Actual species'!V934</f>
        <v>------------</v>
      </c>
    </row>
    <row r="934" spans="1:13" x14ac:dyDescent="0.3">
      <c r="A934" t="str">
        <f>Binary!A934</f>
        <v>Mircanops pilicornis</v>
      </c>
      <c r="B934" s="137">
        <f>IF(Binary!B934&gt;=1,"X",0)</f>
        <v>0</v>
      </c>
      <c r="C934" s="137">
        <f>IF(Binary!C934&gt;=1,"X",0)</f>
        <v>0</v>
      </c>
      <c r="D934" s="137">
        <f>IF(Binary!D934&gt;=1,"X",0)</f>
        <v>0</v>
      </c>
      <c r="E934" s="137">
        <f>IF(Binary!E934&gt;=1,"X",0)</f>
        <v>0</v>
      </c>
      <c r="F934" s="137" t="str">
        <f>IF(Binary!F934&gt;=1,"X",0)</f>
        <v>X</v>
      </c>
      <c r="G934" s="137">
        <f>IF(Binary!G934&gt;=1,"X",0)</f>
        <v>0</v>
      </c>
      <c r="H934" s="137" t="str">
        <f>IF(Binary!H934&gt;=1,"X",0)</f>
        <v>X</v>
      </c>
      <c r="I934" s="137">
        <f>IF(Binary!I934&gt;=1,"X",0)</f>
        <v>0</v>
      </c>
      <c r="J934" s="137">
        <f>IF(Binary!J934&gt;=1,"X",0)</f>
        <v>0</v>
      </c>
      <c r="K934" s="137">
        <f>IF(Binary!K934&gt;=1,"X",0)</f>
        <v>0</v>
      </c>
      <c r="L934" s="137">
        <f>IF(Binary!L934&gt;=1,"X",0)</f>
        <v>0</v>
      </c>
      <c r="M934" t="str">
        <f>'Actual species'!V935</f>
        <v>------------</v>
      </c>
    </row>
    <row r="935" spans="1:13" x14ac:dyDescent="0.3">
      <c r="A935" t="str">
        <f>Binary!A935</f>
        <v>Micrillus testaceus</v>
      </c>
      <c r="B935" s="137">
        <f>IF(Binary!B935&gt;=1,"X",0)</f>
        <v>0</v>
      </c>
      <c r="C935" s="137">
        <f>IF(Binary!C935&gt;=1,"X",0)</f>
        <v>0</v>
      </c>
      <c r="D935" s="137">
        <f>IF(Binary!D935&gt;=1,"X",0)</f>
        <v>0</v>
      </c>
      <c r="E935" s="137">
        <f>IF(Binary!E935&gt;=1,"X",0)</f>
        <v>0</v>
      </c>
      <c r="F935" s="137" t="str">
        <f>IF(Binary!F935&gt;=1,"X",0)</f>
        <v>X</v>
      </c>
      <c r="G935" s="137">
        <f>IF(Binary!G935&gt;=1,"X",0)</f>
        <v>0</v>
      </c>
      <c r="H935" s="137" t="str">
        <f>IF(Binary!H935&gt;=1,"X",0)</f>
        <v>X</v>
      </c>
      <c r="I935" s="137" t="str">
        <f>IF(Binary!I935&gt;=1,"X",0)</f>
        <v>X</v>
      </c>
      <c r="J935" s="137">
        <f>IF(Binary!J935&gt;=1,"X",0)</f>
        <v>0</v>
      </c>
      <c r="K935" s="137">
        <f>IF(Binary!K935&gt;=1,"X",0)</f>
        <v>0</v>
      </c>
      <c r="L935" s="137">
        <f>IF(Binary!L935&gt;=1,"X",0)</f>
        <v>0</v>
      </c>
      <c r="M935" t="str">
        <f>'Actual species'!V936</f>
        <v>------------</v>
      </c>
    </row>
    <row r="936" spans="1:13" x14ac:dyDescent="0.3">
      <c r="A936" t="str">
        <f>Binary!A936</f>
        <v>Ochthephilum brevipenne</v>
      </c>
      <c r="B936" s="137">
        <f>IF(Binary!B936&gt;=1,"X",0)</f>
        <v>0</v>
      </c>
      <c r="C936" s="137">
        <f>IF(Binary!C936&gt;=1,"X",0)</f>
        <v>0</v>
      </c>
      <c r="D936" s="137">
        <f>IF(Binary!D936&gt;=1,"X",0)</f>
        <v>0</v>
      </c>
      <c r="E936" s="137" t="str">
        <f>IF(Binary!E936&gt;=1,"X",0)</f>
        <v>X</v>
      </c>
      <c r="F936" s="137" t="str">
        <f>IF(Binary!F936&gt;=1,"X",0)</f>
        <v>X</v>
      </c>
      <c r="G936" s="137">
        <f>IF(Binary!G936&gt;=1,"X",0)</f>
        <v>0</v>
      </c>
      <c r="H936" s="137">
        <f>IF(Binary!H936&gt;=1,"X",0)</f>
        <v>0</v>
      </c>
      <c r="I936" s="137">
        <f>IF(Binary!I936&gt;=1,"X",0)</f>
        <v>0</v>
      </c>
      <c r="J936" s="137">
        <f>IF(Binary!J936&gt;=1,"X",0)</f>
        <v>0</v>
      </c>
      <c r="K936" s="137" t="str">
        <f>IF(Binary!K936&gt;=1,"X",0)</f>
        <v>X</v>
      </c>
      <c r="L936" s="137">
        <f>IF(Binary!L936&gt;=1,"X",0)</f>
        <v>0</v>
      </c>
      <c r="M936" t="str">
        <f>'Actual species'!V937</f>
        <v>------------</v>
      </c>
    </row>
    <row r="937" spans="1:13" x14ac:dyDescent="0.3">
      <c r="A937" t="str">
        <f>Binary!A937</f>
        <v>Ochthephilum cf. Collare</v>
      </c>
      <c r="B937" s="137">
        <f>IF(Binary!B937&gt;=1,"X",0)</f>
        <v>0</v>
      </c>
      <c r="C937" s="137">
        <f>IF(Binary!C937&gt;=1,"X",0)</f>
        <v>0</v>
      </c>
      <c r="D937" s="137">
        <f>IF(Binary!D937&gt;=1,"X",0)</f>
        <v>0</v>
      </c>
      <c r="E937" s="137">
        <f>IF(Binary!E937&gt;=1,"X",0)</f>
        <v>0</v>
      </c>
      <c r="F937" s="137">
        <f>IF(Binary!F937&gt;=1,"X",0)</f>
        <v>0</v>
      </c>
      <c r="G937" s="137" t="str">
        <f>IF(Binary!G937&gt;=1,"X",0)</f>
        <v>X</v>
      </c>
      <c r="H937" s="137">
        <f>IF(Binary!H937&gt;=1,"X",0)</f>
        <v>0</v>
      </c>
      <c r="I937" s="137">
        <f>IF(Binary!I937&gt;=1,"X",0)</f>
        <v>0</v>
      </c>
      <c r="J937" s="137">
        <f>IF(Binary!J937&gt;=1,"X",0)</f>
        <v>0</v>
      </c>
      <c r="K937" s="137">
        <f>IF(Binary!K937&gt;=1,"X",0)</f>
        <v>0</v>
      </c>
      <c r="L937" s="137">
        <f>IF(Binary!L937&gt;=1,"X",0)</f>
        <v>0</v>
      </c>
      <c r="M937" t="str">
        <f>'Actual species'!V938</f>
        <v>------------</v>
      </c>
    </row>
    <row r="938" spans="1:13" x14ac:dyDescent="0.3">
      <c r="A938" t="str">
        <f>Binary!A938</f>
        <v>Ochthephilum collare</v>
      </c>
      <c r="B938" s="137">
        <f>IF(Binary!B938&gt;=1,"X",0)</f>
        <v>0</v>
      </c>
      <c r="C938" s="137">
        <f>IF(Binary!C938&gt;=1,"X",0)</f>
        <v>0</v>
      </c>
      <c r="D938" s="137">
        <f>IF(Binary!D938&gt;=1,"X",0)</f>
        <v>0</v>
      </c>
      <c r="E938" s="137">
        <f>IF(Binary!E938&gt;=1,"X",0)</f>
        <v>0</v>
      </c>
      <c r="F938" s="137">
        <f>IF(Binary!F938&gt;=1,"X",0)</f>
        <v>0</v>
      </c>
      <c r="G938" s="137">
        <f>IF(Binary!G938&gt;=1,"X",0)</f>
        <v>0</v>
      </c>
      <c r="H938" s="137">
        <f>IF(Binary!H938&gt;=1,"X",0)</f>
        <v>0</v>
      </c>
      <c r="I938" s="137">
        <f>IF(Binary!I938&gt;=1,"X",0)</f>
        <v>0</v>
      </c>
      <c r="J938" s="137" t="str">
        <f>IF(Binary!J938&gt;=1,"X",0)</f>
        <v>X</v>
      </c>
      <c r="K938" s="137">
        <f>IF(Binary!K938&gt;=1,"X",0)</f>
        <v>0</v>
      </c>
      <c r="L938" s="137">
        <f>IF(Binary!L938&gt;=1,"X",0)</f>
        <v>0</v>
      </c>
      <c r="M938" t="str">
        <f>'Actual species'!V939</f>
        <v>------------</v>
      </c>
    </row>
    <row r="939" spans="1:13" x14ac:dyDescent="0.3">
      <c r="A939" t="str">
        <f>Binary!A939</f>
        <v>Ochthephilum turkestanicum</v>
      </c>
      <c r="B939" s="137">
        <f>IF(Binary!B939&gt;=1,"X",0)</f>
        <v>0</v>
      </c>
      <c r="C939" s="137">
        <f>IF(Binary!C939&gt;=1,"X",0)</f>
        <v>0</v>
      </c>
      <c r="D939" s="137">
        <f>IF(Binary!D939&gt;=1,"X",0)</f>
        <v>0</v>
      </c>
      <c r="E939" s="137">
        <f>IF(Binary!E939&gt;=1,"X",0)</f>
        <v>0</v>
      </c>
      <c r="F939" s="137">
        <f>IF(Binary!F939&gt;=1,"X",0)</f>
        <v>0</v>
      </c>
      <c r="G939" s="137">
        <f>IF(Binary!G939&gt;=1,"X",0)</f>
        <v>0</v>
      </c>
      <c r="H939" s="137">
        <f>IF(Binary!H939&gt;=1,"X",0)</f>
        <v>0</v>
      </c>
      <c r="I939" s="137">
        <f>IF(Binary!I939&gt;=1,"X",0)</f>
        <v>0</v>
      </c>
      <c r="J939" s="137">
        <f>IF(Binary!J939&gt;=1,"X",0)</f>
        <v>0</v>
      </c>
      <c r="K939" s="137">
        <f>IF(Binary!K939&gt;=1,"X",0)</f>
        <v>0</v>
      </c>
      <c r="L939" s="137" t="str">
        <f>IF(Binary!L939&gt;=1,"X",0)</f>
        <v>X</v>
      </c>
      <c r="M939" t="str">
        <f>'Actual species'!V940</f>
        <v>------------</v>
      </c>
    </row>
    <row r="940" spans="1:13" x14ac:dyDescent="0.3">
      <c r="A940" t="str">
        <f>Binary!A940</f>
        <v>Paederidus rubrothoracicus</v>
      </c>
      <c r="B940" s="137">
        <f>IF(Binary!B940&gt;=1,"X",0)</f>
        <v>0</v>
      </c>
      <c r="C940" s="137">
        <f>IF(Binary!C940&gt;=1,"X",0)</f>
        <v>0</v>
      </c>
      <c r="D940" s="137">
        <f>IF(Binary!D940&gt;=1,"X",0)</f>
        <v>0</v>
      </c>
      <c r="E940" s="137">
        <f>IF(Binary!E940&gt;=1,"X",0)</f>
        <v>0</v>
      </c>
      <c r="F940" s="137">
        <f>IF(Binary!F940&gt;=1,"X",0)</f>
        <v>0</v>
      </c>
      <c r="G940" s="137">
        <f>IF(Binary!G940&gt;=1,"X",0)</f>
        <v>0</v>
      </c>
      <c r="H940" s="137">
        <f>IF(Binary!H940&gt;=1,"X",0)</f>
        <v>0</v>
      </c>
      <c r="I940" s="137">
        <f>IF(Binary!I940&gt;=1,"X",0)</f>
        <v>0</v>
      </c>
      <c r="J940" s="137">
        <f>IF(Binary!J940&gt;=1,"X",0)</f>
        <v>0</v>
      </c>
      <c r="K940" s="137">
        <f>IF(Binary!K940&gt;=1,"X",0)</f>
        <v>0</v>
      </c>
      <c r="L940" s="137">
        <f>IF(Binary!L940&gt;=1,"X",0)</f>
        <v>0</v>
      </c>
      <c r="M940" t="str">
        <f>'Actual species'!V941</f>
        <v>------------</v>
      </c>
    </row>
    <row r="941" spans="1:13" x14ac:dyDescent="0.3">
      <c r="A941" t="str">
        <f>Binary!A941</f>
        <v>Paederus fuscipes</v>
      </c>
      <c r="B941" s="137">
        <f>IF(Binary!B941&gt;=1,"X",0)</f>
        <v>0</v>
      </c>
      <c r="C941" s="137">
        <f>IF(Binary!C941&gt;=1,"X",0)</f>
        <v>0</v>
      </c>
      <c r="D941" s="137">
        <f>IF(Binary!D941&gt;=1,"X",0)</f>
        <v>0</v>
      </c>
      <c r="E941" s="137">
        <f>IF(Binary!E941&gt;=1,"X",0)</f>
        <v>0</v>
      </c>
      <c r="F941" s="137">
        <f>IF(Binary!F941&gt;=1,"X",0)</f>
        <v>0</v>
      </c>
      <c r="G941" s="137" t="str">
        <f>IF(Binary!G941&gt;=1,"X",0)</f>
        <v>X</v>
      </c>
      <c r="H941" s="137">
        <f>IF(Binary!H941&gt;=1,"X",0)</f>
        <v>0</v>
      </c>
      <c r="I941" s="137">
        <f>IF(Binary!I941&gt;=1,"X",0)</f>
        <v>0</v>
      </c>
      <c r="J941" s="137">
        <f>IF(Binary!J941&gt;=1,"X",0)</f>
        <v>0</v>
      </c>
      <c r="K941" s="137">
        <f>IF(Binary!K941&gt;=1,"X",0)</f>
        <v>0</v>
      </c>
      <c r="L941" s="137">
        <f>IF(Binary!L941&gt;=1,"X",0)</f>
        <v>0</v>
      </c>
      <c r="M941" t="str">
        <f>'Actual species'!V942</f>
        <v>------------</v>
      </c>
    </row>
    <row r="942" spans="1:13" x14ac:dyDescent="0.3">
      <c r="A942" t="str">
        <f>Binary!A942</f>
        <v>Paederus fuscipes fuscipes</v>
      </c>
      <c r="B942" s="137">
        <f>IF(Binary!B942&gt;=1,"X",0)</f>
        <v>0</v>
      </c>
      <c r="C942" s="137">
        <f>IF(Binary!C942&gt;=1,"X",0)</f>
        <v>0</v>
      </c>
      <c r="D942" s="137">
        <f>IF(Binary!D942&gt;=1,"X",0)</f>
        <v>0</v>
      </c>
      <c r="E942" s="137">
        <f>IF(Binary!E942&gt;=1,"X",0)</f>
        <v>0</v>
      </c>
      <c r="F942" s="137">
        <f>IF(Binary!F942&gt;=1,"X",0)</f>
        <v>0</v>
      </c>
      <c r="G942" s="137">
        <f>IF(Binary!G942&gt;=1,"X",0)</f>
        <v>0</v>
      </c>
      <c r="H942" s="137">
        <f>IF(Binary!H942&gt;=1,"X",0)</f>
        <v>0</v>
      </c>
      <c r="I942" s="137">
        <f>IF(Binary!I942&gt;=1,"X",0)</f>
        <v>0</v>
      </c>
      <c r="J942" s="137" t="str">
        <f>IF(Binary!J942&gt;=1,"X",0)</f>
        <v>X</v>
      </c>
      <c r="K942" s="137">
        <f>IF(Binary!K942&gt;=1,"X",0)</f>
        <v>0</v>
      </c>
      <c r="L942" s="137">
        <f>IF(Binary!L942&gt;=1,"X",0)</f>
        <v>0</v>
      </c>
      <c r="M942" t="str">
        <f>'Actual species'!V943</f>
        <v>------------</v>
      </c>
    </row>
    <row r="943" spans="1:13" x14ac:dyDescent="0.3">
      <c r="A943" t="str">
        <f>Binary!A943</f>
        <v>Paederus littoralis</v>
      </c>
      <c r="B943" s="137">
        <f>IF(Binary!B943&gt;=1,"X",0)</f>
        <v>0</v>
      </c>
      <c r="C943" s="137">
        <f>IF(Binary!C943&gt;=1,"X",0)</f>
        <v>0</v>
      </c>
      <c r="D943" s="137">
        <f>IF(Binary!D943&gt;=1,"X",0)</f>
        <v>0</v>
      </c>
      <c r="E943" s="137" t="str">
        <f>IF(Binary!E943&gt;=1,"X",0)</f>
        <v>X</v>
      </c>
      <c r="F943" s="137" t="str">
        <f>IF(Binary!F943&gt;=1,"X",0)</f>
        <v>X</v>
      </c>
      <c r="G943" s="137">
        <f>IF(Binary!G943&gt;=1,"X",0)</f>
        <v>0</v>
      </c>
      <c r="H943" s="137">
        <f>IF(Binary!H943&gt;=1,"X",0)</f>
        <v>0</v>
      </c>
      <c r="I943" s="137">
        <f>IF(Binary!I943&gt;=1,"X",0)</f>
        <v>0</v>
      </c>
      <c r="J943" s="137">
        <f>IF(Binary!J943&gt;=1,"X",0)</f>
        <v>0</v>
      </c>
      <c r="K943" s="137">
        <f>IF(Binary!K943&gt;=1,"X",0)</f>
        <v>0</v>
      </c>
      <c r="L943" s="137">
        <f>IF(Binary!L943&gt;=1,"X",0)</f>
        <v>0</v>
      </c>
      <c r="M943">
        <f>'Actual species'!V944</f>
        <v>3</v>
      </c>
    </row>
    <row r="944" spans="1:13" x14ac:dyDescent="0.3">
      <c r="A944" t="str">
        <f>Binary!A944</f>
        <v>Paederus schoenherri</v>
      </c>
      <c r="B944" s="137">
        <f>IF(Binary!B944&gt;=1,"X",0)</f>
        <v>0</v>
      </c>
      <c r="C944" s="137">
        <f>IF(Binary!C944&gt;=1,"X",0)</f>
        <v>0</v>
      </c>
      <c r="D944" s="137">
        <f>IF(Binary!D944&gt;=1,"X",0)</f>
        <v>0</v>
      </c>
      <c r="E944" s="137">
        <f>IF(Binary!E944&gt;=1,"X",0)</f>
        <v>0</v>
      </c>
      <c r="F944" s="137">
        <f>IF(Binary!F944&gt;=1,"X",0)</f>
        <v>0</v>
      </c>
      <c r="G944" s="137">
        <f>IF(Binary!G944&gt;=1,"X",0)</f>
        <v>0</v>
      </c>
      <c r="H944" s="137">
        <f>IF(Binary!H944&gt;=1,"X",0)</f>
        <v>0</v>
      </c>
      <c r="I944" s="137">
        <f>IF(Binary!I944&gt;=1,"X",0)</f>
        <v>0</v>
      </c>
      <c r="J944" s="137">
        <f>IF(Binary!J944&gt;=1,"X",0)</f>
        <v>0</v>
      </c>
      <c r="K944" s="137">
        <f>IF(Binary!K944&gt;=1,"X",0)</f>
        <v>0</v>
      </c>
      <c r="L944" s="137">
        <f>IF(Binary!L944&gt;=1,"X",0)</f>
        <v>0</v>
      </c>
      <c r="M944" t="str">
        <f>'Actual species'!V945</f>
        <v>------------</v>
      </c>
    </row>
    <row r="945" spans="1:13" x14ac:dyDescent="0.3">
      <c r="A945" t="str">
        <f>Binary!A945</f>
        <v>Platydomene picipes picipes</v>
      </c>
      <c r="B945" s="137">
        <f>IF(Binary!B945&gt;=1,"X",0)</f>
        <v>0</v>
      </c>
      <c r="C945" s="137">
        <f>IF(Binary!C945&gt;=1,"X",0)</f>
        <v>0</v>
      </c>
      <c r="D945" s="137">
        <f>IF(Binary!D945&gt;=1,"X",0)</f>
        <v>0</v>
      </c>
      <c r="E945" s="137">
        <f>IF(Binary!E945&gt;=1,"X",0)</f>
        <v>0</v>
      </c>
      <c r="F945" s="137">
        <f>IF(Binary!F945&gt;=1,"X",0)</f>
        <v>0</v>
      </c>
      <c r="G945" s="137" t="str">
        <f>IF(Binary!G945&gt;=1,"X",0)</f>
        <v>X</v>
      </c>
      <c r="H945" s="137">
        <f>IF(Binary!H945&gt;=1,"X",0)</f>
        <v>0</v>
      </c>
      <c r="I945" s="137">
        <f>IF(Binary!I945&gt;=1,"X",0)</f>
        <v>0</v>
      </c>
      <c r="J945" s="137">
        <f>IF(Binary!J945&gt;=1,"X",0)</f>
        <v>0</v>
      </c>
      <c r="K945" s="137">
        <f>IF(Binary!K945&gt;=1,"X",0)</f>
        <v>0</v>
      </c>
      <c r="L945" s="137">
        <f>IF(Binary!L945&gt;=1,"X",0)</f>
        <v>0</v>
      </c>
      <c r="M945" t="str">
        <f>'Actual species'!V946</f>
        <v>------------</v>
      </c>
    </row>
    <row r="946" spans="1:13" x14ac:dyDescent="0.3">
      <c r="A946" t="str">
        <f>Binary!A946</f>
        <v xml:space="preserve">Platydomene sp. </v>
      </c>
      <c r="B946" s="137">
        <f>IF(Binary!B946&gt;=1,"X",0)</f>
        <v>0</v>
      </c>
      <c r="C946" s="137" t="str">
        <f>IF(Binary!C946&gt;=1,"X",0)</f>
        <v>X</v>
      </c>
      <c r="D946" s="137">
        <f>IF(Binary!D946&gt;=1,"X",0)</f>
        <v>0</v>
      </c>
      <c r="E946" s="137">
        <f>IF(Binary!E946&gt;=1,"X",0)</f>
        <v>0</v>
      </c>
      <c r="F946" s="137">
        <f>IF(Binary!F946&gt;=1,"X",0)</f>
        <v>0</v>
      </c>
      <c r="G946" s="137">
        <f>IF(Binary!G946&gt;=1,"X",0)</f>
        <v>0</v>
      </c>
      <c r="H946" s="137">
        <f>IF(Binary!H946&gt;=1,"X",0)</f>
        <v>0</v>
      </c>
      <c r="I946" s="137">
        <f>IF(Binary!I946&gt;=1,"X",0)</f>
        <v>0</v>
      </c>
      <c r="J946" s="137">
        <f>IF(Binary!J946&gt;=1,"X",0)</f>
        <v>0</v>
      </c>
      <c r="K946" s="137">
        <f>IF(Binary!K946&gt;=1,"X",0)</f>
        <v>0</v>
      </c>
      <c r="L946" s="137">
        <f>IF(Binary!L946&gt;=1,"X",0)</f>
        <v>0</v>
      </c>
      <c r="M946" t="str">
        <f>'Actual species'!V947</f>
        <v>------------</v>
      </c>
    </row>
    <row r="947" spans="1:13" x14ac:dyDescent="0.3">
      <c r="A947" t="str">
        <f>Binary!A947</f>
        <v>Pseudobium hellenicum</v>
      </c>
      <c r="B947" s="137">
        <f>IF(Binary!B947&gt;=1,"X",0)</f>
        <v>0</v>
      </c>
      <c r="C947" s="137">
        <f>IF(Binary!C947&gt;=1,"X",0)</f>
        <v>0</v>
      </c>
      <c r="D947" s="137">
        <f>IF(Binary!D947&gt;=1,"X",0)</f>
        <v>0</v>
      </c>
      <c r="E947" s="137">
        <f>IF(Binary!E947&gt;=1,"X",0)</f>
        <v>0</v>
      </c>
      <c r="F947" s="137">
        <f>IF(Binary!F947&gt;=1,"X",0)</f>
        <v>0</v>
      </c>
      <c r="G947" s="137" t="str">
        <f>IF(Binary!G947&gt;=1,"X",0)</f>
        <v>X</v>
      </c>
      <c r="H947" s="137">
        <f>IF(Binary!H947&gt;=1,"X",0)</f>
        <v>0</v>
      </c>
      <c r="I947" s="137">
        <f>IF(Binary!I947&gt;=1,"X",0)</f>
        <v>0</v>
      </c>
      <c r="J947" s="137">
        <f>IF(Binary!J947&gt;=1,"X",0)</f>
        <v>0</v>
      </c>
      <c r="K947" s="137">
        <f>IF(Binary!K947&gt;=1,"X",0)</f>
        <v>0</v>
      </c>
      <c r="L947" s="137">
        <f>IF(Binary!L947&gt;=1,"X",0)</f>
        <v>0</v>
      </c>
      <c r="M947" t="str">
        <f>'Actual species'!V948</f>
        <v>------------</v>
      </c>
    </row>
    <row r="948" spans="1:13" x14ac:dyDescent="0.3">
      <c r="A948" t="str">
        <f>Binary!A948</f>
        <v xml:space="preserve">Pseudolathra cretensis (E) </v>
      </c>
      <c r="B948" s="137">
        <f>IF(Binary!B948&gt;=1,"X",0)</f>
        <v>0</v>
      </c>
      <c r="C948" s="137">
        <f>IF(Binary!C948&gt;=1,"X",0)</f>
        <v>0</v>
      </c>
      <c r="D948" s="137">
        <f>IF(Binary!D948&gt;=1,"X",0)</f>
        <v>0</v>
      </c>
      <c r="E948" s="137">
        <f>IF(Binary!E948&gt;=1,"X",0)</f>
        <v>0</v>
      </c>
      <c r="F948" s="137">
        <f>IF(Binary!F948&gt;=1,"X",0)</f>
        <v>0</v>
      </c>
      <c r="G948" s="137">
        <f>IF(Binary!G948&gt;=1,"X",0)</f>
        <v>0</v>
      </c>
      <c r="H948" s="137">
        <f>IF(Binary!H948&gt;=1,"X",0)</f>
        <v>0</v>
      </c>
      <c r="I948" s="137">
        <f>IF(Binary!I948&gt;=1,"X",0)</f>
        <v>0</v>
      </c>
      <c r="J948" s="137">
        <f>IF(Binary!J948&gt;=1,"X",0)</f>
        <v>0</v>
      </c>
      <c r="K948" s="137">
        <f>IF(Binary!K948&gt;=1,"X",0)</f>
        <v>0</v>
      </c>
      <c r="L948" s="137">
        <f>IF(Binary!L948&gt;=1,"X",0)</f>
        <v>0</v>
      </c>
      <c r="M948" t="str">
        <f>'Actual species'!V949</f>
        <v>------------</v>
      </c>
    </row>
    <row r="949" spans="1:13" x14ac:dyDescent="0.3">
      <c r="A949" t="str">
        <f>Binary!A949</f>
        <v>Pseudomedon dido</v>
      </c>
      <c r="B949" s="137">
        <f>IF(Binary!B949&gt;=1,"X",0)</f>
        <v>0</v>
      </c>
      <c r="C949" s="137">
        <f>IF(Binary!C949&gt;=1,"X",0)</f>
        <v>0</v>
      </c>
      <c r="D949" s="137">
        <f>IF(Binary!D949&gt;=1,"X",0)</f>
        <v>0</v>
      </c>
      <c r="E949" s="137">
        <f>IF(Binary!E949&gt;=1,"X",0)</f>
        <v>0</v>
      </c>
      <c r="F949" s="137" t="str">
        <f>IF(Binary!F949&gt;=1,"X",0)</f>
        <v>X</v>
      </c>
      <c r="G949" s="137">
        <f>IF(Binary!G949&gt;=1,"X",0)</f>
        <v>0</v>
      </c>
      <c r="H949" s="137">
        <f>IF(Binary!H949&gt;=1,"X",0)</f>
        <v>0</v>
      </c>
      <c r="I949" s="137">
        <f>IF(Binary!I949&gt;=1,"X",0)</f>
        <v>0</v>
      </c>
      <c r="J949" s="137">
        <f>IF(Binary!J949&gt;=1,"X",0)</f>
        <v>0</v>
      </c>
      <c r="K949" s="137">
        <f>IF(Binary!K949&gt;=1,"X",0)</f>
        <v>0</v>
      </c>
      <c r="L949" s="137">
        <f>IF(Binary!L949&gt;=1,"X",0)</f>
        <v>0</v>
      </c>
      <c r="M949" t="str">
        <f>'Actual species'!V950</f>
        <v>------------</v>
      </c>
    </row>
    <row r="950" spans="1:13" x14ac:dyDescent="0.3">
      <c r="A950" t="str">
        <f>Binary!A950</f>
        <v>Pseudomedon obscurellus</v>
      </c>
      <c r="B950" s="137">
        <f>IF(Binary!B950&gt;=1,"X",0)</f>
        <v>0</v>
      </c>
      <c r="C950" s="137">
        <f>IF(Binary!C950&gt;=1,"X",0)</f>
        <v>0</v>
      </c>
      <c r="D950" s="137">
        <f>IF(Binary!D950&gt;=1,"X",0)</f>
        <v>0</v>
      </c>
      <c r="E950" s="137">
        <f>IF(Binary!E950&gt;=1,"X",0)</f>
        <v>0</v>
      </c>
      <c r="F950" s="137" t="str">
        <f>IF(Binary!F950&gt;=1,"X",0)</f>
        <v>X</v>
      </c>
      <c r="G950" s="137">
        <f>IF(Binary!G950&gt;=1,"X",0)</f>
        <v>0</v>
      </c>
      <c r="H950" s="137">
        <f>IF(Binary!H950&gt;=1,"X",0)</f>
        <v>0</v>
      </c>
      <c r="I950" s="137">
        <f>IF(Binary!I950&gt;=1,"X",0)</f>
        <v>0</v>
      </c>
      <c r="J950" s="137" t="str">
        <f>IF(Binary!J950&gt;=1,"X",0)</f>
        <v>X</v>
      </c>
      <c r="K950" s="137">
        <f>IF(Binary!K950&gt;=1,"X",0)</f>
        <v>0</v>
      </c>
      <c r="L950" s="137">
        <f>IF(Binary!L950&gt;=1,"X",0)</f>
        <v>0</v>
      </c>
      <c r="M950" t="str">
        <f>'Actual species'!V951</f>
        <v>------------</v>
      </c>
    </row>
    <row r="951" spans="1:13" x14ac:dyDescent="0.3">
      <c r="A951" t="str">
        <f>Binary!A951</f>
        <v>Pseudomedon obsoletus</v>
      </c>
      <c r="B951" s="137">
        <f>IF(Binary!B951&gt;=1,"X",0)</f>
        <v>0</v>
      </c>
      <c r="C951" s="137">
        <f>IF(Binary!C951&gt;=1,"X",0)</f>
        <v>0</v>
      </c>
      <c r="D951" s="137">
        <f>IF(Binary!D951&gt;=1,"X",0)</f>
        <v>0</v>
      </c>
      <c r="E951" s="137">
        <f>IF(Binary!E951&gt;=1,"X",0)</f>
        <v>0</v>
      </c>
      <c r="F951" s="137">
        <f>IF(Binary!F951&gt;=1,"X",0)</f>
        <v>0</v>
      </c>
      <c r="G951" s="137">
        <f>IF(Binary!G951&gt;=1,"X",0)</f>
        <v>0</v>
      </c>
      <c r="H951" s="137">
        <f>IF(Binary!H951&gt;=1,"X",0)</f>
        <v>0</v>
      </c>
      <c r="I951" s="137">
        <f>IF(Binary!I951&gt;=1,"X",0)</f>
        <v>0</v>
      </c>
      <c r="J951" s="137" t="str">
        <f>IF(Binary!J951&gt;=1,"X",0)</f>
        <v>X</v>
      </c>
      <c r="K951" s="137">
        <f>IF(Binary!K951&gt;=1,"X",0)</f>
        <v>0</v>
      </c>
      <c r="L951" s="137">
        <f>IF(Binary!L951&gt;=1,"X",0)</f>
        <v>0</v>
      </c>
      <c r="M951" t="str">
        <f>'Actual species'!V952</f>
        <v>------------</v>
      </c>
    </row>
    <row r="952" spans="1:13" x14ac:dyDescent="0.3">
      <c r="A952" t="str">
        <f>Binary!A952</f>
        <v>Rugilus angustatus</v>
      </c>
      <c r="B952" s="137" t="str">
        <f>IF(Binary!B952&gt;=1,"X",0)</f>
        <v>X</v>
      </c>
      <c r="C952" s="137">
        <f>IF(Binary!C952&gt;=1,"X",0)</f>
        <v>0</v>
      </c>
      <c r="D952" s="137">
        <f>IF(Binary!D952&gt;=1,"X",0)</f>
        <v>0</v>
      </c>
      <c r="E952" s="137">
        <f>IF(Binary!E952&gt;=1,"X",0)</f>
        <v>0</v>
      </c>
      <c r="F952" s="137" t="str">
        <f>IF(Binary!F952&gt;=1,"X",0)</f>
        <v>X</v>
      </c>
      <c r="G952" s="137">
        <f>IF(Binary!G952&gt;=1,"X",0)</f>
        <v>0</v>
      </c>
      <c r="H952" s="137">
        <f>IF(Binary!H952&gt;=1,"X",0)</f>
        <v>0</v>
      </c>
      <c r="I952" s="137">
        <f>IF(Binary!I952&gt;=1,"X",0)</f>
        <v>0</v>
      </c>
      <c r="J952" s="137">
        <f>IF(Binary!J952&gt;=1,"X",0)</f>
        <v>0</v>
      </c>
      <c r="K952" s="137">
        <f>IF(Binary!K952&gt;=1,"X",0)</f>
        <v>0</v>
      </c>
      <c r="L952" s="137">
        <f>IF(Binary!L952&gt;=1,"X",0)</f>
        <v>0</v>
      </c>
      <c r="M952" t="str">
        <f>'Actual species'!V953</f>
        <v>------------</v>
      </c>
    </row>
    <row r="953" spans="1:13" x14ac:dyDescent="0.3">
      <c r="A953" t="str">
        <f>Binary!A953</f>
        <v>Rugilus dilutipes</v>
      </c>
      <c r="B953" s="137">
        <f>IF(Binary!B953&gt;=1,"X",0)</f>
        <v>0</v>
      </c>
      <c r="C953" s="137">
        <f>IF(Binary!C953&gt;=1,"X",0)</f>
        <v>0</v>
      </c>
      <c r="D953" s="137">
        <f>IF(Binary!D953&gt;=1,"X",0)</f>
        <v>0</v>
      </c>
      <c r="E953" s="137">
        <f>IF(Binary!E953&gt;=1,"X",0)</f>
        <v>0</v>
      </c>
      <c r="F953" s="137">
        <f>IF(Binary!F953&gt;=1,"X",0)</f>
        <v>0</v>
      </c>
      <c r="G953" s="137">
        <f>IF(Binary!G953&gt;=1,"X",0)</f>
        <v>0</v>
      </c>
      <c r="H953" s="137">
        <f>IF(Binary!H953&gt;=1,"X",0)</f>
        <v>0</v>
      </c>
      <c r="I953" s="137">
        <f>IF(Binary!I953&gt;=1,"X",0)</f>
        <v>0</v>
      </c>
      <c r="J953" s="137" t="str">
        <f>IF(Binary!J953&gt;=1,"X",0)</f>
        <v>X</v>
      </c>
      <c r="K953" s="137">
        <f>IF(Binary!K953&gt;=1,"X",0)</f>
        <v>0</v>
      </c>
      <c r="L953" s="137">
        <f>IF(Binary!L953&gt;=1,"X",0)</f>
        <v>0</v>
      </c>
      <c r="M953" t="str">
        <f>'Actual species'!V954</f>
        <v>------------</v>
      </c>
    </row>
    <row r="954" spans="1:13" x14ac:dyDescent="0.3">
      <c r="A954" t="str">
        <f>Binary!A954</f>
        <v>Rugilus lesbius</v>
      </c>
      <c r="B954" s="137">
        <f>IF(Binary!B954&gt;=1,"X",0)</f>
        <v>0</v>
      </c>
      <c r="C954" s="137">
        <f>IF(Binary!C954&gt;=1,"X",0)</f>
        <v>0</v>
      </c>
      <c r="D954" s="137">
        <f>IF(Binary!D954&gt;=1,"X",0)</f>
        <v>0</v>
      </c>
      <c r="E954" s="137" t="str">
        <f>IF(Binary!E954&gt;=1,"X",0)</f>
        <v>X</v>
      </c>
      <c r="F954" s="137" t="str">
        <f>IF(Binary!F954&gt;=1,"X",0)</f>
        <v>X</v>
      </c>
      <c r="G954" s="137">
        <f>IF(Binary!G954&gt;=1,"X",0)</f>
        <v>0</v>
      </c>
      <c r="H954" s="137">
        <f>IF(Binary!H954&gt;=1,"X",0)</f>
        <v>0</v>
      </c>
      <c r="I954" s="137">
        <f>IF(Binary!I954&gt;=1,"X",0)</f>
        <v>0</v>
      </c>
      <c r="J954" s="137">
        <f>IF(Binary!J954&gt;=1,"X",0)</f>
        <v>0</v>
      </c>
      <c r="K954" s="137">
        <f>IF(Binary!K954&gt;=1,"X",0)</f>
        <v>0</v>
      </c>
      <c r="L954" s="137">
        <f>IF(Binary!L954&gt;=1,"X",0)</f>
        <v>0</v>
      </c>
      <c r="M954" t="str">
        <f>'Actual species'!V955</f>
        <v>------------</v>
      </c>
    </row>
    <row r="955" spans="1:13" x14ac:dyDescent="0.3">
      <c r="A955" t="str">
        <f>Binary!A955</f>
        <v>Rugilus orbiculatus</v>
      </c>
      <c r="B955" s="137">
        <f>IF(Binary!B955&gt;=1,"X",0)</f>
        <v>0</v>
      </c>
      <c r="C955" s="137">
        <f>IF(Binary!C955&gt;=1,"X",0)</f>
        <v>0</v>
      </c>
      <c r="D955" s="137">
        <f>IF(Binary!D955&gt;=1,"X",0)</f>
        <v>0</v>
      </c>
      <c r="E955" s="137">
        <f>IF(Binary!E955&gt;=1,"X",0)</f>
        <v>0</v>
      </c>
      <c r="F955" s="137">
        <f>IF(Binary!F955&gt;=1,"X",0)</f>
        <v>0</v>
      </c>
      <c r="G955" s="137">
        <f>IF(Binary!G955&gt;=1,"X",0)</f>
        <v>0</v>
      </c>
      <c r="H955" s="137">
        <f>IF(Binary!H955&gt;=1,"X",0)</f>
        <v>0</v>
      </c>
      <c r="I955" s="137">
        <f>IF(Binary!I955&gt;=1,"X",0)</f>
        <v>0</v>
      </c>
      <c r="J955" s="137" t="str">
        <f>IF(Binary!J955&gt;=1,"X",0)</f>
        <v>X</v>
      </c>
      <c r="K955" s="137">
        <f>IF(Binary!K955&gt;=1,"X",0)</f>
        <v>0</v>
      </c>
      <c r="L955" s="137">
        <f>IF(Binary!L955&gt;=1,"X",0)</f>
        <v>0</v>
      </c>
      <c r="M955" t="str">
        <f>'Actual species'!V956</f>
        <v>------------</v>
      </c>
    </row>
    <row r="956" spans="1:13" x14ac:dyDescent="0.3">
      <c r="A956" t="str">
        <f>Binary!A956</f>
        <v>Rugilus similis</v>
      </c>
      <c r="B956" s="137">
        <f>IF(Binary!B956&gt;=1,"X",0)</f>
        <v>0</v>
      </c>
      <c r="C956" s="137">
        <f>IF(Binary!C956&gt;=1,"X",0)</f>
        <v>0</v>
      </c>
      <c r="D956" s="137">
        <f>IF(Binary!D956&gt;=1,"X",0)</f>
        <v>0</v>
      </c>
      <c r="E956" s="137">
        <f>IF(Binary!E956&gt;=1,"X",0)</f>
        <v>0</v>
      </c>
      <c r="F956" s="137" t="str">
        <f>IF(Binary!F956&gt;=1,"X",0)</f>
        <v>X</v>
      </c>
      <c r="G956" s="137">
        <f>IF(Binary!G956&gt;=1,"X",0)</f>
        <v>0</v>
      </c>
      <c r="H956" s="137">
        <f>IF(Binary!H956&gt;=1,"X",0)</f>
        <v>0</v>
      </c>
      <c r="I956" s="137">
        <f>IF(Binary!I956&gt;=1,"X",0)</f>
        <v>0</v>
      </c>
      <c r="J956" s="137">
        <f>IF(Binary!J956&gt;=1,"X",0)</f>
        <v>0</v>
      </c>
      <c r="K956" s="137">
        <f>IF(Binary!K956&gt;=1,"X",0)</f>
        <v>0</v>
      </c>
      <c r="L956" s="137">
        <f>IF(Binary!L956&gt;=1,"X",0)</f>
        <v>0</v>
      </c>
      <c r="M956" t="str">
        <f>'Actual species'!V957</f>
        <v>------------</v>
      </c>
    </row>
    <row r="957" spans="1:13" x14ac:dyDescent="0.3">
      <c r="A957" t="str">
        <f>Binary!A957</f>
        <v>Scopaeus cameroni</v>
      </c>
      <c r="B957" s="137">
        <f>IF(Binary!B957&gt;=1,"X",0)</f>
        <v>0</v>
      </c>
      <c r="C957" s="137">
        <f>IF(Binary!C957&gt;=1,"X",0)</f>
        <v>0</v>
      </c>
      <c r="D957" s="137">
        <f>IF(Binary!D957&gt;=1,"X",0)</f>
        <v>0</v>
      </c>
      <c r="E957" s="137">
        <f>IF(Binary!E957&gt;=1,"X",0)</f>
        <v>0</v>
      </c>
      <c r="F957" s="137" t="str">
        <f>IF(Binary!F957&gt;=1,"X",0)</f>
        <v>X</v>
      </c>
      <c r="G957" s="137">
        <f>IF(Binary!G957&gt;=1,"X",0)</f>
        <v>0</v>
      </c>
      <c r="H957" s="137">
        <f>IF(Binary!H957&gt;=1,"X",0)</f>
        <v>0</v>
      </c>
      <c r="I957" s="137">
        <f>IF(Binary!I957&gt;=1,"X",0)</f>
        <v>0</v>
      </c>
      <c r="J957" s="137" t="str">
        <f>IF(Binary!J957&gt;=1,"X",0)</f>
        <v>X</v>
      </c>
      <c r="K957" s="137">
        <f>IF(Binary!K957&gt;=1,"X",0)</f>
        <v>0</v>
      </c>
      <c r="L957" s="137">
        <f>IF(Binary!L957&gt;=1,"X",0)</f>
        <v>0</v>
      </c>
      <c r="M957" t="str">
        <f>'Actual species'!V958</f>
        <v>------------</v>
      </c>
    </row>
    <row r="958" spans="1:13" x14ac:dyDescent="0.3">
      <c r="A958" t="str">
        <f>Binary!A958</f>
        <v>Scopaeus cf. Pusillus</v>
      </c>
      <c r="B958" s="137">
        <f>IF(Binary!B958&gt;=1,"X",0)</f>
        <v>0</v>
      </c>
      <c r="C958" s="137">
        <f>IF(Binary!C958&gt;=1,"X",0)</f>
        <v>0</v>
      </c>
      <c r="D958" s="137">
        <f>IF(Binary!D958&gt;=1,"X",0)</f>
        <v>0</v>
      </c>
      <c r="E958" s="137">
        <f>IF(Binary!E958&gt;=1,"X",0)</f>
        <v>0</v>
      </c>
      <c r="F958" s="137" t="str">
        <f>IF(Binary!F958&gt;=1,"X",0)</f>
        <v>X</v>
      </c>
      <c r="G958" s="137">
        <f>IF(Binary!G958&gt;=1,"X",0)</f>
        <v>0</v>
      </c>
      <c r="H958" s="137">
        <f>IF(Binary!H958&gt;=1,"X",0)</f>
        <v>0</v>
      </c>
      <c r="I958" s="137">
        <f>IF(Binary!I958&gt;=1,"X",0)</f>
        <v>0</v>
      </c>
      <c r="J958" s="137">
        <f>IF(Binary!J958&gt;=1,"X",0)</f>
        <v>0</v>
      </c>
      <c r="K958" s="137">
        <f>IF(Binary!K958&gt;=1,"X",0)</f>
        <v>0</v>
      </c>
      <c r="L958" s="137">
        <f>IF(Binary!L958&gt;=1,"X",0)</f>
        <v>0</v>
      </c>
      <c r="M958" t="str">
        <f>'Actual species'!V959</f>
        <v>------------</v>
      </c>
    </row>
    <row r="959" spans="1:13" x14ac:dyDescent="0.3">
      <c r="A959" t="str">
        <f>Binary!A959</f>
        <v>Scopaeus creticus</v>
      </c>
      <c r="B959" s="137">
        <f>IF(Binary!B959&gt;=1,"X",0)</f>
        <v>0</v>
      </c>
      <c r="C959" s="137">
        <f>IF(Binary!C959&gt;=1,"X",0)</f>
        <v>0</v>
      </c>
      <c r="D959" s="137">
        <f>IF(Binary!D959&gt;=1,"X",0)</f>
        <v>0</v>
      </c>
      <c r="E959" s="137">
        <f>IF(Binary!E959&gt;=1,"X",0)</f>
        <v>0</v>
      </c>
      <c r="F959" s="137">
        <f>IF(Binary!F959&gt;=1,"X",0)</f>
        <v>0</v>
      </c>
      <c r="G959" s="137">
        <f>IF(Binary!G959&gt;=1,"X",0)</f>
        <v>0</v>
      </c>
      <c r="H959" s="137">
        <f>IF(Binary!H959&gt;=1,"X",0)</f>
        <v>0</v>
      </c>
      <c r="I959" s="137">
        <f>IF(Binary!I959&gt;=1,"X",0)</f>
        <v>0</v>
      </c>
      <c r="J959" s="137">
        <f>IF(Binary!J959&gt;=1,"X",0)</f>
        <v>0</v>
      </c>
      <c r="K959" s="137">
        <f>IF(Binary!K959&gt;=1,"X",0)</f>
        <v>0</v>
      </c>
      <c r="L959" s="137" t="str">
        <f>IF(Binary!L959&gt;=1,"X",0)</f>
        <v>X</v>
      </c>
      <c r="M959" t="str">
        <f>'Actual species'!V960</f>
        <v>------------</v>
      </c>
    </row>
    <row r="960" spans="1:13" x14ac:dyDescent="0.3">
      <c r="A960" t="str">
        <f>Binary!A960</f>
        <v>Scopaeus debilis</v>
      </c>
      <c r="B960" s="137" t="str">
        <f>IF(Binary!B960&gt;=1,"X",0)</f>
        <v>X</v>
      </c>
      <c r="C960" s="137">
        <f>IF(Binary!C960&gt;=1,"X",0)</f>
        <v>0</v>
      </c>
      <c r="D960" s="137">
        <f>IF(Binary!D960&gt;=1,"X",0)</f>
        <v>0</v>
      </c>
      <c r="E960" s="137">
        <f>IF(Binary!E960&gt;=1,"X",0)</f>
        <v>0</v>
      </c>
      <c r="F960" s="137" t="str">
        <f>IF(Binary!F960&gt;=1,"X",0)</f>
        <v>X</v>
      </c>
      <c r="G960" s="137">
        <f>IF(Binary!G960&gt;=1,"X",0)</f>
        <v>0</v>
      </c>
      <c r="H960" s="137">
        <f>IF(Binary!H960&gt;=1,"X",0)</f>
        <v>0</v>
      </c>
      <c r="I960" s="137">
        <f>IF(Binary!I960&gt;=1,"X",0)</f>
        <v>0</v>
      </c>
      <c r="J960" s="137" t="str">
        <f>IF(Binary!J960&gt;=1,"X",0)</f>
        <v>X</v>
      </c>
      <c r="K960" s="137">
        <f>IF(Binary!K960&gt;=1,"X",0)</f>
        <v>0</v>
      </c>
      <c r="L960" s="137">
        <f>IF(Binary!L960&gt;=1,"X",0)</f>
        <v>0</v>
      </c>
      <c r="M960" t="str">
        <f>'Actual species'!V961</f>
        <v>------------</v>
      </c>
    </row>
    <row r="961" spans="1:13" x14ac:dyDescent="0.3">
      <c r="A961" t="str">
        <f>Binary!A961</f>
        <v xml:space="preserve">*Scopaeus flavofasciatus (E) </v>
      </c>
      <c r="B961" s="137" t="str">
        <f>IF(Binary!B961&gt;=1,"X",0)</f>
        <v>X</v>
      </c>
      <c r="C961" s="137">
        <f>IF(Binary!C961&gt;=1,"X",0)</f>
        <v>0</v>
      </c>
      <c r="D961" s="137">
        <f>IF(Binary!D961&gt;=1,"X",0)</f>
        <v>0</v>
      </c>
      <c r="E961" s="137">
        <f>IF(Binary!E961&gt;=1,"X",0)</f>
        <v>0</v>
      </c>
      <c r="F961" s="137">
        <f>IF(Binary!F961&gt;=1,"X",0)</f>
        <v>0</v>
      </c>
      <c r="G961" s="137">
        <f>IF(Binary!G961&gt;=1,"X",0)</f>
        <v>0</v>
      </c>
      <c r="H961" s="137">
        <f>IF(Binary!H961&gt;=1,"X",0)</f>
        <v>0</v>
      </c>
      <c r="I961" s="137">
        <f>IF(Binary!I961&gt;=1,"X",0)</f>
        <v>0</v>
      </c>
      <c r="J961" s="137">
        <f>IF(Binary!J961&gt;=1,"X",0)</f>
        <v>0</v>
      </c>
      <c r="K961" s="137">
        <f>IF(Binary!K961&gt;=1,"X",0)</f>
        <v>0</v>
      </c>
      <c r="L961" s="137">
        <f>IF(Binary!L961&gt;=1,"X",0)</f>
        <v>0</v>
      </c>
      <c r="M961" t="str">
        <f>'Actual species'!V962</f>
        <v>------------</v>
      </c>
    </row>
    <row r="962" spans="1:13" x14ac:dyDescent="0.3">
      <c r="A962" s="63" t="str">
        <f>Binary!A962</f>
        <v>Scopaeus gracilis</v>
      </c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6"/>
    </row>
    <row r="963" spans="1:13" x14ac:dyDescent="0.3">
      <c r="A963" t="str">
        <f>Binary!A963</f>
        <v>Scopaeus haemusensis</v>
      </c>
      <c r="B963" s="137">
        <f>IF(Binary!B963&gt;=1,"X",0)</f>
        <v>0</v>
      </c>
      <c r="C963" s="137">
        <f>IF(Binary!C963&gt;=1,"X",0)</f>
        <v>0</v>
      </c>
      <c r="D963" s="137">
        <f>IF(Binary!D963&gt;=1,"X",0)</f>
        <v>0</v>
      </c>
      <c r="E963" s="137" t="str">
        <f>IF(Binary!E963&gt;=1,"X",0)</f>
        <v>X</v>
      </c>
      <c r="F963" s="137">
        <f>IF(Binary!F963&gt;=1,"X",0)</f>
        <v>0</v>
      </c>
      <c r="G963" s="137">
        <f>IF(Binary!G963&gt;=1,"X",0)</f>
        <v>0</v>
      </c>
      <c r="H963" s="137">
        <f>IF(Binary!H963&gt;=1,"X",0)</f>
        <v>0</v>
      </c>
      <c r="I963" s="137">
        <f>IF(Binary!I963&gt;=1,"X",0)</f>
        <v>0</v>
      </c>
      <c r="J963" s="137">
        <f>IF(Binary!J963&gt;=1,"X",0)</f>
        <v>0</v>
      </c>
      <c r="K963" s="137">
        <f>IF(Binary!K963&gt;=1,"X",0)</f>
        <v>0</v>
      </c>
      <c r="L963" s="137">
        <f>IF(Binary!L963&gt;=1,"X",0)</f>
        <v>0</v>
      </c>
      <c r="M963" t="str">
        <f>'Actual species'!V964</f>
        <v>------------</v>
      </c>
    </row>
    <row r="964" spans="1:13" x14ac:dyDescent="0.3">
      <c r="A964" t="str">
        <f>Binary!A964</f>
        <v>Scopaeus illyricus</v>
      </c>
      <c r="B964" s="137">
        <f>IF(Binary!B964&gt;=1,"X",0)</f>
        <v>0</v>
      </c>
      <c r="C964" s="137">
        <f>IF(Binary!C964&gt;=1,"X",0)</f>
        <v>0</v>
      </c>
      <c r="D964" s="137">
        <f>IF(Binary!D964&gt;=1,"X",0)</f>
        <v>0</v>
      </c>
      <c r="E964" s="137">
        <f>IF(Binary!E964&gt;=1,"X",0)</f>
        <v>0</v>
      </c>
      <c r="F964" s="137">
        <f>IF(Binary!F964&gt;=1,"X",0)</f>
        <v>0</v>
      </c>
      <c r="G964" s="137">
        <f>IF(Binary!G964&gt;=1,"X",0)</f>
        <v>0</v>
      </c>
      <c r="H964" s="137">
        <f>IF(Binary!H964&gt;=1,"X",0)</f>
        <v>0</v>
      </c>
      <c r="I964" s="137">
        <f>IF(Binary!I964&gt;=1,"X",0)</f>
        <v>0</v>
      </c>
      <c r="J964" s="137">
        <f>IF(Binary!J964&gt;=1,"X",0)</f>
        <v>0</v>
      </c>
      <c r="K964" s="137">
        <f>IF(Binary!K964&gt;=1,"X",0)</f>
        <v>0</v>
      </c>
      <c r="L964" s="137">
        <f>IF(Binary!L964&gt;=1,"X",0)</f>
        <v>0</v>
      </c>
      <c r="M964" t="str">
        <f>'Actual species'!V965</f>
        <v>------------</v>
      </c>
    </row>
    <row r="965" spans="1:13" x14ac:dyDescent="0.3">
      <c r="A965" t="str">
        <f>Binary!A965</f>
        <v>Scopaeus laevigatus</v>
      </c>
      <c r="B965" s="137">
        <f>IF(Binary!B965&gt;=1,"X",0)</f>
        <v>0</v>
      </c>
      <c r="C965" s="137">
        <f>IF(Binary!C965&gt;=1,"X",0)</f>
        <v>0</v>
      </c>
      <c r="D965" s="137">
        <f>IF(Binary!D965&gt;=1,"X",0)</f>
        <v>0</v>
      </c>
      <c r="E965" s="137">
        <f>IF(Binary!E965&gt;=1,"X",0)</f>
        <v>0</v>
      </c>
      <c r="F965" s="137" t="str">
        <f>IF(Binary!F965&gt;=1,"X",0)</f>
        <v>X</v>
      </c>
      <c r="G965" s="137">
        <f>IF(Binary!G965&gt;=1,"X",0)</f>
        <v>0</v>
      </c>
      <c r="H965" s="137">
        <f>IF(Binary!H965&gt;=1,"X",0)</f>
        <v>0</v>
      </c>
      <c r="I965" s="137">
        <f>IF(Binary!I965&gt;=1,"X",0)</f>
        <v>0</v>
      </c>
      <c r="J965" s="137" t="str">
        <f>IF(Binary!J965&gt;=1,"X",0)</f>
        <v>X</v>
      </c>
      <c r="K965" s="137">
        <f>IF(Binary!K965&gt;=1,"X",0)</f>
        <v>0</v>
      </c>
      <c r="L965" s="137">
        <f>IF(Binary!L965&gt;=1,"X",0)</f>
        <v>0</v>
      </c>
      <c r="M965" t="str">
        <f>'Actual species'!V966</f>
        <v>------------</v>
      </c>
    </row>
    <row r="966" spans="1:13" x14ac:dyDescent="0.3">
      <c r="A966" t="str">
        <f>Binary!A966</f>
        <v>Scopaeus mitratus</v>
      </c>
      <c r="B966" s="137">
        <f>IF(Binary!B966&gt;=1,"X",0)</f>
        <v>0</v>
      </c>
      <c r="C966" s="137">
        <f>IF(Binary!C966&gt;=1,"X",0)</f>
        <v>0</v>
      </c>
      <c r="D966" s="137">
        <f>IF(Binary!D966&gt;=1,"X",0)</f>
        <v>0</v>
      </c>
      <c r="E966" s="137">
        <f>IF(Binary!E966&gt;=1,"X",0)</f>
        <v>0</v>
      </c>
      <c r="F966" s="137">
        <f>IF(Binary!F966&gt;=1,"X",0)</f>
        <v>0</v>
      </c>
      <c r="G966" s="137">
        <f>IF(Binary!G966&gt;=1,"X",0)</f>
        <v>0</v>
      </c>
      <c r="H966" s="137">
        <f>IF(Binary!H966&gt;=1,"X",0)</f>
        <v>0</v>
      </c>
      <c r="I966" s="137">
        <f>IF(Binary!I966&gt;=1,"X",0)</f>
        <v>0</v>
      </c>
      <c r="J966" s="137">
        <f>IF(Binary!J966&gt;=1,"X",0)</f>
        <v>0</v>
      </c>
      <c r="K966" s="137">
        <f>IF(Binary!K966&gt;=1,"X",0)</f>
        <v>0</v>
      </c>
      <c r="L966" s="137">
        <f>IF(Binary!L966&gt;=1,"X",0)</f>
        <v>0</v>
      </c>
      <c r="M966" t="str">
        <f>'Actual species'!V967</f>
        <v>------------</v>
      </c>
    </row>
    <row r="967" spans="1:13" x14ac:dyDescent="0.3">
      <c r="A967" t="str">
        <f>Binary!A967</f>
        <v xml:space="preserve">Scopaeus muehlei (E) </v>
      </c>
      <c r="B967" s="137">
        <f>IF(Binary!B967&gt;=1,"X",0)</f>
        <v>0</v>
      </c>
      <c r="C967" s="137">
        <f>IF(Binary!C967&gt;=1,"X",0)</f>
        <v>0</v>
      </c>
      <c r="D967" s="137">
        <f>IF(Binary!D967&gt;=1,"X",0)</f>
        <v>0</v>
      </c>
      <c r="E967" s="137">
        <f>IF(Binary!E967&gt;=1,"X",0)</f>
        <v>0</v>
      </c>
      <c r="F967" s="137">
        <f>IF(Binary!F967&gt;=1,"X",0)</f>
        <v>0</v>
      </c>
      <c r="G967" s="137" t="str">
        <f>IF(Binary!G967&gt;=1,"X",0)</f>
        <v>X</v>
      </c>
      <c r="H967" s="137">
        <f>IF(Binary!H967&gt;=1,"X",0)</f>
        <v>0</v>
      </c>
      <c r="I967" s="137">
        <f>IF(Binary!I967&gt;=1,"X",0)</f>
        <v>0</v>
      </c>
      <c r="J967" s="137">
        <f>IF(Binary!J967&gt;=1,"X",0)</f>
        <v>0</v>
      </c>
      <c r="K967" s="137">
        <f>IF(Binary!K967&gt;=1,"X",0)</f>
        <v>0</v>
      </c>
      <c r="L967" s="137">
        <f>IF(Binary!L967&gt;=1,"X",0)</f>
        <v>0</v>
      </c>
      <c r="M967" t="str">
        <f>'Actual species'!V968</f>
        <v>------------</v>
      </c>
    </row>
    <row r="968" spans="1:13" x14ac:dyDescent="0.3">
      <c r="A968" t="str">
        <f>Binary!A968</f>
        <v>Scopaeus portai</v>
      </c>
      <c r="B968" s="137">
        <f>IF(Binary!B968&gt;=1,"X",0)</f>
        <v>0</v>
      </c>
      <c r="C968" s="137">
        <f>IF(Binary!C968&gt;=1,"X",0)</f>
        <v>0</v>
      </c>
      <c r="D968" s="137">
        <f>IF(Binary!D968&gt;=1,"X",0)</f>
        <v>0</v>
      </c>
      <c r="E968" s="137">
        <f>IF(Binary!E968&gt;=1,"X",0)</f>
        <v>0</v>
      </c>
      <c r="F968" s="137">
        <f>IF(Binary!F968&gt;=1,"X",0)</f>
        <v>0</v>
      </c>
      <c r="G968" s="137">
        <f>IF(Binary!G968&gt;=1,"X",0)</f>
        <v>0</v>
      </c>
      <c r="H968" s="137">
        <f>IF(Binary!H968&gt;=1,"X",0)</f>
        <v>0</v>
      </c>
      <c r="I968" s="137">
        <f>IF(Binary!I968&gt;=1,"X",0)</f>
        <v>0</v>
      </c>
      <c r="J968" s="137">
        <f>IF(Binary!J968&gt;=1,"X",0)</f>
        <v>0</v>
      </c>
      <c r="K968" s="137">
        <f>IF(Binary!K968&gt;=1,"X",0)</f>
        <v>0</v>
      </c>
      <c r="L968" s="137">
        <f>IF(Binary!L968&gt;=1,"X",0)</f>
        <v>0</v>
      </c>
      <c r="M968" t="str">
        <f>'Actual species'!V969</f>
        <v>------------</v>
      </c>
    </row>
    <row r="969" spans="1:13" x14ac:dyDescent="0.3">
      <c r="A969" t="str">
        <f>Binary!A969</f>
        <v>Scopaeus pusillus</v>
      </c>
      <c r="B969" s="137">
        <f>IF(Binary!B969&gt;=1,"X",0)</f>
        <v>0</v>
      </c>
      <c r="C969" s="137">
        <f>IF(Binary!C969&gt;=1,"X",0)</f>
        <v>0</v>
      </c>
      <c r="D969" s="137">
        <f>IF(Binary!D969&gt;=1,"X",0)</f>
        <v>0</v>
      </c>
      <c r="E969" s="137">
        <f>IF(Binary!E969&gt;=1,"X",0)</f>
        <v>0</v>
      </c>
      <c r="F969" s="137">
        <f>IF(Binary!F969&gt;=1,"X",0)</f>
        <v>0</v>
      </c>
      <c r="G969" s="137">
        <f>IF(Binary!G969&gt;=1,"X",0)</f>
        <v>0</v>
      </c>
      <c r="H969" s="137">
        <f>IF(Binary!H969&gt;=1,"X",0)</f>
        <v>0</v>
      </c>
      <c r="I969" s="137">
        <f>IF(Binary!I969&gt;=1,"X",0)</f>
        <v>0</v>
      </c>
      <c r="J969" s="137">
        <f>IF(Binary!J969&gt;=1,"X",0)</f>
        <v>0</v>
      </c>
      <c r="K969" s="137">
        <f>IF(Binary!K969&gt;=1,"X",0)</f>
        <v>0</v>
      </c>
      <c r="L969" s="137">
        <f>IF(Binary!L969&gt;=1,"X",0)</f>
        <v>0</v>
      </c>
      <c r="M969" t="str">
        <f>'Actual species'!V970</f>
        <v>------------</v>
      </c>
    </row>
    <row r="970" spans="1:13" x14ac:dyDescent="0.3">
      <c r="A970" t="str">
        <f>Binary!A970</f>
        <v xml:space="preserve">Scopaeus schusteri (E) </v>
      </c>
      <c r="B970" s="137">
        <f>IF(Binary!B970&gt;=1,"X",0)</f>
        <v>0</v>
      </c>
      <c r="C970" s="137">
        <f>IF(Binary!C970&gt;=1,"X",0)</f>
        <v>0</v>
      </c>
      <c r="D970" s="137">
        <f>IF(Binary!D970&gt;=1,"X",0)</f>
        <v>0</v>
      </c>
      <c r="E970" s="137">
        <f>IF(Binary!E970&gt;=1,"X",0)</f>
        <v>0</v>
      </c>
      <c r="F970" s="137">
        <f>IF(Binary!F970&gt;=1,"X",0)</f>
        <v>0</v>
      </c>
      <c r="G970" s="137">
        <f>IF(Binary!G970&gt;=1,"X",0)</f>
        <v>0</v>
      </c>
      <c r="H970" s="137" t="str">
        <f>IF(Binary!H970&gt;=1,"X",0)</f>
        <v>X</v>
      </c>
      <c r="I970" s="137">
        <f>IF(Binary!I970&gt;=1,"X",0)</f>
        <v>0</v>
      </c>
      <c r="J970" s="137">
        <f>IF(Binary!J970&gt;=1,"X",0)</f>
        <v>0</v>
      </c>
      <c r="K970" s="137">
        <f>IF(Binary!K970&gt;=1,"X",0)</f>
        <v>0</v>
      </c>
      <c r="L970" s="137">
        <f>IF(Binary!L970&gt;=1,"X",0)</f>
        <v>0</v>
      </c>
      <c r="M970" t="str">
        <f>'Actual species'!V971</f>
        <v>------------</v>
      </c>
    </row>
    <row r="971" spans="1:13" x14ac:dyDescent="0.3">
      <c r="A971" t="str">
        <f>Binary!A971</f>
        <v>Scopaeus sp.</v>
      </c>
      <c r="B971" s="137">
        <f>IF(Binary!B971&gt;=1,"X",0)</f>
        <v>0</v>
      </c>
      <c r="C971" s="137">
        <f>IF(Binary!C971&gt;=1,"X",0)</f>
        <v>0</v>
      </c>
      <c r="D971" s="137">
        <f>IF(Binary!D971&gt;=1,"X",0)</f>
        <v>0</v>
      </c>
      <c r="E971" s="137">
        <f>IF(Binary!E971&gt;=1,"X",0)</f>
        <v>0</v>
      </c>
      <c r="F971" s="137">
        <f>IF(Binary!F971&gt;=1,"X",0)</f>
        <v>0</v>
      </c>
      <c r="G971" s="137">
        <f>IF(Binary!G971&gt;=1,"X",0)</f>
        <v>0</v>
      </c>
      <c r="H971" s="137">
        <f>IF(Binary!H971&gt;=1,"X",0)</f>
        <v>0</v>
      </c>
      <c r="I971" s="137">
        <f>IF(Binary!I971&gt;=1,"X",0)</f>
        <v>0</v>
      </c>
      <c r="J971" s="137">
        <f>IF(Binary!J971&gt;=1,"X",0)</f>
        <v>0</v>
      </c>
      <c r="K971" s="137">
        <f>IF(Binary!K971&gt;=1,"X",0)</f>
        <v>0</v>
      </c>
      <c r="L971" s="137">
        <f>IF(Binary!L971&gt;=1,"X",0)</f>
        <v>0</v>
      </c>
      <c r="M971" t="str">
        <f>'Actual species'!V972</f>
        <v>------------</v>
      </c>
    </row>
    <row r="972" spans="1:13" x14ac:dyDescent="0.3">
      <c r="A972" t="str">
        <f>Binary!A972</f>
        <v>Scymbalium anale</v>
      </c>
      <c r="B972" s="137">
        <f>IF(Binary!B972&gt;=1,"X",0)</f>
        <v>0</v>
      </c>
      <c r="C972" s="137">
        <f>IF(Binary!C972&gt;=1,"X",0)</f>
        <v>0</v>
      </c>
      <c r="D972" s="137">
        <f>IF(Binary!D972&gt;=1,"X",0)</f>
        <v>0</v>
      </c>
      <c r="E972" s="137">
        <f>IF(Binary!E972&gt;=1,"X",0)</f>
        <v>0</v>
      </c>
      <c r="F972" s="137" t="str">
        <f>IF(Binary!F972&gt;=1,"X",0)</f>
        <v>X</v>
      </c>
      <c r="G972" s="137">
        <f>IF(Binary!G972&gt;=1,"X",0)</f>
        <v>0</v>
      </c>
      <c r="H972" s="137">
        <f>IF(Binary!H972&gt;=1,"X",0)</f>
        <v>0</v>
      </c>
      <c r="I972" s="137">
        <f>IF(Binary!I972&gt;=1,"X",0)</f>
        <v>0</v>
      </c>
      <c r="J972" s="137">
        <f>IF(Binary!J972&gt;=1,"X",0)</f>
        <v>0</v>
      </c>
      <c r="K972" s="137">
        <f>IF(Binary!K972&gt;=1,"X",0)</f>
        <v>0</v>
      </c>
      <c r="L972" s="137">
        <f>IF(Binary!L972&gt;=1,"X",0)</f>
        <v>0</v>
      </c>
      <c r="M972" t="str">
        <f>'Actual species'!V973</f>
        <v>------------</v>
      </c>
    </row>
    <row r="973" spans="1:13" x14ac:dyDescent="0.3">
      <c r="A973" t="str">
        <f>Binary!A973</f>
        <v xml:space="preserve">*Sunius ambelosicus (E) </v>
      </c>
      <c r="B973" s="137">
        <f>IF(Binary!B973&gt;=1,"X",0)</f>
        <v>0</v>
      </c>
      <c r="C973" s="137">
        <f>IF(Binary!C973&gt;=1,"X",0)</f>
        <v>0</v>
      </c>
      <c r="D973" s="137">
        <f>IF(Binary!D973&gt;=1,"X",0)</f>
        <v>0</v>
      </c>
      <c r="E973" s="137" t="str">
        <f>IF(Binary!E973&gt;=1,"X",0)</f>
        <v>X</v>
      </c>
      <c r="F973" s="137">
        <f>IF(Binary!F973&gt;=1,"X",0)</f>
        <v>0</v>
      </c>
      <c r="G973" s="137">
        <f>IF(Binary!G973&gt;=1,"X",0)</f>
        <v>0</v>
      </c>
      <c r="H973" s="137">
        <f>IF(Binary!H973&gt;=1,"X",0)</f>
        <v>0</v>
      </c>
      <c r="I973" s="137">
        <f>IF(Binary!I973&gt;=1,"X",0)</f>
        <v>0</v>
      </c>
      <c r="J973" s="137">
        <f>IF(Binary!J973&gt;=1,"X",0)</f>
        <v>0</v>
      </c>
      <c r="K973" s="137">
        <f>IF(Binary!K973&gt;=1,"X",0)</f>
        <v>0</v>
      </c>
      <c r="L973" s="137">
        <f>IF(Binary!L973&gt;=1,"X",0)</f>
        <v>0</v>
      </c>
      <c r="M973" t="str">
        <f>'Actual species'!V974</f>
        <v>------------</v>
      </c>
    </row>
    <row r="974" spans="1:13" x14ac:dyDescent="0.3">
      <c r="A974" t="str">
        <f>Binary!A974</f>
        <v>Sunius anatolicus (melanocephalus)</v>
      </c>
      <c r="B974" s="137">
        <f>IF(Binary!B974&gt;=1,"X",0)</f>
        <v>0</v>
      </c>
      <c r="C974" s="137">
        <f>IF(Binary!C974&gt;=1,"X",0)</f>
        <v>0</v>
      </c>
      <c r="D974" s="137">
        <f>IF(Binary!D974&gt;=1,"X",0)</f>
        <v>0</v>
      </c>
      <c r="E974" s="137">
        <f>IF(Binary!E974&gt;=1,"X",0)</f>
        <v>0</v>
      </c>
      <c r="F974" s="137" t="str">
        <f>IF(Binary!F974&gt;=1,"X",0)</f>
        <v>X</v>
      </c>
      <c r="G974" s="137">
        <f>IF(Binary!G974&gt;=1,"X",0)</f>
        <v>0</v>
      </c>
      <c r="H974" s="137">
        <f>IF(Binary!H974&gt;=1,"X",0)</f>
        <v>0</v>
      </c>
      <c r="I974" s="137">
        <f>IF(Binary!I974&gt;=1,"X",0)</f>
        <v>0</v>
      </c>
      <c r="J974" s="137">
        <f>IF(Binary!J974&gt;=1,"X",0)</f>
        <v>0</v>
      </c>
      <c r="K974" s="137">
        <f>IF(Binary!K974&gt;=1,"X",0)</f>
        <v>0</v>
      </c>
      <c r="L974" s="137">
        <f>IF(Binary!L974&gt;=1,"X",0)</f>
        <v>0</v>
      </c>
      <c r="M974" t="str">
        <f>'Actual species'!V975</f>
        <v>------------</v>
      </c>
    </row>
    <row r="975" spans="1:13" x14ac:dyDescent="0.3">
      <c r="A975" t="str">
        <f>Binary!A975</f>
        <v xml:space="preserve">Sunius diktianus (E) </v>
      </c>
      <c r="B975" s="137">
        <f>IF(Binary!B975&gt;=1,"X",0)</f>
        <v>0</v>
      </c>
      <c r="C975" s="137">
        <f>IF(Binary!C975&gt;=1,"X",0)</f>
        <v>0</v>
      </c>
      <c r="D975" s="137">
        <f>IF(Binary!D975&gt;=1,"X",0)</f>
        <v>0</v>
      </c>
      <c r="E975" s="137">
        <f>IF(Binary!E975&gt;=1,"X",0)</f>
        <v>0</v>
      </c>
      <c r="F975" s="137">
        <f>IF(Binary!F975&gt;=1,"X",0)</f>
        <v>0</v>
      </c>
      <c r="G975" s="137" t="str">
        <f>IF(Binary!G975&gt;=1,"X",0)</f>
        <v>X</v>
      </c>
      <c r="H975" s="137">
        <f>IF(Binary!H975&gt;=1,"X",0)</f>
        <v>0</v>
      </c>
      <c r="I975" s="137">
        <f>IF(Binary!I975&gt;=1,"X",0)</f>
        <v>0</v>
      </c>
      <c r="J975" s="137">
        <f>IF(Binary!J975&gt;=1,"X",0)</f>
        <v>0</v>
      </c>
      <c r="K975" s="137">
        <f>IF(Binary!K975&gt;=1,"X",0)</f>
        <v>0</v>
      </c>
      <c r="L975" s="137">
        <f>IF(Binary!L975&gt;=1,"X",0)</f>
        <v>0</v>
      </c>
      <c r="M975" t="str">
        <f>'Actual species'!V976</f>
        <v>------------</v>
      </c>
    </row>
    <row r="976" spans="1:13" x14ac:dyDescent="0.3">
      <c r="A976" t="str">
        <f>Binary!A976</f>
        <v>Sunius fallax</v>
      </c>
      <c r="B976" s="137">
        <f>IF(Binary!B976&gt;=1,"X",0)</f>
        <v>0</v>
      </c>
      <c r="C976" s="137">
        <f>IF(Binary!C976&gt;=1,"X",0)</f>
        <v>0</v>
      </c>
      <c r="D976" s="137">
        <f>IF(Binary!D976&gt;=1,"X",0)</f>
        <v>0</v>
      </c>
      <c r="E976" s="137">
        <f>IF(Binary!E976&gt;=1,"X",0)</f>
        <v>0</v>
      </c>
      <c r="F976" s="137">
        <f>IF(Binary!F976&gt;=1,"X",0)</f>
        <v>0</v>
      </c>
      <c r="G976" s="137" t="str">
        <f>IF(Binary!G976&gt;=1,"X",0)</f>
        <v>X</v>
      </c>
      <c r="H976" s="137">
        <f>IF(Binary!H976&gt;=1,"X",0)</f>
        <v>0</v>
      </c>
      <c r="I976" s="137">
        <f>IF(Binary!I976&gt;=1,"X",0)</f>
        <v>0</v>
      </c>
      <c r="J976" s="137">
        <f>IF(Binary!J976&gt;=1,"X",0)</f>
        <v>0</v>
      </c>
      <c r="K976" s="137">
        <f>IF(Binary!K976&gt;=1,"X",0)</f>
        <v>0</v>
      </c>
      <c r="L976" s="137">
        <f>IF(Binary!L976&gt;=1,"X",0)</f>
        <v>0</v>
      </c>
      <c r="M976" t="str">
        <f>'Actual species'!V977</f>
        <v>------------</v>
      </c>
    </row>
    <row r="977" spans="1:13" x14ac:dyDescent="0.3">
      <c r="A977" t="str">
        <f>Binary!A977</f>
        <v>Sunius fokisensis</v>
      </c>
      <c r="B977" s="137">
        <f>IF(Binary!B977&gt;=1,"X",0)</f>
        <v>0</v>
      </c>
      <c r="C977" s="137">
        <f>IF(Binary!C977&gt;=1,"X",0)</f>
        <v>0</v>
      </c>
      <c r="D977" s="137">
        <f>IF(Binary!D977&gt;=1,"X",0)</f>
        <v>0</v>
      </c>
      <c r="E977" s="137">
        <f>IF(Binary!E977&gt;=1,"X",0)</f>
        <v>0</v>
      </c>
      <c r="F977" s="137">
        <f>IF(Binary!F977&gt;=1,"X",0)</f>
        <v>0</v>
      </c>
      <c r="G977" s="137">
        <f>IF(Binary!G977&gt;=1,"X",0)</f>
        <v>0</v>
      </c>
      <c r="H977" s="137">
        <f>IF(Binary!H977&gt;=1,"X",0)</f>
        <v>0</v>
      </c>
      <c r="I977" s="137">
        <f>IF(Binary!I977&gt;=1,"X",0)</f>
        <v>0</v>
      </c>
      <c r="J977" s="137">
        <f>IF(Binary!J977&gt;=1,"X",0)</f>
        <v>0</v>
      </c>
      <c r="K977" s="137">
        <f>IF(Binary!K977&gt;=1,"X",0)</f>
        <v>0</v>
      </c>
      <c r="L977" s="137">
        <f>IF(Binary!L977&gt;=1,"X",0)</f>
        <v>0</v>
      </c>
      <c r="M977" t="str">
        <f>'Actual species'!V978</f>
        <v>------------</v>
      </c>
    </row>
    <row r="978" spans="1:13" x14ac:dyDescent="0.3">
      <c r="A978" t="str">
        <f>Binary!A978</f>
        <v xml:space="preserve">*Sunius geiseri (E) </v>
      </c>
      <c r="B978" s="137">
        <f>IF(Binary!B978&gt;=1,"X",0)</f>
        <v>0</v>
      </c>
      <c r="C978" s="137">
        <f>IF(Binary!C978&gt;=1,"X",0)</f>
        <v>0</v>
      </c>
      <c r="D978" s="137">
        <f>IF(Binary!D978&gt;=1,"X",0)</f>
        <v>0</v>
      </c>
      <c r="E978" s="137" t="str">
        <f>IF(Binary!E978&gt;=1,"X",0)</f>
        <v>X</v>
      </c>
      <c r="F978" s="137">
        <f>IF(Binary!F978&gt;=1,"X",0)</f>
        <v>0</v>
      </c>
      <c r="G978" s="137">
        <f>IF(Binary!G978&gt;=1,"X",0)</f>
        <v>0</v>
      </c>
      <c r="H978" s="137">
        <f>IF(Binary!H978&gt;=1,"X",0)</f>
        <v>0</v>
      </c>
      <c r="I978" s="137">
        <f>IF(Binary!I978&gt;=1,"X",0)</f>
        <v>0</v>
      </c>
      <c r="J978" s="137">
        <f>IF(Binary!J978&gt;=1,"X",0)</f>
        <v>0</v>
      </c>
      <c r="K978" s="137">
        <f>IF(Binary!K978&gt;=1,"X",0)</f>
        <v>0</v>
      </c>
      <c r="L978" s="137">
        <f>IF(Binary!L978&gt;=1,"X",0)</f>
        <v>0</v>
      </c>
      <c r="M978" t="str">
        <f>'Actual species'!V979</f>
        <v>------------</v>
      </c>
    </row>
    <row r="979" spans="1:13" x14ac:dyDescent="0.3">
      <c r="A979" t="str">
        <f>Binary!A979</f>
        <v>Sunius hellenicus</v>
      </c>
      <c r="B979" s="137">
        <f>IF(Binary!B979&gt;=1,"X",0)</f>
        <v>0</v>
      </c>
      <c r="C979" s="137">
        <f>IF(Binary!C979&gt;=1,"X",0)</f>
        <v>0</v>
      </c>
      <c r="D979" s="137">
        <f>IF(Binary!D979&gt;=1,"X",0)</f>
        <v>0</v>
      </c>
      <c r="E979" s="137">
        <f>IF(Binary!E979&gt;=1,"X",0)</f>
        <v>0</v>
      </c>
      <c r="F979" s="137">
        <f>IF(Binary!F979&gt;=1,"X",0)</f>
        <v>0</v>
      </c>
      <c r="G979" s="137">
        <f>IF(Binary!G979&gt;=1,"X",0)</f>
        <v>0</v>
      </c>
      <c r="H979" s="137">
        <f>IF(Binary!H979&gt;=1,"X",0)</f>
        <v>0</v>
      </c>
      <c r="I979" s="137">
        <f>IF(Binary!I979&gt;=1,"X",0)</f>
        <v>0</v>
      </c>
      <c r="J979" s="137" t="str">
        <f>IF(Binary!J979&gt;=1,"X",0)</f>
        <v>X</v>
      </c>
      <c r="K979" s="137">
        <f>IF(Binary!K979&gt;=1,"X",0)</f>
        <v>0</v>
      </c>
      <c r="L979" s="137">
        <f>IF(Binary!L979&gt;=1,"X",0)</f>
        <v>0</v>
      </c>
      <c r="M979" t="str">
        <f>'Actual species'!V980</f>
        <v>------------</v>
      </c>
    </row>
    <row r="980" spans="1:13" x14ac:dyDescent="0.3">
      <c r="A980" t="str">
        <f>Binary!A980</f>
        <v xml:space="preserve">*Sunius potti (E) </v>
      </c>
      <c r="B980" s="137">
        <f>IF(Binary!B980&gt;=1,"X",0)</f>
        <v>0</v>
      </c>
      <c r="C980" s="137">
        <f>IF(Binary!C980&gt;=1,"X",0)</f>
        <v>0</v>
      </c>
      <c r="D980" s="137">
        <f>IF(Binary!D980&gt;=1,"X",0)</f>
        <v>0</v>
      </c>
      <c r="E980" s="137">
        <f>IF(Binary!E980&gt;=1,"X",0)</f>
        <v>0</v>
      </c>
      <c r="F980" s="137" t="str">
        <f>IF(Binary!F980&gt;=1,"X",0)</f>
        <v>X</v>
      </c>
      <c r="G980" s="137">
        <f>IF(Binary!G980&gt;=1,"X",0)</f>
        <v>0</v>
      </c>
      <c r="H980" s="137">
        <f>IF(Binary!H980&gt;=1,"X",0)</f>
        <v>0</v>
      </c>
      <c r="I980" s="137">
        <f>IF(Binary!I980&gt;=1,"X",0)</f>
        <v>0</v>
      </c>
      <c r="J980" s="137">
        <f>IF(Binary!J980&gt;=1,"X",0)</f>
        <v>0</v>
      </c>
      <c r="K980" s="137">
        <f>IF(Binary!K980&gt;=1,"X",0)</f>
        <v>0</v>
      </c>
      <c r="L980" s="137">
        <f>IF(Binary!L980&gt;=1,"X",0)</f>
        <v>0</v>
      </c>
      <c r="M980" t="str">
        <f>'Actual species'!V981</f>
        <v>------------</v>
      </c>
    </row>
    <row r="981" spans="1:13" x14ac:dyDescent="0.3">
      <c r="A981" t="str">
        <f>Binary!A981</f>
        <v xml:space="preserve">Sunius rhodicus (E) </v>
      </c>
      <c r="B981" s="137">
        <f>IF(Binary!B981&gt;=1,"X",0)</f>
        <v>0</v>
      </c>
      <c r="C981" s="137">
        <f>IF(Binary!C981&gt;=1,"X",0)</f>
        <v>0</v>
      </c>
      <c r="D981" s="137">
        <f>IF(Binary!D981&gt;=1,"X",0)</f>
        <v>0</v>
      </c>
      <c r="E981" s="137">
        <f>IF(Binary!E981&gt;=1,"X",0)</f>
        <v>0</v>
      </c>
      <c r="F981" s="137">
        <f>IF(Binary!F981&gt;=1,"X",0)</f>
        <v>0</v>
      </c>
      <c r="G981" s="137">
        <f>IF(Binary!G981&gt;=1,"X",0)</f>
        <v>0</v>
      </c>
      <c r="H981" s="137" t="str">
        <f>IF(Binary!H981&gt;=1,"X",0)</f>
        <v>X</v>
      </c>
      <c r="I981" s="137">
        <f>IF(Binary!I981&gt;=1,"X",0)</f>
        <v>0</v>
      </c>
      <c r="J981" s="137">
        <f>IF(Binary!J981&gt;=1,"X",0)</f>
        <v>0</v>
      </c>
      <c r="K981" s="137">
        <f>IF(Binary!K981&gt;=1,"X",0)</f>
        <v>0</v>
      </c>
      <c r="L981" s="137">
        <f>IF(Binary!L981&gt;=1,"X",0)</f>
        <v>0</v>
      </c>
      <c r="M981" t="str">
        <f>'Actual species'!V982</f>
        <v>------------</v>
      </c>
    </row>
    <row r="982" spans="1:13" x14ac:dyDescent="0.3">
      <c r="A982" t="str">
        <f>Binary!A982</f>
        <v>Sunius sp. (seminiger group) female</v>
      </c>
      <c r="B982" s="137">
        <f>IF(Binary!B982&gt;=1,"X",0)</f>
        <v>0</v>
      </c>
      <c r="C982" s="137">
        <f>IF(Binary!C982&gt;=1,"X",0)</f>
        <v>0</v>
      </c>
      <c r="D982" s="137">
        <f>IF(Binary!D982&gt;=1,"X",0)</f>
        <v>0</v>
      </c>
      <c r="E982" s="137">
        <f>IF(Binary!E982&gt;=1,"X",0)</f>
        <v>0</v>
      </c>
      <c r="F982" s="137">
        <f>IF(Binary!F982&gt;=1,"X",0)</f>
        <v>0</v>
      </c>
      <c r="G982" s="137" t="str">
        <f>IF(Binary!G982&gt;=1,"X",0)</f>
        <v>X</v>
      </c>
      <c r="H982" s="137">
        <f>IF(Binary!H982&gt;=1,"X",0)</f>
        <v>0</v>
      </c>
      <c r="I982" s="137">
        <f>IF(Binary!I982&gt;=1,"X",0)</f>
        <v>0</v>
      </c>
      <c r="J982" s="137">
        <f>IF(Binary!J982&gt;=1,"X",0)</f>
        <v>0</v>
      </c>
      <c r="K982" s="137">
        <f>IF(Binary!K982&gt;=1,"X",0)</f>
        <v>0</v>
      </c>
      <c r="L982" s="137">
        <f>IF(Binary!L982&gt;=1,"X",0)</f>
        <v>0</v>
      </c>
      <c r="M982" t="str">
        <f>'Actual species'!V983</f>
        <v>------------</v>
      </c>
    </row>
    <row r="983" spans="1:13" x14ac:dyDescent="0.3">
      <c r="A983" t="str">
        <f>Binary!A983</f>
        <v xml:space="preserve">Sunius thripticus (E) </v>
      </c>
      <c r="B983" s="137">
        <f>IF(Binary!B983&gt;=1,"X",0)</f>
        <v>0</v>
      </c>
      <c r="C983" s="137">
        <f>IF(Binary!C983&gt;=1,"X",0)</f>
        <v>0</v>
      </c>
      <c r="D983" s="137">
        <f>IF(Binary!D983&gt;=1,"X",0)</f>
        <v>0</v>
      </c>
      <c r="E983" s="137">
        <f>IF(Binary!E983&gt;=1,"X",0)</f>
        <v>0</v>
      </c>
      <c r="F983" s="137">
        <f>IF(Binary!F983&gt;=1,"X",0)</f>
        <v>0</v>
      </c>
      <c r="G983" s="137" t="str">
        <f>IF(Binary!G983&gt;=1,"X",0)</f>
        <v>X</v>
      </c>
      <c r="H983" s="137">
        <f>IF(Binary!H983&gt;=1,"X",0)</f>
        <v>0</v>
      </c>
      <c r="I983" s="137">
        <f>IF(Binary!I983&gt;=1,"X",0)</f>
        <v>0</v>
      </c>
      <c r="J983" s="137">
        <f>IF(Binary!J983&gt;=1,"X",0)</f>
        <v>0</v>
      </c>
      <c r="K983" s="137">
        <f>IF(Binary!K983&gt;=1,"X",0)</f>
        <v>0</v>
      </c>
      <c r="L983" s="137">
        <f>IF(Binary!L983&gt;=1,"X",0)</f>
        <v>0</v>
      </c>
      <c r="M983" t="str">
        <f>'Actual species'!V984</f>
        <v>------------</v>
      </c>
    </row>
    <row r="984" spans="1:13" x14ac:dyDescent="0.3">
      <c r="A984" t="str">
        <f>Binary!A984</f>
        <v>Tetartopeus quadratus</v>
      </c>
      <c r="B984" s="137">
        <f>IF(Binary!B984&gt;=1,"X",0)</f>
        <v>0</v>
      </c>
      <c r="C984" s="137">
        <f>IF(Binary!C984&gt;=1,"X",0)</f>
        <v>0</v>
      </c>
      <c r="D984" s="137">
        <f>IF(Binary!D984&gt;=1,"X",0)</f>
        <v>0</v>
      </c>
      <c r="E984" s="137">
        <f>IF(Binary!E984&gt;=1,"X",0)</f>
        <v>0</v>
      </c>
      <c r="F984" s="137">
        <f>IF(Binary!F984&gt;=1,"X",0)</f>
        <v>0</v>
      </c>
      <c r="G984" s="137">
        <f>IF(Binary!G984&gt;=1,"X",0)</f>
        <v>0</v>
      </c>
      <c r="H984" s="137">
        <f>IF(Binary!H984&gt;=1,"X",0)</f>
        <v>0</v>
      </c>
      <c r="I984" s="137">
        <f>IF(Binary!I984&gt;=1,"X",0)</f>
        <v>0</v>
      </c>
      <c r="J984" s="137">
        <f>IF(Binary!J984&gt;=1,"X",0)</f>
        <v>0</v>
      </c>
      <c r="K984" s="137">
        <f>IF(Binary!K984&gt;=1,"X",0)</f>
        <v>0</v>
      </c>
      <c r="L984" s="137">
        <f>IF(Binary!L984&gt;=1,"X",0)</f>
        <v>0</v>
      </c>
      <c r="M984" t="str">
        <f>'Actual species'!V985</f>
        <v>------------</v>
      </c>
    </row>
    <row r="985" spans="1:13" x14ac:dyDescent="0.3">
      <c r="A985" t="str">
        <f>Binary!A985</f>
        <v>Throbalium dividuum dividuum</v>
      </c>
      <c r="B985" s="137">
        <f>IF(Binary!B985&gt;=1,"X",0)</f>
        <v>0</v>
      </c>
      <c r="C985" s="137">
        <f>IF(Binary!C985&gt;=1,"X",0)</f>
        <v>0</v>
      </c>
      <c r="D985" s="137">
        <f>IF(Binary!D985&gt;=1,"X",0)</f>
        <v>0</v>
      </c>
      <c r="E985" s="137">
        <f>IF(Binary!E985&gt;=1,"X",0)</f>
        <v>0</v>
      </c>
      <c r="F985" s="137">
        <f>IF(Binary!F985&gt;=1,"X",0)</f>
        <v>0</v>
      </c>
      <c r="G985" s="137">
        <f>IF(Binary!G985&gt;=1,"X",0)</f>
        <v>0</v>
      </c>
      <c r="H985" s="137">
        <f>IF(Binary!H985&gt;=1,"X",0)</f>
        <v>0</v>
      </c>
      <c r="I985" s="137">
        <f>IF(Binary!I985&gt;=1,"X",0)</f>
        <v>0</v>
      </c>
      <c r="J985" s="137">
        <f>IF(Binary!J985&gt;=1,"X",0)</f>
        <v>0</v>
      </c>
      <c r="K985" s="137">
        <f>IF(Binary!K985&gt;=1,"X",0)</f>
        <v>0</v>
      </c>
      <c r="L985" s="137">
        <f>IF(Binary!L985&gt;=1,"X",0)</f>
        <v>0</v>
      </c>
      <c r="M985" t="str">
        <f>'Actual species'!V986</f>
        <v>------------</v>
      </c>
    </row>
    <row r="986" spans="1:13" x14ac:dyDescent="0.3">
      <c r="A986" t="str">
        <f>Binary!A986</f>
        <v>Throbalium obenbergerianum</v>
      </c>
      <c r="B986" s="137">
        <f>IF(Binary!B986&gt;=1,"X",0)</f>
        <v>0</v>
      </c>
      <c r="C986" s="137">
        <f>IF(Binary!C986&gt;=1,"X",0)</f>
        <v>0</v>
      </c>
      <c r="D986" s="137">
        <f>IF(Binary!D986&gt;=1,"X",0)</f>
        <v>0</v>
      </c>
      <c r="E986" s="137">
        <f>IF(Binary!E986&gt;=1,"X",0)</f>
        <v>0</v>
      </c>
      <c r="F986" s="137">
        <f>IF(Binary!F986&gt;=1,"X",0)</f>
        <v>0</v>
      </c>
      <c r="G986" s="137">
        <f>IF(Binary!G986&gt;=1,"X",0)</f>
        <v>0</v>
      </c>
      <c r="H986" s="137">
        <f>IF(Binary!H986&gt;=1,"X",0)</f>
        <v>0</v>
      </c>
      <c r="I986" s="137">
        <f>IF(Binary!I986&gt;=1,"X",0)</f>
        <v>0</v>
      </c>
      <c r="J986" s="137">
        <f>IF(Binary!J986&gt;=1,"X",0)</f>
        <v>0</v>
      </c>
      <c r="K986" s="137">
        <f>IF(Binary!K986&gt;=1,"X",0)</f>
        <v>0</v>
      </c>
      <c r="L986" s="137">
        <f>IF(Binary!L986&gt;=1,"X",0)</f>
        <v>0</v>
      </c>
      <c r="M986" t="str">
        <f>'Actual species'!V987</f>
        <v>------------</v>
      </c>
    </row>
    <row r="987" spans="1:13" x14ac:dyDescent="0.3">
      <c r="A987" t="str">
        <f>Binary!A987</f>
        <v>Staphylininae</v>
      </c>
      <c r="B987" s="137">
        <f>IF(Binary!B987&gt;=1,"X",0)</f>
        <v>0</v>
      </c>
      <c r="C987" s="137">
        <f>IF(Binary!C987&gt;=1,"X",0)</f>
        <v>0</v>
      </c>
      <c r="D987" s="137">
        <f>IF(Binary!D987&gt;=1,"X",0)</f>
        <v>0</v>
      </c>
      <c r="E987" s="137">
        <f>IF(Binary!E987&gt;=1,"X",0)</f>
        <v>0</v>
      </c>
      <c r="F987" s="137">
        <f>IF(Binary!F987&gt;=1,"X",0)</f>
        <v>0</v>
      </c>
      <c r="G987" s="137">
        <f>IF(Binary!G987&gt;=1,"X",0)</f>
        <v>0</v>
      </c>
      <c r="H987" s="137">
        <f>IF(Binary!H987&gt;=1,"X",0)</f>
        <v>0</v>
      </c>
      <c r="I987" s="137">
        <f>IF(Binary!I987&gt;=1,"X",0)</f>
        <v>0</v>
      </c>
      <c r="J987" s="137">
        <f>IF(Binary!J987&gt;=1,"X",0)</f>
        <v>0</v>
      </c>
      <c r="K987" s="137">
        <f>IF(Binary!K987&gt;=1,"X",0)</f>
        <v>0</v>
      </c>
      <c r="L987" s="137">
        <f>IF(Binary!L987&gt;=1,"X",0)</f>
        <v>0</v>
      </c>
      <c r="M987" t="str">
        <f>'Actual species'!V988</f>
        <v>------------</v>
      </c>
    </row>
    <row r="988" spans="1:13" x14ac:dyDescent="0.3">
      <c r="A988" t="str">
        <f>Binary!A988</f>
        <v>Acylophorus glaberrimus</v>
      </c>
      <c r="B988" s="137">
        <f>IF(Binary!B988&gt;=1,"X",0)</f>
        <v>0</v>
      </c>
      <c r="C988" s="137">
        <f>IF(Binary!C988&gt;=1,"X",0)</f>
        <v>0</v>
      </c>
      <c r="D988" s="137">
        <f>IF(Binary!D988&gt;=1,"X",0)</f>
        <v>0</v>
      </c>
      <c r="E988" s="137">
        <f>IF(Binary!E988&gt;=1,"X",0)</f>
        <v>0</v>
      </c>
      <c r="F988" s="137" t="str">
        <f>IF(Binary!F988&gt;=1,"X",0)</f>
        <v>X</v>
      </c>
      <c r="G988" s="137">
        <f>IF(Binary!G988&gt;=1,"X",0)</f>
        <v>0</v>
      </c>
      <c r="H988" s="137">
        <f>IF(Binary!H988&gt;=1,"X",0)</f>
        <v>0</v>
      </c>
      <c r="I988" s="137">
        <f>IF(Binary!I988&gt;=1,"X",0)</f>
        <v>0</v>
      </c>
      <c r="J988" s="137">
        <f>IF(Binary!J988&gt;=1,"X",0)</f>
        <v>0</v>
      </c>
      <c r="K988" s="137">
        <f>IF(Binary!K988&gt;=1,"X",0)</f>
        <v>0</v>
      </c>
      <c r="L988" s="137">
        <f>IF(Binary!L988&gt;=1,"X",0)</f>
        <v>0</v>
      </c>
      <c r="M988" t="str">
        <f>'Actual species'!V989</f>
        <v>------------</v>
      </c>
    </row>
    <row r="989" spans="1:13" x14ac:dyDescent="0.3">
      <c r="A989" t="str">
        <f>Binary!A989</f>
        <v>Astrapaeus ulmi</v>
      </c>
      <c r="B989" s="137">
        <f>IF(Binary!B989&gt;=1,"X",0)</f>
        <v>0</v>
      </c>
      <c r="C989" s="137">
        <f>IF(Binary!C989&gt;=1,"X",0)</f>
        <v>0</v>
      </c>
      <c r="D989" s="137">
        <f>IF(Binary!D989&gt;=1,"X",0)</f>
        <v>0</v>
      </c>
      <c r="E989" s="137" t="str">
        <f>IF(Binary!E989&gt;=1,"X",0)</f>
        <v>X</v>
      </c>
      <c r="F989" s="137" t="str">
        <f>IF(Binary!F989&gt;=1,"X",0)</f>
        <v>X</v>
      </c>
      <c r="G989" s="137">
        <f>IF(Binary!G989&gt;=1,"X",0)</f>
        <v>0</v>
      </c>
      <c r="H989" s="137">
        <f>IF(Binary!H989&gt;=1,"X",0)</f>
        <v>0</v>
      </c>
      <c r="I989" s="137">
        <f>IF(Binary!I989&gt;=1,"X",0)</f>
        <v>0</v>
      </c>
      <c r="J989" s="137" t="str">
        <f>IF(Binary!J989&gt;=1,"X",0)</f>
        <v>X</v>
      </c>
      <c r="K989" s="137">
        <f>IF(Binary!K989&gt;=1,"X",0)</f>
        <v>0</v>
      </c>
      <c r="L989" s="137">
        <f>IF(Binary!L989&gt;=1,"X",0)</f>
        <v>0</v>
      </c>
      <c r="M989" t="str">
        <f>'Actual species'!V990</f>
        <v>------------</v>
      </c>
    </row>
    <row r="990" spans="1:13" x14ac:dyDescent="0.3">
      <c r="A990" t="str">
        <f>Binary!A990</f>
        <v>Atrecus affinis</v>
      </c>
      <c r="B990" s="137">
        <f>IF(Binary!B990&gt;=1,"X",0)</f>
        <v>0</v>
      </c>
      <c r="C990" s="137">
        <f>IF(Binary!C990&gt;=1,"X",0)</f>
        <v>0</v>
      </c>
      <c r="D990" s="137">
        <f>IF(Binary!D990&gt;=1,"X",0)</f>
        <v>0</v>
      </c>
      <c r="E990" s="137">
        <f>IF(Binary!E990&gt;=1,"X",0)</f>
        <v>0</v>
      </c>
      <c r="F990" s="137">
        <f>IF(Binary!F990&gt;=1,"X",0)</f>
        <v>0</v>
      </c>
      <c r="G990" s="137">
        <f>IF(Binary!G990&gt;=1,"X",0)</f>
        <v>0</v>
      </c>
      <c r="H990" s="137">
        <f>IF(Binary!H990&gt;=1,"X",0)</f>
        <v>0</v>
      </c>
      <c r="I990" s="137">
        <f>IF(Binary!I990&gt;=1,"X",0)</f>
        <v>0</v>
      </c>
      <c r="J990" s="137">
        <f>IF(Binary!J990&gt;=1,"X",0)</f>
        <v>0</v>
      </c>
      <c r="K990" s="137">
        <f>IF(Binary!K990&gt;=1,"X",0)</f>
        <v>0</v>
      </c>
      <c r="L990" s="137">
        <f>IF(Binary!L990&gt;=1,"X",0)</f>
        <v>0</v>
      </c>
      <c r="M990" t="str">
        <f>'Actual species'!V991</f>
        <v>------------</v>
      </c>
    </row>
    <row r="991" spans="1:13" x14ac:dyDescent="0.3">
      <c r="A991" t="str">
        <f>Binary!A991</f>
        <v>Bisnius fimetarius</v>
      </c>
      <c r="B991" s="137">
        <f>IF(Binary!B991&gt;=1,"X",0)</f>
        <v>0</v>
      </c>
      <c r="C991" s="137">
        <f>IF(Binary!C991&gt;=1,"X",0)</f>
        <v>0</v>
      </c>
      <c r="D991" s="137">
        <f>IF(Binary!D991&gt;=1,"X",0)</f>
        <v>0</v>
      </c>
      <c r="E991" s="137">
        <f>IF(Binary!E991&gt;=1,"X",0)</f>
        <v>0</v>
      </c>
      <c r="F991" s="137">
        <f>IF(Binary!F991&gt;=1,"X",0)</f>
        <v>0</v>
      </c>
      <c r="G991" s="137">
        <f>IF(Binary!G991&gt;=1,"X",0)</f>
        <v>0</v>
      </c>
      <c r="H991" s="137" t="str">
        <f>IF(Binary!H991&gt;=1,"X",0)</f>
        <v>X</v>
      </c>
      <c r="I991" s="137">
        <f>IF(Binary!I991&gt;=1,"X",0)</f>
        <v>0</v>
      </c>
      <c r="J991" s="137">
        <f>IF(Binary!J991&gt;=1,"X",0)</f>
        <v>0</v>
      </c>
      <c r="K991" s="137">
        <f>IF(Binary!K991&gt;=1,"X",0)</f>
        <v>0</v>
      </c>
      <c r="L991" s="137">
        <f>IF(Binary!L991&gt;=1,"X",0)</f>
        <v>0</v>
      </c>
      <c r="M991" t="str">
        <f>'Actual species'!V992</f>
        <v>------------</v>
      </c>
    </row>
    <row r="992" spans="1:13" x14ac:dyDescent="0.3">
      <c r="A992" t="str">
        <f>Binary!A992</f>
        <v>Bisnius sordidus</v>
      </c>
      <c r="B992" s="137">
        <f>IF(Binary!B992&gt;=1,"X",0)</f>
        <v>0</v>
      </c>
      <c r="C992" s="137">
        <f>IF(Binary!C992&gt;=1,"X",0)</f>
        <v>0</v>
      </c>
      <c r="D992" s="137">
        <f>IF(Binary!D992&gt;=1,"X",0)</f>
        <v>0</v>
      </c>
      <c r="E992" s="137">
        <f>IF(Binary!E992&gt;=1,"X",0)</f>
        <v>0</v>
      </c>
      <c r="F992" s="137">
        <f>IF(Binary!F992&gt;=1,"X",0)</f>
        <v>0</v>
      </c>
      <c r="G992" s="137">
        <f>IF(Binary!G992&gt;=1,"X",0)</f>
        <v>0</v>
      </c>
      <c r="H992" s="137" t="str">
        <f>IF(Binary!H992&gt;=1,"X",0)</f>
        <v>X</v>
      </c>
      <c r="I992" s="137">
        <f>IF(Binary!I992&gt;=1,"X",0)</f>
        <v>0</v>
      </c>
      <c r="J992" s="137" t="str">
        <f>IF(Binary!J992&gt;=1,"X",0)</f>
        <v>X</v>
      </c>
      <c r="K992" s="137">
        <f>IF(Binary!K992&gt;=1,"X",0)</f>
        <v>0</v>
      </c>
      <c r="L992" s="137">
        <f>IF(Binary!L992&gt;=1,"X",0)</f>
        <v>0</v>
      </c>
      <c r="M992" t="str">
        <f>'Actual species'!V993</f>
        <v>------------</v>
      </c>
    </row>
    <row r="993" spans="1:13" x14ac:dyDescent="0.3">
      <c r="A993" t="str">
        <f>Binary!A993</f>
        <v>Cafius cicatricosus</v>
      </c>
      <c r="B993" s="137">
        <f>IF(Binary!B993&gt;=1,"X",0)</f>
        <v>0</v>
      </c>
      <c r="C993" s="137">
        <f>IF(Binary!C993&gt;=1,"X",0)</f>
        <v>0</v>
      </c>
      <c r="D993" s="137">
        <f>IF(Binary!D993&gt;=1,"X",0)</f>
        <v>0</v>
      </c>
      <c r="E993" s="137">
        <f>IF(Binary!E993&gt;=1,"X",0)</f>
        <v>0</v>
      </c>
      <c r="F993" s="137">
        <f>IF(Binary!F993&gt;=1,"X",0)</f>
        <v>0</v>
      </c>
      <c r="G993" s="137">
        <f>IF(Binary!G993&gt;=1,"X",0)</f>
        <v>0</v>
      </c>
      <c r="H993" s="137">
        <f>IF(Binary!H993&gt;=1,"X",0)</f>
        <v>0</v>
      </c>
      <c r="I993" s="137">
        <f>IF(Binary!I993&gt;=1,"X",0)</f>
        <v>0</v>
      </c>
      <c r="J993" s="137">
        <f>IF(Binary!J993&gt;=1,"X",0)</f>
        <v>0</v>
      </c>
      <c r="K993" s="137">
        <f>IF(Binary!K993&gt;=1,"X",0)</f>
        <v>0</v>
      </c>
      <c r="L993" s="137">
        <f>IF(Binary!L993&gt;=1,"X",0)</f>
        <v>0</v>
      </c>
      <c r="M993" t="str">
        <f>'Actual species'!V994</f>
        <v>------------</v>
      </c>
    </row>
    <row r="994" spans="1:13" x14ac:dyDescent="0.3">
      <c r="A994" t="str">
        <f>Binary!A994</f>
        <v>Cafius xantholoma</v>
      </c>
      <c r="B994" s="137" t="str">
        <f>IF(Binary!B994&gt;=1,"X",0)</f>
        <v>X</v>
      </c>
      <c r="C994" s="137">
        <f>IF(Binary!C994&gt;=1,"X",0)</f>
        <v>0</v>
      </c>
      <c r="D994" s="137">
        <f>IF(Binary!D994&gt;=1,"X",0)</f>
        <v>0</v>
      </c>
      <c r="E994" s="137">
        <f>IF(Binary!E994&gt;=1,"X",0)</f>
        <v>0</v>
      </c>
      <c r="F994" s="137">
        <f>IF(Binary!F994&gt;=1,"X",0)</f>
        <v>0</v>
      </c>
      <c r="G994" s="137">
        <f>IF(Binary!G994&gt;=1,"X",0)</f>
        <v>0</v>
      </c>
      <c r="H994" s="137">
        <f>IF(Binary!H994&gt;=1,"X",0)</f>
        <v>0</v>
      </c>
      <c r="I994" s="137">
        <f>IF(Binary!I994&gt;=1,"X",0)</f>
        <v>0</v>
      </c>
      <c r="J994" s="137">
        <f>IF(Binary!J994&gt;=1,"X",0)</f>
        <v>0</v>
      </c>
      <c r="K994" s="137">
        <f>IF(Binary!K994&gt;=1,"X",0)</f>
        <v>0</v>
      </c>
      <c r="L994" s="137">
        <f>IF(Binary!L994&gt;=1,"X",0)</f>
        <v>0</v>
      </c>
      <c r="M994" t="str">
        <f>'Actual species'!V995</f>
        <v>------------</v>
      </c>
    </row>
    <row r="995" spans="1:13" x14ac:dyDescent="0.3">
      <c r="A995" t="str">
        <f>Binary!A995</f>
        <v>Creophilus maxillosus</v>
      </c>
      <c r="B995" s="137" t="str">
        <f>IF(Binary!B995&gt;=1,"X",0)</f>
        <v>X</v>
      </c>
      <c r="C995" s="137">
        <f>IF(Binary!C995&gt;=1,"X",0)</f>
        <v>0</v>
      </c>
      <c r="D995" s="137">
        <f>IF(Binary!D995&gt;=1,"X",0)</f>
        <v>0</v>
      </c>
      <c r="E995" s="137">
        <f>IF(Binary!E995&gt;=1,"X",0)</f>
        <v>0</v>
      </c>
      <c r="F995" s="137" t="str">
        <f>IF(Binary!F995&gt;=1,"X",0)</f>
        <v>X</v>
      </c>
      <c r="G995" s="137">
        <f>IF(Binary!G995&gt;=1,"X",0)</f>
        <v>0</v>
      </c>
      <c r="H995" s="137">
        <f>IF(Binary!H995&gt;=1,"X",0)</f>
        <v>0</v>
      </c>
      <c r="I995" s="137">
        <f>IF(Binary!I995&gt;=1,"X",0)</f>
        <v>0</v>
      </c>
      <c r="J995" s="137">
        <f>IF(Binary!J995&gt;=1,"X",0)</f>
        <v>0</v>
      </c>
      <c r="K995" s="137">
        <f>IF(Binary!K995&gt;=1,"X",0)</f>
        <v>0</v>
      </c>
      <c r="L995" s="137">
        <f>IF(Binary!L995&gt;=1,"X",0)</f>
        <v>0</v>
      </c>
      <c r="M995" t="str">
        <f>'Actual species'!V996</f>
        <v>------------</v>
      </c>
    </row>
    <row r="996" spans="1:13" x14ac:dyDescent="0.3">
      <c r="A996" t="str">
        <f>Binary!A996</f>
        <v>Dinothenarus flavocephalus</v>
      </c>
      <c r="B996" s="137">
        <f>IF(Binary!B996&gt;=1,"X",0)</f>
        <v>0</v>
      </c>
      <c r="C996" s="137" t="str">
        <f>IF(Binary!C996&gt;=1,"X",0)</f>
        <v>X</v>
      </c>
      <c r="D996" s="137">
        <f>IF(Binary!D996&gt;=1,"X",0)</f>
        <v>0</v>
      </c>
      <c r="E996" s="137">
        <f>IF(Binary!E996&gt;=1,"X",0)</f>
        <v>0</v>
      </c>
      <c r="F996" s="137">
        <f>IF(Binary!F996&gt;=1,"X",0)</f>
        <v>0</v>
      </c>
      <c r="G996" s="137">
        <f>IF(Binary!G996&gt;=1,"X",0)</f>
        <v>0</v>
      </c>
      <c r="H996" s="137" t="str">
        <f>IF(Binary!H996&gt;=1,"X",0)</f>
        <v>X</v>
      </c>
      <c r="I996" s="137">
        <f>IF(Binary!I996&gt;=1,"X",0)</f>
        <v>0</v>
      </c>
      <c r="J996" s="137">
        <f>IF(Binary!J996&gt;=1,"X",0)</f>
        <v>0</v>
      </c>
      <c r="K996" s="137">
        <f>IF(Binary!K996&gt;=1,"X",0)</f>
        <v>0</v>
      </c>
      <c r="L996" s="137">
        <f>IF(Binary!L996&gt;=1,"X",0)</f>
        <v>0</v>
      </c>
      <c r="M996" t="str">
        <f>'Actual species'!V997</f>
        <v>------------</v>
      </c>
    </row>
    <row r="997" spans="1:13" x14ac:dyDescent="0.3">
      <c r="A997" t="str">
        <f>Binary!A997</f>
        <v>Erichsonius rivularis</v>
      </c>
      <c r="B997" s="137">
        <f>IF(Binary!B997&gt;=1,"X",0)</f>
        <v>0</v>
      </c>
      <c r="C997" s="137">
        <f>IF(Binary!C997&gt;=1,"X",0)</f>
        <v>0</v>
      </c>
      <c r="D997" s="137">
        <f>IF(Binary!D997&gt;=1,"X",0)</f>
        <v>0</v>
      </c>
      <c r="E997" s="137">
        <f>IF(Binary!E997&gt;=1,"X",0)</f>
        <v>0</v>
      </c>
      <c r="F997" s="137">
        <f>IF(Binary!F997&gt;=1,"X",0)</f>
        <v>0</v>
      </c>
      <c r="G997" s="137">
        <f>IF(Binary!G997&gt;=1,"X",0)</f>
        <v>0</v>
      </c>
      <c r="H997" s="137">
        <f>IF(Binary!H997&gt;=1,"X",0)</f>
        <v>0</v>
      </c>
      <c r="I997" s="137">
        <f>IF(Binary!I997&gt;=1,"X",0)</f>
        <v>0</v>
      </c>
      <c r="J997" s="137">
        <f>IF(Binary!J997&gt;=1,"X",0)</f>
        <v>0</v>
      </c>
      <c r="K997" s="137">
        <f>IF(Binary!K997&gt;=1,"X",0)</f>
        <v>0</v>
      </c>
      <c r="L997" s="137">
        <f>IF(Binary!L997&gt;=1,"X",0)</f>
        <v>0</v>
      </c>
      <c r="M997" t="str">
        <f>'Actual species'!V998</f>
        <v>------------</v>
      </c>
    </row>
    <row r="998" spans="1:13" x14ac:dyDescent="0.3">
      <c r="A998" t="str">
        <f>Binary!A998</f>
        <v>Erichsonius subopacus</v>
      </c>
      <c r="B998" s="137" t="str">
        <f>IF(Binary!B998&gt;=1,"X",0)</f>
        <v>X</v>
      </c>
      <c r="C998" s="137">
        <f>IF(Binary!C998&gt;=1,"X",0)</f>
        <v>0</v>
      </c>
      <c r="D998" s="137" t="str">
        <f>IF(Binary!D998&gt;=1,"X",0)</f>
        <v>X</v>
      </c>
      <c r="E998" s="137" t="str">
        <f>IF(Binary!E998&gt;=1,"X",0)</f>
        <v>X</v>
      </c>
      <c r="F998" s="137" t="str">
        <f>IF(Binary!F998&gt;=1,"X",0)</f>
        <v>X</v>
      </c>
      <c r="G998" s="137">
        <f>IF(Binary!G998&gt;=1,"X",0)</f>
        <v>0</v>
      </c>
      <c r="H998" s="137">
        <f>IF(Binary!H998&gt;=1,"X",0)</f>
        <v>0</v>
      </c>
      <c r="I998" s="137">
        <f>IF(Binary!I998&gt;=1,"X",0)</f>
        <v>0</v>
      </c>
      <c r="J998" s="137" t="str">
        <f>IF(Binary!J998&gt;=1,"X",0)</f>
        <v>X</v>
      </c>
      <c r="K998" s="137">
        <f>IF(Binary!K998&gt;=1,"X",0)</f>
        <v>0</v>
      </c>
      <c r="L998" s="137">
        <f>IF(Binary!L998&gt;=1,"X",0)</f>
        <v>0</v>
      </c>
      <c r="M998" t="str">
        <f>'Actual species'!V999</f>
        <v>------------</v>
      </c>
    </row>
    <row r="999" spans="1:13" x14ac:dyDescent="0.3">
      <c r="A999" t="str">
        <f>Binary!A999</f>
        <v>Gabrius astutoides</v>
      </c>
      <c r="B999" s="137">
        <f>IF(Binary!B999&gt;=1,"X",0)</f>
        <v>0</v>
      </c>
      <c r="C999" s="137">
        <f>IF(Binary!C999&gt;=1,"X",0)</f>
        <v>0</v>
      </c>
      <c r="D999" s="137">
        <f>IF(Binary!D999&gt;=1,"X",0)</f>
        <v>0</v>
      </c>
      <c r="E999" s="137" t="str">
        <f>IF(Binary!E999&gt;=1,"X",0)</f>
        <v>X</v>
      </c>
      <c r="F999" s="137">
        <f>IF(Binary!F999&gt;=1,"X",0)</f>
        <v>0</v>
      </c>
      <c r="G999" s="137">
        <f>IF(Binary!G999&gt;=1,"X",0)</f>
        <v>0</v>
      </c>
      <c r="H999" s="137">
        <f>IF(Binary!H999&gt;=1,"X",0)</f>
        <v>0</v>
      </c>
      <c r="I999" s="137">
        <f>IF(Binary!I999&gt;=1,"X",0)</f>
        <v>0</v>
      </c>
      <c r="J999" s="137">
        <f>IF(Binary!J999&gt;=1,"X",0)</f>
        <v>0</v>
      </c>
      <c r="K999" s="137">
        <f>IF(Binary!K999&gt;=1,"X",0)</f>
        <v>0</v>
      </c>
      <c r="L999" s="137">
        <f>IF(Binary!L999&gt;=1,"X",0)</f>
        <v>0</v>
      </c>
      <c r="M999" t="str">
        <f>'Actual species'!V1000</f>
        <v>------------</v>
      </c>
    </row>
    <row r="1000" spans="1:13" x14ac:dyDescent="0.3">
      <c r="A1000" t="str">
        <f>Binary!A1000</f>
        <v xml:space="preserve">Gabrius cf. nigritulus </v>
      </c>
      <c r="B1000" s="137">
        <f>IF(Binary!B1000&gt;=1,"X",0)</f>
        <v>0</v>
      </c>
      <c r="C1000" s="137">
        <f>IF(Binary!C1000&gt;=1,"X",0)</f>
        <v>0</v>
      </c>
      <c r="D1000" s="137">
        <f>IF(Binary!D1000&gt;=1,"X",0)</f>
        <v>0</v>
      </c>
      <c r="E1000" s="137">
        <f>IF(Binary!E1000&gt;=1,"X",0)</f>
        <v>0</v>
      </c>
      <c r="F1000" s="137">
        <f>IF(Binary!F1000&gt;=1,"X",0)</f>
        <v>0</v>
      </c>
      <c r="G1000" s="137" t="str">
        <f>IF(Binary!G1000&gt;=1,"X",0)</f>
        <v>X</v>
      </c>
      <c r="H1000" s="137">
        <f>IF(Binary!H1000&gt;=1,"X",0)</f>
        <v>0</v>
      </c>
      <c r="I1000" s="137">
        <f>IF(Binary!I1000&gt;=1,"X",0)</f>
        <v>0</v>
      </c>
      <c r="J1000" s="137">
        <f>IF(Binary!J1000&gt;=1,"X",0)</f>
        <v>0</v>
      </c>
      <c r="K1000" s="137">
        <f>IF(Binary!K1000&gt;=1,"X",0)</f>
        <v>0</v>
      </c>
      <c r="L1000" s="137">
        <f>IF(Binary!L1000&gt;=1,"X",0)</f>
        <v>0</v>
      </c>
      <c r="M1000" t="str">
        <f>'Actual species'!V1001</f>
        <v>------------</v>
      </c>
    </row>
    <row r="1001" spans="1:13" x14ac:dyDescent="0.3">
      <c r="A1001" t="str">
        <f>Binary!A1001</f>
        <v>Gabrius exspectatus</v>
      </c>
      <c r="B1001" s="137">
        <f>IF(Binary!B1001&gt;=1,"X",0)</f>
        <v>0</v>
      </c>
      <c r="C1001" s="137">
        <f>IF(Binary!C1001&gt;=1,"X",0)</f>
        <v>0</v>
      </c>
      <c r="D1001" s="137">
        <f>IF(Binary!D1001&gt;=1,"X",0)</f>
        <v>0</v>
      </c>
      <c r="E1001" s="137">
        <f>IF(Binary!E1001&gt;=1,"X",0)</f>
        <v>0</v>
      </c>
      <c r="F1001" s="137">
        <f>IF(Binary!F1001&gt;=1,"X",0)</f>
        <v>0</v>
      </c>
      <c r="G1001" s="137">
        <f>IF(Binary!G1001&gt;=1,"X",0)</f>
        <v>0</v>
      </c>
      <c r="H1001" s="137">
        <f>IF(Binary!H1001&gt;=1,"X",0)</f>
        <v>0</v>
      </c>
      <c r="I1001" s="137">
        <f>IF(Binary!I1001&gt;=1,"X",0)</f>
        <v>0</v>
      </c>
      <c r="J1001" s="137">
        <f>IF(Binary!J1001&gt;=1,"X",0)</f>
        <v>0</v>
      </c>
      <c r="K1001" s="137">
        <f>IF(Binary!K1001&gt;=1,"X",0)</f>
        <v>0</v>
      </c>
      <c r="L1001" s="137">
        <f>IF(Binary!L1001&gt;=1,"X",0)</f>
        <v>0</v>
      </c>
      <c r="M1001" t="str">
        <f>'Actual species'!V1002</f>
        <v>------------</v>
      </c>
    </row>
    <row r="1002" spans="1:13" x14ac:dyDescent="0.3">
      <c r="A1002" t="str">
        <f>Binary!A1002</f>
        <v>Gabrius graecus</v>
      </c>
      <c r="B1002" s="137">
        <f>IF(Binary!B1002&gt;=1,"X",0)</f>
        <v>0</v>
      </c>
      <c r="C1002" s="137">
        <f>IF(Binary!C1002&gt;=1,"X",0)</f>
        <v>0</v>
      </c>
      <c r="D1002" s="137">
        <f>IF(Binary!D1002&gt;=1,"X",0)</f>
        <v>0</v>
      </c>
      <c r="E1002" s="137">
        <f>IF(Binary!E1002&gt;=1,"X",0)</f>
        <v>0</v>
      </c>
      <c r="F1002" s="137">
        <f>IF(Binary!F1002&gt;=1,"X",0)</f>
        <v>0</v>
      </c>
      <c r="G1002" s="137">
        <f>IF(Binary!G1002&gt;=1,"X",0)</f>
        <v>0</v>
      </c>
      <c r="H1002" s="137">
        <f>IF(Binary!H1002&gt;=1,"X",0)</f>
        <v>0</v>
      </c>
      <c r="I1002" s="137">
        <f>IF(Binary!I1002&gt;=1,"X",0)</f>
        <v>0</v>
      </c>
      <c r="J1002" s="137">
        <f>IF(Binary!J1002&gt;=1,"X",0)</f>
        <v>0</v>
      </c>
      <c r="K1002" s="137">
        <f>IF(Binary!K1002&gt;=1,"X",0)</f>
        <v>0</v>
      </c>
      <c r="L1002" s="137">
        <f>IF(Binary!L1002&gt;=1,"X",0)</f>
        <v>0</v>
      </c>
      <c r="M1002" t="str">
        <f>'Actual species'!V1003</f>
        <v>------------</v>
      </c>
    </row>
    <row r="1003" spans="1:13" x14ac:dyDescent="0.3">
      <c r="A1003" t="str">
        <f>Binary!A1003</f>
        <v>Gabrius latro</v>
      </c>
      <c r="B1003" s="137">
        <f>IF(Binary!B1003&gt;=1,"X",0)</f>
        <v>0</v>
      </c>
      <c r="C1003" s="137">
        <f>IF(Binary!C1003&gt;=1,"X",0)</f>
        <v>0</v>
      </c>
      <c r="D1003" s="137">
        <f>IF(Binary!D1003&gt;=1,"X",0)</f>
        <v>0</v>
      </c>
      <c r="E1003" s="137">
        <f>IF(Binary!E1003&gt;=1,"X",0)</f>
        <v>0</v>
      </c>
      <c r="F1003" s="137" t="str">
        <f>IF(Binary!F1003&gt;=1,"X",0)</f>
        <v>X</v>
      </c>
      <c r="G1003" s="137">
        <f>IF(Binary!G1003&gt;=1,"X",0)</f>
        <v>0</v>
      </c>
      <c r="H1003" s="137">
        <f>IF(Binary!H1003&gt;=1,"X",0)</f>
        <v>0</v>
      </c>
      <c r="I1003" s="137">
        <f>IF(Binary!I1003&gt;=1,"X",0)</f>
        <v>0</v>
      </c>
      <c r="J1003" s="137">
        <f>IF(Binary!J1003&gt;=1,"X",0)</f>
        <v>0</v>
      </c>
      <c r="K1003" s="137">
        <f>IF(Binary!K1003&gt;=1,"X",0)</f>
        <v>0</v>
      </c>
      <c r="L1003" s="137">
        <f>IF(Binary!L1003&gt;=1,"X",0)</f>
        <v>0</v>
      </c>
      <c r="M1003" t="str">
        <f>'Actual species'!V1004</f>
        <v>------------</v>
      </c>
    </row>
    <row r="1004" spans="1:13" x14ac:dyDescent="0.3">
      <c r="A1004" t="str">
        <f>Binary!A1004</f>
        <v>Gabrius nigritulus</v>
      </c>
      <c r="B1004" s="137">
        <f>IF(Binary!B1004&gt;=1,"X",0)</f>
        <v>0</v>
      </c>
      <c r="C1004" s="137">
        <f>IF(Binary!C1004&gt;=1,"X",0)</f>
        <v>0</v>
      </c>
      <c r="D1004" s="137">
        <f>IF(Binary!D1004&gt;=1,"X",0)</f>
        <v>0</v>
      </c>
      <c r="E1004" s="137" t="str">
        <f>IF(Binary!E1004&gt;=1,"X",0)</f>
        <v>X</v>
      </c>
      <c r="F1004" s="137" t="str">
        <f>IF(Binary!F1004&gt;=1,"X",0)</f>
        <v>X</v>
      </c>
      <c r="G1004" s="137" t="str">
        <f>IF(Binary!G1004&gt;=1,"X",0)</f>
        <v>X</v>
      </c>
      <c r="H1004" s="137">
        <f>IF(Binary!H1004&gt;=1,"X",0)</f>
        <v>0</v>
      </c>
      <c r="I1004" s="137">
        <f>IF(Binary!I1004&gt;=1,"X",0)</f>
        <v>0</v>
      </c>
      <c r="J1004" s="137">
        <f>IF(Binary!J1004&gt;=1,"X",0)</f>
        <v>0</v>
      </c>
      <c r="K1004" s="137">
        <f>IF(Binary!K1004&gt;=1,"X",0)</f>
        <v>0</v>
      </c>
      <c r="L1004" s="137" t="str">
        <f>IF(Binary!L1004&gt;=1,"X",0)</f>
        <v>X</v>
      </c>
      <c r="M1004" t="str">
        <f>'Actual species'!V1005</f>
        <v>------------</v>
      </c>
    </row>
    <row r="1005" spans="1:13" x14ac:dyDescent="0.3">
      <c r="A1005" t="str">
        <f>Binary!A1005</f>
        <v>Gabrius obenbergeri</v>
      </c>
      <c r="B1005" s="137">
        <f>IF(Binary!B1005&gt;=1,"X",0)</f>
        <v>0</v>
      </c>
      <c r="C1005" s="137">
        <f>IF(Binary!C1005&gt;=1,"X",0)</f>
        <v>0</v>
      </c>
      <c r="D1005" s="137">
        <f>IF(Binary!D1005&gt;=1,"X",0)</f>
        <v>0</v>
      </c>
      <c r="E1005" s="137">
        <f>IF(Binary!E1005&gt;=1,"X",0)</f>
        <v>0</v>
      </c>
      <c r="F1005" s="137">
        <f>IF(Binary!F1005&gt;=1,"X",0)</f>
        <v>0</v>
      </c>
      <c r="G1005" s="137">
        <f>IF(Binary!G1005&gt;=1,"X",0)</f>
        <v>0</v>
      </c>
      <c r="H1005" s="137">
        <f>IF(Binary!H1005&gt;=1,"X",0)</f>
        <v>0</v>
      </c>
      <c r="I1005" s="137">
        <f>IF(Binary!I1005&gt;=1,"X",0)</f>
        <v>0</v>
      </c>
      <c r="J1005" s="137">
        <f>IF(Binary!J1005&gt;=1,"X",0)</f>
        <v>0</v>
      </c>
      <c r="K1005" s="137">
        <f>IF(Binary!K1005&gt;=1,"X",0)</f>
        <v>0</v>
      </c>
      <c r="L1005" s="137">
        <f>IF(Binary!L1005&gt;=1,"X",0)</f>
        <v>0</v>
      </c>
      <c r="M1005" t="str">
        <f>'Actual species'!V1006</f>
        <v>------------</v>
      </c>
    </row>
    <row r="1006" spans="1:13" x14ac:dyDescent="0.3">
      <c r="A1006" t="str">
        <f>Binary!A1006</f>
        <v>Gabrius ravasinii</v>
      </c>
      <c r="B1006" s="137">
        <f>IF(Binary!B1006&gt;=1,"X",0)</f>
        <v>0</v>
      </c>
      <c r="C1006" s="137">
        <f>IF(Binary!C1006&gt;=1,"X",0)</f>
        <v>0</v>
      </c>
      <c r="D1006" s="137">
        <f>IF(Binary!D1006&gt;=1,"X",0)</f>
        <v>0</v>
      </c>
      <c r="E1006" s="137">
        <f>IF(Binary!E1006&gt;=1,"X",0)</f>
        <v>0</v>
      </c>
      <c r="F1006" s="137">
        <f>IF(Binary!F1006&gt;=1,"X",0)</f>
        <v>0</v>
      </c>
      <c r="G1006" s="137">
        <f>IF(Binary!G1006&gt;=1,"X",0)</f>
        <v>0</v>
      </c>
      <c r="H1006" s="137">
        <f>IF(Binary!H1006&gt;=1,"X",0)</f>
        <v>0</v>
      </c>
      <c r="I1006" s="137">
        <f>IF(Binary!I1006&gt;=1,"X",0)</f>
        <v>0</v>
      </c>
      <c r="J1006" s="137">
        <f>IF(Binary!J1006&gt;=1,"X",0)</f>
        <v>0</v>
      </c>
      <c r="K1006" s="137">
        <f>IF(Binary!K1006&gt;=1,"X",0)</f>
        <v>0</v>
      </c>
      <c r="L1006" s="137">
        <f>IF(Binary!L1006&gt;=1,"X",0)</f>
        <v>0</v>
      </c>
      <c r="M1006" t="str">
        <f>'Actual species'!V1007</f>
        <v>------------</v>
      </c>
    </row>
    <row r="1007" spans="1:13" x14ac:dyDescent="0.3">
      <c r="A1007" t="str">
        <f>Binary!A1007</f>
        <v>Gabrius sp.</v>
      </c>
      <c r="B1007" s="137">
        <f>IF(Binary!B1007&gt;=1,"X",0)</f>
        <v>0</v>
      </c>
      <c r="C1007" s="137">
        <f>IF(Binary!C1007&gt;=1,"X",0)</f>
        <v>0</v>
      </c>
      <c r="D1007" s="137">
        <f>IF(Binary!D1007&gt;=1,"X",0)</f>
        <v>0</v>
      </c>
      <c r="E1007" s="137">
        <f>IF(Binary!E1007&gt;=1,"X",0)</f>
        <v>0</v>
      </c>
      <c r="F1007" s="137">
        <f>IF(Binary!F1007&gt;=1,"X",0)</f>
        <v>0</v>
      </c>
      <c r="G1007" s="137">
        <f>IF(Binary!G1007&gt;=1,"X",0)</f>
        <v>0</v>
      </c>
      <c r="H1007" s="137">
        <f>IF(Binary!H1007&gt;=1,"X",0)</f>
        <v>0</v>
      </c>
      <c r="I1007" s="137">
        <f>IF(Binary!I1007&gt;=1,"X",0)</f>
        <v>0</v>
      </c>
      <c r="J1007" s="137">
        <f>IF(Binary!J1007&gt;=1,"X",0)</f>
        <v>0</v>
      </c>
      <c r="K1007" s="137">
        <f>IF(Binary!K1007&gt;=1,"X",0)</f>
        <v>0</v>
      </c>
      <c r="L1007" s="137">
        <f>IF(Binary!L1007&gt;=1,"X",0)</f>
        <v>0</v>
      </c>
      <c r="M1007" t="str">
        <f>'Actual species'!V1008</f>
        <v>------------</v>
      </c>
    </row>
    <row r="1008" spans="1:13" x14ac:dyDescent="0.3">
      <c r="A1008" t="str">
        <f>Binary!A1008</f>
        <v>Gabrius sp. (Female)</v>
      </c>
      <c r="B1008" s="137" t="str">
        <f>IF(Binary!B1008&gt;=1,"X",0)</f>
        <v>X</v>
      </c>
      <c r="C1008" s="137">
        <f>IF(Binary!C1008&gt;=1,"X",0)</f>
        <v>0</v>
      </c>
      <c r="D1008" s="137">
        <f>IF(Binary!D1008&gt;=1,"X",0)</f>
        <v>0</v>
      </c>
      <c r="E1008" s="137">
        <f>IF(Binary!E1008&gt;=1,"X",0)</f>
        <v>0</v>
      </c>
      <c r="F1008" s="137">
        <f>IF(Binary!F1008&gt;=1,"X",0)</f>
        <v>0</v>
      </c>
      <c r="G1008" s="137">
        <f>IF(Binary!G1008&gt;=1,"X",0)</f>
        <v>0</v>
      </c>
      <c r="H1008" s="137">
        <f>IF(Binary!H1008&gt;=1,"X",0)</f>
        <v>0</v>
      </c>
      <c r="I1008" s="137">
        <f>IF(Binary!I1008&gt;=1,"X",0)</f>
        <v>0</v>
      </c>
      <c r="J1008" s="137" t="str">
        <f>IF(Binary!J1008&gt;=1,"X",0)</f>
        <v>X</v>
      </c>
      <c r="K1008" s="137">
        <f>IF(Binary!K1008&gt;=1,"X",0)</f>
        <v>0</v>
      </c>
      <c r="L1008" s="137">
        <f>IF(Binary!L1008&gt;=1,"X",0)</f>
        <v>0</v>
      </c>
      <c r="M1008" t="str">
        <f>'Actual species'!V1009</f>
        <v>------------</v>
      </c>
    </row>
    <row r="1009" spans="1:13" x14ac:dyDescent="0.3">
      <c r="A1009" t="str">
        <f>Binary!A1009</f>
        <v>Gabrius splendidulus</v>
      </c>
      <c r="B1009" s="137">
        <f>IF(Binary!B1009&gt;=1,"X",0)</f>
        <v>0</v>
      </c>
      <c r="C1009" s="137">
        <f>IF(Binary!C1009&gt;=1,"X",0)</f>
        <v>0</v>
      </c>
      <c r="D1009" s="137">
        <f>IF(Binary!D1009&gt;=1,"X",0)</f>
        <v>0</v>
      </c>
      <c r="E1009" s="137">
        <f>IF(Binary!E1009&gt;=1,"X",0)</f>
        <v>0</v>
      </c>
      <c r="F1009" s="137">
        <f>IF(Binary!F1009&gt;=1,"X",0)</f>
        <v>0</v>
      </c>
      <c r="G1009" s="137">
        <f>IF(Binary!G1009&gt;=1,"X",0)</f>
        <v>0</v>
      </c>
      <c r="H1009" s="137">
        <f>IF(Binary!H1009&gt;=1,"X",0)</f>
        <v>0</v>
      </c>
      <c r="I1009" s="137">
        <f>IF(Binary!I1009&gt;=1,"X",0)</f>
        <v>0</v>
      </c>
      <c r="J1009" s="137">
        <f>IF(Binary!J1009&gt;=1,"X",0)</f>
        <v>0</v>
      </c>
      <c r="K1009" s="137">
        <f>IF(Binary!K1009&gt;=1,"X",0)</f>
        <v>0</v>
      </c>
      <c r="L1009" s="137">
        <f>IF(Binary!L1009&gt;=1,"X",0)</f>
        <v>0</v>
      </c>
      <c r="M1009" t="str">
        <f>'Actual species'!V1010</f>
        <v>------------</v>
      </c>
    </row>
    <row r="1010" spans="1:13" x14ac:dyDescent="0.3">
      <c r="A1010" t="str">
        <f>Binary!A1010</f>
        <v xml:space="preserve">Gabrius subnigritulus </v>
      </c>
      <c r="B1010" s="137">
        <f>IF(Binary!B1010&gt;=1,"X",0)</f>
        <v>0</v>
      </c>
      <c r="C1010" s="137">
        <f>IF(Binary!C1010&gt;=1,"X",0)</f>
        <v>0</v>
      </c>
      <c r="D1010" s="137" t="str">
        <f>IF(Binary!D1010&gt;=1,"X",0)</f>
        <v>X</v>
      </c>
      <c r="E1010" s="137">
        <f>IF(Binary!E1010&gt;=1,"X",0)</f>
        <v>0</v>
      </c>
      <c r="F1010" s="137">
        <f>IF(Binary!F1010&gt;=1,"X",0)</f>
        <v>0</v>
      </c>
      <c r="G1010" s="137">
        <f>IF(Binary!G1010&gt;=1,"X",0)</f>
        <v>0</v>
      </c>
      <c r="H1010" s="137">
        <f>IF(Binary!H1010&gt;=1,"X",0)</f>
        <v>0</v>
      </c>
      <c r="I1010" s="137">
        <f>IF(Binary!I1010&gt;=1,"X",0)</f>
        <v>0</v>
      </c>
      <c r="J1010" s="137">
        <f>IF(Binary!J1010&gt;=1,"X",0)</f>
        <v>0</v>
      </c>
      <c r="K1010" s="137">
        <f>IF(Binary!K1010&gt;=1,"X",0)</f>
        <v>0</v>
      </c>
      <c r="L1010" s="137">
        <f>IF(Binary!L1010&gt;=1,"X",0)</f>
        <v>0</v>
      </c>
      <c r="M1010" t="str">
        <f>'Actual species'!V1011</f>
        <v>------------</v>
      </c>
    </row>
    <row r="1011" spans="1:13" x14ac:dyDescent="0.3">
      <c r="A1011" t="str">
        <f>Binary!A1011</f>
        <v>Gabrius toxotes</v>
      </c>
      <c r="B1011" s="137">
        <f>IF(Binary!B1011&gt;=1,"X",0)</f>
        <v>0</v>
      </c>
      <c r="C1011" s="137">
        <f>IF(Binary!C1011&gt;=1,"X",0)</f>
        <v>0</v>
      </c>
      <c r="D1011" s="137">
        <f>IF(Binary!D1011&gt;=1,"X",0)</f>
        <v>0</v>
      </c>
      <c r="E1011" s="137">
        <f>IF(Binary!E1011&gt;=1,"X",0)</f>
        <v>0</v>
      </c>
      <c r="F1011" s="137">
        <f>IF(Binary!F1011&gt;=1,"X",0)</f>
        <v>0</v>
      </c>
      <c r="G1011" s="137">
        <f>IF(Binary!G1011&gt;=1,"X",0)</f>
        <v>0</v>
      </c>
      <c r="H1011" s="137">
        <f>IF(Binary!H1011&gt;=1,"X",0)</f>
        <v>0</v>
      </c>
      <c r="I1011" s="137">
        <f>IF(Binary!I1011&gt;=1,"X",0)</f>
        <v>0</v>
      </c>
      <c r="J1011" s="137">
        <f>IF(Binary!J1011&gt;=1,"X",0)</f>
        <v>0</v>
      </c>
      <c r="K1011" s="137">
        <f>IF(Binary!K1011&gt;=1,"X",0)</f>
        <v>0</v>
      </c>
      <c r="L1011" s="137">
        <f>IF(Binary!L1011&gt;=1,"X",0)</f>
        <v>0</v>
      </c>
      <c r="M1011" t="str">
        <f>'Actual species'!V1012</f>
        <v>------------</v>
      </c>
    </row>
    <row r="1012" spans="1:13" x14ac:dyDescent="0.3">
      <c r="A1012" t="str">
        <f>Binary!A1012</f>
        <v>Gabronthus maritimus</v>
      </c>
      <c r="B1012" s="137">
        <f>IF(Binary!B1012&gt;=1,"X",0)</f>
        <v>0</v>
      </c>
      <c r="C1012" s="137">
        <f>IF(Binary!C1012&gt;=1,"X",0)</f>
        <v>0</v>
      </c>
      <c r="D1012" s="137">
        <f>IF(Binary!D1012&gt;=1,"X",0)</f>
        <v>0</v>
      </c>
      <c r="E1012" s="137">
        <f>IF(Binary!E1012&gt;=1,"X",0)</f>
        <v>0</v>
      </c>
      <c r="F1012" s="137" t="str">
        <f>IF(Binary!F1012&gt;=1,"X",0)</f>
        <v>X</v>
      </c>
      <c r="G1012" s="137">
        <f>IF(Binary!G1012&gt;=1,"X",0)</f>
        <v>0</v>
      </c>
      <c r="H1012" s="137">
        <f>IF(Binary!H1012&gt;=1,"X",0)</f>
        <v>0</v>
      </c>
      <c r="I1012" s="137">
        <f>IF(Binary!I1012&gt;=1,"X",0)</f>
        <v>0</v>
      </c>
      <c r="J1012" s="137" t="str">
        <f>IF(Binary!J1012&gt;=1,"X",0)</f>
        <v>X</v>
      </c>
      <c r="K1012" s="137">
        <f>IF(Binary!K1012&gt;=1,"X",0)</f>
        <v>0</v>
      </c>
      <c r="L1012" s="137">
        <f>IF(Binary!L1012&gt;=1,"X",0)</f>
        <v>0</v>
      </c>
      <c r="M1012" t="str">
        <f>'Actual species'!V1013</f>
        <v>------------</v>
      </c>
    </row>
    <row r="1013" spans="1:13" x14ac:dyDescent="0.3">
      <c r="A1013" t="str">
        <f>Binary!A1013</f>
        <v>Gauropterus fulgidus</v>
      </c>
      <c r="B1013" s="137">
        <f>IF(Binary!B1013&gt;=1,"X",0)</f>
        <v>0</v>
      </c>
      <c r="C1013" s="137">
        <f>IF(Binary!C1013&gt;=1,"X",0)</f>
        <v>0</v>
      </c>
      <c r="D1013" s="137">
        <f>IF(Binary!D1013&gt;=1,"X",0)</f>
        <v>0</v>
      </c>
      <c r="E1013" s="137">
        <f>IF(Binary!E1013&gt;=1,"X",0)</f>
        <v>0</v>
      </c>
      <c r="F1013" s="137">
        <f>IF(Binary!F1013&gt;=1,"X",0)</f>
        <v>0</v>
      </c>
      <c r="G1013" s="137">
        <f>IF(Binary!G1013&gt;=1,"X",0)</f>
        <v>0</v>
      </c>
      <c r="H1013" s="137">
        <f>IF(Binary!H1013&gt;=1,"X",0)</f>
        <v>0</v>
      </c>
      <c r="I1013" s="137">
        <f>IF(Binary!I1013&gt;=1,"X",0)</f>
        <v>0</v>
      </c>
      <c r="J1013" s="137">
        <f>IF(Binary!J1013&gt;=1,"X",0)</f>
        <v>0</v>
      </c>
      <c r="K1013" s="137">
        <f>IF(Binary!K1013&gt;=1,"X",0)</f>
        <v>0</v>
      </c>
      <c r="L1013" s="137">
        <f>IF(Binary!L1013&gt;=1,"X",0)</f>
        <v>0</v>
      </c>
      <c r="M1013" t="str">
        <f>'Actual species'!V1014</f>
        <v>------------</v>
      </c>
    </row>
    <row r="1014" spans="1:13" x14ac:dyDescent="0.3">
      <c r="A1014" t="str">
        <f>Binary!A1014</f>
        <v>Gauropterus sanguinipennis</v>
      </c>
      <c r="B1014" s="137">
        <f>IF(Binary!B1014&gt;=1,"X",0)</f>
        <v>0</v>
      </c>
      <c r="C1014" s="137">
        <f>IF(Binary!C1014&gt;=1,"X",0)</f>
        <v>0</v>
      </c>
      <c r="D1014" s="137">
        <f>IF(Binary!D1014&gt;=1,"X",0)</f>
        <v>0</v>
      </c>
      <c r="E1014" s="137">
        <f>IF(Binary!E1014&gt;=1,"X",0)</f>
        <v>0</v>
      </c>
      <c r="F1014" s="137" t="str">
        <f>IF(Binary!F1014&gt;=1,"X",0)</f>
        <v>X</v>
      </c>
      <c r="G1014" s="137">
        <f>IF(Binary!G1014&gt;=1,"X",0)</f>
        <v>0</v>
      </c>
      <c r="H1014" s="137">
        <f>IF(Binary!H1014&gt;=1,"X",0)</f>
        <v>0</v>
      </c>
      <c r="I1014" s="137">
        <f>IF(Binary!I1014&gt;=1,"X",0)</f>
        <v>0</v>
      </c>
      <c r="J1014" s="137">
        <f>IF(Binary!J1014&gt;=1,"X",0)</f>
        <v>0</v>
      </c>
      <c r="K1014" s="137">
        <f>IF(Binary!K1014&gt;=1,"X",0)</f>
        <v>0</v>
      </c>
      <c r="L1014" s="137">
        <f>IF(Binary!L1014&gt;=1,"X",0)</f>
        <v>0</v>
      </c>
      <c r="M1014" t="str">
        <f>'Actual species'!V1015</f>
        <v>------------</v>
      </c>
    </row>
    <row r="1015" spans="1:13" x14ac:dyDescent="0.3">
      <c r="A1015" t="str">
        <f>Binary!A1015</f>
        <v>Gyrohypnus angustatus</v>
      </c>
      <c r="B1015" s="137">
        <f>IF(Binary!B1015&gt;=1,"X",0)</f>
        <v>0</v>
      </c>
      <c r="C1015" s="137">
        <f>IF(Binary!C1015&gt;=1,"X",0)</f>
        <v>0</v>
      </c>
      <c r="D1015" s="137" t="str">
        <f>IF(Binary!D1015&gt;=1,"X",0)</f>
        <v>X</v>
      </c>
      <c r="E1015" s="137">
        <f>IF(Binary!E1015&gt;=1,"X",0)</f>
        <v>0</v>
      </c>
      <c r="F1015" s="137" t="str">
        <f>IF(Binary!F1015&gt;=1,"X",0)</f>
        <v>X</v>
      </c>
      <c r="G1015" s="137" t="str">
        <f>IF(Binary!G1015&gt;=1,"X",0)</f>
        <v>X</v>
      </c>
      <c r="H1015" s="137">
        <f>IF(Binary!H1015&gt;=1,"X",0)</f>
        <v>0</v>
      </c>
      <c r="I1015" s="137">
        <f>IF(Binary!I1015&gt;=1,"X",0)</f>
        <v>0</v>
      </c>
      <c r="J1015" s="137">
        <f>IF(Binary!J1015&gt;=1,"X",0)</f>
        <v>0</v>
      </c>
      <c r="K1015" s="137">
        <f>IF(Binary!K1015&gt;=1,"X",0)</f>
        <v>0</v>
      </c>
      <c r="L1015" s="137">
        <f>IF(Binary!L1015&gt;=1,"X",0)</f>
        <v>0</v>
      </c>
      <c r="M1015" t="str">
        <f>'Actual species'!V1016</f>
        <v>------------</v>
      </c>
    </row>
    <row r="1016" spans="1:13" x14ac:dyDescent="0.3">
      <c r="A1016" t="str">
        <f>Binary!A1016</f>
        <v>Gyrohypnus fracticornis</v>
      </c>
      <c r="B1016" s="137">
        <f>IF(Binary!B1016&gt;=1,"X",0)</f>
        <v>0</v>
      </c>
      <c r="C1016" s="137">
        <f>IF(Binary!C1016&gt;=1,"X",0)</f>
        <v>0</v>
      </c>
      <c r="D1016" s="137" t="str">
        <f>IF(Binary!D1016&gt;=1,"X",0)</f>
        <v>X</v>
      </c>
      <c r="E1016" s="137">
        <f>IF(Binary!E1016&gt;=1,"X",0)</f>
        <v>0</v>
      </c>
      <c r="F1016" s="137">
        <f>IF(Binary!F1016&gt;=1,"X",0)</f>
        <v>0</v>
      </c>
      <c r="G1016" s="137">
        <f>IF(Binary!G1016&gt;=1,"X",0)</f>
        <v>0</v>
      </c>
      <c r="H1016" s="137">
        <f>IF(Binary!H1016&gt;=1,"X",0)</f>
        <v>0</v>
      </c>
      <c r="I1016" s="137">
        <f>IF(Binary!I1016&gt;=1,"X",0)</f>
        <v>0</v>
      </c>
      <c r="J1016" s="137">
        <f>IF(Binary!J1016&gt;=1,"X",0)</f>
        <v>0</v>
      </c>
      <c r="K1016" s="137">
        <f>IF(Binary!K1016&gt;=1,"X",0)</f>
        <v>0</v>
      </c>
      <c r="L1016" s="137">
        <f>IF(Binary!L1016&gt;=1,"X",0)</f>
        <v>0</v>
      </c>
      <c r="M1016">
        <f>'Actual species'!V1017</f>
        <v>2</v>
      </c>
    </row>
    <row r="1017" spans="1:13" x14ac:dyDescent="0.3">
      <c r="A1017" t="str">
        <f>Binary!A1017</f>
        <v>Gyrohypnus liber</v>
      </c>
      <c r="B1017" s="137">
        <f>IF(Binary!B1017&gt;=1,"X",0)</f>
        <v>0</v>
      </c>
      <c r="C1017" s="137">
        <f>IF(Binary!C1017&gt;=1,"X",0)</f>
        <v>0</v>
      </c>
      <c r="D1017" s="137">
        <f>IF(Binary!D1017&gt;=1,"X",0)</f>
        <v>0</v>
      </c>
      <c r="E1017" s="137">
        <f>IF(Binary!E1017&gt;=1,"X",0)</f>
        <v>0</v>
      </c>
      <c r="F1017" s="137">
        <f>IF(Binary!F1017&gt;=1,"X",0)</f>
        <v>0</v>
      </c>
      <c r="G1017" s="137">
        <f>IF(Binary!G1017&gt;=1,"X",0)</f>
        <v>0</v>
      </c>
      <c r="H1017" s="137">
        <f>IF(Binary!H1017&gt;=1,"X",0)</f>
        <v>0</v>
      </c>
      <c r="I1017" s="137">
        <f>IF(Binary!I1017&gt;=1,"X",0)</f>
        <v>0</v>
      </c>
      <c r="J1017" s="137">
        <f>IF(Binary!J1017&gt;=1,"X",0)</f>
        <v>0</v>
      </c>
      <c r="K1017" s="137">
        <f>IF(Binary!K1017&gt;=1,"X",0)</f>
        <v>0</v>
      </c>
      <c r="L1017" s="137">
        <f>IF(Binary!L1017&gt;=1,"X",0)</f>
        <v>0</v>
      </c>
      <c r="M1017" t="str">
        <f>'Actual species'!V1018</f>
        <v>------------</v>
      </c>
    </row>
    <row r="1018" spans="1:13" x14ac:dyDescent="0.3">
      <c r="A1018" t="str">
        <f>Binary!A1018</f>
        <v>Heterothops binotatus</v>
      </c>
      <c r="B1018" s="137">
        <f>IF(Binary!B1018&gt;=1,"X",0)</f>
        <v>0</v>
      </c>
      <c r="C1018" s="137">
        <f>IF(Binary!C1018&gt;=1,"X",0)</f>
        <v>0</v>
      </c>
      <c r="D1018" s="137">
        <f>IF(Binary!D1018&gt;=1,"X",0)</f>
        <v>0</v>
      </c>
      <c r="E1018" s="137">
        <f>IF(Binary!E1018&gt;=1,"X",0)</f>
        <v>0</v>
      </c>
      <c r="F1018" s="137">
        <f>IF(Binary!F1018&gt;=1,"X",0)</f>
        <v>0</v>
      </c>
      <c r="G1018" s="137">
        <f>IF(Binary!G1018&gt;=1,"X",0)</f>
        <v>0</v>
      </c>
      <c r="H1018" s="137">
        <f>IF(Binary!H1018&gt;=1,"X",0)</f>
        <v>0</v>
      </c>
      <c r="I1018" s="137">
        <f>IF(Binary!I1018&gt;=1,"X",0)</f>
        <v>0</v>
      </c>
      <c r="J1018" s="137">
        <f>IF(Binary!J1018&gt;=1,"X",0)</f>
        <v>0</v>
      </c>
      <c r="K1018" s="137">
        <f>IF(Binary!K1018&gt;=1,"X",0)</f>
        <v>0</v>
      </c>
      <c r="L1018" s="137">
        <f>IF(Binary!L1018&gt;=1,"X",0)</f>
        <v>0</v>
      </c>
      <c r="M1018" t="str">
        <f>'Actual species'!V1019</f>
        <v>------------</v>
      </c>
    </row>
    <row r="1019" spans="1:13" x14ac:dyDescent="0.3">
      <c r="A1019" t="str">
        <f>Binary!A1019</f>
        <v>Heterothops cf. Minutus</v>
      </c>
      <c r="B1019" s="137">
        <f>IF(Binary!B1019&gt;=1,"X",0)</f>
        <v>0</v>
      </c>
      <c r="C1019" s="137">
        <f>IF(Binary!C1019&gt;=1,"X",0)</f>
        <v>0</v>
      </c>
      <c r="D1019" s="137">
        <f>IF(Binary!D1019&gt;=1,"X",0)</f>
        <v>0</v>
      </c>
      <c r="E1019" s="137">
        <f>IF(Binary!E1019&gt;=1,"X",0)</f>
        <v>0</v>
      </c>
      <c r="F1019" s="137">
        <f>IF(Binary!F1019&gt;=1,"X",0)</f>
        <v>0</v>
      </c>
      <c r="G1019" s="137" t="str">
        <f>IF(Binary!G1019&gt;=1,"X",0)</f>
        <v>X</v>
      </c>
      <c r="H1019" s="137">
        <f>IF(Binary!H1019&gt;=1,"X",0)</f>
        <v>0</v>
      </c>
      <c r="I1019" s="137">
        <f>IF(Binary!I1019&gt;=1,"X",0)</f>
        <v>0</v>
      </c>
      <c r="J1019" s="137">
        <f>IF(Binary!J1019&gt;=1,"X",0)</f>
        <v>0</v>
      </c>
      <c r="K1019" s="137">
        <f>IF(Binary!K1019&gt;=1,"X",0)</f>
        <v>0</v>
      </c>
      <c r="L1019" s="137">
        <f>IF(Binary!L1019&gt;=1,"X",0)</f>
        <v>0</v>
      </c>
      <c r="M1019" t="str">
        <f>'Actual species'!V1020</f>
        <v>------------</v>
      </c>
    </row>
    <row r="1020" spans="1:13" x14ac:dyDescent="0.3">
      <c r="A1020" t="str">
        <f>Binary!A1020</f>
        <v>Heterothops dissimilis</v>
      </c>
      <c r="B1020" s="137">
        <f>IF(Binary!B1020&gt;=1,"X",0)</f>
        <v>0</v>
      </c>
      <c r="C1020" s="137" t="str">
        <f>IF(Binary!C1020&gt;=1,"X",0)</f>
        <v>X</v>
      </c>
      <c r="D1020" s="137">
        <f>IF(Binary!D1020&gt;=1,"X",0)</f>
        <v>0</v>
      </c>
      <c r="E1020" s="137">
        <f>IF(Binary!E1020&gt;=1,"X",0)</f>
        <v>0</v>
      </c>
      <c r="F1020" s="137">
        <f>IF(Binary!F1020&gt;=1,"X",0)</f>
        <v>0</v>
      </c>
      <c r="G1020" s="137">
        <f>IF(Binary!G1020&gt;=1,"X",0)</f>
        <v>0</v>
      </c>
      <c r="H1020" s="137">
        <f>IF(Binary!H1020&gt;=1,"X",0)</f>
        <v>0</v>
      </c>
      <c r="I1020" s="137">
        <f>IF(Binary!I1020&gt;=1,"X",0)</f>
        <v>0</v>
      </c>
      <c r="J1020" s="137">
        <f>IF(Binary!J1020&gt;=1,"X",0)</f>
        <v>0</v>
      </c>
      <c r="K1020" s="137">
        <f>IF(Binary!K1020&gt;=1,"X",0)</f>
        <v>0</v>
      </c>
      <c r="L1020" s="137">
        <f>IF(Binary!L1020&gt;=1,"X",0)</f>
        <v>0</v>
      </c>
      <c r="M1020" t="str">
        <f>'Actual species'!V1021</f>
        <v>------------</v>
      </c>
    </row>
    <row r="1021" spans="1:13" x14ac:dyDescent="0.3">
      <c r="A1021" t="str">
        <f>Binary!A1021</f>
        <v>Heterothops minutus</v>
      </c>
      <c r="B1021" s="137">
        <f>IF(Binary!B1021&gt;=1,"X",0)</f>
        <v>0</v>
      </c>
      <c r="C1021" s="137">
        <f>IF(Binary!C1021&gt;=1,"X",0)</f>
        <v>0</v>
      </c>
      <c r="D1021" s="137">
        <f>IF(Binary!D1021&gt;=1,"X",0)</f>
        <v>0</v>
      </c>
      <c r="E1021" s="137" t="str">
        <f>IF(Binary!E1021&gt;=1,"X",0)</f>
        <v>X</v>
      </c>
      <c r="F1021" s="137">
        <f>IF(Binary!F1021&gt;=1,"X",0)</f>
        <v>0</v>
      </c>
      <c r="G1021" s="137">
        <f>IF(Binary!G1021&gt;=1,"X",0)</f>
        <v>0</v>
      </c>
      <c r="H1021" s="137">
        <f>IF(Binary!H1021&gt;=1,"X",0)</f>
        <v>0</v>
      </c>
      <c r="I1021" s="137">
        <f>IF(Binary!I1021&gt;=1,"X",0)</f>
        <v>0</v>
      </c>
      <c r="J1021" s="137">
        <f>IF(Binary!J1021&gt;=1,"X",0)</f>
        <v>0</v>
      </c>
      <c r="K1021" s="137">
        <f>IF(Binary!K1021&gt;=1,"X",0)</f>
        <v>0</v>
      </c>
      <c r="L1021" s="137">
        <f>IF(Binary!L1021&gt;=1,"X",0)</f>
        <v>0</v>
      </c>
      <c r="M1021" t="str">
        <f>'Actual species'!V1022</f>
        <v>------------</v>
      </c>
    </row>
    <row r="1022" spans="1:13" x14ac:dyDescent="0.3">
      <c r="A1022" t="str">
        <f>Binary!A1022</f>
        <v xml:space="preserve">Hypnogyra sp. </v>
      </c>
      <c r="B1022" s="137">
        <f>IF(Binary!B1022&gt;=1,"X",0)</f>
        <v>0</v>
      </c>
      <c r="C1022" s="137" t="str">
        <f>IF(Binary!C1022&gt;=1,"X",0)</f>
        <v>X</v>
      </c>
      <c r="D1022" s="137">
        <f>IF(Binary!D1022&gt;=1,"X",0)</f>
        <v>0</v>
      </c>
      <c r="E1022" s="137">
        <f>IF(Binary!E1022&gt;=1,"X",0)</f>
        <v>0</v>
      </c>
      <c r="F1022" s="137">
        <f>IF(Binary!F1022&gt;=1,"X",0)</f>
        <v>0</v>
      </c>
      <c r="G1022" s="137">
        <f>IF(Binary!G1022&gt;=1,"X",0)</f>
        <v>0</v>
      </c>
      <c r="H1022" s="137">
        <f>IF(Binary!H1022&gt;=1,"X",0)</f>
        <v>0</v>
      </c>
      <c r="I1022" s="137">
        <f>IF(Binary!I1022&gt;=1,"X",0)</f>
        <v>0</v>
      </c>
      <c r="J1022" s="137">
        <f>IF(Binary!J1022&gt;=1,"X",0)</f>
        <v>0</v>
      </c>
      <c r="K1022" s="137">
        <f>IF(Binary!K1022&gt;=1,"X",0)</f>
        <v>0</v>
      </c>
      <c r="L1022" s="137">
        <f>IF(Binary!L1022&gt;=1,"X",0)</f>
        <v>0</v>
      </c>
      <c r="M1022" t="str">
        <f>'Actual species'!V1023</f>
        <v>------------</v>
      </c>
    </row>
    <row r="1023" spans="1:13" x14ac:dyDescent="0.3">
      <c r="A1023" t="str">
        <f>Binary!A1023</f>
        <v>Hypnogyra sp. 2.</v>
      </c>
      <c r="B1023" s="137">
        <f>IF(Binary!B1023&gt;=1,"X",0)</f>
        <v>0</v>
      </c>
      <c r="C1023" s="137" t="str">
        <f>IF(Binary!C1023&gt;=1,"X",0)</f>
        <v>X</v>
      </c>
      <c r="D1023" s="137">
        <f>IF(Binary!D1023&gt;=1,"X",0)</f>
        <v>0</v>
      </c>
      <c r="E1023" s="137">
        <f>IF(Binary!E1023&gt;=1,"X",0)</f>
        <v>0</v>
      </c>
      <c r="F1023" s="137">
        <f>IF(Binary!F1023&gt;=1,"X",0)</f>
        <v>0</v>
      </c>
      <c r="G1023" s="137">
        <f>IF(Binary!G1023&gt;=1,"X",0)</f>
        <v>0</v>
      </c>
      <c r="H1023" s="137">
        <f>IF(Binary!H1023&gt;=1,"X",0)</f>
        <v>0</v>
      </c>
      <c r="I1023" s="137">
        <f>IF(Binary!I1023&gt;=1,"X",0)</f>
        <v>0</v>
      </c>
      <c r="J1023" s="137">
        <f>IF(Binary!J1023&gt;=1,"X",0)</f>
        <v>0</v>
      </c>
      <c r="K1023" s="137">
        <f>IF(Binary!K1023&gt;=1,"X",0)</f>
        <v>0</v>
      </c>
      <c r="L1023" s="137">
        <f>IF(Binary!L1023&gt;=1,"X",0)</f>
        <v>0</v>
      </c>
      <c r="M1023" t="str">
        <f>'Actual species'!V1024</f>
        <v>------------</v>
      </c>
    </row>
    <row r="1024" spans="1:13" x14ac:dyDescent="0.3">
      <c r="A1024" t="str">
        <f>Binary!A1024</f>
        <v>Leptacinus batychrus</v>
      </c>
      <c r="B1024" s="137">
        <f>IF(Binary!B1024&gt;=1,"X",0)</f>
        <v>0</v>
      </c>
      <c r="C1024" s="137">
        <f>IF(Binary!C1024&gt;=1,"X",0)</f>
        <v>0</v>
      </c>
      <c r="D1024" s="137">
        <f>IF(Binary!D1024&gt;=1,"X",0)</f>
        <v>0</v>
      </c>
      <c r="E1024" s="137">
        <f>IF(Binary!E1024&gt;=1,"X",0)</f>
        <v>0</v>
      </c>
      <c r="F1024" s="137">
        <f>IF(Binary!F1024&gt;=1,"X",0)</f>
        <v>0</v>
      </c>
      <c r="G1024" s="137">
        <f>IF(Binary!G1024&gt;=1,"X",0)</f>
        <v>0</v>
      </c>
      <c r="H1024" s="137">
        <f>IF(Binary!H1024&gt;=1,"X",0)</f>
        <v>0</v>
      </c>
      <c r="I1024" s="137">
        <f>IF(Binary!I1024&gt;=1,"X",0)</f>
        <v>0</v>
      </c>
      <c r="J1024" s="137" t="str">
        <f>IF(Binary!J1024&gt;=1,"X",0)</f>
        <v>X</v>
      </c>
      <c r="K1024" s="137">
        <f>IF(Binary!K1024&gt;=1,"X",0)</f>
        <v>0</v>
      </c>
      <c r="L1024" s="137">
        <f>IF(Binary!L1024&gt;=1,"X",0)</f>
        <v>0</v>
      </c>
      <c r="M1024" t="str">
        <f>'Actual species'!V1025</f>
        <v>------------</v>
      </c>
    </row>
    <row r="1025" spans="1:13" x14ac:dyDescent="0.3">
      <c r="A1025" t="str">
        <f>Binary!A1025</f>
        <v>Leptacinus intermedius</v>
      </c>
      <c r="B1025" s="137">
        <f>IF(Binary!B1025&gt;=1,"X",0)</f>
        <v>0</v>
      </c>
      <c r="C1025" s="137">
        <f>IF(Binary!C1025&gt;=1,"X",0)</f>
        <v>0</v>
      </c>
      <c r="D1025" s="137">
        <f>IF(Binary!D1025&gt;=1,"X",0)</f>
        <v>0</v>
      </c>
      <c r="E1025" s="137">
        <f>IF(Binary!E1025&gt;=1,"X",0)</f>
        <v>0</v>
      </c>
      <c r="F1025" s="137">
        <f>IF(Binary!F1025&gt;=1,"X",0)</f>
        <v>0</v>
      </c>
      <c r="G1025" s="137">
        <f>IF(Binary!G1025&gt;=1,"X",0)</f>
        <v>0</v>
      </c>
      <c r="H1025" s="137">
        <f>IF(Binary!H1025&gt;=1,"X",0)</f>
        <v>0</v>
      </c>
      <c r="I1025" s="137">
        <f>IF(Binary!I1025&gt;=1,"X",0)</f>
        <v>0</v>
      </c>
      <c r="J1025" s="137">
        <f>IF(Binary!J1025&gt;=1,"X",0)</f>
        <v>0</v>
      </c>
      <c r="K1025" s="137">
        <f>IF(Binary!K1025&gt;=1,"X",0)</f>
        <v>0</v>
      </c>
      <c r="L1025" s="137">
        <f>IF(Binary!L1025&gt;=1,"X",0)</f>
        <v>0</v>
      </c>
      <c r="M1025" t="str">
        <f>'Actual species'!V1026</f>
        <v>------------</v>
      </c>
    </row>
    <row r="1026" spans="1:13" x14ac:dyDescent="0.3">
      <c r="A1026" t="str">
        <f>Binary!A1026</f>
        <v>Leptacinus othioides</v>
      </c>
      <c r="B1026" s="137">
        <f>IF(Binary!B1026&gt;=1,"X",0)</f>
        <v>0</v>
      </c>
      <c r="C1026" s="137">
        <f>IF(Binary!C1026&gt;=1,"X",0)</f>
        <v>0</v>
      </c>
      <c r="D1026" s="137">
        <f>IF(Binary!D1026&gt;=1,"X",0)</f>
        <v>0</v>
      </c>
      <c r="E1026" s="137">
        <f>IF(Binary!E1026&gt;=1,"X",0)</f>
        <v>0</v>
      </c>
      <c r="F1026" s="137">
        <f>IF(Binary!F1026&gt;=1,"X",0)</f>
        <v>0</v>
      </c>
      <c r="G1026" s="137">
        <f>IF(Binary!G1026&gt;=1,"X",0)</f>
        <v>0</v>
      </c>
      <c r="H1026" s="137">
        <f>IF(Binary!H1026&gt;=1,"X",0)</f>
        <v>0</v>
      </c>
      <c r="I1026" s="137">
        <f>IF(Binary!I1026&gt;=1,"X",0)</f>
        <v>0</v>
      </c>
      <c r="J1026" s="137" t="str">
        <f>IF(Binary!J1026&gt;=1,"X",0)</f>
        <v>X</v>
      </c>
      <c r="K1026" s="137">
        <f>IF(Binary!K1026&gt;=1,"X",0)</f>
        <v>0</v>
      </c>
      <c r="L1026" s="137">
        <f>IF(Binary!L1026&gt;=1,"X",0)</f>
        <v>0</v>
      </c>
      <c r="M1026" t="str">
        <f>'Actual species'!V1027</f>
        <v>------------</v>
      </c>
    </row>
    <row r="1027" spans="1:13" x14ac:dyDescent="0.3">
      <c r="A1027" t="str">
        <f>Binary!A1027</f>
        <v>Leptacinus pusillus</v>
      </c>
      <c r="B1027" s="137">
        <f>IF(Binary!B1027&gt;=1,"X",0)</f>
        <v>0</v>
      </c>
      <c r="C1027" s="137">
        <f>IF(Binary!C1027&gt;=1,"X",0)</f>
        <v>0</v>
      </c>
      <c r="D1027" s="137">
        <f>IF(Binary!D1027&gt;=1,"X",0)</f>
        <v>0</v>
      </c>
      <c r="E1027" s="137">
        <f>IF(Binary!E1027&gt;=1,"X",0)</f>
        <v>0</v>
      </c>
      <c r="F1027" s="137">
        <f>IF(Binary!F1027&gt;=1,"X",0)</f>
        <v>0</v>
      </c>
      <c r="G1027" s="137">
        <f>IF(Binary!G1027&gt;=1,"X",0)</f>
        <v>0</v>
      </c>
      <c r="H1027" s="137">
        <f>IF(Binary!H1027&gt;=1,"X",0)</f>
        <v>0</v>
      </c>
      <c r="I1027" s="137">
        <f>IF(Binary!I1027&gt;=1,"X",0)</f>
        <v>0</v>
      </c>
      <c r="J1027" s="137">
        <f>IF(Binary!J1027&gt;=1,"X",0)</f>
        <v>0</v>
      </c>
      <c r="K1027" s="137">
        <f>IF(Binary!K1027&gt;=1,"X",0)</f>
        <v>0</v>
      </c>
      <c r="L1027" s="137">
        <f>IF(Binary!L1027&gt;=1,"X",0)</f>
        <v>0</v>
      </c>
      <c r="M1027" t="str">
        <f>'Actual species'!V1028</f>
        <v>------------</v>
      </c>
    </row>
    <row r="1028" spans="1:13" x14ac:dyDescent="0.3">
      <c r="A1028" t="str">
        <f>Binary!A1028</f>
        <v>Megalinus flavocinctus</v>
      </c>
      <c r="B1028" s="137">
        <f>IF(Binary!B1028&gt;=1,"X",0)</f>
        <v>0</v>
      </c>
      <c r="C1028" s="137">
        <f>IF(Binary!C1028&gt;=1,"X",0)</f>
        <v>0</v>
      </c>
      <c r="D1028" s="137">
        <f>IF(Binary!D1028&gt;=1,"X",0)</f>
        <v>0</v>
      </c>
      <c r="E1028" s="137">
        <f>IF(Binary!E1028&gt;=1,"X",0)</f>
        <v>0</v>
      </c>
      <c r="F1028" s="137">
        <f>IF(Binary!F1028&gt;=1,"X",0)</f>
        <v>0</v>
      </c>
      <c r="G1028" s="137" t="str">
        <f>IF(Binary!G1028&gt;=1,"X",0)</f>
        <v>X</v>
      </c>
      <c r="H1028" s="137">
        <f>IF(Binary!H1028&gt;=1,"X",0)</f>
        <v>0</v>
      </c>
      <c r="I1028" s="137">
        <f>IF(Binary!I1028&gt;=1,"X",0)</f>
        <v>0</v>
      </c>
      <c r="J1028" s="137" t="str">
        <f>IF(Binary!J1028&gt;=1,"X",0)</f>
        <v>X</v>
      </c>
      <c r="K1028" s="137">
        <f>IF(Binary!K1028&gt;=1,"X",0)</f>
        <v>0</v>
      </c>
      <c r="L1028" s="137">
        <f>IF(Binary!L1028&gt;=1,"X",0)</f>
        <v>0</v>
      </c>
      <c r="M1028" t="str">
        <f>'Actual species'!V1029</f>
        <v>------------</v>
      </c>
    </row>
    <row r="1029" spans="1:13" x14ac:dyDescent="0.3">
      <c r="A1029" t="str">
        <f>Binary!A1029</f>
        <v>Megalinus glabratus</v>
      </c>
      <c r="B1029" s="137">
        <f>IF(Binary!B1029&gt;=1,"X",0)</f>
        <v>0</v>
      </c>
      <c r="C1029" s="137">
        <f>IF(Binary!C1029&gt;=1,"X",0)</f>
        <v>0</v>
      </c>
      <c r="D1029" s="137">
        <f>IF(Binary!D1029&gt;=1,"X",0)</f>
        <v>0</v>
      </c>
      <c r="E1029" s="137">
        <f>IF(Binary!E1029&gt;=1,"X",0)</f>
        <v>0</v>
      </c>
      <c r="F1029" s="137">
        <f>IF(Binary!F1029&gt;=1,"X",0)</f>
        <v>0</v>
      </c>
      <c r="G1029" s="137">
        <f>IF(Binary!G1029&gt;=1,"X",0)</f>
        <v>0</v>
      </c>
      <c r="H1029" s="137" t="str">
        <f>IF(Binary!H1029&gt;=1,"X",0)</f>
        <v>X</v>
      </c>
      <c r="I1029" s="137">
        <f>IF(Binary!I1029&gt;=1,"X",0)</f>
        <v>0</v>
      </c>
      <c r="J1029" s="137">
        <f>IF(Binary!J1029&gt;=1,"X",0)</f>
        <v>0</v>
      </c>
      <c r="K1029" s="137">
        <f>IF(Binary!K1029&gt;=1,"X",0)</f>
        <v>0</v>
      </c>
      <c r="L1029" s="137">
        <f>IF(Binary!L1029&gt;=1,"X",0)</f>
        <v>0</v>
      </c>
      <c r="M1029" t="str">
        <f>'Actual species'!V1030</f>
        <v>------------</v>
      </c>
    </row>
    <row r="1030" spans="1:13" x14ac:dyDescent="0.3">
      <c r="A1030" t="str">
        <f>Binary!A1030</f>
        <v>Megalinus scutellaris</v>
      </c>
      <c r="B1030" s="137">
        <f>IF(Binary!B1030&gt;=1,"X",0)</f>
        <v>0</v>
      </c>
      <c r="C1030" s="137">
        <f>IF(Binary!C1030&gt;=1,"X",0)</f>
        <v>0</v>
      </c>
      <c r="D1030" s="137">
        <f>IF(Binary!D1030&gt;=1,"X",0)</f>
        <v>0</v>
      </c>
      <c r="E1030" s="137">
        <f>IF(Binary!E1030&gt;=1,"X",0)</f>
        <v>0</v>
      </c>
      <c r="F1030" s="137">
        <f>IF(Binary!F1030&gt;=1,"X",0)</f>
        <v>0</v>
      </c>
      <c r="G1030" s="137">
        <f>IF(Binary!G1030&gt;=1,"X",0)</f>
        <v>0</v>
      </c>
      <c r="H1030" s="137" t="str">
        <f>IF(Binary!H1030&gt;=1,"X",0)</f>
        <v>X</v>
      </c>
      <c r="I1030" s="137">
        <f>IF(Binary!I1030&gt;=1,"X",0)</f>
        <v>0</v>
      </c>
      <c r="J1030" s="137">
        <f>IF(Binary!J1030&gt;=1,"X",0)</f>
        <v>0</v>
      </c>
      <c r="K1030" s="137">
        <f>IF(Binary!K1030&gt;=1,"X",0)</f>
        <v>0</v>
      </c>
      <c r="L1030" s="137">
        <f>IF(Binary!L1030&gt;=1,"X",0)</f>
        <v>0</v>
      </c>
      <c r="M1030" t="str">
        <f>'Actual species'!V1031</f>
        <v>------------</v>
      </c>
    </row>
    <row r="1031" spans="1:13" x14ac:dyDescent="0.3">
      <c r="A1031" t="str">
        <f>Binary!A1031</f>
        <v>Milichilinus decorus</v>
      </c>
      <c r="B1031" s="137">
        <f>IF(Binary!B1031&gt;=1,"X",0)</f>
        <v>0</v>
      </c>
      <c r="C1031" s="137">
        <f>IF(Binary!C1031&gt;=1,"X",0)</f>
        <v>0</v>
      </c>
      <c r="D1031" s="137">
        <f>IF(Binary!D1031&gt;=1,"X",0)</f>
        <v>0</v>
      </c>
      <c r="E1031" s="137">
        <f>IF(Binary!E1031&gt;=1,"X",0)</f>
        <v>0</v>
      </c>
      <c r="F1031" s="137">
        <f>IF(Binary!F1031&gt;=1,"X",0)</f>
        <v>0</v>
      </c>
      <c r="G1031" s="137">
        <f>IF(Binary!G1031&gt;=1,"X",0)</f>
        <v>0</v>
      </c>
      <c r="H1031" s="137">
        <f>IF(Binary!H1031&gt;=1,"X",0)</f>
        <v>0</v>
      </c>
      <c r="I1031" s="137">
        <f>IF(Binary!I1031&gt;=1,"X",0)</f>
        <v>0</v>
      </c>
      <c r="J1031" s="137">
        <f>IF(Binary!J1031&gt;=1,"X",0)</f>
        <v>0</v>
      </c>
      <c r="K1031" s="137">
        <f>IF(Binary!K1031&gt;=1,"X",0)</f>
        <v>0</v>
      </c>
      <c r="L1031" s="137">
        <f>IF(Binary!L1031&gt;=1,"X",0)</f>
        <v>0</v>
      </c>
      <c r="M1031" t="str">
        <f>'Actual species'!V1032</f>
        <v>------------</v>
      </c>
    </row>
    <row r="1032" spans="1:13" x14ac:dyDescent="0.3">
      <c r="A1032" t="str">
        <f>Binary!A1032</f>
        <v>Neobisnius lathrobioides</v>
      </c>
      <c r="B1032" s="137">
        <f>IF(Binary!B1032&gt;=1,"X",0)</f>
        <v>0</v>
      </c>
      <c r="C1032" s="137">
        <f>IF(Binary!C1032&gt;=1,"X",0)</f>
        <v>0</v>
      </c>
      <c r="D1032" s="137">
        <f>IF(Binary!D1032&gt;=1,"X",0)</f>
        <v>0</v>
      </c>
      <c r="E1032" s="137">
        <f>IF(Binary!E1032&gt;=1,"X",0)</f>
        <v>0</v>
      </c>
      <c r="F1032" s="137">
        <f>IF(Binary!F1032&gt;=1,"X",0)</f>
        <v>0</v>
      </c>
      <c r="G1032" s="137">
        <f>IF(Binary!G1032&gt;=1,"X",0)</f>
        <v>0</v>
      </c>
      <c r="H1032" s="137">
        <f>IF(Binary!H1032&gt;=1,"X",0)</f>
        <v>0</v>
      </c>
      <c r="I1032" s="137">
        <f>IF(Binary!I1032&gt;=1,"X",0)</f>
        <v>0</v>
      </c>
      <c r="J1032" s="137" t="str">
        <f>IF(Binary!J1032&gt;=1,"X",0)</f>
        <v>X</v>
      </c>
      <c r="K1032" s="137">
        <f>IF(Binary!K1032&gt;=1,"X",0)</f>
        <v>0</v>
      </c>
      <c r="L1032" s="137">
        <f>IF(Binary!L1032&gt;=1,"X",0)</f>
        <v>0</v>
      </c>
      <c r="M1032" t="str">
        <f>'Actual species'!V1033</f>
        <v>------------</v>
      </c>
    </row>
    <row r="1033" spans="1:13" x14ac:dyDescent="0.3">
      <c r="A1033" t="str">
        <f>Binary!A1033</f>
        <v>Neobisnius orbus</v>
      </c>
      <c r="B1033" s="137" t="str">
        <f>IF(Binary!B1033&gt;=1,"X",0)</f>
        <v>X</v>
      </c>
      <c r="C1033" s="137">
        <f>IF(Binary!C1033&gt;=1,"X",0)</f>
        <v>0</v>
      </c>
      <c r="D1033" s="137">
        <f>IF(Binary!D1033&gt;=1,"X",0)</f>
        <v>0</v>
      </c>
      <c r="E1033" s="137">
        <f>IF(Binary!E1033&gt;=1,"X",0)</f>
        <v>0</v>
      </c>
      <c r="F1033" s="137">
        <f>IF(Binary!F1033&gt;=1,"X",0)</f>
        <v>0</v>
      </c>
      <c r="G1033" s="137">
        <f>IF(Binary!G1033&gt;=1,"X",0)</f>
        <v>0</v>
      </c>
      <c r="H1033" s="137">
        <f>IF(Binary!H1033&gt;=1,"X",0)</f>
        <v>0</v>
      </c>
      <c r="I1033" s="137">
        <f>IF(Binary!I1033&gt;=1,"X",0)</f>
        <v>0</v>
      </c>
      <c r="J1033" s="137">
        <f>IF(Binary!J1033&gt;=1,"X",0)</f>
        <v>0</v>
      </c>
      <c r="K1033" s="137">
        <f>IF(Binary!K1033&gt;=1,"X",0)</f>
        <v>0</v>
      </c>
      <c r="L1033" s="137">
        <f>IF(Binary!L1033&gt;=1,"X",0)</f>
        <v>0</v>
      </c>
      <c r="M1033" t="str">
        <f>'Actual species'!V1034</f>
        <v>------------</v>
      </c>
    </row>
    <row r="1034" spans="1:13" x14ac:dyDescent="0.3">
      <c r="A1034" t="str">
        <f>Binary!A1034</f>
        <v>Neobisnius procerulus</v>
      </c>
      <c r="B1034" s="137">
        <f>IF(Binary!B1034&gt;=1,"X",0)</f>
        <v>0</v>
      </c>
      <c r="C1034" s="137">
        <f>IF(Binary!C1034&gt;=1,"X",0)</f>
        <v>0</v>
      </c>
      <c r="D1034" s="137">
        <f>IF(Binary!D1034&gt;=1,"X",0)</f>
        <v>0</v>
      </c>
      <c r="E1034" s="137">
        <f>IF(Binary!E1034&gt;=1,"X",0)</f>
        <v>0</v>
      </c>
      <c r="F1034" s="137">
        <f>IF(Binary!F1034&gt;=1,"X",0)</f>
        <v>0</v>
      </c>
      <c r="G1034" s="137">
        <f>IF(Binary!G1034&gt;=1,"X",0)</f>
        <v>0</v>
      </c>
      <c r="H1034" s="137">
        <f>IF(Binary!H1034&gt;=1,"X",0)</f>
        <v>0</v>
      </c>
      <c r="I1034" s="137">
        <f>IF(Binary!I1034&gt;=1,"X",0)</f>
        <v>0</v>
      </c>
      <c r="J1034" s="137">
        <f>IF(Binary!J1034&gt;=1,"X",0)</f>
        <v>0</v>
      </c>
      <c r="K1034" s="137">
        <f>IF(Binary!K1034&gt;=1,"X",0)</f>
        <v>0</v>
      </c>
      <c r="L1034" s="137">
        <f>IF(Binary!L1034&gt;=1,"X",0)</f>
        <v>0</v>
      </c>
      <c r="M1034" t="str">
        <f>'Actual species'!V1035</f>
        <v>------------</v>
      </c>
    </row>
    <row r="1035" spans="1:13" x14ac:dyDescent="0.3">
      <c r="A1035" t="str">
        <f>Binary!A1035</f>
        <v>Neobisnius prolixus</v>
      </c>
      <c r="B1035" s="137">
        <f>IF(Binary!B1035&gt;=1,"X",0)</f>
        <v>0</v>
      </c>
      <c r="C1035" s="137">
        <f>IF(Binary!C1035&gt;=1,"X",0)</f>
        <v>0</v>
      </c>
      <c r="D1035" s="137">
        <f>IF(Binary!D1035&gt;=1,"X",0)</f>
        <v>0</v>
      </c>
      <c r="E1035" s="137">
        <f>IF(Binary!E1035&gt;=1,"X",0)</f>
        <v>0</v>
      </c>
      <c r="F1035" s="137">
        <f>IF(Binary!F1035&gt;=1,"X",0)</f>
        <v>0</v>
      </c>
      <c r="G1035" s="137">
        <f>IF(Binary!G1035&gt;=1,"X",0)</f>
        <v>0</v>
      </c>
      <c r="H1035" s="137">
        <f>IF(Binary!H1035&gt;=1,"X",0)</f>
        <v>0</v>
      </c>
      <c r="I1035" s="137">
        <f>IF(Binary!I1035&gt;=1,"X",0)</f>
        <v>0</v>
      </c>
      <c r="J1035" s="137">
        <f>IF(Binary!J1035&gt;=1,"X",0)</f>
        <v>0</v>
      </c>
      <c r="K1035" s="137">
        <f>IF(Binary!K1035&gt;=1,"X",0)</f>
        <v>0</v>
      </c>
      <c r="L1035" s="137">
        <f>IF(Binary!L1035&gt;=1,"X",0)</f>
        <v>0</v>
      </c>
      <c r="M1035" t="str">
        <f>'Actual species'!V1036</f>
        <v>------------</v>
      </c>
    </row>
    <row r="1036" spans="1:13" x14ac:dyDescent="0.3">
      <c r="A1036" t="str">
        <f>Binary!A1036</f>
        <v>Nudobius cypriacus</v>
      </c>
      <c r="B1036" s="137">
        <f>IF(Binary!B1036&gt;=1,"X",0)</f>
        <v>0</v>
      </c>
      <c r="C1036" s="137">
        <f>IF(Binary!C1036&gt;=1,"X",0)</f>
        <v>0</v>
      </c>
      <c r="D1036" s="137">
        <f>IF(Binary!D1036&gt;=1,"X",0)</f>
        <v>0</v>
      </c>
      <c r="E1036" s="137">
        <f>IF(Binary!E1036&gt;=1,"X",0)</f>
        <v>0</v>
      </c>
      <c r="F1036" s="137">
        <f>IF(Binary!F1036&gt;=1,"X",0)</f>
        <v>0</v>
      </c>
      <c r="G1036" s="137">
        <f>IF(Binary!G1036&gt;=1,"X",0)</f>
        <v>0</v>
      </c>
      <c r="H1036" s="137">
        <f>IF(Binary!H1036&gt;=1,"X",0)</f>
        <v>0</v>
      </c>
      <c r="I1036" s="137">
        <f>IF(Binary!I1036&gt;=1,"X",0)</f>
        <v>0</v>
      </c>
      <c r="J1036" s="137">
        <f>IF(Binary!J1036&gt;=1,"X",0)</f>
        <v>0</v>
      </c>
      <c r="K1036" s="137">
        <f>IF(Binary!K1036&gt;=1,"X",0)</f>
        <v>0</v>
      </c>
      <c r="L1036" s="137">
        <f>IF(Binary!L1036&gt;=1,"X",0)</f>
        <v>0</v>
      </c>
      <c r="M1036" t="str">
        <f>'Actual species'!V1037</f>
        <v>------------</v>
      </c>
    </row>
    <row r="1037" spans="1:13" x14ac:dyDescent="0.3">
      <c r="A1037" t="str">
        <f>Binary!A1037</f>
        <v xml:space="preserve">**Ocypus corcyranus (E) </v>
      </c>
      <c r="B1037" s="137">
        <f>IF(Binary!B1037&gt;=1,"X",0)</f>
        <v>0</v>
      </c>
      <c r="C1037" s="137">
        <f>IF(Binary!C1037&gt;=1,"X",0)</f>
        <v>0</v>
      </c>
      <c r="D1037" s="137">
        <f>IF(Binary!D1037&gt;=1,"X",0)</f>
        <v>0</v>
      </c>
      <c r="E1037" s="137">
        <f>IF(Binary!E1037&gt;=1,"X",0)</f>
        <v>0</v>
      </c>
      <c r="F1037" s="137">
        <f>IF(Binary!F1037&gt;=1,"X",0)</f>
        <v>0</v>
      </c>
      <c r="G1037" s="137">
        <f>IF(Binary!G1037&gt;=1,"X",0)</f>
        <v>0</v>
      </c>
      <c r="H1037" s="137">
        <f>IF(Binary!H1037&gt;=1,"X",0)</f>
        <v>0</v>
      </c>
      <c r="I1037" s="137">
        <f>IF(Binary!I1037&gt;=1,"X",0)</f>
        <v>0</v>
      </c>
      <c r="J1037" s="137" t="str">
        <f>IF(Binary!J1037&gt;=1,"X",0)</f>
        <v>X</v>
      </c>
      <c r="K1037" s="137">
        <f>IF(Binary!K1037&gt;=1,"X",0)</f>
        <v>0</v>
      </c>
      <c r="L1037" s="137">
        <f>IF(Binary!L1037&gt;=1,"X",0)</f>
        <v>0</v>
      </c>
      <c r="M1037" t="str">
        <f>'Actual species'!V1038</f>
        <v>------------</v>
      </c>
    </row>
    <row r="1038" spans="1:13" x14ac:dyDescent="0.3">
      <c r="A1038" t="str">
        <f>Binary!A1038</f>
        <v>Ocypus curtipennis</v>
      </c>
      <c r="B1038" s="137">
        <f>IF(Binary!B1038&gt;=1,"X",0)</f>
        <v>0</v>
      </c>
      <c r="C1038" s="137">
        <f>IF(Binary!C1038&gt;=1,"X",0)</f>
        <v>0</v>
      </c>
      <c r="D1038" s="137">
        <f>IF(Binary!D1038&gt;=1,"X",0)</f>
        <v>0</v>
      </c>
      <c r="E1038" s="137">
        <f>IF(Binary!E1038&gt;=1,"X",0)</f>
        <v>0</v>
      </c>
      <c r="F1038" s="137" t="str">
        <f>IF(Binary!F1038&gt;=1,"X",0)</f>
        <v>X</v>
      </c>
      <c r="G1038" s="137">
        <f>IF(Binary!G1038&gt;=1,"X",0)</f>
        <v>0</v>
      </c>
      <c r="H1038" s="137" t="str">
        <f>IF(Binary!H1038&gt;=1,"X",0)</f>
        <v>X</v>
      </c>
      <c r="I1038" s="137">
        <f>IF(Binary!I1038&gt;=1,"X",0)</f>
        <v>0</v>
      </c>
      <c r="J1038" s="137">
        <f>IF(Binary!J1038&gt;=1,"X",0)</f>
        <v>0</v>
      </c>
      <c r="K1038" s="137" t="str">
        <f>IF(Binary!K1038&gt;=1,"X",0)</f>
        <v>X</v>
      </c>
      <c r="L1038" s="137">
        <f>IF(Binary!L1038&gt;=1,"X",0)</f>
        <v>0</v>
      </c>
      <c r="M1038" t="str">
        <f>'Actual species'!V1039</f>
        <v>------------</v>
      </c>
    </row>
    <row r="1039" spans="1:13" x14ac:dyDescent="0.3">
      <c r="A1039" t="str">
        <f>Binary!A1039</f>
        <v>Ocypus fulvipennis</v>
      </c>
      <c r="B1039" s="137">
        <f>IF(Binary!B1039&gt;=1,"X",0)</f>
        <v>0</v>
      </c>
      <c r="C1039" s="137">
        <f>IF(Binary!C1039&gt;=1,"X",0)</f>
        <v>0</v>
      </c>
      <c r="D1039" s="137">
        <f>IF(Binary!D1039&gt;=1,"X",0)</f>
        <v>0</v>
      </c>
      <c r="E1039" s="137">
        <f>IF(Binary!E1039&gt;=1,"X",0)</f>
        <v>0</v>
      </c>
      <c r="F1039" s="137">
        <f>IF(Binary!F1039&gt;=1,"X",0)</f>
        <v>0</v>
      </c>
      <c r="G1039" s="137">
        <f>IF(Binary!G1039&gt;=1,"X",0)</f>
        <v>0</v>
      </c>
      <c r="H1039" s="137">
        <f>IF(Binary!H1039&gt;=1,"X",0)</f>
        <v>0</v>
      </c>
      <c r="I1039" s="137">
        <f>IF(Binary!I1039&gt;=1,"X",0)</f>
        <v>0</v>
      </c>
      <c r="J1039" s="137" t="str">
        <f>IF(Binary!J1039&gt;=1,"X",0)</f>
        <v>X</v>
      </c>
      <c r="K1039" s="137">
        <f>IF(Binary!K1039&gt;=1,"X",0)</f>
        <v>0</v>
      </c>
      <c r="L1039" s="137">
        <f>IF(Binary!L1039&gt;=1,"X",0)</f>
        <v>0</v>
      </c>
      <c r="M1039" t="str">
        <f>'Actual species'!V1040</f>
        <v>------------</v>
      </c>
    </row>
    <row r="1040" spans="1:13" x14ac:dyDescent="0.3">
      <c r="A1040" t="str">
        <f>Binary!A1040</f>
        <v>Ocypus mus</v>
      </c>
      <c r="B1040" s="137">
        <f>IF(Binary!B1040&gt;=1,"X",0)</f>
        <v>0</v>
      </c>
      <c r="C1040" s="137" t="str">
        <f>IF(Binary!C1040&gt;=1,"X",0)</f>
        <v>X</v>
      </c>
      <c r="D1040" s="137" t="str">
        <f>IF(Binary!D1040&gt;=1,"X",0)</f>
        <v>X</v>
      </c>
      <c r="E1040" s="137" t="str">
        <f>IF(Binary!E1040&gt;=1,"X",0)</f>
        <v>X</v>
      </c>
      <c r="F1040" s="137" t="str">
        <f>IF(Binary!F1040&gt;=1,"X",0)</f>
        <v>X</v>
      </c>
      <c r="G1040" s="137" t="str">
        <f>IF(Binary!G1040&gt;=1,"X",0)</f>
        <v>X</v>
      </c>
      <c r="H1040" s="137" t="str">
        <f>IF(Binary!H1040&gt;=1,"X",0)</f>
        <v>X</v>
      </c>
      <c r="I1040" s="137" t="str">
        <f>IF(Binary!I1040&gt;=1,"X",0)</f>
        <v>X</v>
      </c>
      <c r="J1040" s="137" t="str">
        <f>IF(Binary!J1040&gt;=1,"X",0)</f>
        <v>X</v>
      </c>
      <c r="K1040" s="137" t="str">
        <f>IF(Binary!K1040&gt;=1,"X",0)</f>
        <v>X</v>
      </c>
      <c r="L1040" s="137">
        <f>IF(Binary!L1040&gt;=1,"X",0)</f>
        <v>0</v>
      </c>
      <c r="M1040" t="str">
        <f>'Actual species'!V1041</f>
        <v>------------</v>
      </c>
    </row>
    <row r="1041" spans="1:13" x14ac:dyDescent="0.3">
      <c r="A1041" t="str">
        <f>Binary!A1041</f>
        <v>Ocypus nitens nitens</v>
      </c>
      <c r="B1041" s="137">
        <f>IF(Binary!B1041&gt;=1,"X",0)</f>
        <v>0</v>
      </c>
      <c r="C1041" s="137">
        <f>IF(Binary!C1041&gt;=1,"X",0)</f>
        <v>0</v>
      </c>
      <c r="D1041" s="137">
        <f>IF(Binary!D1041&gt;=1,"X",0)</f>
        <v>0</v>
      </c>
      <c r="E1041" s="137">
        <f>IF(Binary!E1041&gt;=1,"X",0)</f>
        <v>0</v>
      </c>
      <c r="F1041" s="137">
        <f>IF(Binary!F1041&gt;=1,"X",0)</f>
        <v>0</v>
      </c>
      <c r="G1041" s="137">
        <f>IF(Binary!G1041&gt;=1,"X",0)</f>
        <v>0</v>
      </c>
      <c r="H1041" s="137">
        <f>IF(Binary!H1041&gt;=1,"X",0)</f>
        <v>0</v>
      </c>
      <c r="I1041" s="137">
        <f>IF(Binary!I1041&gt;=1,"X",0)</f>
        <v>0</v>
      </c>
      <c r="J1041" s="137">
        <f>IF(Binary!J1041&gt;=1,"X",0)</f>
        <v>0</v>
      </c>
      <c r="K1041" s="137">
        <f>IF(Binary!K1041&gt;=1,"X",0)</f>
        <v>0</v>
      </c>
      <c r="L1041" s="137">
        <f>IF(Binary!L1041&gt;=1,"X",0)</f>
        <v>0</v>
      </c>
      <c r="M1041" t="str">
        <f>'Actual species'!V1042</f>
        <v>------------</v>
      </c>
    </row>
    <row r="1042" spans="1:13" x14ac:dyDescent="0.3">
      <c r="A1042" t="str">
        <f>Binary!A1042</f>
        <v>Ocypus olens</v>
      </c>
      <c r="B1042" s="137">
        <f>IF(Binary!B1042&gt;=1,"X",0)</f>
        <v>0</v>
      </c>
      <c r="C1042" s="137">
        <f>IF(Binary!C1042&gt;=1,"X",0)</f>
        <v>0</v>
      </c>
      <c r="D1042" s="137">
        <f>IF(Binary!D1042&gt;=1,"X",0)</f>
        <v>0</v>
      </c>
      <c r="E1042" s="137">
        <f>IF(Binary!E1042&gt;=1,"X",0)</f>
        <v>0</v>
      </c>
      <c r="F1042" s="137">
        <f>IF(Binary!F1042&gt;=1,"X",0)</f>
        <v>0</v>
      </c>
      <c r="G1042" s="137" t="str">
        <f>IF(Binary!G1042&gt;=1,"X",0)</f>
        <v>X</v>
      </c>
      <c r="H1042" s="137">
        <f>IF(Binary!H1042&gt;=1,"X",0)</f>
        <v>0</v>
      </c>
      <c r="I1042" s="137">
        <f>IF(Binary!I1042&gt;=1,"X",0)</f>
        <v>0</v>
      </c>
      <c r="J1042" s="137">
        <f>IF(Binary!J1042&gt;=1,"X",0)</f>
        <v>0</v>
      </c>
      <c r="K1042" s="137">
        <f>IF(Binary!K1042&gt;=1,"X",0)</f>
        <v>0</v>
      </c>
      <c r="L1042" s="137">
        <f>IF(Binary!L1042&gt;=1,"X",0)</f>
        <v>0</v>
      </c>
      <c r="M1042" t="str">
        <f>'Actual species'!V1043</f>
        <v>------------</v>
      </c>
    </row>
    <row r="1043" spans="1:13" x14ac:dyDescent="0.3">
      <c r="A1043" t="str">
        <f>Binary!A1043</f>
        <v>Ocypus ophthalmicus ophthalmicus</v>
      </c>
      <c r="B1043" s="137">
        <f>IF(Binary!B1043&gt;=1,"X",0)</f>
        <v>0</v>
      </c>
      <c r="C1043" s="137">
        <f>IF(Binary!C1043&gt;=1,"X",0)</f>
        <v>0</v>
      </c>
      <c r="D1043" s="137">
        <f>IF(Binary!D1043&gt;=1,"X",0)</f>
        <v>0</v>
      </c>
      <c r="E1043" s="137">
        <f>IF(Binary!E1043&gt;=1,"X",0)</f>
        <v>0</v>
      </c>
      <c r="F1043" s="137">
        <f>IF(Binary!F1043&gt;=1,"X",0)</f>
        <v>0</v>
      </c>
      <c r="G1043" s="137">
        <f>IF(Binary!G1043&gt;=1,"X",0)</f>
        <v>0</v>
      </c>
      <c r="H1043" s="137">
        <f>IF(Binary!H1043&gt;=1,"X",0)</f>
        <v>0</v>
      </c>
      <c r="I1043" s="137">
        <f>IF(Binary!I1043&gt;=1,"X",0)</f>
        <v>0</v>
      </c>
      <c r="J1043" s="137">
        <f>IF(Binary!J1043&gt;=1,"X",0)</f>
        <v>0</v>
      </c>
      <c r="K1043" s="137">
        <f>IF(Binary!K1043&gt;=1,"X",0)</f>
        <v>0</v>
      </c>
      <c r="L1043" s="137">
        <f>IF(Binary!L1043&gt;=1,"X",0)</f>
        <v>0</v>
      </c>
      <c r="M1043" t="str">
        <f>'Actual species'!V1044</f>
        <v>------------</v>
      </c>
    </row>
    <row r="1044" spans="1:13" x14ac:dyDescent="0.3">
      <c r="A1044" t="str">
        <f>Binary!A1044</f>
        <v xml:space="preserve">Ocypus orientis </v>
      </c>
      <c r="B1044" s="137" t="str">
        <f>IF(Binary!B1044&gt;=1,"X",0)</f>
        <v>X</v>
      </c>
      <c r="C1044" s="137">
        <f>IF(Binary!C1044&gt;=1,"X",0)</f>
        <v>0</v>
      </c>
      <c r="D1044" s="137">
        <f>IF(Binary!D1044&gt;=1,"X",0)</f>
        <v>0</v>
      </c>
      <c r="E1044" s="137">
        <f>IF(Binary!E1044&gt;=1,"X",0)</f>
        <v>0</v>
      </c>
      <c r="F1044" s="137">
        <f>IF(Binary!F1044&gt;=1,"X",0)</f>
        <v>0</v>
      </c>
      <c r="G1044" s="137">
        <f>IF(Binary!G1044&gt;=1,"X",0)</f>
        <v>0</v>
      </c>
      <c r="H1044" s="137" t="str">
        <f>IF(Binary!H1044&gt;=1,"X",0)</f>
        <v>X</v>
      </c>
      <c r="I1044" s="137">
        <f>IF(Binary!I1044&gt;=1,"X",0)</f>
        <v>0</v>
      </c>
      <c r="J1044" s="137">
        <f>IF(Binary!J1044&gt;=1,"X",0)</f>
        <v>0</v>
      </c>
      <c r="K1044" s="137" t="str">
        <f>IF(Binary!K1044&gt;=1,"X",0)</f>
        <v>X</v>
      </c>
      <c r="L1044" s="137" t="str">
        <f>IF(Binary!L1044&gt;=1,"X",0)</f>
        <v>X</v>
      </c>
      <c r="M1044" t="str">
        <f>'Actual species'!V1045</f>
        <v>------------</v>
      </c>
    </row>
    <row r="1045" spans="1:13" x14ac:dyDescent="0.3">
      <c r="A1045" t="str">
        <f>Binary!A1045</f>
        <v>Ocypus orientis (orientalis)</v>
      </c>
      <c r="B1045" s="137" t="str">
        <f>IF(Binary!B1045&gt;=1,"X",0)</f>
        <v>X</v>
      </c>
      <c r="C1045" s="137">
        <f>IF(Binary!C1045&gt;=1,"X",0)</f>
        <v>0</v>
      </c>
      <c r="D1045" s="137">
        <f>IF(Binary!D1045&gt;=1,"X",0)</f>
        <v>0</v>
      </c>
      <c r="E1045" s="137">
        <f>IF(Binary!E1045&gt;=1,"X",0)</f>
        <v>0</v>
      </c>
      <c r="F1045" s="137">
        <f>IF(Binary!F1045&gt;=1,"X",0)</f>
        <v>0</v>
      </c>
      <c r="G1045" s="137">
        <f>IF(Binary!G1045&gt;=1,"X",0)</f>
        <v>0</v>
      </c>
      <c r="H1045" s="137">
        <f>IF(Binary!H1045&gt;=1,"X",0)</f>
        <v>0</v>
      </c>
      <c r="I1045" s="137">
        <f>IF(Binary!I1045&gt;=1,"X",0)</f>
        <v>0</v>
      </c>
      <c r="J1045" s="137">
        <f>IF(Binary!J1045&gt;=1,"X",0)</f>
        <v>0</v>
      </c>
      <c r="K1045" s="137">
        <f>IF(Binary!K1045&gt;=1,"X",0)</f>
        <v>0</v>
      </c>
      <c r="L1045" s="137">
        <f>IF(Binary!L1045&gt;=1,"X",0)</f>
        <v>0</v>
      </c>
      <c r="M1045" t="str">
        <f>'Actual species'!V1046</f>
        <v>------------</v>
      </c>
    </row>
    <row r="1046" spans="1:13" x14ac:dyDescent="0.3">
      <c r="A1046" t="str">
        <f>Binary!A1046</f>
        <v>Ocypus picipennis</v>
      </c>
      <c r="B1046" s="137">
        <f>IF(Binary!B1046&gt;=1,"X",0)</f>
        <v>0</v>
      </c>
      <c r="C1046" s="137" t="str">
        <f>IF(Binary!C1046&gt;=1,"X",0)</f>
        <v>X</v>
      </c>
      <c r="D1046" s="137">
        <f>IF(Binary!D1046&gt;=1,"X",0)</f>
        <v>0</v>
      </c>
      <c r="E1046" s="137">
        <f>IF(Binary!E1046&gt;=1,"X",0)</f>
        <v>0</v>
      </c>
      <c r="F1046" s="137">
        <f>IF(Binary!F1046&gt;=1,"X",0)</f>
        <v>0</v>
      </c>
      <c r="G1046" s="137" t="str">
        <f>IF(Binary!G1046&gt;=1,"X",0)</f>
        <v>X</v>
      </c>
      <c r="H1046" s="137">
        <f>IF(Binary!H1046&gt;=1,"X",0)</f>
        <v>0</v>
      </c>
      <c r="I1046" s="137">
        <f>IF(Binary!I1046&gt;=1,"X",0)</f>
        <v>0</v>
      </c>
      <c r="J1046" s="137">
        <f>IF(Binary!J1046&gt;=1,"X",0)</f>
        <v>0</v>
      </c>
      <c r="K1046" s="137">
        <f>IF(Binary!K1046&gt;=1,"X",0)</f>
        <v>0</v>
      </c>
      <c r="L1046" s="137">
        <f>IF(Binary!L1046&gt;=1,"X",0)</f>
        <v>0</v>
      </c>
      <c r="M1046" t="str">
        <f>'Actual species'!V1047</f>
        <v>------------</v>
      </c>
    </row>
    <row r="1047" spans="1:13" x14ac:dyDescent="0.3">
      <c r="A1047" t="str">
        <f>Binary!A1047</f>
        <v>Ocypus sericeicolli</v>
      </c>
      <c r="B1047" s="137">
        <f>IF(Binary!B1047&gt;=1,"X",0)</f>
        <v>0</v>
      </c>
      <c r="C1047" s="137">
        <f>IF(Binary!C1047&gt;=1,"X",0)</f>
        <v>0</v>
      </c>
      <c r="D1047" s="137">
        <f>IF(Binary!D1047&gt;=1,"X",0)</f>
        <v>0</v>
      </c>
      <c r="E1047" s="137">
        <f>IF(Binary!E1047&gt;=1,"X",0)</f>
        <v>0</v>
      </c>
      <c r="F1047" s="137" t="str">
        <f>IF(Binary!F1047&gt;=1,"X",0)</f>
        <v>X</v>
      </c>
      <c r="G1047" s="137" t="str">
        <f>IF(Binary!G1047&gt;=1,"X",0)</f>
        <v>X</v>
      </c>
      <c r="H1047" s="137">
        <f>IF(Binary!H1047&gt;=1,"X",0)</f>
        <v>0</v>
      </c>
      <c r="I1047" s="137" t="str">
        <f>IF(Binary!I1047&gt;=1,"X",0)</f>
        <v>X</v>
      </c>
      <c r="J1047" s="137">
        <f>IF(Binary!J1047&gt;=1,"X",0)</f>
        <v>0</v>
      </c>
      <c r="K1047" s="137" t="str">
        <f>IF(Binary!K1047&gt;=1,"X",0)</f>
        <v>X</v>
      </c>
      <c r="L1047" s="137">
        <f>IF(Binary!L1047&gt;=1,"X",0)</f>
        <v>0</v>
      </c>
      <c r="M1047" t="str">
        <f>'Actual species'!V1048</f>
        <v>------------</v>
      </c>
    </row>
    <row r="1048" spans="1:13" x14ac:dyDescent="0.3">
      <c r="A1048" t="str">
        <f>Binary!A1048</f>
        <v>Ocypus simulator</v>
      </c>
      <c r="B1048" s="137">
        <f>IF(Binary!B1048&gt;=1,"X",0)</f>
        <v>0</v>
      </c>
      <c r="C1048" s="137">
        <f>IF(Binary!C1048&gt;=1,"X",0)</f>
        <v>0</v>
      </c>
      <c r="D1048" s="137">
        <f>IF(Binary!D1048&gt;=1,"X",0)</f>
        <v>0</v>
      </c>
      <c r="E1048" s="137">
        <f>IF(Binary!E1048&gt;=1,"X",0)</f>
        <v>0</v>
      </c>
      <c r="F1048" s="137">
        <f>IF(Binary!F1048&gt;=1,"X",0)</f>
        <v>0</v>
      </c>
      <c r="G1048" s="137">
        <f>IF(Binary!G1048&gt;=1,"X",0)</f>
        <v>0</v>
      </c>
      <c r="H1048" s="137">
        <f>IF(Binary!H1048&gt;=1,"X",0)</f>
        <v>0</v>
      </c>
      <c r="I1048" s="137">
        <f>IF(Binary!I1048&gt;=1,"X",0)</f>
        <v>0</v>
      </c>
      <c r="J1048" s="137">
        <f>IF(Binary!J1048&gt;=1,"X",0)</f>
        <v>0</v>
      </c>
      <c r="K1048" s="137">
        <f>IF(Binary!K1048&gt;=1,"X",0)</f>
        <v>0</v>
      </c>
      <c r="L1048" s="137">
        <f>IF(Binary!L1048&gt;=1,"X",0)</f>
        <v>0</v>
      </c>
      <c r="M1048" t="str">
        <f>'Actual species'!V1049</f>
        <v>------------</v>
      </c>
    </row>
    <row r="1049" spans="1:13" x14ac:dyDescent="0.3">
      <c r="A1049" t="str">
        <f>Binary!A1049</f>
        <v>Orthidus cribratus cribratus</v>
      </c>
      <c r="B1049" s="137">
        <f>IF(Binary!B1049&gt;=1,"X",0)</f>
        <v>0</v>
      </c>
      <c r="C1049" s="137">
        <f>IF(Binary!C1049&gt;=1,"X",0)</f>
        <v>0</v>
      </c>
      <c r="D1049" s="137">
        <f>IF(Binary!D1049&gt;=1,"X",0)</f>
        <v>0</v>
      </c>
      <c r="E1049" s="137" t="str">
        <f>IF(Binary!E1049&gt;=1,"X",0)</f>
        <v>X</v>
      </c>
      <c r="F1049" s="137">
        <f>IF(Binary!F1049&gt;=1,"X",0)</f>
        <v>0</v>
      </c>
      <c r="G1049" s="137">
        <f>IF(Binary!G1049&gt;=1,"X",0)</f>
        <v>0</v>
      </c>
      <c r="H1049" s="137">
        <f>IF(Binary!H1049&gt;=1,"X",0)</f>
        <v>0</v>
      </c>
      <c r="I1049" s="137">
        <f>IF(Binary!I1049&gt;=1,"X",0)</f>
        <v>0</v>
      </c>
      <c r="J1049" s="137">
        <f>IF(Binary!J1049&gt;=1,"X",0)</f>
        <v>0</v>
      </c>
      <c r="K1049" s="137">
        <f>IF(Binary!K1049&gt;=1,"X",0)</f>
        <v>0</v>
      </c>
      <c r="L1049" s="137">
        <f>IF(Binary!L1049&gt;=1,"X",0)</f>
        <v>0</v>
      </c>
      <c r="M1049" t="str">
        <f>'Actual species'!V1050</f>
        <v>------------</v>
      </c>
    </row>
    <row r="1050" spans="1:13" x14ac:dyDescent="0.3">
      <c r="A1050" t="str">
        <f>Binary!A1050</f>
        <v>Othius laeviusculus</v>
      </c>
      <c r="B1050" s="137" t="str">
        <f>IF(Binary!B1050&gt;=1,"X",0)</f>
        <v>X</v>
      </c>
      <c r="C1050" s="137">
        <f>IF(Binary!C1050&gt;=1,"X",0)</f>
        <v>0</v>
      </c>
      <c r="D1050" s="137">
        <f>IF(Binary!D1050&gt;=1,"X",0)</f>
        <v>0</v>
      </c>
      <c r="E1050" s="137" t="str">
        <f>IF(Binary!E1050&gt;=1,"X",0)</f>
        <v>X</v>
      </c>
      <c r="F1050" s="137" t="str">
        <f>IF(Binary!F1050&gt;=1,"X",0)</f>
        <v>X</v>
      </c>
      <c r="G1050" s="137" t="str">
        <f>IF(Binary!G1050&gt;=1,"X",0)</f>
        <v>X</v>
      </c>
      <c r="H1050" s="137" t="str">
        <f>IF(Binary!H1050&gt;=1,"X",0)</f>
        <v>X</v>
      </c>
      <c r="I1050" s="137">
        <f>IF(Binary!I1050&gt;=1,"X",0)</f>
        <v>0</v>
      </c>
      <c r="J1050" s="137">
        <f>IF(Binary!J1050&gt;=1,"X",0)</f>
        <v>0</v>
      </c>
      <c r="K1050" s="137" t="str">
        <f>IF(Binary!K1050&gt;=1,"X",0)</f>
        <v>X</v>
      </c>
      <c r="L1050" s="137" t="str">
        <f>IF(Binary!L1050&gt;=1,"X",0)</f>
        <v>X</v>
      </c>
      <c r="M1050" t="str">
        <f>'Actual species'!V1051</f>
        <v>------------</v>
      </c>
    </row>
    <row r="1051" spans="1:13" x14ac:dyDescent="0.3">
      <c r="A1051" t="str">
        <f>Binary!A1051</f>
        <v>Othius lapidicola</v>
      </c>
      <c r="B1051" s="137">
        <f>IF(Binary!B1051&gt;=1,"X",0)</f>
        <v>0</v>
      </c>
      <c r="C1051" s="137" t="str">
        <f>IF(Binary!C1051&gt;=1,"X",0)</f>
        <v>X</v>
      </c>
      <c r="D1051" s="137" t="str">
        <f>IF(Binary!D1051&gt;=1,"X",0)</f>
        <v>X</v>
      </c>
      <c r="E1051" s="137" t="str">
        <f>IF(Binary!E1051&gt;=1,"X",0)</f>
        <v>X</v>
      </c>
      <c r="F1051" s="137" t="str">
        <f>IF(Binary!F1051&gt;=1,"X",0)</f>
        <v>X</v>
      </c>
      <c r="G1051" s="137" t="str">
        <f>IF(Binary!G1051&gt;=1,"X",0)</f>
        <v>X</v>
      </c>
      <c r="H1051" s="137" t="str">
        <f>IF(Binary!H1051&gt;=1,"X",0)</f>
        <v>X</v>
      </c>
      <c r="I1051" s="137" t="str">
        <f>IF(Binary!I1051&gt;=1,"X",0)</f>
        <v>X</v>
      </c>
      <c r="J1051" s="137" t="str">
        <f>IF(Binary!J1051&gt;=1,"X",0)</f>
        <v>X</v>
      </c>
      <c r="K1051" s="137" t="str">
        <f>IF(Binary!K1051&gt;=1,"X",0)</f>
        <v>X</v>
      </c>
      <c r="L1051" s="137" t="str">
        <f>IF(Binary!L1051&gt;=1,"X",0)</f>
        <v>X</v>
      </c>
      <c r="M1051">
        <f>'Actual species'!V1052</f>
        <v>1</v>
      </c>
    </row>
    <row r="1052" spans="1:13" x14ac:dyDescent="0.3">
      <c r="A1052" t="str">
        <f>Binary!A1052</f>
        <v>Othius punctulatus</v>
      </c>
      <c r="B1052" s="137">
        <f>IF(Binary!B1052&gt;=1,"X",0)</f>
        <v>0</v>
      </c>
      <c r="C1052" s="137">
        <f>IF(Binary!C1052&gt;=1,"X",0)</f>
        <v>0</v>
      </c>
      <c r="D1052" s="137">
        <f>IF(Binary!D1052&gt;=1,"X",0)</f>
        <v>0</v>
      </c>
      <c r="E1052" s="137">
        <f>IF(Binary!E1052&gt;=1,"X",0)</f>
        <v>0</v>
      </c>
      <c r="F1052" s="137">
        <f>IF(Binary!F1052&gt;=1,"X",0)</f>
        <v>0</v>
      </c>
      <c r="G1052" s="137">
        <f>IF(Binary!G1052&gt;=1,"X",0)</f>
        <v>0</v>
      </c>
      <c r="H1052" s="137">
        <f>IF(Binary!H1052&gt;=1,"X",0)</f>
        <v>0</v>
      </c>
      <c r="I1052" s="137">
        <f>IF(Binary!I1052&gt;=1,"X",0)</f>
        <v>0</v>
      </c>
      <c r="J1052" s="137">
        <f>IF(Binary!J1052&gt;=1,"X",0)</f>
        <v>0</v>
      </c>
      <c r="K1052" s="137">
        <f>IF(Binary!K1052&gt;=1,"X",0)</f>
        <v>0</v>
      </c>
      <c r="L1052" s="137">
        <f>IF(Binary!L1052&gt;=1,"X",0)</f>
        <v>0</v>
      </c>
      <c r="M1052" t="str">
        <f>'Actual species'!V1053</f>
        <v>------------</v>
      </c>
    </row>
    <row r="1053" spans="1:13" x14ac:dyDescent="0.3">
      <c r="A1053" t="str">
        <f>Binary!A1053</f>
        <v>Phacophallus parumpunctatus</v>
      </c>
      <c r="B1053" s="137">
        <f>IF(Binary!B1053&gt;=1,"X",0)</f>
        <v>0</v>
      </c>
      <c r="C1053" s="137">
        <f>IF(Binary!C1053&gt;=1,"X",0)</f>
        <v>0</v>
      </c>
      <c r="D1053" s="137">
        <f>IF(Binary!D1053&gt;=1,"X",0)</f>
        <v>0</v>
      </c>
      <c r="E1053" s="137">
        <f>IF(Binary!E1053&gt;=1,"X",0)</f>
        <v>0</v>
      </c>
      <c r="F1053" s="137">
        <f>IF(Binary!F1053&gt;=1,"X",0)</f>
        <v>0</v>
      </c>
      <c r="G1053" s="137">
        <f>IF(Binary!G1053&gt;=1,"X",0)</f>
        <v>0</v>
      </c>
      <c r="H1053" s="137" t="str">
        <f>IF(Binary!H1053&gt;=1,"X",0)</f>
        <v>X</v>
      </c>
      <c r="I1053" s="137">
        <f>IF(Binary!I1053&gt;=1,"X",0)</f>
        <v>0</v>
      </c>
      <c r="J1053" s="137">
        <f>IF(Binary!J1053&gt;=1,"X",0)</f>
        <v>0</v>
      </c>
      <c r="K1053" s="137">
        <f>IF(Binary!K1053&gt;=1,"X",0)</f>
        <v>0</v>
      </c>
      <c r="L1053" s="137">
        <f>IF(Binary!L1053&gt;=1,"X",0)</f>
        <v>0</v>
      </c>
      <c r="M1053">
        <f>'Actual species'!V1054</f>
        <v>1</v>
      </c>
    </row>
    <row r="1054" spans="1:13" x14ac:dyDescent="0.3">
      <c r="A1054" t="str">
        <f>Binary!A1054</f>
        <v>Philonthus carbonarius</v>
      </c>
      <c r="B1054" s="137">
        <f>IF(Binary!B1054&gt;=1,"X",0)</f>
        <v>0</v>
      </c>
      <c r="C1054" s="137">
        <f>IF(Binary!C1054&gt;=1,"X",0)</f>
        <v>0</v>
      </c>
      <c r="D1054" s="137">
        <f>IF(Binary!D1054&gt;=1,"X",0)</f>
        <v>0</v>
      </c>
      <c r="E1054" s="137">
        <f>IF(Binary!E1054&gt;=1,"X",0)</f>
        <v>0</v>
      </c>
      <c r="F1054" s="137">
        <f>IF(Binary!F1054&gt;=1,"X",0)</f>
        <v>0</v>
      </c>
      <c r="G1054" s="137">
        <f>IF(Binary!G1054&gt;=1,"X",0)</f>
        <v>0</v>
      </c>
      <c r="H1054" s="137">
        <f>IF(Binary!H1054&gt;=1,"X",0)</f>
        <v>0</v>
      </c>
      <c r="I1054" s="137">
        <f>IF(Binary!I1054&gt;=1,"X",0)</f>
        <v>0</v>
      </c>
      <c r="J1054" s="137">
        <f>IF(Binary!J1054&gt;=1,"X",0)</f>
        <v>0</v>
      </c>
      <c r="K1054" s="137">
        <f>IF(Binary!K1054&gt;=1,"X",0)</f>
        <v>0</v>
      </c>
      <c r="L1054" s="137">
        <f>IF(Binary!L1054&gt;=1,"X",0)</f>
        <v>0</v>
      </c>
      <c r="M1054" t="str">
        <f>'Actual species'!V1055</f>
        <v>------------</v>
      </c>
    </row>
    <row r="1055" spans="1:13" x14ac:dyDescent="0.3">
      <c r="A1055" t="str">
        <f>Binary!A1055</f>
        <v>Philonthus concinnus</v>
      </c>
      <c r="B1055" s="137">
        <f>IF(Binary!B1055&gt;=1,"X",0)</f>
        <v>0</v>
      </c>
      <c r="C1055" s="137">
        <f>IF(Binary!C1055&gt;=1,"X",0)</f>
        <v>0</v>
      </c>
      <c r="D1055" s="137">
        <f>IF(Binary!D1055&gt;=1,"X",0)</f>
        <v>0</v>
      </c>
      <c r="E1055" s="137" t="str">
        <f>IF(Binary!E1055&gt;=1,"X",0)</f>
        <v>X</v>
      </c>
      <c r="F1055" s="137">
        <f>IF(Binary!F1055&gt;=1,"X",0)</f>
        <v>0</v>
      </c>
      <c r="G1055" s="137" t="str">
        <f>IF(Binary!G1055&gt;=1,"X",0)</f>
        <v>X</v>
      </c>
      <c r="H1055" s="137" t="str">
        <f>IF(Binary!H1055&gt;=1,"X",0)</f>
        <v>X</v>
      </c>
      <c r="I1055" s="137">
        <f>IF(Binary!I1055&gt;=1,"X",0)</f>
        <v>0</v>
      </c>
      <c r="J1055" s="137">
        <f>IF(Binary!J1055&gt;=1,"X",0)</f>
        <v>0</v>
      </c>
      <c r="K1055" s="137">
        <f>IF(Binary!K1055&gt;=1,"X",0)</f>
        <v>0</v>
      </c>
      <c r="L1055" s="137">
        <f>IF(Binary!L1055&gt;=1,"X",0)</f>
        <v>0</v>
      </c>
      <c r="M1055" t="str">
        <f>'Actual species'!V1056</f>
        <v>------------</v>
      </c>
    </row>
    <row r="1056" spans="1:13" x14ac:dyDescent="0.3">
      <c r="A1056" t="str">
        <f>Binary!A1056</f>
        <v>Philonthus corruscus</v>
      </c>
      <c r="B1056" s="137">
        <f>IF(Binary!B1056&gt;=1,"X",0)</f>
        <v>0</v>
      </c>
      <c r="C1056" s="137">
        <f>IF(Binary!C1056&gt;=1,"X",0)</f>
        <v>0</v>
      </c>
      <c r="D1056" s="137">
        <f>IF(Binary!D1056&gt;=1,"X",0)</f>
        <v>0</v>
      </c>
      <c r="E1056" s="137">
        <f>IF(Binary!E1056&gt;=1,"X",0)</f>
        <v>0</v>
      </c>
      <c r="F1056" s="137">
        <f>IF(Binary!F1056&gt;=1,"X",0)</f>
        <v>0</v>
      </c>
      <c r="G1056" s="137">
        <f>IF(Binary!G1056&gt;=1,"X",0)</f>
        <v>0</v>
      </c>
      <c r="H1056" s="137">
        <f>IF(Binary!H1056&gt;=1,"X",0)</f>
        <v>0</v>
      </c>
      <c r="I1056" s="137">
        <f>IF(Binary!I1056&gt;=1,"X",0)</f>
        <v>0</v>
      </c>
      <c r="J1056" s="137">
        <f>IF(Binary!J1056&gt;=1,"X",0)</f>
        <v>0</v>
      </c>
      <c r="K1056" s="137">
        <f>IF(Binary!K1056&gt;=1,"X",0)</f>
        <v>0</v>
      </c>
      <c r="L1056" s="137">
        <f>IF(Binary!L1056&gt;=1,"X",0)</f>
        <v>0</v>
      </c>
      <c r="M1056" t="str">
        <f>'Actual species'!V1057</f>
        <v>------------</v>
      </c>
    </row>
    <row r="1057" spans="1:13" x14ac:dyDescent="0.3">
      <c r="A1057" t="str">
        <f>Binary!A1057</f>
        <v>Philonthus cruentatus</v>
      </c>
      <c r="B1057" s="137">
        <f>IF(Binary!B1057&gt;=1,"X",0)</f>
        <v>0</v>
      </c>
      <c r="C1057" s="137">
        <f>IF(Binary!C1057&gt;=1,"X",0)</f>
        <v>0</v>
      </c>
      <c r="D1057" s="137">
        <f>IF(Binary!D1057&gt;=1,"X",0)</f>
        <v>0</v>
      </c>
      <c r="E1057" s="137">
        <f>IF(Binary!E1057&gt;=1,"X",0)</f>
        <v>0</v>
      </c>
      <c r="F1057" s="137">
        <f>IF(Binary!F1057&gt;=1,"X",0)</f>
        <v>0</v>
      </c>
      <c r="G1057" s="137">
        <f>IF(Binary!G1057&gt;=1,"X",0)</f>
        <v>0</v>
      </c>
      <c r="H1057" s="137" t="str">
        <f>IF(Binary!H1057&gt;=1,"X",0)</f>
        <v>X</v>
      </c>
      <c r="I1057" s="137">
        <f>IF(Binary!I1057&gt;=1,"X",0)</f>
        <v>0</v>
      </c>
      <c r="J1057" s="137">
        <f>IF(Binary!J1057&gt;=1,"X",0)</f>
        <v>0</v>
      </c>
      <c r="K1057" s="137">
        <f>IF(Binary!K1057&gt;=1,"X",0)</f>
        <v>0</v>
      </c>
      <c r="L1057" s="137">
        <f>IF(Binary!L1057&gt;=1,"X",0)</f>
        <v>0</v>
      </c>
      <c r="M1057" t="str">
        <f>'Actual species'!V1058</f>
        <v>------------</v>
      </c>
    </row>
    <row r="1058" spans="1:13" x14ac:dyDescent="0.3">
      <c r="A1058" t="str">
        <f>Binary!A1058</f>
        <v>Philonthus debilis</v>
      </c>
      <c r="B1058" s="137">
        <f>IF(Binary!B1058&gt;=1,"X",0)</f>
        <v>0</v>
      </c>
      <c r="C1058" s="137" t="str">
        <f>IF(Binary!C1058&gt;=1,"X",0)</f>
        <v>X</v>
      </c>
      <c r="D1058" s="137">
        <f>IF(Binary!D1058&gt;=1,"X",0)</f>
        <v>0</v>
      </c>
      <c r="E1058" s="137">
        <f>IF(Binary!E1058&gt;=1,"X",0)</f>
        <v>0</v>
      </c>
      <c r="F1058" s="137">
        <f>IF(Binary!F1058&gt;=1,"X",0)</f>
        <v>0</v>
      </c>
      <c r="G1058" s="137">
        <f>IF(Binary!G1058&gt;=1,"X",0)</f>
        <v>0</v>
      </c>
      <c r="H1058" s="137">
        <f>IF(Binary!H1058&gt;=1,"X",0)</f>
        <v>0</v>
      </c>
      <c r="I1058" s="137">
        <f>IF(Binary!I1058&gt;=1,"X",0)</f>
        <v>0</v>
      </c>
      <c r="J1058" s="137" t="str">
        <f>IF(Binary!J1058&gt;=1,"X",0)</f>
        <v>X</v>
      </c>
      <c r="K1058" s="137">
        <f>IF(Binary!K1058&gt;=1,"X",0)</f>
        <v>0</v>
      </c>
      <c r="L1058" s="137">
        <f>IF(Binary!L1058&gt;=1,"X",0)</f>
        <v>0</v>
      </c>
      <c r="M1058" t="str">
        <f>'Actual species'!V1059</f>
        <v>------------</v>
      </c>
    </row>
    <row r="1059" spans="1:13" x14ac:dyDescent="0.3">
      <c r="A1059" t="str">
        <f>Binary!A1059</f>
        <v>Philonthus decorus</v>
      </c>
      <c r="B1059" s="137">
        <f>IF(Binary!B1059&gt;=1,"X",0)</f>
        <v>0</v>
      </c>
      <c r="C1059" s="137">
        <f>IF(Binary!C1059&gt;=1,"X",0)</f>
        <v>0</v>
      </c>
      <c r="D1059" s="137">
        <f>IF(Binary!D1059&gt;=1,"X",0)</f>
        <v>0</v>
      </c>
      <c r="E1059" s="137">
        <f>IF(Binary!E1059&gt;=1,"X",0)</f>
        <v>0</v>
      </c>
      <c r="F1059" s="137">
        <f>IF(Binary!F1059&gt;=1,"X",0)</f>
        <v>0</v>
      </c>
      <c r="G1059" s="137">
        <f>IF(Binary!G1059&gt;=1,"X",0)</f>
        <v>0</v>
      </c>
      <c r="H1059" s="137">
        <f>IF(Binary!H1059&gt;=1,"X",0)</f>
        <v>0</v>
      </c>
      <c r="I1059" s="137">
        <f>IF(Binary!I1059&gt;=1,"X",0)</f>
        <v>0</v>
      </c>
      <c r="J1059" s="137">
        <f>IF(Binary!J1059&gt;=1,"X",0)</f>
        <v>0</v>
      </c>
      <c r="K1059" s="137">
        <f>IF(Binary!K1059&gt;=1,"X",0)</f>
        <v>0</v>
      </c>
      <c r="L1059" s="137">
        <f>IF(Binary!L1059&gt;=1,"X",0)</f>
        <v>0</v>
      </c>
      <c r="M1059" t="str">
        <f>'Actual species'!V1060</f>
        <v>------------</v>
      </c>
    </row>
    <row r="1060" spans="1:13" x14ac:dyDescent="0.3">
      <c r="A1060" t="str">
        <f>Binary!A1060</f>
        <v>Philonthus discoideus</v>
      </c>
      <c r="B1060" s="137" t="str">
        <f>IF(Binary!B1060&gt;=1,"X",0)</f>
        <v>X</v>
      </c>
      <c r="C1060" s="137">
        <f>IF(Binary!C1060&gt;=1,"X",0)</f>
        <v>0</v>
      </c>
      <c r="D1060" s="137">
        <f>IF(Binary!D1060&gt;=1,"X",0)</f>
        <v>0</v>
      </c>
      <c r="E1060" s="137">
        <f>IF(Binary!E1060&gt;=1,"X",0)</f>
        <v>0</v>
      </c>
      <c r="F1060" s="137">
        <f>IF(Binary!F1060&gt;=1,"X",0)</f>
        <v>0</v>
      </c>
      <c r="G1060" s="137">
        <f>IF(Binary!G1060&gt;=1,"X",0)</f>
        <v>0</v>
      </c>
      <c r="H1060" s="137">
        <f>IF(Binary!H1060&gt;=1,"X",0)</f>
        <v>0</v>
      </c>
      <c r="I1060" s="137">
        <f>IF(Binary!I1060&gt;=1,"X",0)</f>
        <v>0</v>
      </c>
      <c r="J1060" s="137" t="str">
        <f>IF(Binary!J1060&gt;=1,"X",0)</f>
        <v>X</v>
      </c>
      <c r="K1060" s="137">
        <f>IF(Binary!K1060&gt;=1,"X",0)</f>
        <v>0</v>
      </c>
      <c r="L1060" s="137">
        <f>IF(Binary!L1060&gt;=1,"X",0)</f>
        <v>0</v>
      </c>
      <c r="M1060" t="str">
        <f>'Actual species'!V1061</f>
        <v>------------</v>
      </c>
    </row>
    <row r="1061" spans="1:13" x14ac:dyDescent="0.3">
      <c r="A1061" t="str">
        <f>Binary!A1061</f>
        <v>Philonthus diversiceps</v>
      </c>
      <c r="B1061" s="137" t="str">
        <f>IF(Binary!B1061&gt;=1,"X",0)</f>
        <v>X</v>
      </c>
      <c r="C1061" s="137">
        <f>IF(Binary!C1061&gt;=1,"X",0)</f>
        <v>0</v>
      </c>
      <c r="D1061" s="137">
        <f>IF(Binary!D1061&gt;=1,"X",0)</f>
        <v>0</v>
      </c>
      <c r="E1061" s="137">
        <f>IF(Binary!E1061&gt;=1,"X",0)</f>
        <v>0</v>
      </c>
      <c r="F1061" s="137">
        <f>IF(Binary!F1061&gt;=1,"X",0)</f>
        <v>0</v>
      </c>
      <c r="G1061" s="137">
        <f>IF(Binary!G1061&gt;=1,"X",0)</f>
        <v>0</v>
      </c>
      <c r="H1061" s="137">
        <f>IF(Binary!H1061&gt;=1,"X",0)</f>
        <v>0</v>
      </c>
      <c r="I1061" s="137">
        <f>IF(Binary!I1061&gt;=1,"X",0)</f>
        <v>0</v>
      </c>
      <c r="J1061" s="137">
        <f>IF(Binary!J1061&gt;=1,"X",0)</f>
        <v>0</v>
      </c>
      <c r="K1061" s="137">
        <f>IF(Binary!K1061&gt;=1,"X",0)</f>
        <v>0</v>
      </c>
      <c r="L1061" s="137">
        <f>IF(Binary!L1061&gt;=1,"X",0)</f>
        <v>0</v>
      </c>
      <c r="M1061" t="str">
        <f>'Actual species'!V1062</f>
        <v>------------</v>
      </c>
    </row>
    <row r="1062" spans="1:13" x14ac:dyDescent="0.3">
      <c r="A1062" t="str">
        <f>Binary!A1062</f>
        <v>Philonthus ebeninus</v>
      </c>
      <c r="B1062" s="137">
        <f>IF(Binary!B1062&gt;=1,"X",0)</f>
        <v>0</v>
      </c>
      <c r="C1062" s="137">
        <f>IF(Binary!C1062&gt;=1,"X",0)</f>
        <v>0</v>
      </c>
      <c r="D1062" s="137">
        <f>IF(Binary!D1062&gt;=1,"X",0)</f>
        <v>0</v>
      </c>
      <c r="E1062" s="137">
        <f>IF(Binary!E1062&gt;=1,"X",0)</f>
        <v>0</v>
      </c>
      <c r="F1062" s="137">
        <f>IF(Binary!F1062&gt;=1,"X",0)</f>
        <v>0</v>
      </c>
      <c r="G1062" s="137">
        <f>IF(Binary!G1062&gt;=1,"X",0)</f>
        <v>0</v>
      </c>
      <c r="H1062" s="137" t="str">
        <f>IF(Binary!H1062&gt;=1,"X",0)</f>
        <v>X</v>
      </c>
      <c r="I1062" s="137">
        <f>IF(Binary!I1062&gt;=1,"X",0)</f>
        <v>0</v>
      </c>
      <c r="J1062" s="137">
        <f>IF(Binary!J1062&gt;=1,"X",0)</f>
        <v>0</v>
      </c>
      <c r="K1062" s="137">
        <f>IF(Binary!K1062&gt;=1,"X",0)</f>
        <v>0</v>
      </c>
      <c r="L1062" s="137">
        <f>IF(Binary!L1062&gt;=1,"X",0)</f>
        <v>0</v>
      </c>
      <c r="M1062" t="str">
        <f>'Actual species'!V1063</f>
        <v>------------</v>
      </c>
    </row>
    <row r="1063" spans="1:13" x14ac:dyDescent="0.3">
      <c r="A1063" t="str">
        <f>Binary!A1063</f>
        <v>Philonthus fumarius</v>
      </c>
      <c r="B1063" s="137">
        <f>IF(Binary!B1063&gt;=1,"X",0)</f>
        <v>0</v>
      </c>
      <c r="C1063" s="137">
        <f>IF(Binary!C1063&gt;=1,"X",0)</f>
        <v>0</v>
      </c>
      <c r="D1063" s="137">
        <f>IF(Binary!D1063&gt;=1,"X",0)</f>
        <v>0</v>
      </c>
      <c r="E1063" s="137">
        <f>IF(Binary!E1063&gt;=1,"X",0)</f>
        <v>0</v>
      </c>
      <c r="F1063" s="137">
        <f>IF(Binary!F1063&gt;=1,"X",0)</f>
        <v>0</v>
      </c>
      <c r="G1063" s="137">
        <f>IF(Binary!G1063&gt;=1,"X",0)</f>
        <v>0</v>
      </c>
      <c r="H1063" s="137">
        <f>IF(Binary!H1063&gt;=1,"X",0)</f>
        <v>0</v>
      </c>
      <c r="I1063" s="137">
        <f>IF(Binary!I1063&gt;=1,"X",0)</f>
        <v>0</v>
      </c>
      <c r="J1063" s="137">
        <f>IF(Binary!J1063&gt;=1,"X",0)</f>
        <v>0</v>
      </c>
      <c r="K1063" s="137">
        <f>IF(Binary!K1063&gt;=1,"X",0)</f>
        <v>0</v>
      </c>
      <c r="L1063" s="137">
        <f>IF(Binary!L1063&gt;=1,"X",0)</f>
        <v>0</v>
      </c>
      <c r="M1063" t="str">
        <f>'Actual species'!V1064</f>
        <v>------------</v>
      </c>
    </row>
    <row r="1064" spans="1:13" x14ac:dyDescent="0.3">
      <c r="A1064" t="str">
        <f>Binary!A1064</f>
        <v>Philonthus heterodoxus</v>
      </c>
      <c r="B1064" s="137">
        <f>IF(Binary!B1064&gt;=1,"X",0)</f>
        <v>0</v>
      </c>
      <c r="C1064" s="137">
        <f>IF(Binary!C1064&gt;=1,"X",0)</f>
        <v>0</v>
      </c>
      <c r="D1064" s="137">
        <f>IF(Binary!D1064&gt;=1,"X",0)</f>
        <v>0</v>
      </c>
      <c r="E1064" s="137">
        <f>IF(Binary!E1064&gt;=1,"X",0)</f>
        <v>0</v>
      </c>
      <c r="F1064" s="137">
        <f>IF(Binary!F1064&gt;=1,"X",0)</f>
        <v>0</v>
      </c>
      <c r="G1064" s="137">
        <f>IF(Binary!G1064&gt;=1,"X",0)</f>
        <v>0</v>
      </c>
      <c r="H1064" s="137">
        <f>IF(Binary!H1064&gt;=1,"X",0)</f>
        <v>0</v>
      </c>
      <c r="I1064" s="137">
        <f>IF(Binary!I1064&gt;=1,"X",0)</f>
        <v>0</v>
      </c>
      <c r="J1064" s="137">
        <f>IF(Binary!J1064&gt;=1,"X",0)</f>
        <v>0</v>
      </c>
      <c r="K1064" s="137">
        <f>IF(Binary!K1064&gt;=1,"X",0)</f>
        <v>0</v>
      </c>
      <c r="L1064" s="137">
        <f>IF(Binary!L1064&gt;=1,"X",0)</f>
        <v>0</v>
      </c>
      <c r="M1064" t="str">
        <f>'Actual species'!V1065</f>
        <v>------------</v>
      </c>
    </row>
    <row r="1065" spans="1:13" x14ac:dyDescent="0.3">
      <c r="A1065" t="str">
        <f>Binary!A1065</f>
        <v>Philonthus intermedius</v>
      </c>
      <c r="B1065" s="137" t="str">
        <f>IF(Binary!B1065&gt;=1,"X",0)</f>
        <v>X</v>
      </c>
      <c r="C1065" s="137">
        <f>IF(Binary!C1065&gt;=1,"X",0)</f>
        <v>0</v>
      </c>
      <c r="D1065" s="137">
        <f>IF(Binary!D1065&gt;=1,"X",0)</f>
        <v>0</v>
      </c>
      <c r="E1065" s="137">
        <f>IF(Binary!E1065&gt;=1,"X",0)</f>
        <v>0</v>
      </c>
      <c r="F1065" s="137">
        <f>IF(Binary!F1065&gt;=1,"X",0)</f>
        <v>0</v>
      </c>
      <c r="G1065" s="137" t="str">
        <f>IF(Binary!G1065&gt;=1,"X",0)</f>
        <v>X</v>
      </c>
      <c r="H1065" s="137">
        <f>IF(Binary!H1065&gt;=1,"X",0)</f>
        <v>0</v>
      </c>
      <c r="I1065" s="137">
        <f>IF(Binary!I1065&gt;=1,"X",0)</f>
        <v>0</v>
      </c>
      <c r="J1065" s="137" t="str">
        <f>IF(Binary!J1065&gt;=1,"X",0)</f>
        <v>X</v>
      </c>
      <c r="K1065" s="137">
        <f>IF(Binary!K1065&gt;=1,"X",0)</f>
        <v>0</v>
      </c>
      <c r="L1065" s="137">
        <f>IF(Binary!L1065&gt;=1,"X",0)</f>
        <v>0</v>
      </c>
      <c r="M1065" t="str">
        <f>'Actual species'!V1066</f>
        <v>------------</v>
      </c>
    </row>
    <row r="1066" spans="1:13" x14ac:dyDescent="0.3">
      <c r="A1066" t="str">
        <f>Binary!A1066</f>
        <v>Philonthus juvenilis</v>
      </c>
      <c r="B1066" s="137">
        <f>IF(Binary!B1066&gt;=1,"X",0)</f>
        <v>0</v>
      </c>
      <c r="C1066" s="137">
        <f>IF(Binary!C1066&gt;=1,"X",0)</f>
        <v>0</v>
      </c>
      <c r="D1066" s="137" t="str">
        <f>IF(Binary!D1066&gt;=1,"X",0)</f>
        <v>X</v>
      </c>
      <c r="E1066" s="137">
        <f>IF(Binary!E1066&gt;=1,"X",0)</f>
        <v>0</v>
      </c>
      <c r="F1066" s="137">
        <f>IF(Binary!F1066&gt;=1,"X",0)</f>
        <v>0</v>
      </c>
      <c r="G1066" s="137">
        <f>IF(Binary!G1066&gt;=1,"X",0)</f>
        <v>0</v>
      </c>
      <c r="H1066" s="137">
        <f>IF(Binary!H1066&gt;=1,"X",0)</f>
        <v>0</v>
      </c>
      <c r="I1066" s="137">
        <f>IF(Binary!I1066&gt;=1,"X",0)</f>
        <v>0</v>
      </c>
      <c r="J1066" s="137">
        <f>IF(Binary!J1066&gt;=1,"X",0)</f>
        <v>0</v>
      </c>
      <c r="K1066" s="137">
        <f>IF(Binary!K1066&gt;=1,"X",0)</f>
        <v>0</v>
      </c>
      <c r="L1066" s="137">
        <f>IF(Binary!L1066&gt;=1,"X",0)</f>
        <v>0</v>
      </c>
      <c r="M1066" t="str">
        <f>'Actual species'!V1067</f>
        <v>------------</v>
      </c>
    </row>
    <row r="1067" spans="1:13" x14ac:dyDescent="0.3">
      <c r="A1067" t="str">
        <f>Binary!A1067</f>
        <v>Philonthus mannerheimi</v>
      </c>
      <c r="B1067" s="137">
        <f>IF(Binary!B1067&gt;=1,"X",0)</f>
        <v>0</v>
      </c>
      <c r="C1067" s="137">
        <f>IF(Binary!C1067&gt;=1,"X",0)</f>
        <v>0</v>
      </c>
      <c r="D1067" s="137">
        <f>IF(Binary!D1067&gt;=1,"X",0)</f>
        <v>0</v>
      </c>
      <c r="E1067" s="137">
        <f>IF(Binary!E1067&gt;=1,"X",0)</f>
        <v>0</v>
      </c>
      <c r="F1067" s="137">
        <f>IF(Binary!F1067&gt;=1,"X",0)</f>
        <v>0</v>
      </c>
      <c r="G1067" s="137">
        <f>IF(Binary!G1067&gt;=1,"X",0)</f>
        <v>0</v>
      </c>
      <c r="H1067" s="137">
        <f>IF(Binary!H1067&gt;=1,"X",0)</f>
        <v>0</v>
      </c>
      <c r="I1067" s="137">
        <f>IF(Binary!I1067&gt;=1,"X",0)</f>
        <v>0</v>
      </c>
      <c r="J1067" s="137">
        <f>IF(Binary!J1067&gt;=1,"X",0)</f>
        <v>0</v>
      </c>
      <c r="K1067" s="137">
        <f>IF(Binary!K1067&gt;=1,"X",0)</f>
        <v>0</v>
      </c>
      <c r="L1067" s="137">
        <f>IF(Binary!L1067&gt;=1,"X",0)</f>
        <v>0</v>
      </c>
      <c r="M1067" t="str">
        <f>'Actual species'!V1068</f>
        <v>------------</v>
      </c>
    </row>
    <row r="1068" spans="1:13" x14ac:dyDescent="0.3">
      <c r="A1068" t="str">
        <f>Binary!A1068</f>
        <v>Philonthus micans</v>
      </c>
      <c r="B1068" s="137">
        <f>IF(Binary!B1068&gt;=1,"X",0)</f>
        <v>0</v>
      </c>
      <c r="C1068" s="137">
        <f>IF(Binary!C1068&gt;=1,"X",0)</f>
        <v>0</v>
      </c>
      <c r="D1068" s="137">
        <f>IF(Binary!D1068&gt;=1,"X",0)</f>
        <v>0</v>
      </c>
      <c r="E1068" s="137">
        <f>IF(Binary!E1068&gt;=1,"X",0)</f>
        <v>0</v>
      </c>
      <c r="F1068" s="137" t="str">
        <f>IF(Binary!F1068&gt;=1,"X",0)</f>
        <v>X</v>
      </c>
      <c r="G1068" s="137">
        <f>IF(Binary!G1068&gt;=1,"X",0)</f>
        <v>0</v>
      </c>
      <c r="H1068" s="137">
        <f>IF(Binary!H1068&gt;=1,"X",0)</f>
        <v>0</v>
      </c>
      <c r="I1068" s="137">
        <f>IF(Binary!I1068&gt;=1,"X",0)</f>
        <v>0</v>
      </c>
      <c r="J1068" s="137" t="str">
        <f>IF(Binary!J1068&gt;=1,"X",0)</f>
        <v>X</v>
      </c>
      <c r="K1068" s="137">
        <f>IF(Binary!K1068&gt;=1,"X",0)</f>
        <v>0</v>
      </c>
      <c r="L1068" s="137">
        <f>IF(Binary!L1068&gt;=1,"X",0)</f>
        <v>0</v>
      </c>
      <c r="M1068" t="str">
        <f>'Actual species'!V1069</f>
        <v>------------</v>
      </c>
    </row>
    <row r="1069" spans="1:13" x14ac:dyDescent="0.3">
      <c r="A1069" t="str">
        <f>Binary!A1069</f>
        <v>Philonthus mimus</v>
      </c>
      <c r="B1069" s="137">
        <f>IF(Binary!B1069&gt;=1,"X",0)</f>
        <v>0</v>
      </c>
      <c r="C1069" s="137">
        <f>IF(Binary!C1069&gt;=1,"X",0)</f>
        <v>0</v>
      </c>
      <c r="D1069" s="137">
        <f>IF(Binary!D1069&gt;=1,"X",0)</f>
        <v>0</v>
      </c>
      <c r="E1069" s="137">
        <f>IF(Binary!E1069&gt;=1,"X",0)</f>
        <v>0</v>
      </c>
      <c r="F1069" s="137">
        <f>IF(Binary!F1069&gt;=1,"X",0)</f>
        <v>0</v>
      </c>
      <c r="G1069" s="137">
        <f>IF(Binary!G1069&gt;=1,"X",0)</f>
        <v>0</v>
      </c>
      <c r="H1069" s="137">
        <f>IF(Binary!H1069&gt;=1,"X",0)</f>
        <v>0</v>
      </c>
      <c r="I1069" s="137">
        <f>IF(Binary!I1069&gt;=1,"X",0)</f>
        <v>0</v>
      </c>
      <c r="J1069" s="137">
        <f>IF(Binary!J1069&gt;=1,"X",0)</f>
        <v>0</v>
      </c>
      <c r="K1069" s="137">
        <f>IF(Binary!K1069&gt;=1,"X",0)</f>
        <v>0</v>
      </c>
      <c r="L1069" s="137">
        <f>IF(Binary!L1069&gt;=1,"X",0)</f>
        <v>0</v>
      </c>
      <c r="M1069" t="str">
        <f>'Actual species'!V1070</f>
        <v>------------</v>
      </c>
    </row>
    <row r="1070" spans="1:13" x14ac:dyDescent="0.3">
      <c r="A1070" t="str">
        <f>Binary!A1070</f>
        <v>Philonthus nitidicollis</v>
      </c>
      <c r="B1070" s="137" t="str">
        <f>IF(Binary!B1070&gt;=1,"X",0)</f>
        <v>X</v>
      </c>
      <c r="C1070" s="137">
        <f>IF(Binary!C1070&gt;=1,"X",0)</f>
        <v>0</v>
      </c>
      <c r="D1070" s="137">
        <f>IF(Binary!D1070&gt;=1,"X",0)</f>
        <v>0</v>
      </c>
      <c r="E1070" s="137">
        <f>IF(Binary!E1070&gt;=1,"X",0)</f>
        <v>0</v>
      </c>
      <c r="F1070" s="137" t="str">
        <f>IF(Binary!F1070&gt;=1,"X",0)</f>
        <v>X</v>
      </c>
      <c r="G1070" s="137" t="str">
        <f>IF(Binary!G1070&gt;=1,"X",0)</f>
        <v>X</v>
      </c>
      <c r="H1070" s="137">
        <f>IF(Binary!H1070&gt;=1,"X",0)</f>
        <v>0</v>
      </c>
      <c r="I1070" s="137">
        <f>IF(Binary!I1070&gt;=1,"X",0)</f>
        <v>0</v>
      </c>
      <c r="J1070" s="137">
        <f>IF(Binary!J1070&gt;=1,"X",0)</f>
        <v>0</v>
      </c>
      <c r="K1070" s="137">
        <f>IF(Binary!K1070&gt;=1,"X",0)</f>
        <v>0</v>
      </c>
      <c r="L1070" s="137">
        <f>IF(Binary!L1070&gt;=1,"X",0)</f>
        <v>0</v>
      </c>
      <c r="M1070" t="str">
        <f>'Actual species'!V1071</f>
        <v>------------</v>
      </c>
    </row>
    <row r="1071" spans="1:13" x14ac:dyDescent="0.3">
      <c r="A1071" t="str">
        <f>Binary!A1071</f>
        <v>Philonthus oblitus</v>
      </c>
      <c r="B1071" s="137">
        <f>IF(Binary!B1071&gt;=1,"X",0)</f>
        <v>0</v>
      </c>
      <c r="C1071" s="137">
        <f>IF(Binary!C1071&gt;=1,"X",0)</f>
        <v>0</v>
      </c>
      <c r="D1071" s="137">
        <f>IF(Binary!D1071&gt;=1,"X",0)</f>
        <v>0</v>
      </c>
      <c r="E1071" s="137">
        <f>IF(Binary!E1071&gt;=1,"X",0)</f>
        <v>0</v>
      </c>
      <c r="F1071" s="137">
        <f>IF(Binary!F1071&gt;=1,"X",0)</f>
        <v>0</v>
      </c>
      <c r="G1071" s="137">
        <f>IF(Binary!G1071&gt;=1,"X",0)</f>
        <v>0</v>
      </c>
      <c r="H1071" s="137">
        <f>IF(Binary!H1071&gt;=1,"X",0)</f>
        <v>0</v>
      </c>
      <c r="I1071" s="137">
        <f>IF(Binary!I1071&gt;=1,"X",0)</f>
        <v>0</v>
      </c>
      <c r="J1071" s="137">
        <f>IF(Binary!J1071&gt;=1,"X",0)</f>
        <v>0</v>
      </c>
      <c r="K1071" s="137">
        <f>IF(Binary!K1071&gt;=1,"X",0)</f>
        <v>0</v>
      </c>
      <c r="L1071" s="137">
        <f>IF(Binary!L1071&gt;=1,"X",0)</f>
        <v>0</v>
      </c>
      <c r="M1071" t="str">
        <f>'Actual species'!V1072</f>
        <v>------------</v>
      </c>
    </row>
    <row r="1072" spans="1:13" x14ac:dyDescent="0.3">
      <c r="A1072" t="str">
        <f>Binary!A1072</f>
        <v>Philonthus parvicornis</v>
      </c>
      <c r="B1072" s="137">
        <f>IF(Binary!B1072&gt;=1,"X",0)</f>
        <v>0</v>
      </c>
      <c r="C1072" s="137">
        <f>IF(Binary!C1072&gt;=1,"X",0)</f>
        <v>0</v>
      </c>
      <c r="D1072" s="137">
        <f>IF(Binary!D1072&gt;=1,"X",0)</f>
        <v>0</v>
      </c>
      <c r="E1072" s="137">
        <f>IF(Binary!E1072&gt;=1,"X",0)</f>
        <v>0</v>
      </c>
      <c r="F1072" s="137">
        <f>IF(Binary!F1072&gt;=1,"X",0)</f>
        <v>0</v>
      </c>
      <c r="G1072" s="137">
        <f>IF(Binary!G1072&gt;=1,"X",0)</f>
        <v>0</v>
      </c>
      <c r="H1072" s="137">
        <f>IF(Binary!H1072&gt;=1,"X",0)</f>
        <v>0</v>
      </c>
      <c r="I1072" s="137">
        <f>IF(Binary!I1072&gt;=1,"X",0)</f>
        <v>0</v>
      </c>
      <c r="J1072" s="137">
        <f>IF(Binary!J1072&gt;=1,"X",0)</f>
        <v>0</v>
      </c>
      <c r="K1072" s="137">
        <f>IF(Binary!K1072&gt;=1,"X",0)</f>
        <v>0</v>
      </c>
      <c r="L1072" s="137">
        <f>IF(Binary!L1072&gt;=1,"X",0)</f>
        <v>0</v>
      </c>
      <c r="M1072" t="str">
        <f>'Actual species'!V1073</f>
        <v>------------</v>
      </c>
    </row>
    <row r="1073" spans="1:13" x14ac:dyDescent="0.3">
      <c r="A1073" t="str">
        <f>Binary!A1073</f>
        <v>Philonthus pseudovarians</v>
      </c>
      <c r="B1073" s="137">
        <f>IF(Binary!B1073&gt;=1,"X",0)</f>
        <v>0</v>
      </c>
      <c r="C1073" s="137">
        <f>IF(Binary!C1073&gt;=1,"X",0)</f>
        <v>0</v>
      </c>
      <c r="D1073" s="137">
        <f>IF(Binary!D1073&gt;=1,"X",0)</f>
        <v>0</v>
      </c>
      <c r="E1073" s="137">
        <f>IF(Binary!E1073&gt;=1,"X",0)</f>
        <v>0</v>
      </c>
      <c r="F1073" s="137">
        <f>IF(Binary!F1073&gt;=1,"X",0)</f>
        <v>0</v>
      </c>
      <c r="G1073" s="137">
        <f>IF(Binary!G1073&gt;=1,"X",0)</f>
        <v>0</v>
      </c>
      <c r="H1073" s="137">
        <f>IF(Binary!H1073&gt;=1,"X",0)</f>
        <v>0</v>
      </c>
      <c r="I1073" s="137">
        <f>IF(Binary!I1073&gt;=1,"X",0)</f>
        <v>0</v>
      </c>
      <c r="J1073" s="137">
        <f>IF(Binary!J1073&gt;=1,"X",0)</f>
        <v>0</v>
      </c>
      <c r="K1073" s="137">
        <f>IF(Binary!K1073&gt;=1,"X",0)</f>
        <v>0</v>
      </c>
      <c r="L1073" s="137">
        <f>IF(Binary!L1073&gt;=1,"X",0)</f>
        <v>0</v>
      </c>
      <c r="M1073" t="str">
        <f>'Actual species'!V1074</f>
        <v>------------</v>
      </c>
    </row>
    <row r="1074" spans="1:13" x14ac:dyDescent="0.3">
      <c r="A1074" t="str">
        <f>Binary!A1074</f>
        <v>Philonthus quisquilarius</v>
      </c>
      <c r="B1074" s="137">
        <f>IF(Binary!B1074&gt;=1,"X",0)</f>
        <v>0</v>
      </c>
      <c r="C1074" s="137">
        <f>IF(Binary!C1074&gt;=1,"X",0)</f>
        <v>0</v>
      </c>
      <c r="D1074" s="137">
        <f>IF(Binary!D1074&gt;=1,"X",0)</f>
        <v>0</v>
      </c>
      <c r="E1074" s="137" t="str">
        <f>IF(Binary!E1074&gt;=1,"X",0)</f>
        <v>X</v>
      </c>
      <c r="F1074" s="137">
        <f>IF(Binary!F1074&gt;=1,"X",0)</f>
        <v>0</v>
      </c>
      <c r="G1074" s="137" t="str">
        <f>IF(Binary!G1074&gt;=1,"X",0)</f>
        <v>X</v>
      </c>
      <c r="H1074" s="137">
        <f>IF(Binary!H1074&gt;=1,"X",0)</f>
        <v>0</v>
      </c>
      <c r="I1074" s="137">
        <f>IF(Binary!I1074&gt;=1,"X",0)</f>
        <v>0</v>
      </c>
      <c r="J1074" s="137">
        <f>IF(Binary!J1074&gt;=1,"X",0)</f>
        <v>0</v>
      </c>
      <c r="K1074" s="137">
        <f>IF(Binary!K1074&gt;=1,"X",0)</f>
        <v>0</v>
      </c>
      <c r="L1074" s="137">
        <f>IF(Binary!L1074&gt;=1,"X",0)</f>
        <v>0</v>
      </c>
      <c r="M1074" t="str">
        <f>'Actual species'!V1075</f>
        <v>------------</v>
      </c>
    </row>
    <row r="1075" spans="1:13" x14ac:dyDescent="0.3">
      <c r="A1075" t="str">
        <f>Binary!A1075</f>
        <v>Philonthus rubripennis</v>
      </c>
      <c r="B1075" s="137">
        <f>IF(Binary!B1075&gt;=1,"X",0)</f>
        <v>0</v>
      </c>
      <c r="C1075" s="137">
        <f>IF(Binary!C1075&gt;=1,"X",0)</f>
        <v>0</v>
      </c>
      <c r="D1075" s="137">
        <f>IF(Binary!D1075&gt;=1,"X",0)</f>
        <v>0</v>
      </c>
      <c r="E1075" s="137">
        <f>IF(Binary!E1075&gt;=1,"X",0)</f>
        <v>0</v>
      </c>
      <c r="F1075" s="137">
        <f>IF(Binary!F1075&gt;=1,"X",0)</f>
        <v>0</v>
      </c>
      <c r="G1075" s="137">
        <f>IF(Binary!G1075&gt;=1,"X",0)</f>
        <v>0</v>
      </c>
      <c r="H1075" s="137">
        <f>IF(Binary!H1075&gt;=1,"X",0)</f>
        <v>0</v>
      </c>
      <c r="I1075" s="137">
        <f>IF(Binary!I1075&gt;=1,"X",0)</f>
        <v>0</v>
      </c>
      <c r="J1075" s="137">
        <f>IF(Binary!J1075&gt;=1,"X",0)</f>
        <v>0</v>
      </c>
      <c r="K1075" s="137">
        <f>IF(Binary!K1075&gt;=1,"X",0)</f>
        <v>0</v>
      </c>
      <c r="L1075" s="137">
        <f>IF(Binary!L1075&gt;=1,"X",0)</f>
        <v>0</v>
      </c>
      <c r="M1075" t="str">
        <f>'Actual species'!V1076</f>
        <v>------------</v>
      </c>
    </row>
    <row r="1076" spans="1:13" x14ac:dyDescent="0.3">
      <c r="A1076" t="str">
        <f>Binary!A1076</f>
        <v>Philonthus rufimanus</v>
      </c>
      <c r="B1076" s="137">
        <f>IF(Binary!B1076&gt;=1,"X",0)</f>
        <v>0</v>
      </c>
      <c r="C1076" s="137">
        <f>IF(Binary!C1076&gt;=1,"X",0)</f>
        <v>0</v>
      </c>
      <c r="D1076" s="137">
        <f>IF(Binary!D1076&gt;=1,"X",0)</f>
        <v>0</v>
      </c>
      <c r="E1076" s="137">
        <f>IF(Binary!E1076&gt;=1,"X",0)</f>
        <v>0</v>
      </c>
      <c r="F1076" s="137" t="str">
        <f>IF(Binary!F1076&gt;=1,"X",0)</f>
        <v>X</v>
      </c>
      <c r="G1076" s="137" t="str">
        <f>IF(Binary!G1076&gt;=1,"X",0)</f>
        <v>X</v>
      </c>
      <c r="H1076" s="137">
        <f>IF(Binary!H1076&gt;=1,"X",0)</f>
        <v>0</v>
      </c>
      <c r="I1076" s="137">
        <f>IF(Binary!I1076&gt;=1,"X",0)</f>
        <v>0</v>
      </c>
      <c r="J1076" s="137">
        <f>IF(Binary!J1076&gt;=1,"X",0)</f>
        <v>0</v>
      </c>
      <c r="K1076" s="137">
        <f>IF(Binary!K1076&gt;=1,"X",0)</f>
        <v>0</v>
      </c>
      <c r="L1076" s="137">
        <f>IF(Binary!L1076&gt;=1,"X",0)</f>
        <v>0</v>
      </c>
      <c r="M1076" t="str">
        <f>'Actual species'!V1077</f>
        <v>------------</v>
      </c>
    </row>
    <row r="1077" spans="1:13" x14ac:dyDescent="0.3">
      <c r="A1077" t="str">
        <f>Binary!A1077</f>
        <v>Philonthus salinus</v>
      </c>
      <c r="B1077" s="137">
        <f>IF(Binary!B1077&gt;=1,"X",0)</f>
        <v>0</v>
      </c>
      <c r="C1077" s="137">
        <f>IF(Binary!C1077&gt;=1,"X",0)</f>
        <v>0</v>
      </c>
      <c r="D1077" s="137">
        <f>IF(Binary!D1077&gt;=1,"X",0)</f>
        <v>0</v>
      </c>
      <c r="E1077" s="137">
        <f>IF(Binary!E1077&gt;=1,"X",0)</f>
        <v>0</v>
      </c>
      <c r="F1077" s="137" t="str">
        <f>IF(Binary!F1077&gt;=1,"X",0)</f>
        <v>X</v>
      </c>
      <c r="G1077" s="137">
        <f>IF(Binary!G1077&gt;=1,"X",0)</f>
        <v>0</v>
      </c>
      <c r="H1077" s="137">
        <f>IF(Binary!H1077&gt;=1,"X",0)</f>
        <v>0</v>
      </c>
      <c r="I1077" s="137">
        <f>IF(Binary!I1077&gt;=1,"X",0)</f>
        <v>0</v>
      </c>
      <c r="J1077" s="137">
        <f>IF(Binary!J1077&gt;=1,"X",0)</f>
        <v>0</v>
      </c>
      <c r="K1077" s="137">
        <f>IF(Binary!K1077&gt;=1,"X",0)</f>
        <v>0</v>
      </c>
      <c r="L1077" s="137">
        <f>IF(Binary!L1077&gt;=1,"X",0)</f>
        <v>0</v>
      </c>
      <c r="M1077" t="str">
        <f>'Actual species'!V1078</f>
        <v>------------</v>
      </c>
    </row>
    <row r="1078" spans="1:13" x14ac:dyDescent="0.3">
      <c r="A1078" t="str">
        <f>Binary!A1078</f>
        <v>Philonthus umbratilis</v>
      </c>
      <c r="B1078" s="137">
        <f>IF(Binary!B1078&gt;=1,"X",0)</f>
        <v>0</v>
      </c>
      <c r="C1078" s="137">
        <f>IF(Binary!C1078&gt;=1,"X",0)</f>
        <v>0</v>
      </c>
      <c r="D1078" s="137">
        <f>IF(Binary!D1078&gt;=1,"X",0)</f>
        <v>0</v>
      </c>
      <c r="E1078" s="137">
        <f>IF(Binary!E1078&gt;=1,"X",0)</f>
        <v>0</v>
      </c>
      <c r="F1078" s="137">
        <f>IF(Binary!F1078&gt;=1,"X",0)</f>
        <v>0</v>
      </c>
      <c r="G1078" s="137">
        <f>IF(Binary!G1078&gt;=1,"X",0)</f>
        <v>0</v>
      </c>
      <c r="H1078" s="137">
        <f>IF(Binary!H1078&gt;=1,"X",0)</f>
        <v>0</v>
      </c>
      <c r="I1078" s="137">
        <f>IF(Binary!I1078&gt;=1,"X",0)</f>
        <v>0</v>
      </c>
      <c r="J1078" s="137">
        <f>IF(Binary!J1078&gt;=1,"X",0)</f>
        <v>0</v>
      </c>
      <c r="K1078" s="137">
        <f>IF(Binary!K1078&gt;=1,"X",0)</f>
        <v>0</v>
      </c>
      <c r="L1078" s="137">
        <f>IF(Binary!L1078&gt;=1,"X",0)</f>
        <v>0</v>
      </c>
      <c r="M1078" t="str">
        <f>'Actual species'!V1079</f>
        <v>------------</v>
      </c>
    </row>
    <row r="1079" spans="1:13" x14ac:dyDescent="0.3">
      <c r="A1079" t="str">
        <f>Binary!A1079</f>
        <v>Platyprosopus hierochonticus</v>
      </c>
      <c r="B1079" s="137" t="str">
        <f>IF(Binary!B1079&gt;=1,"X",0)</f>
        <v>X</v>
      </c>
      <c r="C1079" s="137">
        <f>IF(Binary!C1079&gt;=1,"X",0)</f>
        <v>0</v>
      </c>
      <c r="D1079" s="137">
        <f>IF(Binary!D1079&gt;=1,"X",0)</f>
        <v>0</v>
      </c>
      <c r="E1079" s="137">
        <f>IF(Binary!E1079&gt;=1,"X",0)</f>
        <v>0</v>
      </c>
      <c r="F1079" s="137">
        <f>IF(Binary!F1079&gt;=1,"X",0)</f>
        <v>0</v>
      </c>
      <c r="G1079" s="137">
        <f>IF(Binary!G1079&gt;=1,"X",0)</f>
        <v>0</v>
      </c>
      <c r="H1079" s="137">
        <f>IF(Binary!H1079&gt;=1,"X",0)</f>
        <v>0</v>
      </c>
      <c r="I1079" s="137">
        <f>IF(Binary!I1079&gt;=1,"X",0)</f>
        <v>0</v>
      </c>
      <c r="J1079" s="137">
        <f>IF(Binary!J1079&gt;=1,"X",0)</f>
        <v>0</v>
      </c>
      <c r="K1079" s="137">
        <f>IF(Binary!K1079&gt;=1,"X",0)</f>
        <v>0</v>
      </c>
      <c r="L1079" s="137">
        <f>IF(Binary!L1079&gt;=1,"X",0)</f>
        <v>0</v>
      </c>
      <c r="M1079" t="str">
        <f>'Actual species'!V1080</f>
        <v>------------</v>
      </c>
    </row>
    <row r="1080" spans="1:13" x14ac:dyDescent="0.3">
      <c r="A1080" t="str">
        <f>Binary!A1080</f>
        <v>Quedius acuminatus phenicus</v>
      </c>
      <c r="B1080" s="137">
        <f>IF(Binary!B1080&gt;=1,"X",0)</f>
        <v>0</v>
      </c>
      <c r="C1080" s="137">
        <f>IF(Binary!C1080&gt;=1,"X",0)</f>
        <v>0</v>
      </c>
      <c r="D1080" s="137">
        <f>IF(Binary!D1080&gt;=1,"X",0)</f>
        <v>0</v>
      </c>
      <c r="E1080" s="137">
        <f>IF(Binary!E1080&gt;=1,"X",0)</f>
        <v>0</v>
      </c>
      <c r="F1080" s="137">
        <f>IF(Binary!F1080&gt;=1,"X",0)</f>
        <v>0</v>
      </c>
      <c r="G1080" s="137">
        <f>IF(Binary!G1080&gt;=1,"X",0)</f>
        <v>0</v>
      </c>
      <c r="H1080" s="137">
        <f>IF(Binary!H1080&gt;=1,"X",0)</f>
        <v>0</v>
      </c>
      <c r="I1080" s="137">
        <f>IF(Binary!I1080&gt;=1,"X",0)</f>
        <v>0</v>
      </c>
      <c r="J1080" s="137">
        <f>IF(Binary!J1080&gt;=1,"X",0)</f>
        <v>0</v>
      </c>
      <c r="K1080" s="137">
        <f>IF(Binary!K1080&gt;=1,"X",0)</f>
        <v>0</v>
      </c>
      <c r="L1080" s="137">
        <f>IF(Binary!L1080&gt;=1,"X",0)</f>
        <v>0</v>
      </c>
      <c r="M1080" t="str">
        <f>'Actual species'!V1081</f>
        <v>------------</v>
      </c>
    </row>
    <row r="1081" spans="1:13" x14ac:dyDescent="0.3">
      <c r="A1081" t="str">
        <f>Binary!A1081</f>
        <v>Quedius abietum</v>
      </c>
      <c r="B1081" s="137">
        <f>IF(Binary!B1081&gt;=1,"X",0)</f>
        <v>0</v>
      </c>
      <c r="C1081" s="137">
        <f>IF(Binary!C1081&gt;=1,"X",0)</f>
        <v>0</v>
      </c>
      <c r="D1081" s="137">
        <f>IF(Binary!D1081&gt;=1,"X",0)</f>
        <v>0</v>
      </c>
      <c r="E1081" s="137">
        <f>IF(Binary!E1081&gt;=1,"X",0)</f>
        <v>0</v>
      </c>
      <c r="F1081" s="137">
        <f>IF(Binary!F1081&gt;=1,"X",0)</f>
        <v>0</v>
      </c>
      <c r="G1081" s="137">
        <f>IF(Binary!G1081&gt;=1,"X",0)</f>
        <v>0</v>
      </c>
      <c r="H1081" s="137">
        <f>IF(Binary!H1081&gt;=1,"X",0)</f>
        <v>0</v>
      </c>
      <c r="I1081" s="137">
        <f>IF(Binary!I1081&gt;=1,"X",0)</f>
        <v>0</v>
      </c>
      <c r="J1081" s="137">
        <f>IF(Binary!J1081&gt;=1,"X",0)</f>
        <v>0</v>
      </c>
      <c r="K1081" s="137">
        <f>IF(Binary!K1081&gt;=1,"X",0)</f>
        <v>0</v>
      </c>
      <c r="L1081" s="137">
        <f>IF(Binary!L1081&gt;=1,"X",0)</f>
        <v>0</v>
      </c>
      <c r="M1081" t="str">
        <f>'Actual species'!V1082</f>
        <v>------------</v>
      </c>
    </row>
    <row r="1082" spans="1:13" x14ac:dyDescent="0.3">
      <c r="A1082" t="str">
        <f>Binary!A1082</f>
        <v>Quedius bernhaueri</v>
      </c>
      <c r="B1082" s="137">
        <f>IF(Binary!B1082&gt;=1,"X",0)</f>
        <v>0</v>
      </c>
      <c r="C1082" s="137">
        <f>IF(Binary!C1082&gt;=1,"X",0)</f>
        <v>0</v>
      </c>
      <c r="D1082" s="137">
        <f>IF(Binary!D1082&gt;=1,"X",0)</f>
        <v>0</v>
      </c>
      <c r="E1082" s="137">
        <f>IF(Binary!E1082&gt;=1,"X",0)</f>
        <v>0</v>
      </c>
      <c r="F1082" s="137">
        <f>IF(Binary!F1082&gt;=1,"X",0)</f>
        <v>0</v>
      </c>
      <c r="G1082" s="137">
        <f>IF(Binary!G1082&gt;=1,"X",0)</f>
        <v>0</v>
      </c>
      <c r="H1082" s="137">
        <f>IF(Binary!H1082&gt;=1,"X",0)</f>
        <v>0</v>
      </c>
      <c r="I1082" s="137">
        <f>IF(Binary!I1082&gt;=1,"X",0)</f>
        <v>0</v>
      </c>
      <c r="J1082" s="137">
        <f>IF(Binary!J1082&gt;=1,"X",0)</f>
        <v>0</v>
      </c>
      <c r="K1082" s="137">
        <f>IF(Binary!K1082&gt;=1,"X",0)</f>
        <v>0</v>
      </c>
      <c r="L1082" s="137">
        <f>IF(Binary!L1082&gt;=1,"X",0)</f>
        <v>0</v>
      </c>
      <c r="M1082" t="str">
        <f>'Actual species'!V1083</f>
        <v>------------</v>
      </c>
    </row>
    <row r="1083" spans="1:13" x14ac:dyDescent="0.3">
      <c r="A1083" t="str">
        <f>Binary!A1083</f>
        <v>Quedius boops</v>
      </c>
      <c r="B1083" s="137">
        <f>IF(Binary!B1083&gt;=1,"X",0)</f>
        <v>0</v>
      </c>
      <c r="C1083" s="137">
        <f>IF(Binary!C1083&gt;=1,"X",0)</f>
        <v>0</v>
      </c>
      <c r="D1083" s="137">
        <f>IF(Binary!D1083&gt;=1,"X",0)</f>
        <v>0</v>
      </c>
      <c r="E1083" s="137">
        <f>IF(Binary!E1083&gt;=1,"X",0)</f>
        <v>0</v>
      </c>
      <c r="F1083" s="137">
        <f>IF(Binary!F1083&gt;=1,"X",0)</f>
        <v>0</v>
      </c>
      <c r="G1083" s="137">
        <f>IF(Binary!G1083&gt;=1,"X",0)</f>
        <v>0</v>
      </c>
      <c r="H1083" s="137">
        <f>IF(Binary!H1083&gt;=1,"X",0)</f>
        <v>0</v>
      </c>
      <c r="I1083" s="137">
        <f>IF(Binary!I1083&gt;=1,"X",0)</f>
        <v>0</v>
      </c>
      <c r="J1083" s="137" t="str">
        <f>IF(Binary!J1083&gt;=1,"X",0)</f>
        <v>X</v>
      </c>
      <c r="K1083" s="137">
        <f>IF(Binary!K1083&gt;=1,"X",0)</f>
        <v>0</v>
      </c>
      <c r="L1083" s="137">
        <f>IF(Binary!L1083&gt;=1,"X",0)</f>
        <v>0</v>
      </c>
      <c r="M1083" t="str">
        <f>'Actual species'!V1084</f>
        <v>------------</v>
      </c>
    </row>
    <row r="1084" spans="1:13" x14ac:dyDescent="0.3">
      <c r="A1084" t="str">
        <f>Binary!A1084</f>
        <v>Quedius cf. hellenicus</v>
      </c>
      <c r="B1084" s="137">
        <f>IF(Binary!B1084&gt;=1,"X",0)</f>
        <v>0</v>
      </c>
      <c r="C1084" s="137">
        <f>IF(Binary!C1084&gt;=1,"X",0)</f>
        <v>0</v>
      </c>
      <c r="D1084" s="137">
        <f>IF(Binary!D1084&gt;=1,"X",0)</f>
        <v>0</v>
      </c>
      <c r="E1084" s="137" t="str">
        <f>IF(Binary!E1084&gt;=1,"X",0)</f>
        <v>X</v>
      </c>
      <c r="F1084" s="137">
        <f>IF(Binary!F1084&gt;=1,"X",0)</f>
        <v>0</v>
      </c>
      <c r="G1084" s="137">
        <f>IF(Binary!G1084&gt;=1,"X",0)</f>
        <v>0</v>
      </c>
      <c r="H1084" s="137">
        <f>IF(Binary!H1084&gt;=1,"X",0)</f>
        <v>0</v>
      </c>
      <c r="I1084" s="137">
        <f>IF(Binary!I1084&gt;=1,"X",0)</f>
        <v>0</v>
      </c>
      <c r="J1084" s="137">
        <f>IF(Binary!J1084&gt;=1,"X",0)</f>
        <v>0</v>
      </c>
      <c r="K1084" s="137">
        <f>IF(Binary!K1084&gt;=1,"X",0)</f>
        <v>0</v>
      </c>
      <c r="L1084" s="137">
        <f>IF(Binary!L1084&gt;=1,"X",0)</f>
        <v>0</v>
      </c>
      <c r="M1084" t="str">
        <f>'Actual species'!V1085</f>
        <v>------------</v>
      </c>
    </row>
    <row r="1085" spans="1:13" x14ac:dyDescent="0.3">
      <c r="A1085" t="str">
        <f>Binary!A1085</f>
        <v>Quedius cf. Paganettii</v>
      </c>
      <c r="B1085" s="137">
        <f>IF(Binary!B1085&gt;=1,"X",0)</f>
        <v>0</v>
      </c>
      <c r="C1085" s="137">
        <f>IF(Binary!C1085&gt;=1,"X",0)</f>
        <v>0</v>
      </c>
      <c r="D1085" s="137">
        <f>IF(Binary!D1085&gt;=1,"X",0)</f>
        <v>0</v>
      </c>
      <c r="E1085" s="137">
        <f>IF(Binary!E1085&gt;=1,"X",0)</f>
        <v>0</v>
      </c>
      <c r="F1085" s="137">
        <f>IF(Binary!F1085&gt;=1,"X",0)</f>
        <v>0</v>
      </c>
      <c r="G1085" s="137">
        <f>IF(Binary!G1085&gt;=1,"X",0)</f>
        <v>0</v>
      </c>
      <c r="H1085" s="137">
        <f>IF(Binary!H1085&gt;=1,"X",0)</f>
        <v>0</v>
      </c>
      <c r="I1085" s="137">
        <f>IF(Binary!I1085&gt;=1,"X",0)</f>
        <v>0</v>
      </c>
      <c r="J1085" s="137">
        <f>IF(Binary!J1085&gt;=1,"X",0)</f>
        <v>0</v>
      </c>
      <c r="K1085" s="137">
        <f>IF(Binary!K1085&gt;=1,"X",0)</f>
        <v>0</v>
      </c>
      <c r="L1085" s="137">
        <f>IF(Binary!L1085&gt;=1,"X",0)</f>
        <v>0</v>
      </c>
      <c r="M1085" t="str">
        <f>'Actual species'!V1086</f>
        <v>------------</v>
      </c>
    </row>
    <row r="1086" spans="1:13" x14ac:dyDescent="0.3">
      <c r="A1086" t="str">
        <f>Binary!A1086</f>
        <v>Quedius cinctus</v>
      </c>
      <c r="B1086" s="137" t="str">
        <f>IF(Binary!B1086&gt;=1,"X",0)</f>
        <v>X</v>
      </c>
      <c r="C1086" s="137">
        <f>IF(Binary!C1086&gt;=1,"X",0)</f>
        <v>0</v>
      </c>
      <c r="D1086" s="137">
        <f>IF(Binary!D1086&gt;=1,"X",0)</f>
        <v>0</v>
      </c>
      <c r="E1086" s="137">
        <f>IF(Binary!E1086&gt;=1,"X",0)</f>
        <v>0</v>
      </c>
      <c r="F1086" s="137">
        <f>IF(Binary!F1086&gt;=1,"X",0)</f>
        <v>0</v>
      </c>
      <c r="G1086" s="137" t="str">
        <f>IF(Binary!G1086&gt;=1,"X",0)</f>
        <v>X</v>
      </c>
      <c r="H1086" s="137" t="str">
        <f>IF(Binary!H1086&gt;=1,"X",0)</f>
        <v>X</v>
      </c>
      <c r="I1086" s="137">
        <f>IF(Binary!I1086&gt;=1,"X",0)</f>
        <v>0</v>
      </c>
      <c r="J1086" s="137">
        <f>IF(Binary!J1086&gt;=1,"X",0)</f>
        <v>0</v>
      </c>
      <c r="K1086" s="137">
        <f>IF(Binary!K1086&gt;=1,"X",0)</f>
        <v>0</v>
      </c>
      <c r="L1086" s="137">
        <f>IF(Binary!L1086&gt;=1,"X",0)</f>
        <v>0</v>
      </c>
      <c r="M1086" t="str">
        <f>'Actual species'!V1087</f>
        <v>------------</v>
      </c>
    </row>
    <row r="1087" spans="1:13" x14ac:dyDescent="0.3">
      <c r="A1087" t="str">
        <f>Binary!A1087</f>
        <v>Quedius coloratus</v>
      </c>
      <c r="B1087" s="137">
        <f>IF(Binary!B1087&gt;=1,"X",0)</f>
        <v>0</v>
      </c>
      <c r="C1087" s="137">
        <f>IF(Binary!C1087&gt;=1,"X",0)</f>
        <v>0</v>
      </c>
      <c r="D1087" s="137">
        <f>IF(Binary!D1087&gt;=1,"X",0)</f>
        <v>0</v>
      </c>
      <c r="E1087" s="137">
        <f>IF(Binary!E1087&gt;=1,"X",0)</f>
        <v>0</v>
      </c>
      <c r="F1087" s="137" t="str">
        <f>IF(Binary!F1087&gt;=1,"X",0)</f>
        <v>X</v>
      </c>
      <c r="G1087" s="137">
        <f>IF(Binary!G1087&gt;=1,"X",0)</f>
        <v>0</v>
      </c>
      <c r="H1087" s="137">
        <f>IF(Binary!H1087&gt;=1,"X",0)</f>
        <v>0</v>
      </c>
      <c r="I1087" s="137">
        <f>IF(Binary!I1087&gt;=1,"X",0)</f>
        <v>0</v>
      </c>
      <c r="J1087" s="137">
        <f>IF(Binary!J1087&gt;=1,"X",0)</f>
        <v>0</v>
      </c>
      <c r="K1087" s="137">
        <f>IF(Binary!K1087&gt;=1,"X",0)</f>
        <v>0</v>
      </c>
      <c r="L1087" s="137" t="str">
        <f>IF(Binary!L1087&gt;=1,"X",0)</f>
        <v>X</v>
      </c>
      <c r="M1087" t="str">
        <f>'Actual species'!V1088</f>
        <v>------------</v>
      </c>
    </row>
    <row r="1088" spans="1:13" x14ac:dyDescent="0.3">
      <c r="A1088" t="str">
        <f>Binary!A1088</f>
        <v>Quedius coxalis</v>
      </c>
      <c r="B1088" s="137" t="str">
        <f>IF(Binary!B1088&gt;=1,"X",0)</f>
        <v>X</v>
      </c>
      <c r="C1088" s="137">
        <f>IF(Binary!C1088&gt;=1,"X",0)</f>
        <v>0</v>
      </c>
      <c r="D1088" s="137">
        <f>IF(Binary!D1088&gt;=1,"X",0)</f>
        <v>0</v>
      </c>
      <c r="E1088" s="137">
        <f>IF(Binary!E1088&gt;=1,"X",0)</f>
        <v>0</v>
      </c>
      <c r="F1088" s="137">
        <f>IF(Binary!F1088&gt;=1,"X",0)</f>
        <v>0</v>
      </c>
      <c r="G1088" s="137">
        <f>IF(Binary!G1088&gt;=1,"X",0)</f>
        <v>0</v>
      </c>
      <c r="H1088" s="137">
        <f>IF(Binary!H1088&gt;=1,"X",0)</f>
        <v>0</v>
      </c>
      <c r="I1088" s="137">
        <f>IF(Binary!I1088&gt;=1,"X",0)</f>
        <v>0</v>
      </c>
      <c r="J1088" s="137">
        <f>IF(Binary!J1088&gt;=1,"X",0)</f>
        <v>0</v>
      </c>
      <c r="K1088" s="137">
        <f>IF(Binary!K1088&gt;=1,"X",0)</f>
        <v>0</v>
      </c>
      <c r="L1088" s="137">
        <f>IF(Binary!L1088&gt;=1,"X",0)</f>
        <v>0</v>
      </c>
      <c r="M1088" t="str">
        <f>'Actual species'!V1089</f>
        <v>------------</v>
      </c>
    </row>
    <row r="1089" spans="1:13" x14ac:dyDescent="0.3">
      <c r="A1089" t="str">
        <f>Binary!A1089</f>
        <v>Quedius curtidens</v>
      </c>
      <c r="B1089" s="137">
        <f>IF(Binary!B1089&gt;=1,"X",0)</f>
        <v>0</v>
      </c>
      <c r="C1089" s="137">
        <f>IF(Binary!C1089&gt;=1,"X",0)</f>
        <v>0</v>
      </c>
      <c r="D1089" s="137">
        <f>IF(Binary!D1089&gt;=1,"X",0)</f>
        <v>0</v>
      </c>
      <c r="E1089" s="137" t="str">
        <f>IF(Binary!E1089&gt;=1,"X",0)</f>
        <v>X</v>
      </c>
      <c r="F1089" s="137">
        <f>IF(Binary!F1089&gt;=1,"X",0)</f>
        <v>0</v>
      </c>
      <c r="G1089" s="137">
        <f>IF(Binary!G1089&gt;=1,"X",0)</f>
        <v>0</v>
      </c>
      <c r="H1089" s="137">
        <f>IF(Binary!H1089&gt;=1,"X",0)</f>
        <v>0</v>
      </c>
      <c r="I1089" s="137">
        <f>IF(Binary!I1089&gt;=1,"X",0)</f>
        <v>0</v>
      </c>
      <c r="J1089" s="137">
        <f>IF(Binary!J1089&gt;=1,"X",0)</f>
        <v>0</v>
      </c>
      <c r="K1089" s="137" t="str">
        <f>IF(Binary!K1089&gt;=1,"X",0)</f>
        <v>X</v>
      </c>
      <c r="L1089" s="137">
        <f>IF(Binary!L1089&gt;=1,"X",0)</f>
        <v>0</v>
      </c>
      <c r="M1089" t="str">
        <f>'Actual species'!V1090</f>
        <v>------------</v>
      </c>
    </row>
    <row r="1090" spans="1:13" x14ac:dyDescent="0.3">
      <c r="A1090" t="str">
        <f>Binary!A1090</f>
        <v>Quedius cyprusensis</v>
      </c>
      <c r="B1090" s="137" t="str">
        <f>IF(Binary!B1090&gt;=1,"X",0)</f>
        <v>X</v>
      </c>
      <c r="C1090" s="137">
        <f>IF(Binary!C1090&gt;=1,"X",0)</f>
        <v>0</v>
      </c>
      <c r="D1090" s="137">
        <f>IF(Binary!D1090&gt;=1,"X",0)</f>
        <v>0</v>
      </c>
      <c r="E1090" s="137">
        <f>IF(Binary!E1090&gt;=1,"X",0)</f>
        <v>0</v>
      </c>
      <c r="F1090" s="137">
        <f>IF(Binary!F1090&gt;=1,"X",0)</f>
        <v>0</v>
      </c>
      <c r="G1090" s="137">
        <f>IF(Binary!G1090&gt;=1,"X",0)</f>
        <v>0</v>
      </c>
      <c r="H1090" s="137">
        <f>IF(Binary!H1090&gt;=1,"X",0)</f>
        <v>0</v>
      </c>
      <c r="I1090" s="137">
        <f>IF(Binary!I1090&gt;=1,"X",0)</f>
        <v>0</v>
      </c>
      <c r="J1090" s="137">
        <f>IF(Binary!J1090&gt;=1,"X",0)</f>
        <v>0</v>
      </c>
      <c r="K1090" s="137">
        <f>IF(Binary!K1090&gt;=1,"X",0)</f>
        <v>0</v>
      </c>
      <c r="L1090" s="137">
        <f>IF(Binary!L1090&gt;=1,"X",0)</f>
        <v>0</v>
      </c>
      <c r="M1090" t="str">
        <f>'Actual species'!V1091</f>
        <v>------------</v>
      </c>
    </row>
    <row r="1091" spans="1:13" x14ac:dyDescent="0.3">
      <c r="A1091" t="str">
        <f>Binary!A1091</f>
        <v>Quedius erinci</v>
      </c>
      <c r="B1091" s="137">
        <f>IF(Binary!B1091&gt;=1,"X",0)</f>
        <v>0</v>
      </c>
      <c r="C1091" s="137">
        <f>IF(Binary!C1091&gt;=1,"X",0)</f>
        <v>0</v>
      </c>
      <c r="D1091" s="137">
        <f>IF(Binary!D1091&gt;=1,"X",0)</f>
        <v>0</v>
      </c>
      <c r="E1091" s="137">
        <f>IF(Binary!E1091&gt;=1,"X",0)</f>
        <v>0</v>
      </c>
      <c r="F1091" s="137">
        <f>IF(Binary!F1091&gt;=1,"X",0)</f>
        <v>0</v>
      </c>
      <c r="G1091" s="137">
        <f>IF(Binary!G1091&gt;=1,"X",0)</f>
        <v>0</v>
      </c>
      <c r="H1091" s="137">
        <f>IF(Binary!H1091&gt;=1,"X",0)</f>
        <v>0</v>
      </c>
      <c r="I1091" s="137">
        <f>IF(Binary!I1091&gt;=1,"X",0)</f>
        <v>0</v>
      </c>
      <c r="J1091" s="137">
        <f>IF(Binary!J1091&gt;=1,"X",0)</f>
        <v>0</v>
      </c>
      <c r="K1091" s="137">
        <f>IF(Binary!K1091&gt;=1,"X",0)</f>
        <v>0</v>
      </c>
      <c r="L1091" s="137">
        <f>IF(Binary!L1091&gt;=1,"X",0)</f>
        <v>0</v>
      </c>
      <c r="M1091" t="str">
        <f>'Actual species'!V1092</f>
        <v>------------</v>
      </c>
    </row>
    <row r="1092" spans="1:13" x14ac:dyDescent="0.3">
      <c r="A1092" t="str">
        <f>Binary!A1092</f>
        <v>Quedius fissus</v>
      </c>
      <c r="B1092" s="137">
        <f>IF(Binary!B1092&gt;=1,"X",0)</f>
        <v>0</v>
      </c>
      <c r="C1092" s="137">
        <f>IF(Binary!C1092&gt;=1,"X",0)</f>
        <v>0</v>
      </c>
      <c r="D1092" s="137" t="str">
        <f>IF(Binary!D1092&gt;=1,"X",0)</f>
        <v>X</v>
      </c>
      <c r="E1092" s="137">
        <f>IF(Binary!E1092&gt;=1,"X",0)</f>
        <v>0</v>
      </c>
      <c r="F1092" s="137" t="str">
        <f>IF(Binary!F1092&gt;=1,"X",0)</f>
        <v>X</v>
      </c>
      <c r="G1092" s="137">
        <f>IF(Binary!G1092&gt;=1,"X",0)</f>
        <v>0</v>
      </c>
      <c r="H1092" s="137" t="str">
        <f>IF(Binary!H1092&gt;=1,"X",0)</f>
        <v>X</v>
      </c>
      <c r="I1092" s="137">
        <f>IF(Binary!I1092&gt;=1,"X",0)</f>
        <v>0</v>
      </c>
      <c r="J1092" s="137">
        <f>IF(Binary!J1092&gt;=1,"X",0)</f>
        <v>0</v>
      </c>
      <c r="K1092" s="137">
        <f>IF(Binary!K1092&gt;=1,"X",0)</f>
        <v>0</v>
      </c>
      <c r="L1092" s="137">
        <f>IF(Binary!L1092&gt;=1,"X",0)</f>
        <v>0</v>
      </c>
      <c r="M1092" t="str">
        <f>'Actual species'!V1093</f>
        <v>------------</v>
      </c>
    </row>
    <row r="1093" spans="1:13" x14ac:dyDescent="0.3">
      <c r="A1093" t="str">
        <f>Binary!A1093</f>
        <v xml:space="preserve">Quedius fulgidus creticus (E) </v>
      </c>
      <c r="B1093" s="137">
        <f>IF(Binary!B1093&gt;=1,"X",0)</f>
        <v>0</v>
      </c>
      <c r="C1093" s="137">
        <f>IF(Binary!C1093&gt;=1,"X",0)</f>
        <v>0</v>
      </c>
      <c r="D1093" s="137">
        <f>IF(Binary!D1093&gt;=1,"X",0)</f>
        <v>0</v>
      </c>
      <c r="E1093" s="137">
        <f>IF(Binary!E1093&gt;=1,"X",0)</f>
        <v>0</v>
      </c>
      <c r="F1093" s="137">
        <f>IF(Binary!F1093&gt;=1,"X",0)</f>
        <v>0</v>
      </c>
      <c r="G1093" s="137">
        <f>IF(Binary!G1093&gt;=1,"X",0)</f>
        <v>0</v>
      </c>
      <c r="H1093" s="137">
        <f>IF(Binary!H1093&gt;=1,"X",0)</f>
        <v>0</v>
      </c>
      <c r="I1093" s="137">
        <f>IF(Binary!I1093&gt;=1,"X",0)</f>
        <v>0</v>
      </c>
      <c r="J1093" s="137">
        <f>IF(Binary!J1093&gt;=1,"X",0)</f>
        <v>0</v>
      </c>
      <c r="K1093" s="137">
        <f>IF(Binary!K1093&gt;=1,"X",0)</f>
        <v>0</v>
      </c>
      <c r="L1093" s="137">
        <f>IF(Binary!L1093&gt;=1,"X",0)</f>
        <v>0</v>
      </c>
      <c r="M1093" t="str">
        <f>'Actual species'!V1094</f>
        <v>------------</v>
      </c>
    </row>
    <row r="1094" spans="1:13" x14ac:dyDescent="0.3">
      <c r="A1094" t="str">
        <f>Binary!A1094</f>
        <v>Quedius hellenicus (More at location)</v>
      </c>
      <c r="B1094" s="137">
        <f>IF(Binary!B1094&gt;=1,"X",0)</f>
        <v>0</v>
      </c>
      <c r="C1094" s="137">
        <f>IF(Binary!C1094&gt;=1,"X",0)</f>
        <v>0</v>
      </c>
      <c r="D1094" s="137">
        <f>IF(Binary!D1094&gt;=1,"X",0)</f>
        <v>0</v>
      </c>
      <c r="E1094" s="137">
        <f>IF(Binary!E1094&gt;=1,"X",0)</f>
        <v>0</v>
      </c>
      <c r="F1094" s="137">
        <f>IF(Binary!F1094&gt;=1,"X",0)</f>
        <v>0</v>
      </c>
      <c r="G1094" s="137">
        <f>IF(Binary!G1094&gt;=1,"X",0)</f>
        <v>0</v>
      </c>
      <c r="H1094" s="137">
        <f>IF(Binary!H1094&gt;=1,"X",0)</f>
        <v>0</v>
      </c>
      <c r="I1094" s="137">
        <f>IF(Binary!I1094&gt;=1,"X",0)</f>
        <v>0</v>
      </c>
      <c r="J1094" s="137" t="str">
        <f>IF(Binary!J1094&gt;=1,"X",0)</f>
        <v>X</v>
      </c>
      <c r="K1094" s="137">
        <f>IF(Binary!K1094&gt;=1,"X",0)</f>
        <v>0</v>
      </c>
      <c r="L1094" s="137">
        <f>IF(Binary!L1094&gt;=1,"X",0)</f>
        <v>0</v>
      </c>
      <c r="M1094" t="str">
        <f>'Actual species'!V1095</f>
        <v>------------</v>
      </c>
    </row>
    <row r="1095" spans="1:13" x14ac:dyDescent="0.3">
      <c r="A1095" t="str">
        <f>Binary!A1095</f>
        <v>Quedius humeralis</v>
      </c>
      <c r="B1095" s="137">
        <f>IF(Binary!B1095&gt;=1,"X",0)</f>
        <v>0</v>
      </c>
      <c r="C1095" s="137" t="str">
        <f>IF(Binary!C1095&gt;=1,"X",0)</f>
        <v>X</v>
      </c>
      <c r="D1095" s="137">
        <f>IF(Binary!D1095&gt;=1,"X",0)</f>
        <v>0</v>
      </c>
      <c r="E1095" s="137">
        <f>IF(Binary!E1095&gt;=1,"X",0)</f>
        <v>0</v>
      </c>
      <c r="F1095" s="137" t="str">
        <f>IF(Binary!F1095&gt;=1,"X",0)</f>
        <v>X</v>
      </c>
      <c r="G1095" s="137" t="str">
        <f>IF(Binary!G1095&gt;=1,"X",0)</f>
        <v>X</v>
      </c>
      <c r="H1095" s="137" t="str">
        <f>IF(Binary!H1095&gt;=1,"X",0)</f>
        <v>X</v>
      </c>
      <c r="I1095" s="137">
        <f>IF(Binary!I1095&gt;=1,"X",0)</f>
        <v>0</v>
      </c>
      <c r="J1095" s="137">
        <f>IF(Binary!J1095&gt;=1,"X",0)</f>
        <v>0</v>
      </c>
      <c r="K1095" s="137" t="str">
        <f>IF(Binary!K1095&gt;=1,"X",0)</f>
        <v>X</v>
      </c>
      <c r="L1095" s="137" t="str">
        <f>IF(Binary!L1095&gt;=1,"X",0)</f>
        <v>X</v>
      </c>
      <c r="M1095" t="str">
        <f>'Actual species'!V1096</f>
        <v>------------</v>
      </c>
    </row>
    <row r="1096" spans="1:13" x14ac:dyDescent="0.3">
      <c r="A1096" t="str">
        <f>Binary!A1096</f>
        <v>Quedius incensus</v>
      </c>
      <c r="B1096" s="137">
        <f>IF(Binary!B1096&gt;=1,"X",0)</f>
        <v>0</v>
      </c>
      <c r="C1096" s="137">
        <f>IF(Binary!C1096&gt;=1,"X",0)</f>
        <v>0</v>
      </c>
      <c r="D1096" s="137">
        <f>IF(Binary!D1096&gt;=1,"X",0)</f>
        <v>0</v>
      </c>
      <c r="E1096" s="137">
        <f>IF(Binary!E1096&gt;=1,"X",0)</f>
        <v>0</v>
      </c>
      <c r="F1096" s="137">
        <f>IF(Binary!F1096&gt;=1,"X",0)</f>
        <v>0</v>
      </c>
      <c r="G1096" s="137">
        <f>IF(Binary!G1096&gt;=1,"X",0)</f>
        <v>0</v>
      </c>
      <c r="H1096" s="137">
        <f>IF(Binary!H1096&gt;=1,"X",0)</f>
        <v>0</v>
      </c>
      <c r="I1096" s="137">
        <f>IF(Binary!I1096&gt;=1,"X",0)</f>
        <v>0</v>
      </c>
      <c r="J1096" s="137" t="str">
        <f>IF(Binary!J1096&gt;=1,"X",0)</f>
        <v>X</v>
      </c>
      <c r="K1096" s="137">
        <f>IF(Binary!K1096&gt;=1,"X",0)</f>
        <v>0</v>
      </c>
      <c r="L1096" s="137">
        <f>IF(Binary!L1096&gt;=1,"X",0)</f>
        <v>0</v>
      </c>
      <c r="M1096" t="str">
        <f>'Actual species'!V1097</f>
        <v>------------</v>
      </c>
    </row>
    <row r="1097" spans="1:13" x14ac:dyDescent="0.3">
      <c r="A1097" t="str">
        <f>Binary!A1097</f>
        <v>Quedius job</v>
      </c>
      <c r="B1097" s="137">
        <f>IF(Binary!B1097&gt;=1,"X",0)</f>
        <v>0</v>
      </c>
      <c r="C1097" s="137">
        <f>IF(Binary!C1097&gt;=1,"X",0)</f>
        <v>0</v>
      </c>
      <c r="D1097" s="137">
        <f>IF(Binary!D1097&gt;=1,"X",0)</f>
        <v>0</v>
      </c>
      <c r="E1097" s="137" t="str">
        <f>IF(Binary!E1097&gt;=1,"X",0)</f>
        <v>X</v>
      </c>
      <c r="F1097" s="137" t="str">
        <f>IF(Binary!F1097&gt;=1,"X",0)</f>
        <v>X</v>
      </c>
      <c r="G1097" s="137">
        <f>IF(Binary!G1097&gt;=1,"X",0)</f>
        <v>0</v>
      </c>
      <c r="H1097" s="137">
        <f>IF(Binary!H1097&gt;=1,"X",0)</f>
        <v>0</v>
      </c>
      <c r="I1097" s="137">
        <f>IF(Binary!I1097&gt;=1,"X",0)</f>
        <v>0</v>
      </c>
      <c r="J1097" s="137">
        <f>IF(Binary!J1097&gt;=1,"X",0)</f>
        <v>0</v>
      </c>
      <c r="K1097" s="137">
        <f>IF(Binary!K1097&gt;=1,"X",0)</f>
        <v>0</v>
      </c>
      <c r="L1097" s="137" t="str">
        <f>IF(Binary!L1097&gt;=1,"X",0)</f>
        <v>X</v>
      </c>
      <c r="M1097" t="str">
        <f>'Actual species'!V1098</f>
        <v>------------</v>
      </c>
    </row>
    <row r="1098" spans="1:13" x14ac:dyDescent="0.3">
      <c r="A1098" t="str">
        <f>Binary!A1098</f>
        <v>Quedius lateralis</v>
      </c>
      <c r="B1098" s="137">
        <f>IF(Binary!B1098&gt;=1,"X",0)</f>
        <v>0</v>
      </c>
      <c r="C1098" s="137">
        <f>IF(Binary!C1098&gt;=1,"X",0)</f>
        <v>0</v>
      </c>
      <c r="D1098" s="137">
        <f>IF(Binary!D1098&gt;=1,"X",0)</f>
        <v>0</v>
      </c>
      <c r="E1098" s="137">
        <f>IF(Binary!E1098&gt;=1,"X",0)</f>
        <v>0</v>
      </c>
      <c r="F1098" s="137">
        <f>IF(Binary!F1098&gt;=1,"X",0)</f>
        <v>0</v>
      </c>
      <c r="G1098" s="137">
        <f>IF(Binary!G1098&gt;=1,"X",0)</f>
        <v>0</v>
      </c>
      <c r="H1098" s="137" t="str">
        <f>IF(Binary!H1098&gt;=1,"X",0)</f>
        <v>X</v>
      </c>
      <c r="I1098" s="137">
        <f>IF(Binary!I1098&gt;=1,"X",0)</f>
        <v>0</v>
      </c>
      <c r="J1098" s="137" t="str">
        <f>IF(Binary!J1098&gt;=1,"X",0)</f>
        <v>X</v>
      </c>
      <c r="K1098" s="137">
        <f>IF(Binary!K1098&gt;=1,"X",0)</f>
        <v>0</v>
      </c>
      <c r="L1098" s="137">
        <f>IF(Binary!L1098&gt;=1,"X",0)</f>
        <v>0</v>
      </c>
      <c r="M1098" t="str">
        <f>'Actual species'!V1099</f>
        <v>------------</v>
      </c>
    </row>
    <row r="1099" spans="1:13" x14ac:dyDescent="0.3">
      <c r="A1099" t="str">
        <f>Binary!A1099</f>
        <v>Quedius levicollis</v>
      </c>
      <c r="B1099" s="137">
        <f>IF(Binary!B1099&gt;=1,"X",0)</f>
        <v>0</v>
      </c>
      <c r="C1099" s="137">
        <f>IF(Binary!C1099&gt;=1,"X",0)</f>
        <v>0</v>
      </c>
      <c r="D1099" s="137">
        <f>IF(Binary!D1099&gt;=1,"X",0)</f>
        <v>0</v>
      </c>
      <c r="E1099" s="137">
        <f>IF(Binary!E1099&gt;=1,"X",0)</f>
        <v>0</v>
      </c>
      <c r="F1099" s="137" t="str">
        <f>IF(Binary!F1099&gt;=1,"X",0)</f>
        <v>X</v>
      </c>
      <c r="G1099" s="137" t="str">
        <f>IF(Binary!G1099&gt;=1,"X",0)</f>
        <v>X</v>
      </c>
      <c r="H1099" s="137" t="str">
        <f>IF(Binary!H1099&gt;=1,"X",0)</f>
        <v>X</v>
      </c>
      <c r="I1099" s="137">
        <f>IF(Binary!I1099&gt;=1,"X",0)</f>
        <v>0</v>
      </c>
      <c r="J1099" s="137" t="str">
        <f>IF(Binary!J1099&gt;=1,"X",0)</f>
        <v>X</v>
      </c>
      <c r="K1099" s="137">
        <f>IF(Binary!K1099&gt;=1,"X",0)</f>
        <v>0</v>
      </c>
      <c r="L1099" s="137" t="str">
        <f>IF(Binary!L1099&gt;=1,"X",0)</f>
        <v>X</v>
      </c>
      <c r="M1099" t="str">
        <f>'Actual species'!V1100</f>
        <v>------------</v>
      </c>
    </row>
    <row r="1100" spans="1:13" x14ac:dyDescent="0.3">
      <c r="A1100" t="str">
        <f>Binary!A1100</f>
        <v>Quedius limbatus</v>
      </c>
      <c r="B1100" s="137">
        <f>IF(Binary!B1100&gt;=1,"X",0)</f>
        <v>0</v>
      </c>
      <c r="C1100" s="137">
        <f>IF(Binary!C1100&gt;=1,"X",0)</f>
        <v>0</v>
      </c>
      <c r="D1100" s="137">
        <f>IF(Binary!D1100&gt;=1,"X",0)</f>
        <v>0</v>
      </c>
      <c r="E1100" s="137">
        <f>IF(Binary!E1100&gt;=1,"X",0)</f>
        <v>0</v>
      </c>
      <c r="F1100" s="137">
        <f>IF(Binary!F1100&gt;=1,"X",0)</f>
        <v>0</v>
      </c>
      <c r="G1100" s="137">
        <f>IF(Binary!G1100&gt;=1,"X",0)</f>
        <v>0</v>
      </c>
      <c r="H1100" s="137">
        <f>IF(Binary!H1100&gt;=1,"X",0)</f>
        <v>0</v>
      </c>
      <c r="I1100" s="137">
        <f>IF(Binary!I1100&gt;=1,"X",0)</f>
        <v>0</v>
      </c>
      <c r="J1100" s="137">
        <f>IF(Binary!J1100&gt;=1,"X",0)</f>
        <v>0</v>
      </c>
      <c r="K1100" s="137">
        <f>IF(Binary!K1100&gt;=1,"X",0)</f>
        <v>0</v>
      </c>
      <c r="L1100" s="137">
        <f>IF(Binary!L1100&gt;=1,"X",0)</f>
        <v>0</v>
      </c>
      <c r="M1100" t="str">
        <f>'Actual species'!V1101</f>
        <v>------------</v>
      </c>
    </row>
    <row r="1101" spans="1:13" x14ac:dyDescent="0.3">
      <c r="A1101" t="str">
        <f>Binary!A1101</f>
        <v>Quedius meridiocarpathicus</v>
      </c>
      <c r="B1101" s="137">
        <f>IF(Binary!B1101&gt;=1,"X",0)</f>
        <v>0</v>
      </c>
      <c r="C1101" s="137">
        <f>IF(Binary!C1101&gt;=1,"X",0)</f>
        <v>0</v>
      </c>
      <c r="D1101" s="137">
        <f>IF(Binary!D1101&gt;=1,"X",0)</f>
        <v>0</v>
      </c>
      <c r="E1101" s="137">
        <f>IF(Binary!E1101&gt;=1,"X",0)</f>
        <v>0</v>
      </c>
      <c r="F1101" s="137">
        <f>IF(Binary!F1101&gt;=1,"X",0)</f>
        <v>0</v>
      </c>
      <c r="G1101" s="137">
        <f>IF(Binary!G1101&gt;=1,"X",0)</f>
        <v>0</v>
      </c>
      <c r="H1101" s="137">
        <f>IF(Binary!H1101&gt;=1,"X",0)</f>
        <v>0</v>
      </c>
      <c r="I1101" s="137">
        <f>IF(Binary!I1101&gt;=1,"X",0)</f>
        <v>0</v>
      </c>
      <c r="J1101" s="137">
        <f>IF(Binary!J1101&gt;=1,"X",0)</f>
        <v>0</v>
      </c>
      <c r="K1101" s="137">
        <f>IF(Binary!K1101&gt;=1,"X",0)</f>
        <v>0</v>
      </c>
      <c r="L1101" s="137">
        <f>IF(Binary!L1101&gt;=1,"X",0)</f>
        <v>0</v>
      </c>
      <c r="M1101" t="str">
        <f>'Actual species'!V1102</f>
        <v>------------</v>
      </c>
    </row>
    <row r="1102" spans="1:13" x14ac:dyDescent="0.3">
      <c r="A1102" t="str">
        <f>Binary!A1102</f>
        <v>Quedius mesomelinus</v>
      </c>
      <c r="B1102" s="137">
        <f>IF(Binary!B1102&gt;=1,"X",0)</f>
        <v>0</v>
      </c>
      <c r="C1102" s="137">
        <f>IF(Binary!C1102&gt;=1,"X",0)</f>
        <v>0</v>
      </c>
      <c r="D1102" s="137">
        <f>IF(Binary!D1102&gt;=1,"X",0)</f>
        <v>0</v>
      </c>
      <c r="E1102" s="137">
        <f>IF(Binary!E1102&gt;=1,"X",0)</f>
        <v>0</v>
      </c>
      <c r="F1102" s="137">
        <f>IF(Binary!F1102&gt;=1,"X",0)</f>
        <v>0</v>
      </c>
      <c r="G1102" s="137">
        <f>IF(Binary!G1102&gt;=1,"X",0)</f>
        <v>0</v>
      </c>
      <c r="H1102" s="137">
        <f>IF(Binary!H1102&gt;=1,"X",0)</f>
        <v>0</v>
      </c>
      <c r="I1102" s="137">
        <f>IF(Binary!I1102&gt;=1,"X",0)</f>
        <v>0</v>
      </c>
      <c r="J1102" s="137">
        <f>IF(Binary!J1102&gt;=1,"X",0)</f>
        <v>0</v>
      </c>
      <c r="K1102" s="137">
        <f>IF(Binary!K1102&gt;=1,"X",0)</f>
        <v>0</v>
      </c>
      <c r="L1102" s="137">
        <f>IF(Binary!L1102&gt;=1,"X",0)</f>
        <v>0</v>
      </c>
      <c r="M1102" t="str">
        <f>'Actual species'!V1103</f>
        <v>------------</v>
      </c>
    </row>
    <row r="1103" spans="1:13" x14ac:dyDescent="0.3">
      <c r="A1103" t="str">
        <f>Binary!A1103</f>
        <v>Quedius microps</v>
      </c>
      <c r="B1103" s="137">
        <f>IF(Binary!B1103&gt;=1,"X",0)</f>
        <v>0</v>
      </c>
      <c r="C1103" s="137">
        <f>IF(Binary!C1103&gt;=1,"X",0)</f>
        <v>0</v>
      </c>
      <c r="D1103" s="137">
        <f>IF(Binary!D1103&gt;=1,"X",0)</f>
        <v>0</v>
      </c>
      <c r="E1103" s="137">
        <f>IF(Binary!E1103&gt;=1,"X",0)</f>
        <v>0</v>
      </c>
      <c r="F1103" s="137">
        <f>IF(Binary!F1103&gt;=1,"X",0)</f>
        <v>0</v>
      </c>
      <c r="G1103" s="137">
        <f>IF(Binary!G1103&gt;=1,"X",0)</f>
        <v>0</v>
      </c>
      <c r="H1103" s="137">
        <f>IF(Binary!H1103&gt;=1,"X",0)</f>
        <v>0</v>
      </c>
      <c r="I1103" s="137">
        <f>IF(Binary!I1103&gt;=1,"X",0)</f>
        <v>0</v>
      </c>
      <c r="J1103" s="137">
        <f>IF(Binary!J1103&gt;=1,"X",0)</f>
        <v>0</v>
      </c>
      <c r="K1103" s="137">
        <f>IF(Binary!K1103&gt;=1,"X",0)</f>
        <v>0</v>
      </c>
      <c r="L1103" s="137">
        <f>IF(Binary!L1103&gt;=1,"X",0)</f>
        <v>0</v>
      </c>
      <c r="M1103">
        <f>'Actual species'!V1104</f>
        <v>15</v>
      </c>
    </row>
    <row r="1104" spans="1:13" x14ac:dyDescent="0.3">
      <c r="A1104" t="str">
        <f>Binary!A1104</f>
        <v>Quedius nemoralis</v>
      </c>
      <c r="B1104" s="137">
        <f>IF(Binary!B1104&gt;=1,"X",0)</f>
        <v>0</v>
      </c>
      <c r="C1104" s="137">
        <f>IF(Binary!C1104&gt;=1,"X",0)</f>
        <v>0</v>
      </c>
      <c r="D1104" s="137" t="str">
        <f>IF(Binary!D1104&gt;=1,"X",0)</f>
        <v>X</v>
      </c>
      <c r="E1104" s="137" t="str">
        <f>IF(Binary!E1104&gt;=1,"X",0)</f>
        <v>X</v>
      </c>
      <c r="F1104" s="137" t="str">
        <f>IF(Binary!F1104&gt;=1,"X",0)</f>
        <v>X</v>
      </c>
      <c r="G1104" s="137" t="str">
        <f>IF(Binary!G1104&gt;=1,"X",0)</f>
        <v>X</v>
      </c>
      <c r="H1104" s="137" t="str">
        <f>IF(Binary!H1104&gt;=1,"X",0)</f>
        <v>X</v>
      </c>
      <c r="I1104" s="137" t="str">
        <f>IF(Binary!I1104&gt;=1,"X",0)</f>
        <v>X</v>
      </c>
      <c r="J1104" s="137" t="str">
        <f>IF(Binary!J1104&gt;=1,"X",0)</f>
        <v>X</v>
      </c>
      <c r="K1104" s="137" t="str">
        <f>IF(Binary!K1104&gt;=1,"X",0)</f>
        <v>X</v>
      </c>
      <c r="L1104" s="137" t="str">
        <f>IF(Binary!L1104&gt;=1,"X",0)</f>
        <v>X</v>
      </c>
      <c r="M1104" t="str">
        <f>'Actual species'!V1105</f>
        <v>------------</v>
      </c>
    </row>
    <row r="1105" spans="1:13" x14ac:dyDescent="0.3">
      <c r="A1105" t="str">
        <f>Binary!A1105</f>
        <v>Quedius nivicola</v>
      </c>
      <c r="B1105" s="137">
        <f>IF(Binary!B1105&gt;=1,"X",0)</f>
        <v>0</v>
      </c>
      <c r="C1105" s="137" t="str">
        <f>IF(Binary!C1105&gt;=1,"X",0)</f>
        <v>X</v>
      </c>
      <c r="D1105" s="137" t="str">
        <f>IF(Binary!D1105&gt;=1,"X",0)</f>
        <v>X</v>
      </c>
      <c r="E1105" s="137" t="str">
        <f>IF(Binary!E1105&gt;=1,"X",0)</f>
        <v>X</v>
      </c>
      <c r="F1105" s="137">
        <f>IF(Binary!F1105&gt;=1,"X",0)</f>
        <v>0</v>
      </c>
      <c r="G1105" s="137">
        <f>IF(Binary!G1105&gt;=1,"X",0)</f>
        <v>0</v>
      </c>
      <c r="H1105" s="137">
        <f>IF(Binary!H1105&gt;=1,"X",0)</f>
        <v>0</v>
      </c>
      <c r="I1105" s="137">
        <f>IF(Binary!I1105&gt;=1,"X",0)</f>
        <v>0</v>
      </c>
      <c r="J1105" s="137" t="str">
        <f>IF(Binary!J1105&gt;=1,"X",0)</f>
        <v>X</v>
      </c>
      <c r="K1105" s="137" t="str">
        <f>IF(Binary!K1105&gt;=1,"X",0)</f>
        <v>X</v>
      </c>
      <c r="L1105" s="137">
        <f>IF(Binary!L1105&gt;=1,"X",0)</f>
        <v>0</v>
      </c>
      <c r="M1105">
        <f>'Actual species'!V1106</f>
        <v>9</v>
      </c>
    </row>
    <row r="1106" spans="1:13" x14ac:dyDescent="0.3">
      <c r="A1106" t="str">
        <f>Binary!A1106</f>
        <v>Quedius paradisianus</v>
      </c>
      <c r="B1106" s="137">
        <f>IF(Binary!B1106&gt;=1,"X",0)</f>
        <v>0</v>
      </c>
      <c r="C1106" s="137">
        <f>IF(Binary!C1106&gt;=1,"X",0)</f>
        <v>0</v>
      </c>
      <c r="D1106" s="137">
        <f>IF(Binary!D1106&gt;=1,"X",0)</f>
        <v>0</v>
      </c>
      <c r="E1106" s="137">
        <f>IF(Binary!E1106&gt;=1,"X",0)</f>
        <v>0</v>
      </c>
      <c r="F1106" s="137">
        <f>IF(Binary!F1106&gt;=1,"X",0)</f>
        <v>0</v>
      </c>
      <c r="G1106" s="137">
        <f>IF(Binary!G1106&gt;=1,"X",0)</f>
        <v>0</v>
      </c>
      <c r="H1106" s="137">
        <f>IF(Binary!H1106&gt;=1,"X",0)</f>
        <v>0</v>
      </c>
      <c r="I1106" s="137">
        <f>IF(Binary!I1106&gt;=1,"X",0)</f>
        <v>0</v>
      </c>
      <c r="J1106" s="137">
        <f>IF(Binary!J1106&gt;=1,"X",0)</f>
        <v>0</v>
      </c>
      <c r="K1106" s="137">
        <f>IF(Binary!K1106&gt;=1,"X",0)</f>
        <v>0</v>
      </c>
      <c r="L1106" s="137">
        <f>IF(Binary!L1106&gt;=1,"X",0)</f>
        <v>0</v>
      </c>
      <c r="M1106">
        <f>'Actual species'!V1107</f>
        <v>10</v>
      </c>
    </row>
    <row r="1107" spans="1:13" x14ac:dyDescent="0.3">
      <c r="A1107" t="str">
        <f>Binary!A1107</f>
        <v>Quedius persimilis</v>
      </c>
      <c r="B1107" s="137">
        <f>IF(Binary!B1107&gt;=1,"X",0)</f>
        <v>0</v>
      </c>
      <c r="C1107" s="137">
        <f>IF(Binary!C1107&gt;=1,"X",0)</f>
        <v>0</v>
      </c>
      <c r="D1107" s="137">
        <f>IF(Binary!D1107&gt;=1,"X",0)</f>
        <v>0</v>
      </c>
      <c r="E1107" s="137">
        <f>IF(Binary!E1107&gt;=1,"X",0)</f>
        <v>0</v>
      </c>
      <c r="F1107" s="137">
        <f>IF(Binary!F1107&gt;=1,"X",0)</f>
        <v>0</v>
      </c>
      <c r="G1107" s="137">
        <f>IF(Binary!G1107&gt;=1,"X",0)</f>
        <v>0</v>
      </c>
      <c r="H1107" s="137">
        <f>IF(Binary!H1107&gt;=1,"X",0)</f>
        <v>0</v>
      </c>
      <c r="I1107" s="137">
        <f>IF(Binary!I1107&gt;=1,"X",0)</f>
        <v>0</v>
      </c>
      <c r="J1107" s="137">
        <f>IF(Binary!J1107&gt;=1,"X",0)</f>
        <v>0</v>
      </c>
      <c r="K1107" s="137">
        <f>IF(Binary!K1107&gt;=1,"X",0)</f>
        <v>0</v>
      </c>
      <c r="L1107" s="137">
        <f>IF(Binary!L1107&gt;=1,"X",0)</f>
        <v>0</v>
      </c>
      <c r="M1107" t="str">
        <f>'Actual species'!V1108</f>
        <v>------------</v>
      </c>
    </row>
    <row r="1108" spans="1:13" x14ac:dyDescent="0.3">
      <c r="A1108" t="str">
        <f>Binary!A1108</f>
        <v>Quedius picipes</v>
      </c>
      <c r="B1108" s="137">
        <f>IF(Binary!B1108&gt;=1,"X",0)</f>
        <v>0</v>
      </c>
      <c r="C1108" s="137">
        <f>IF(Binary!C1108&gt;=1,"X",0)</f>
        <v>0</v>
      </c>
      <c r="D1108" s="137">
        <f>IF(Binary!D1108&gt;=1,"X",0)</f>
        <v>0</v>
      </c>
      <c r="E1108" s="137">
        <f>IF(Binary!E1108&gt;=1,"X",0)</f>
        <v>0</v>
      </c>
      <c r="F1108" s="137">
        <f>IF(Binary!F1108&gt;=1,"X",0)</f>
        <v>0</v>
      </c>
      <c r="G1108" s="137">
        <f>IF(Binary!G1108&gt;=1,"X",0)</f>
        <v>0</v>
      </c>
      <c r="H1108" s="137">
        <f>IF(Binary!H1108&gt;=1,"X",0)</f>
        <v>0</v>
      </c>
      <c r="I1108" s="137">
        <f>IF(Binary!I1108&gt;=1,"X",0)</f>
        <v>0</v>
      </c>
      <c r="J1108" s="137">
        <f>IF(Binary!J1108&gt;=1,"X",0)</f>
        <v>0</v>
      </c>
      <c r="K1108" s="137">
        <f>IF(Binary!K1108&gt;=1,"X",0)</f>
        <v>0</v>
      </c>
      <c r="L1108" s="137">
        <f>IF(Binary!L1108&gt;=1,"X",0)</f>
        <v>0</v>
      </c>
      <c r="M1108" t="str">
        <f>'Actual species'!V1109</f>
        <v>------------</v>
      </c>
    </row>
    <row r="1109" spans="1:13" x14ac:dyDescent="0.3">
      <c r="A1109" t="str">
        <f>Binary!A1109</f>
        <v xml:space="preserve">Quedius praecisus (E) </v>
      </c>
      <c r="B1109" s="137">
        <f>IF(Binary!B1109&gt;=1,"X",0)</f>
        <v>0</v>
      </c>
      <c r="C1109" s="137">
        <f>IF(Binary!C1109&gt;=1,"X",0)</f>
        <v>0</v>
      </c>
      <c r="D1109" s="137">
        <f>IF(Binary!D1109&gt;=1,"X",0)</f>
        <v>0</v>
      </c>
      <c r="E1109" s="137">
        <f>IF(Binary!E1109&gt;=1,"X",0)</f>
        <v>0</v>
      </c>
      <c r="F1109" s="137">
        <f>IF(Binary!F1109&gt;=1,"X",0)</f>
        <v>0</v>
      </c>
      <c r="G1109" s="137" t="str">
        <f>IF(Binary!G1109&gt;=1,"X",0)</f>
        <v>X</v>
      </c>
      <c r="H1109" s="137">
        <f>IF(Binary!H1109&gt;=1,"X",0)</f>
        <v>0</v>
      </c>
      <c r="I1109" s="137">
        <f>IF(Binary!I1109&gt;=1,"X",0)</f>
        <v>0</v>
      </c>
      <c r="J1109" s="137">
        <f>IF(Binary!J1109&gt;=1,"X",0)</f>
        <v>0</v>
      </c>
      <c r="K1109" s="137">
        <f>IF(Binary!K1109&gt;=1,"X",0)</f>
        <v>0</v>
      </c>
      <c r="L1109" s="137">
        <f>IF(Binary!L1109&gt;=1,"X",0)</f>
        <v>0</v>
      </c>
      <c r="M1109" t="str">
        <f>'Actual species'!V1110</f>
        <v>------------</v>
      </c>
    </row>
    <row r="1110" spans="1:13" x14ac:dyDescent="0.3">
      <c r="A1110" t="str">
        <f>Binary!A1110</f>
        <v>Quedius pseudonigriceps</v>
      </c>
      <c r="B1110" s="137">
        <f>IF(Binary!B1110&gt;=1,"X",0)</f>
        <v>0</v>
      </c>
      <c r="C1110" s="137">
        <f>IF(Binary!C1110&gt;=1,"X",0)</f>
        <v>0</v>
      </c>
      <c r="D1110" s="137">
        <f>IF(Binary!D1110&gt;=1,"X",0)</f>
        <v>0</v>
      </c>
      <c r="E1110" s="137" t="str">
        <f>IF(Binary!E1110&gt;=1,"X",0)</f>
        <v>X</v>
      </c>
      <c r="F1110" s="137">
        <f>IF(Binary!F1110&gt;=1,"X",0)</f>
        <v>0</v>
      </c>
      <c r="G1110" s="137">
        <f>IF(Binary!G1110&gt;=1,"X",0)</f>
        <v>0</v>
      </c>
      <c r="H1110" s="137">
        <f>IF(Binary!H1110&gt;=1,"X",0)</f>
        <v>0</v>
      </c>
      <c r="I1110" s="137">
        <f>IF(Binary!I1110&gt;=1,"X",0)</f>
        <v>0</v>
      </c>
      <c r="J1110" s="137">
        <f>IF(Binary!J1110&gt;=1,"X",0)</f>
        <v>0</v>
      </c>
      <c r="K1110" s="137">
        <f>IF(Binary!K1110&gt;=1,"X",0)</f>
        <v>0</v>
      </c>
      <c r="L1110" s="137">
        <f>IF(Binary!L1110&gt;=1,"X",0)</f>
        <v>0</v>
      </c>
      <c r="M1110">
        <f>'Actual species'!V1111</f>
        <v>1</v>
      </c>
    </row>
    <row r="1111" spans="1:13" x14ac:dyDescent="0.3">
      <c r="A1111" t="str">
        <f>Binary!A1111</f>
        <v>Quedius pseudopyrenaeus</v>
      </c>
      <c r="B1111" s="137">
        <f>IF(Binary!B1111&gt;=1,"X",0)</f>
        <v>0</v>
      </c>
      <c r="C1111" s="137">
        <f>IF(Binary!C1111&gt;=1,"X",0)</f>
        <v>0</v>
      </c>
      <c r="D1111" s="137">
        <f>IF(Binary!D1111&gt;=1,"X",0)</f>
        <v>0</v>
      </c>
      <c r="E1111" s="137">
        <f>IF(Binary!E1111&gt;=1,"X",0)</f>
        <v>0</v>
      </c>
      <c r="F1111" s="137">
        <f>IF(Binary!F1111&gt;=1,"X",0)</f>
        <v>0</v>
      </c>
      <c r="G1111" s="137">
        <f>IF(Binary!G1111&gt;=1,"X",0)</f>
        <v>0</v>
      </c>
      <c r="H1111" s="137">
        <f>IF(Binary!H1111&gt;=1,"X",0)</f>
        <v>0</v>
      </c>
      <c r="I1111" s="137">
        <f>IF(Binary!I1111&gt;=1,"X",0)</f>
        <v>0</v>
      </c>
      <c r="J1111" s="137">
        <f>IF(Binary!J1111&gt;=1,"X",0)</f>
        <v>0</v>
      </c>
      <c r="K1111" s="137">
        <f>IF(Binary!K1111&gt;=1,"X",0)</f>
        <v>0</v>
      </c>
      <c r="L1111" s="137">
        <f>IF(Binary!L1111&gt;=1,"X",0)</f>
        <v>0</v>
      </c>
      <c r="M1111" t="str">
        <f>'Actual species'!V1112</f>
        <v>------------</v>
      </c>
    </row>
    <row r="1112" spans="1:13" x14ac:dyDescent="0.3">
      <c r="A1112" t="str">
        <f>Binary!A1112</f>
        <v>Quedius rugosipennis</v>
      </c>
      <c r="B1112" s="137" t="str">
        <f>IF(Binary!B1112&gt;=1,"X",0)</f>
        <v>X</v>
      </c>
      <c r="C1112" s="137">
        <f>IF(Binary!C1112&gt;=1,"X",0)</f>
        <v>0</v>
      </c>
      <c r="D1112" s="137">
        <f>IF(Binary!D1112&gt;=1,"X",0)</f>
        <v>0</v>
      </c>
      <c r="E1112" s="137" t="str">
        <f>IF(Binary!E1112&gt;=1,"X",0)</f>
        <v>X</v>
      </c>
      <c r="F1112" s="137">
        <f>IF(Binary!F1112&gt;=1,"X",0)</f>
        <v>0</v>
      </c>
      <c r="G1112" s="137">
        <f>IF(Binary!G1112&gt;=1,"X",0)</f>
        <v>0</v>
      </c>
      <c r="H1112" s="137">
        <f>IF(Binary!H1112&gt;=1,"X",0)</f>
        <v>0</v>
      </c>
      <c r="I1112" s="137">
        <f>IF(Binary!I1112&gt;=1,"X",0)</f>
        <v>0</v>
      </c>
      <c r="J1112" s="137">
        <f>IF(Binary!J1112&gt;=1,"X",0)</f>
        <v>0</v>
      </c>
      <c r="K1112" s="137">
        <f>IF(Binary!K1112&gt;=1,"X",0)</f>
        <v>0</v>
      </c>
      <c r="L1112" s="137">
        <f>IF(Binary!L1112&gt;=1,"X",0)</f>
        <v>0</v>
      </c>
      <c r="M1112" t="str">
        <f>'Actual species'!V1113</f>
        <v>------------</v>
      </c>
    </row>
    <row r="1113" spans="1:13" x14ac:dyDescent="0.3">
      <c r="A1113" t="str">
        <f>Binary!A1113</f>
        <v>Quedius scintillans</v>
      </c>
      <c r="B1113" s="137" t="str">
        <f>IF(Binary!B1113&gt;=1,"X",0)</f>
        <v>X</v>
      </c>
      <c r="C1113" s="137" t="str">
        <f>IF(Binary!C1113&gt;=1,"X",0)</f>
        <v>X</v>
      </c>
      <c r="D1113" s="137">
        <f>IF(Binary!D1113&gt;=1,"X",0)</f>
        <v>0</v>
      </c>
      <c r="E1113" s="137" t="str">
        <f>IF(Binary!E1113&gt;=1,"X",0)</f>
        <v>X</v>
      </c>
      <c r="F1113" s="137">
        <f>IF(Binary!F1113&gt;=1,"X",0)</f>
        <v>0</v>
      </c>
      <c r="G1113" s="137" t="str">
        <f>IF(Binary!G1113&gt;=1,"X",0)</f>
        <v>X</v>
      </c>
      <c r="H1113" s="137" t="str">
        <f>IF(Binary!H1113&gt;=1,"X",0)</f>
        <v>X</v>
      </c>
      <c r="I1113" s="137">
        <f>IF(Binary!I1113&gt;=1,"X",0)</f>
        <v>0</v>
      </c>
      <c r="J1113" s="137" t="str">
        <f>IF(Binary!J1113&gt;=1,"X",0)</f>
        <v>X</v>
      </c>
      <c r="K1113" s="137" t="str">
        <f>IF(Binary!K1113&gt;=1,"X",0)</f>
        <v>X</v>
      </c>
      <c r="L1113" s="137">
        <f>IF(Binary!L1113&gt;=1,"X",0)</f>
        <v>0</v>
      </c>
      <c r="M1113" t="str">
        <f>'Actual species'!V1114</f>
        <v>------------</v>
      </c>
    </row>
    <row r="1114" spans="1:13" x14ac:dyDescent="0.3">
      <c r="A1114" t="str">
        <f>Binary!A1114</f>
        <v xml:space="preserve">*Quedius scheerpeltzi (E) </v>
      </c>
      <c r="B1114" s="137" t="str">
        <f>IF(Binary!B1114&gt;=1,"X",0)</f>
        <v>X</v>
      </c>
      <c r="C1114" s="137">
        <f>IF(Binary!C1114&gt;=1,"X",0)</f>
        <v>0</v>
      </c>
      <c r="D1114" s="137">
        <f>IF(Binary!D1114&gt;=1,"X",0)</f>
        <v>0</v>
      </c>
      <c r="E1114" s="137">
        <f>IF(Binary!E1114&gt;=1,"X",0)</f>
        <v>0</v>
      </c>
      <c r="F1114" s="137">
        <f>IF(Binary!F1114&gt;=1,"X",0)</f>
        <v>0</v>
      </c>
      <c r="G1114" s="137">
        <f>IF(Binary!G1114&gt;=1,"X",0)</f>
        <v>0</v>
      </c>
      <c r="H1114" s="137">
        <f>IF(Binary!H1114&gt;=1,"X",0)</f>
        <v>0</v>
      </c>
      <c r="I1114" s="137">
        <f>IF(Binary!I1114&gt;=1,"X",0)</f>
        <v>0</v>
      </c>
      <c r="J1114" s="137">
        <f>IF(Binary!J1114&gt;=1,"X",0)</f>
        <v>0</v>
      </c>
      <c r="K1114" s="137">
        <f>IF(Binary!K1114&gt;=1,"X",0)</f>
        <v>0</v>
      </c>
      <c r="L1114" s="137">
        <f>IF(Binary!L1114&gt;=1,"X",0)</f>
        <v>0</v>
      </c>
      <c r="M1114" t="str">
        <f>'Actual species'!V1115</f>
        <v>------------</v>
      </c>
    </row>
    <row r="1115" spans="1:13" x14ac:dyDescent="0.3">
      <c r="A1115" t="str">
        <f>Binary!A1115</f>
        <v>Quedius semiaeneus</v>
      </c>
      <c r="B1115" s="137" t="str">
        <f>IF(Binary!B1115&gt;=1,"X",0)</f>
        <v>X</v>
      </c>
      <c r="C1115" s="137">
        <f>IF(Binary!C1115&gt;=1,"X",0)</f>
        <v>0</v>
      </c>
      <c r="D1115" s="137" t="str">
        <f>IF(Binary!D1115&gt;=1,"X",0)</f>
        <v>X</v>
      </c>
      <c r="E1115" s="137" t="str">
        <f>IF(Binary!E1115&gt;=1,"X",0)</f>
        <v>X</v>
      </c>
      <c r="F1115" s="137" t="str">
        <f>IF(Binary!F1115&gt;=1,"X",0)</f>
        <v>X</v>
      </c>
      <c r="G1115" s="137">
        <f>IF(Binary!G1115&gt;=1,"X",0)</f>
        <v>0</v>
      </c>
      <c r="H1115" s="137">
        <f>IF(Binary!H1115&gt;=1,"X",0)</f>
        <v>0</v>
      </c>
      <c r="I1115" s="137">
        <f>IF(Binary!I1115&gt;=1,"X",0)</f>
        <v>0</v>
      </c>
      <c r="J1115" s="137">
        <f>IF(Binary!J1115&gt;=1,"X",0)</f>
        <v>0</v>
      </c>
      <c r="K1115" s="137">
        <f>IF(Binary!K1115&gt;=1,"X",0)</f>
        <v>0</v>
      </c>
      <c r="L1115" s="137">
        <f>IF(Binary!L1115&gt;=1,"X",0)</f>
        <v>0</v>
      </c>
      <c r="M1115" t="str">
        <f>'Actual species'!V1116</f>
        <v>------------</v>
      </c>
    </row>
    <row r="1116" spans="1:13" x14ac:dyDescent="0.3">
      <c r="A1116" t="str">
        <f>Binary!A1116</f>
        <v>Quedius semiobscurus</v>
      </c>
      <c r="B1116" s="137" t="str">
        <f>IF(Binary!B1116&gt;=1,"X",0)</f>
        <v>X</v>
      </c>
      <c r="C1116" s="137">
        <f>IF(Binary!C1116&gt;=1,"X",0)</f>
        <v>0</v>
      </c>
      <c r="D1116" s="137">
        <f>IF(Binary!D1116&gt;=1,"X",0)</f>
        <v>0</v>
      </c>
      <c r="E1116" s="137">
        <f>IF(Binary!E1116&gt;=1,"X",0)</f>
        <v>0</v>
      </c>
      <c r="F1116" s="137">
        <f>IF(Binary!F1116&gt;=1,"X",0)</f>
        <v>0</v>
      </c>
      <c r="G1116" s="137" t="str">
        <f>IF(Binary!G1116&gt;=1,"X",0)</f>
        <v>X</v>
      </c>
      <c r="H1116" s="137" t="str">
        <f>IF(Binary!H1116&gt;=1,"X",0)</f>
        <v>X</v>
      </c>
      <c r="I1116" s="137">
        <f>IF(Binary!I1116&gt;=1,"X",0)</f>
        <v>0</v>
      </c>
      <c r="J1116" s="137" t="str">
        <f>IF(Binary!J1116&gt;=1,"X",0)</f>
        <v>X</v>
      </c>
      <c r="K1116" s="137">
        <f>IF(Binary!K1116&gt;=1,"X",0)</f>
        <v>0</v>
      </c>
      <c r="L1116" s="137">
        <f>IF(Binary!L1116&gt;=1,"X",0)</f>
        <v>0</v>
      </c>
      <c r="M1116" t="str">
        <f>'Actual species'!V1117</f>
        <v>------------</v>
      </c>
    </row>
    <row r="1117" spans="1:13" x14ac:dyDescent="0.3">
      <c r="A1117" t="str">
        <f>Binary!A1117</f>
        <v xml:space="preserve">Quedius sigwalti (E) </v>
      </c>
      <c r="B1117" s="137">
        <f>IF(Binary!B1117&gt;=1,"X",0)</f>
        <v>0</v>
      </c>
      <c r="C1117" s="137">
        <f>IF(Binary!C1117&gt;=1,"X",0)</f>
        <v>0</v>
      </c>
      <c r="D1117" s="137">
        <f>IF(Binary!D1117&gt;=1,"X",0)</f>
        <v>0</v>
      </c>
      <c r="E1117" s="137">
        <f>IF(Binary!E1117&gt;=1,"X",0)</f>
        <v>0</v>
      </c>
      <c r="F1117" s="137">
        <f>IF(Binary!F1117&gt;=1,"X",0)</f>
        <v>0</v>
      </c>
      <c r="G1117" s="137" t="str">
        <f>IF(Binary!G1117&gt;=1,"X",0)</f>
        <v>X</v>
      </c>
      <c r="H1117" s="137">
        <f>IF(Binary!H1117&gt;=1,"X",0)</f>
        <v>0</v>
      </c>
      <c r="I1117" s="137">
        <f>IF(Binary!I1117&gt;=1,"X",0)</f>
        <v>0</v>
      </c>
      <c r="J1117" s="137">
        <f>IF(Binary!J1117&gt;=1,"X",0)</f>
        <v>0</v>
      </c>
      <c r="K1117" s="137">
        <f>IF(Binary!K1117&gt;=1,"X",0)</f>
        <v>0</v>
      </c>
      <c r="L1117" s="137">
        <f>IF(Binary!L1117&gt;=1,"X",0)</f>
        <v>0</v>
      </c>
      <c r="M1117" t="str">
        <f>'Actual species'!V1118</f>
        <v>------------</v>
      </c>
    </row>
    <row r="1118" spans="1:13" x14ac:dyDescent="0.3">
      <c r="A1118" t="str">
        <f>Binary!A1118</f>
        <v>Quedius sp. aff. Boops</v>
      </c>
      <c r="B1118" s="137" t="str">
        <f>IF(Binary!B1118&gt;=1,"X",0)</f>
        <v>X</v>
      </c>
      <c r="C1118" s="137">
        <f>IF(Binary!C1118&gt;=1,"X",0)</f>
        <v>0</v>
      </c>
      <c r="D1118" s="137">
        <f>IF(Binary!D1118&gt;=1,"X",0)</f>
        <v>0</v>
      </c>
      <c r="E1118" s="137">
        <f>IF(Binary!E1118&gt;=1,"X",0)</f>
        <v>0</v>
      </c>
      <c r="F1118" s="137">
        <f>IF(Binary!F1118&gt;=1,"X",0)</f>
        <v>0</v>
      </c>
      <c r="G1118" s="137">
        <f>IF(Binary!G1118&gt;=1,"X",0)</f>
        <v>0</v>
      </c>
      <c r="H1118" s="137">
        <f>IF(Binary!H1118&gt;=1,"X",0)</f>
        <v>0</v>
      </c>
      <c r="I1118" s="137">
        <f>IF(Binary!I1118&gt;=1,"X",0)</f>
        <v>0</v>
      </c>
      <c r="J1118" s="137">
        <f>IF(Binary!J1118&gt;=1,"X",0)</f>
        <v>0</v>
      </c>
      <c r="K1118" s="137">
        <f>IF(Binary!K1118&gt;=1,"X",0)</f>
        <v>0</v>
      </c>
      <c r="L1118" s="137">
        <f>IF(Binary!L1118&gt;=1,"X",0)</f>
        <v>0</v>
      </c>
      <c r="M1118" t="str">
        <f>'Actual species'!V1119</f>
        <v>------------</v>
      </c>
    </row>
    <row r="1119" spans="1:13" x14ac:dyDescent="0.3">
      <c r="A1119" t="str">
        <f>Binary!A1119</f>
        <v>Quedius spp. (female)</v>
      </c>
      <c r="B1119" s="137">
        <f>IF(Binary!B1119&gt;=1,"X",0)</f>
        <v>0</v>
      </c>
      <c r="C1119" s="137">
        <f>IF(Binary!C1119&gt;=1,"X",0)</f>
        <v>0</v>
      </c>
      <c r="D1119" s="137">
        <f>IF(Binary!D1119&gt;=1,"X",0)</f>
        <v>0</v>
      </c>
      <c r="E1119" s="137">
        <f>IF(Binary!E1119&gt;=1,"X",0)</f>
        <v>0</v>
      </c>
      <c r="F1119" s="137">
        <f>IF(Binary!F1119&gt;=1,"X",0)</f>
        <v>0</v>
      </c>
      <c r="G1119" s="137">
        <f>IF(Binary!G1119&gt;=1,"X",0)</f>
        <v>0</v>
      </c>
      <c r="H1119" s="137">
        <f>IF(Binary!H1119&gt;=1,"X",0)</f>
        <v>0</v>
      </c>
      <c r="I1119" s="137">
        <f>IF(Binary!I1119&gt;=1,"X",0)</f>
        <v>0</v>
      </c>
      <c r="J1119" s="137">
        <f>IF(Binary!J1119&gt;=1,"X",0)</f>
        <v>0</v>
      </c>
      <c r="K1119" s="137">
        <f>IF(Binary!K1119&gt;=1,"X",0)</f>
        <v>0</v>
      </c>
      <c r="L1119" s="137">
        <f>IF(Binary!L1119&gt;=1,"X",0)</f>
        <v>0</v>
      </c>
      <c r="M1119" t="str">
        <f>'Actual species'!V1120</f>
        <v>------------</v>
      </c>
    </row>
    <row r="1120" spans="1:13" x14ac:dyDescent="0.3">
      <c r="A1120" t="str">
        <f>Binary!A1120</f>
        <v xml:space="preserve">Quedius suturalis </v>
      </c>
      <c r="B1120" s="137">
        <f>IF(Binary!B1120&gt;=1,"X",0)</f>
        <v>0</v>
      </c>
      <c r="C1120" s="137">
        <f>IF(Binary!C1120&gt;=1,"X",0)</f>
        <v>0</v>
      </c>
      <c r="D1120" s="137">
        <f>IF(Binary!D1120&gt;=1,"X",0)</f>
        <v>0</v>
      </c>
      <c r="E1120" s="137">
        <f>IF(Binary!E1120&gt;=1,"X",0)</f>
        <v>0</v>
      </c>
      <c r="F1120" s="137">
        <f>IF(Binary!F1120&gt;=1,"X",0)</f>
        <v>0</v>
      </c>
      <c r="G1120" s="137">
        <f>IF(Binary!G1120&gt;=1,"X",0)</f>
        <v>0</v>
      </c>
      <c r="H1120" s="137">
        <f>IF(Binary!H1120&gt;=1,"X",0)</f>
        <v>0</v>
      </c>
      <c r="I1120" s="137">
        <f>IF(Binary!I1120&gt;=1,"X",0)</f>
        <v>0</v>
      </c>
      <c r="J1120" s="137" t="str">
        <f>IF(Binary!J1120&gt;=1,"X",0)</f>
        <v>X</v>
      </c>
      <c r="K1120" s="137">
        <f>IF(Binary!K1120&gt;=1,"X",0)</f>
        <v>0</v>
      </c>
      <c r="L1120" s="137">
        <f>IF(Binary!L1120&gt;=1,"X",0)</f>
        <v>0</v>
      </c>
      <c r="M1120" t="str">
        <f>'Actual species'!V1121</f>
        <v>------------</v>
      </c>
    </row>
    <row r="1121" spans="1:13" x14ac:dyDescent="0.3">
      <c r="A1121" t="str">
        <f>Binary!A1121</f>
        <v>Quedius tristis</v>
      </c>
      <c r="B1121" s="137" t="str">
        <f>IF(Binary!B1121&gt;=1,"X",0)</f>
        <v>X</v>
      </c>
      <c r="C1121" s="137">
        <f>IF(Binary!C1121&gt;=1,"X",0)</f>
        <v>0</v>
      </c>
      <c r="D1121" s="137">
        <f>IF(Binary!D1121&gt;=1,"X",0)</f>
        <v>0</v>
      </c>
      <c r="E1121" s="137">
        <f>IF(Binary!E1121&gt;=1,"X",0)</f>
        <v>0</v>
      </c>
      <c r="F1121" s="137">
        <f>IF(Binary!F1121&gt;=1,"X",0)</f>
        <v>0</v>
      </c>
      <c r="G1121" s="137">
        <f>IF(Binary!G1121&gt;=1,"X",0)</f>
        <v>0</v>
      </c>
      <c r="H1121" s="137">
        <f>IF(Binary!H1121&gt;=1,"X",0)</f>
        <v>0</v>
      </c>
      <c r="I1121" s="137">
        <f>IF(Binary!I1121&gt;=1,"X",0)</f>
        <v>0</v>
      </c>
      <c r="J1121" s="137">
        <f>IF(Binary!J1121&gt;=1,"X",0)</f>
        <v>0</v>
      </c>
      <c r="K1121" s="137">
        <f>IF(Binary!K1121&gt;=1,"X",0)</f>
        <v>0</v>
      </c>
      <c r="L1121" s="137">
        <f>IF(Binary!L1121&gt;=1,"X",0)</f>
        <v>0</v>
      </c>
      <c r="M1121" t="str">
        <f>'Actual species'!V1122</f>
        <v>------------</v>
      </c>
    </row>
    <row r="1122" spans="1:13" x14ac:dyDescent="0.3">
      <c r="A1122" t="str">
        <f>Binary!A1122</f>
        <v xml:space="preserve">*Quedius troodites (E) </v>
      </c>
      <c r="B1122" s="137" t="str">
        <f>IF(Binary!B1122&gt;=1,"X",0)</f>
        <v>X</v>
      </c>
      <c r="C1122" s="137">
        <f>IF(Binary!C1122&gt;=1,"X",0)</f>
        <v>0</v>
      </c>
      <c r="D1122" s="137">
        <f>IF(Binary!D1122&gt;=1,"X",0)</f>
        <v>0</v>
      </c>
      <c r="E1122" s="137">
        <f>IF(Binary!E1122&gt;=1,"X",0)</f>
        <v>0</v>
      </c>
      <c r="F1122" s="137">
        <f>IF(Binary!F1122&gt;=1,"X",0)</f>
        <v>0</v>
      </c>
      <c r="G1122" s="137">
        <f>IF(Binary!G1122&gt;=1,"X",0)</f>
        <v>0</v>
      </c>
      <c r="H1122" s="137">
        <f>IF(Binary!H1122&gt;=1,"X",0)</f>
        <v>0</v>
      </c>
      <c r="I1122" s="137">
        <f>IF(Binary!I1122&gt;=1,"X",0)</f>
        <v>0</v>
      </c>
      <c r="J1122" s="137">
        <f>IF(Binary!J1122&gt;=1,"X",0)</f>
        <v>0</v>
      </c>
      <c r="K1122" s="137">
        <f>IF(Binary!K1122&gt;=1,"X",0)</f>
        <v>0</v>
      </c>
      <c r="L1122" s="137">
        <f>IF(Binary!L1122&gt;=1,"X",0)</f>
        <v>0</v>
      </c>
      <c r="M1122" t="str">
        <f>'Actual species'!V1123</f>
        <v>------------</v>
      </c>
    </row>
    <row r="1123" spans="1:13" x14ac:dyDescent="0.3">
      <c r="A1123" t="str">
        <f>Binary!A1123</f>
        <v>Quedius umbrinus</v>
      </c>
      <c r="B1123" s="137">
        <f>IF(Binary!B1123&gt;=1,"X",0)</f>
        <v>0</v>
      </c>
      <c r="C1123" s="137">
        <f>IF(Binary!C1123&gt;=1,"X",0)</f>
        <v>0</v>
      </c>
      <c r="D1123" s="137" t="str">
        <f>IF(Binary!D1123&gt;=1,"X",0)</f>
        <v>X</v>
      </c>
      <c r="E1123" s="137" t="str">
        <f>IF(Binary!E1123&gt;=1,"X",0)</f>
        <v>X</v>
      </c>
      <c r="F1123" s="137">
        <f>IF(Binary!F1123&gt;=1,"X",0)</f>
        <v>0</v>
      </c>
      <c r="G1123" s="137" t="str">
        <f>IF(Binary!G1123&gt;=1,"X",0)</f>
        <v>X</v>
      </c>
      <c r="H1123" s="137">
        <f>IF(Binary!H1123&gt;=1,"X",0)</f>
        <v>0</v>
      </c>
      <c r="I1123" s="137">
        <f>IF(Binary!I1123&gt;=1,"X",0)</f>
        <v>0</v>
      </c>
      <c r="J1123" s="137" t="str">
        <f>IF(Binary!J1123&gt;=1,"X",0)</f>
        <v>X</v>
      </c>
      <c r="K1123" s="137">
        <f>IF(Binary!K1123&gt;=1,"X",0)</f>
        <v>0</v>
      </c>
      <c r="L1123" s="137">
        <f>IF(Binary!L1123&gt;=1,"X",0)</f>
        <v>0</v>
      </c>
      <c r="M1123" t="str">
        <f>'Actual species'!V1124</f>
        <v>------------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9C80-6D97-4D7C-821A-DA66FCA8B6B3}">
  <dimension ref="A1:V29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RowHeight="14.4" x14ac:dyDescent="0.3"/>
  <cols>
    <col min="1" max="1" width="11.77734375" bestFit="1" customWidth="1"/>
    <col min="2" max="2" width="13.21875" bestFit="1" customWidth="1"/>
    <col min="3" max="3" width="13.6640625" bestFit="1" customWidth="1"/>
    <col min="4" max="4" width="14.44140625" bestFit="1" customWidth="1"/>
    <col min="5" max="5" width="13.109375" bestFit="1" customWidth="1"/>
    <col min="6" max="6" width="14.6640625" bestFit="1" customWidth="1"/>
    <col min="7" max="7" width="14.6640625" customWidth="1"/>
    <col min="8" max="8" width="14.88671875" bestFit="1" customWidth="1"/>
    <col min="9" max="9" width="14.77734375" customWidth="1"/>
    <col min="10" max="10" width="15.33203125" bestFit="1" customWidth="1"/>
    <col min="11" max="11" width="19" bestFit="1" customWidth="1"/>
    <col min="12" max="12" width="19.109375" bestFit="1" customWidth="1"/>
    <col min="13" max="13" width="24.6640625" bestFit="1" customWidth="1"/>
    <col min="14" max="14" width="16.77734375" bestFit="1" customWidth="1"/>
    <col min="15" max="15" width="9.77734375" bestFit="1" customWidth="1"/>
    <col min="16" max="16" width="16.109375" bestFit="1" customWidth="1"/>
    <col min="17" max="17" width="20.21875" bestFit="1" customWidth="1"/>
    <col min="18" max="18" width="19.109375" bestFit="1" customWidth="1"/>
    <col min="19" max="19" width="19.33203125" bestFit="1" customWidth="1"/>
    <col min="20" max="20" width="18.88671875" bestFit="1" customWidth="1"/>
    <col min="21" max="21" width="16.21875" bestFit="1" customWidth="1"/>
    <col min="22" max="22" width="14.33203125" bestFit="1" customWidth="1"/>
  </cols>
  <sheetData>
    <row r="1" spans="1:22" ht="15" thickBot="1" x14ac:dyDescent="0.35">
      <c r="A1" s="101"/>
      <c r="B1" s="59" t="s">
        <v>887</v>
      </c>
      <c r="C1" s="59" t="s">
        <v>870</v>
      </c>
      <c r="D1" s="59" t="s">
        <v>886</v>
      </c>
      <c r="E1" s="59" t="s">
        <v>869</v>
      </c>
      <c r="F1" s="59" t="s">
        <v>892</v>
      </c>
      <c r="G1" s="59" t="s">
        <v>893</v>
      </c>
      <c r="H1" s="59" t="s">
        <v>871</v>
      </c>
      <c r="I1" s="59" t="s">
        <v>872</v>
      </c>
      <c r="J1" s="59" t="s">
        <v>873</v>
      </c>
      <c r="K1" s="59" t="s">
        <v>877</v>
      </c>
      <c r="L1" s="59" t="s">
        <v>876</v>
      </c>
      <c r="M1" s="59" t="s">
        <v>1256</v>
      </c>
      <c r="N1" s="59" t="s">
        <v>971</v>
      </c>
      <c r="O1" s="59" t="s">
        <v>970</v>
      </c>
      <c r="P1" s="59" t="s">
        <v>969</v>
      </c>
      <c r="Q1" s="59" t="s">
        <v>938</v>
      </c>
      <c r="R1" s="59" t="s">
        <v>939</v>
      </c>
      <c r="S1" s="4" t="s">
        <v>972</v>
      </c>
      <c r="T1" s="4" t="s">
        <v>973</v>
      </c>
      <c r="U1" s="4" t="s">
        <v>974</v>
      </c>
      <c r="V1" s="4" t="s">
        <v>1046</v>
      </c>
    </row>
    <row r="2" spans="1:22" x14ac:dyDescent="0.3">
      <c r="A2" s="28" t="s">
        <v>900</v>
      </c>
      <c r="B2" t="s">
        <v>134</v>
      </c>
      <c r="C2">
        <v>100</v>
      </c>
      <c r="D2">
        <v>240</v>
      </c>
      <c r="E2">
        <v>9251</v>
      </c>
      <c r="F2" t="s">
        <v>134</v>
      </c>
      <c r="G2" t="s">
        <v>134</v>
      </c>
      <c r="H2" t="s">
        <v>875</v>
      </c>
      <c r="I2" t="s">
        <v>901</v>
      </c>
      <c r="J2">
        <v>394.2</v>
      </c>
      <c r="K2" t="s">
        <v>902</v>
      </c>
      <c r="L2" t="s">
        <v>903</v>
      </c>
      <c r="M2">
        <v>760</v>
      </c>
      <c r="N2" t="s">
        <v>899</v>
      </c>
      <c r="O2">
        <v>1170125</v>
      </c>
      <c r="P2">
        <f t="shared" ref="P2:P9" si="0">O2/E2</f>
        <v>126.48632580261594</v>
      </c>
      <c r="R2" t="s">
        <v>940</v>
      </c>
      <c r="T2">
        <f>SUM('Actual species'!B3:E1124)</f>
        <v>7347</v>
      </c>
    </row>
    <row r="3" spans="1:22" x14ac:dyDescent="0.3">
      <c r="A3" s="28" t="s">
        <v>928</v>
      </c>
      <c r="E3">
        <v>209</v>
      </c>
      <c r="F3" t="s">
        <v>933</v>
      </c>
      <c r="G3" t="s">
        <v>932</v>
      </c>
      <c r="H3" t="s">
        <v>934</v>
      </c>
      <c r="I3" t="s">
        <v>935</v>
      </c>
      <c r="J3">
        <f>72.6+53.5+49.1+25+14.6+5.6+6+9.1+17.7+36.2+56+80.5</f>
        <v>425.9</v>
      </c>
      <c r="K3" t="s">
        <v>930</v>
      </c>
      <c r="L3" t="s">
        <v>931</v>
      </c>
      <c r="M3">
        <v>38</v>
      </c>
      <c r="N3" t="s">
        <v>929</v>
      </c>
      <c r="O3">
        <v>2994</v>
      </c>
      <c r="P3">
        <f t="shared" si="0"/>
        <v>14.325358851674642</v>
      </c>
      <c r="R3" t="s">
        <v>940</v>
      </c>
      <c r="T3">
        <f>SUM('Actual species'!F3:F1124)</f>
        <v>882</v>
      </c>
    </row>
    <row r="4" spans="1:22" x14ac:dyDescent="0.3">
      <c r="A4" s="28" t="s">
        <v>672</v>
      </c>
      <c r="B4" t="s">
        <v>134</v>
      </c>
      <c r="C4" t="s">
        <v>134</v>
      </c>
      <c r="D4" t="s">
        <v>134</v>
      </c>
      <c r="E4">
        <v>257.95999999999998</v>
      </c>
      <c r="F4" t="s">
        <v>134</v>
      </c>
      <c r="G4" t="s">
        <v>134</v>
      </c>
      <c r="H4" t="s">
        <v>875</v>
      </c>
      <c r="I4" t="s">
        <v>946</v>
      </c>
      <c r="J4">
        <v>574</v>
      </c>
      <c r="K4" t="s">
        <v>947</v>
      </c>
      <c r="L4" t="s">
        <v>948</v>
      </c>
      <c r="M4">
        <v>135</v>
      </c>
      <c r="N4" t="s">
        <v>905</v>
      </c>
      <c r="O4">
        <v>8423</v>
      </c>
      <c r="P4">
        <f t="shared" si="0"/>
        <v>32.652349201426581</v>
      </c>
      <c r="R4" t="s">
        <v>940</v>
      </c>
      <c r="T4">
        <f>SUM('Actual species'!G3:G1124)</f>
        <v>818</v>
      </c>
    </row>
    <row r="5" spans="1:22" x14ac:dyDescent="0.3">
      <c r="A5" s="28" t="s">
        <v>117</v>
      </c>
      <c r="B5" t="s">
        <v>134</v>
      </c>
      <c r="C5">
        <v>13</v>
      </c>
      <c r="D5">
        <v>43</v>
      </c>
      <c r="E5">
        <v>477.4</v>
      </c>
      <c r="F5" t="s">
        <v>922</v>
      </c>
      <c r="G5" t="s">
        <v>923</v>
      </c>
      <c r="H5" t="s">
        <v>924</v>
      </c>
      <c r="I5" t="s">
        <v>925</v>
      </c>
      <c r="J5">
        <v>714.7</v>
      </c>
      <c r="K5" t="s">
        <v>926</v>
      </c>
      <c r="L5" t="s">
        <v>927</v>
      </c>
      <c r="M5">
        <v>180</v>
      </c>
      <c r="N5" t="s">
        <v>921</v>
      </c>
      <c r="O5">
        <v>32977</v>
      </c>
      <c r="P5">
        <f t="shared" si="0"/>
        <v>69.076246334310852</v>
      </c>
      <c r="R5" t="s">
        <v>940</v>
      </c>
      <c r="T5">
        <f>SUM('Actual species'!H3:H1124)</f>
        <v>1917</v>
      </c>
    </row>
    <row r="6" spans="1:22" x14ac:dyDescent="0.3">
      <c r="A6" s="28" t="s">
        <v>174</v>
      </c>
      <c r="B6" t="s">
        <v>134</v>
      </c>
      <c r="C6" t="s">
        <v>134</v>
      </c>
      <c r="D6" t="s">
        <v>134</v>
      </c>
      <c r="E6">
        <v>1633</v>
      </c>
      <c r="F6" t="s">
        <v>913</v>
      </c>
      <c r="G6" t="s">
        <v>912</v>
      </c>
      <c r="H6" t="s">
        <v>911</v>
      </c>
      <c r="I6" t="s">
        <v>910</v>
      </c>
      <c r="J6">
        <v>670.6</v>
      </c>
      <c r="K6" t="s">
        <v>909</v>
      </c>
      <c r="L6" t="s">
        <v>908</v>
      </c>
      <c r="M6">
        <v>158</v>
      </c>
      <c r="N6" t="s">
        <v>907</v>
      </c>
      <c r="O6">
        <v>86436</v>
      </c>
      <c r="P6">
        <f t="shared" si="0"/>
        <v>52.930802204531538</v>
      </c>
      <c r="R6" t="s">
        <v>940</v>
      </c>
      <c r="T6">
        <f>SUM('Actual species'!I3:I1124)</f>
        <v>2019</v>
      </c>
    </row>
    <row r="7" spans="1:22" x14ac:dyDescent="0.3">
      <c r="A7" s="28" t="s">
        <v>206</v>
      </c>
      <c r="B7">
        <v>12</v>
      </c>
      <c r="C7">
        <v>60</v>
      </c>
      <c r="D7">
        <v>260</v>
      </c>
      <c r="E7">
        <v>8303</v>
      </c>
      <c r="F7" t="s">
        <v>894</v>
      </c>
      <c r="G7" t="s">
        <v>895</v>
      </c>
      <c r="H7" t="s">
        <v>890</v>
      </c>
      <c r="I7" t="s">
        <v>891</v>
      </c>
      <c r="J7">
        <f>90.1+67.6+58.2+28.5+14.2+3.5+1+0.6+17.7+64.9+59+77.9</f>
        <v>483.19999999999993</v>
      </c>
      <c r="K7" t="s">
        <v>888</v>
      </c>
      <c r="L7" t="s">
        <v>889</v>
      </c>
      <c r="M7">
        <v>160</v>
      </c>
      <c r="N7" t="s">
        <v>885</v>
      </c>
      <c r="O7">
        <v>623065</v>
      </c>
      <c r="P7">
        <f t="shared" si="0"/>
        <v>75.040949054558595</v>
      </c>
      <c r="R7" t="s">
        <v>940</v>
      </c>
      <c r="T7">
        <f>SUM('Actual species'!J3:J1124)</f>
        <v>4372</v>
      </c>
      <c r="U7">
        <f>COUNT('Actual species'!J3:J1124)</f>
        <v>165</v>
      </c>
    </row>
    <row r="8" spans="1:22" x14ac:dyDescent="0.3">
      <c r="A8" s="28" t="s">
        <v>245</v>
      </c>
      <c r="B8" t="s">
        <v>134</v>
      </c>
      <c r="C8">
        <v>38</v>
      </c>
      <c r="D8">
        <v>79.7</v>
      </c>
      <c r="E8">
        <v>1400</v>
      </c>
      <c r="F8" t="s">
        <v>915</v>
      </c>
      <c r="G8" t="s">
        <v>916</v>
      </c>
      <c r="H8" t="s">
        <v>917</v>
      </c>
      <c r="I8" t="s">
        <v>918</v>
      </c>
      <c r="J8">
        <v>703</v>
      </c>
      <c r="K8" t="s">
        <v>919</v>
      </c>
      <c r="L8" t="s">
        <v>920</v>
      </c>
      <c r="M8">
        <v>363</v>
      </c>
      <c r="N8" t="s">
        <v>914</v>
      </c>
      <c r="O8">
        <v>115490</v>
      </c>
      <c r="P8">
        <f t="shared" si="0"/>
        <v>82.492857142857147</v>
      </c>
      <c r="R8" t="s">
        <v>940</v>
      </c>
      <c r="T8">
        <f>SUM('Actual species'!K3:K1124)</f>
        <v>1530</v>
      </c>
    </row>
    <row r="9" spans="1:22" x14ac:dyDescent="0.3">
      <c r="A9" s="28" t="s">
        <v>320</v>
      </c>
      <c r="B9" t="s">
        <v>134</v>
      </c>
      <c r="C9">
        <v>29</v>
      </c>
      <c r="D9">
        <v>50</v>
      </c>
      <c r="E9" s="99">
        <v>851.13</v>
      </c>
      <c r="F9" s="99" t="s">
        <v>134</v>
      </c>
      <c r="G9" s="99" t="s">
        <v>134</v>
      </c>
      <c r="H9" s="99" t="s">
        <v>875</v>
      </c>
      <c r="I9" s="99" t="s">
        <v>874</v>
      </c>
      <c r="J9" s="99">
        <v>520</v>
      </c>
      <c r="K9" t="s">
        <v>878</v>
      </c>
      <c r="L9" t="s">
        <v>879</v>
      </c>
      <c r="M9">
        <v>112</v>
      </c>
      <c r="N9" t="s">
        <v>866</v>
      </c>
      <c r="O9">
        <v>51930</v>
      </c>
      <c r="P9">
        <f t="shared" si="0"/>
        <v>61.013006238764937</v>
      </c>
      <c r="R9" t="s">
        <v>940</v>
      </c>
      <c r="T9">
        <f>SUM('Actual species'!L3:L1124)</f>
        <v>543</v>
      </c>
    </row>
    <row r="10" spans="1:22" x14ac:dyDescent="0.3">
      <c r="A10" s="28" t="s">
        <v>865</v>
      </c>
      <c r="B10" t="s">
        <v>134</v>
      </c>
      <c r="C10">
        <v>32</v>
      </c>
      <c r="D10">
        <v>64</v>
      </c>
      <c r="E10">
        <v>610.9</v>
      </c>
      <c r="F10" t="s">
        <v>897</v>
      </c>
      <c r="G10" t="s">
        <v>898</v>
      </c>
      <c r="H10" t="s">
        <v>881</v>
      </c>
      <c r="I10" t="s">
        <v>882</v>
      </c>
      <c r="J10">
        <v>1097.3</v>
      </c>
      <c r="K10" t="s">
        <v>883</v>
      </c>
      <c r="L10" t="s">
        <v>884</v>
      </c>
      <c r="M10" t="s">
        <v>134</v>
      </c>
      <c r="N10" t="s">
        <v>880</v>
      </c>
      <c r="O10">
        <v>102071</v>
      </c>
      <c r="P10">
        <f t="shared" ref="P10:P16" si="1">O10/E10</f>
        <v>167.08299230643314</v>
      </c>
      <c r="R10" t="s">
        <v>940</v>
      </c>
      <c r="T10">
        <f>SUM('Actual species'!M3:M1124)</f>
        <v>10304</v>
      </c>
    </row>
    <row r="11" spans="1:22" x14ac:dyDescent="0.3">
      <c r="A11" s="28" t="s">
        <v>335</v>
      </c>
      <c r="B11" t="s">
        <v>134</v>
      </c>
      <c r="C11">
        <v>8</v>
      </c>
      <c r="D11">
        <v>40</v>
      </c>
      <c r="E11">
        <v>289.06</v>
      </c>
      <c r="F11" t="s">
        <v>134</v>
      </c>
      <c r="G11" t="s">
        <v>134</v>
      </c>
      <c r="H11" t="s">
        <v>942</v>
      </c>
      <c r="I11" t="s">
        <v>943</v>
      </c>
      <c r="J11">
        <v>740</v>
      </c>
      <c r="K11" t="s">
        <v>944</v>
      </c>
      <c r="L11" t="s">
        <v>945</v>
      </c>
      <c r="M11">
        <v>275</v>
      </c>
      <c r="N11" t="s">
        <v>906</v>
      </c>
      <c r="O11">
        <v>33388</v>
      </c>
      <c r="P11">
        <f t="shared" si="1"/>
        <v>115.50543139832561</v>
      </c>
      <c r="R11" t="s">
        <v>940</v>
      </c>
      <c r="T11">
        <f>SUM('Actual species'!N2:N1124)</f>
        <v>564</v>
      </c>
    </row>
    <row r="12" spans="1:22" x14ac:dyDescent="0.3">
      <c r="A12" s="28" t="s">
        <v>1113</v>
      </c>
      <c r="E12">
        <v>301</v>
      </c>
      <c r="H12" t="s">
        <v>875</v>
      </c>
      <c r="I12" t="s">
        <v>1253</v>
      </c>
      <c r="J12">
        <v>678</v>
      </c>
      <c r="M12">
        <v>355</v>
      </c>
      <c r="N12" t="s">
        <v>1283</v>
      </c>
      <c r="O12">
        <v>6226</v>
      </c>
      <c r="P12">
        <f t="shared" si="1"/>
        <v>20.684385382059801</v>
      </c>
    </row>
    <row r="13" spans="1:22" x14ac:dyDescent="0.3">
      <c r="A13" s="27" t="s">
        <v>936</v>
      </c>
      <c r="B13" t="s">
        <v>954</v>
      </c>
      <c r="C13" t="s">
        <v>954</v>
      </c>
      <c r="D13" t="s">
        <v>954</v>
      </c>
      <c r="E13">
        <v>1868</v>
      </c>
      <c r="F13" t="s">
        <v>134</v>
      </c>
      <c r="G13" t="s">
        <v>134</v>
      </c>
      <c r="H13" t="s">
        <v>951</v>
      </c>
      <c r="I13" t="s">
        <v>950</v>
      </c>
      <c r="J13">
        <v>882</v>
      </c>
      <c r="K13" s="100" t="s">
        <v>952</v>
      </c>
      <c r="L13" t="s">
        <v>953</v>
      </c>
      <c r="M13">
        <v>0</v>
      </c>
      <c r="N13" t="s">
        <v>134</v>
      </c>
      <c r="O13">
        <v>20081</v>
      </c>
      <c r="P13">
        <f t="shared" si="1"/>
        <v>10.75</v>
      </c>
      <c r="Q13" t="s">
        <v>954</v>
      </c>
      <c r="R13" t="s">
        <v>949</v>
      </c>
      <c r="T13">
        <f>SUM('Actual species'!P3:P1124)</f>
        <v>1342</v>
      </c>
    </row>
    <row r="14" spans="1:22" x14ac:dyDescent="0.3">
      <c r="A14" s="27" t="s">
        <v>955</v>
      </c>
      <c r="B14" t="s">
        <v>954</v>
      </c>
      <c r="C14" t="s">
        <v>954</v>
      </c>
      <c r="D14" t="s">
        <v>954</v>
      </c>
      <c r="E14">
        <v>4440</v>
      </c>
      <c r="F14" t="s">
        <v>134</v>
      </c>
      <c r="G14" t="s">
        <v>134</v>
      </c>
      <c r="H14" t="s">
        <v>957</v>
      </c>
      <c r="I14" t="s">
        <v>956</v>
      </c>
      <c r="J14">
        <v>660</v>
      </c>
      <c r="K14" t="s">
        <v>958</v>
      </c>
      <c r="L14" t="s">
        <v>959</v>
      </c>
      <c r="M14">
        <v>0</v>
      </c>
      <c r="N14" t="s">
        <v>134</v>
      </c>
      <c r="O14">
        <v>158231</v>
      </c>
      <c r="P14">
        <f t="shared" si="1"/>
        <v>35.637612612612614</v>
      </c>
      <c r="Q14" t="s">
        <v>954</v>
      </c>
      <c r="R14" t="s">
        <v>940</v>
      </c>
      <c r="T14">
        <f>SUM('Actual species'!Q3:Q1124)</f>
        <v>176</v>
      </c>
    </row>
    <row r="15" spans="1:22" x14ac:dyDescent="0.3">
      <c r="A15" s="27" t="s">
        <v>960</v>
      </c>
      <c r="B15" t="s">
        <v>954</v>
      </c>
      <c r="C15" t="s">
        <v>954</v>
      </c>
      <c r="D15" t="s">
        <v>954</v>
      </c>
      <c r="E15">
        <v>2120</v>
      </c>
      <c r="F15" t="s">
        <v>134</v>
      </c>
      <c r="G15" t="s">
        <v>134</v>
      </c>
      <c r="H15" t="s">
        <v>957</v>
      </c>
      <c r="I15" t="s">
        <v>961</v>
      </c>
      <c r="J15">
        <v>714</v>
      </c>
      <c r="K15" t="s">
        <v>962</v>
      </c>
      <c r="L15" t="s">
        <v>963</v>
      </c>
      <c r="M15">
        <v>0</v>
      </c>
      <c r="N15" t="s">
        <v>134</v>
      </c>
      <c r="O15">
        <v>40343</v>
      </c>
      <c r="P15">
        <f t="shared" si="1"/>
        <v>19.029716981132076</v>
      </c>
      <c r="Q15" t="s">
        <v>954</v>
      </c>
      <c r="R15" t="s">
        <v>940</v>
      </c>
      <c r="T15">
        <f>SUM('Actual species'!R3:R1124)</f>
        <v>1027</v>
      </c>
    </row>
    <row r="16" spans="1:22" ht="15" thickBot="1" x14ac:dyDescent="0.35">
      <c r="A16" s="102" t="s">
        <v>937</v>
      </c>
      <c r="B16" t="s">
        <v>954</v>
      </c>
      <c r="C16" t="s">
        <v>954</v>
      </c>
      <c r="D16" t="s">
        <v>954</v>
      </c>
      <c r="E16">
        <v>1924</v>
      </c>
      <c r="F16" t="s">
        <v>134</v>
      </c>
      <c r="G16" t="s">
        <v>134</v>
      </c>
      <c r="H16" t="s">
        <v>966</v>
      </c>
      <c r="I16" t="s">
        <v>965</v>
      </c>
      <c r="J16">
        <v>623</v>
      </c>
      <c r="K16" s="100" t="s">
        <v>967</v>
      </c>
      <c r="L16" t="s">
        <v>968</v>
      </c>
      <c r="M16">
        <v>0</v>
      </c>
      <c r="N16" t="s">
        <v>134</v>
      </c>
      <c r="O16">
        <v>51414</v>
      </c>
      <c r="P16">
        <f t="shared" si="1"/>
        <v>26.722453222453222</v>
      </c>
      <c r="Q16" t="s">
        <v>954</v>
      </c>
      <c r="R16" t="s">
        <v>964</v>
      </c>
      <c r="T16">
        <f>SUM('Actual species'!S3:S1124)</f>
        <v>467</v>
      </c>
    </row>
    <row r="17" spans="1:20" x14ac:dyDescent="0.3">
      <c r="A17" t="s">
        <v>988</v>
      </c>
      <c r="E17">
        <v>4990</v>
      </c>
      <c r="H17" t="s">
        <v>1251</v>
      </c>
      <c r="I17" t="s">
        <v>1255</v>
      </c>
      <c r="J17">
        <v>1181</v>
      </c>
      <c r="T17">
        <f>SUM('Actual species'!T3:T1124)</f>
        <v>2099</v>
      </c>
    </row>
    <row r="18" spans="1:20" x14ac:dyDescent="0.3">
      <c r="A18" t="s">
        <v>989</v>
      </c>
      <c r="H18" t="s">
        <v>1252</v>
      </c>
      <c r="I18" t="s">
        <v>1254</v>
      </c>
      <c r="J18">
        <v>912</v>
      </c>
      <c r="T18">
        <f>SUM('Actual species'!U3:U1124)</f>
        <v>60</v>
      </c>
    </row>
    <row r="24" spans="1:20" x14ac:dyDescent="0.3">
      <c r="A24" t="s">
        <v>867</v>
      </c>
    </row>
    <row r="25" spans="1:20" x14ac:dyDescent="0.3">
      <c r="E25" t="s">
        <v>868</v>
      </c>
    </row>
    <row r="26" spans="1:20" x14ac:dyDescent="0.3">
      <c r="E26" s="103" t="s">
        <v>896</v>
      </c>
    </row>
    <row r="27" spans="1:20" x14ac:dyDescent="0.3">
      <c r="E27" t="s">
        <v>904</v>
      </c>
    </row>
    <row r="28" spans="1:20" x14ac:dyDescent="0.3">
      <c r="E28" t="s">
        <v>941</v>
      </c>
    </row>
    <row r="29" spans="1:20" x14ac:dyDescent="0.3">
      <c r="E29" t="s">
        <v>1045</v>
      </c>
    </row>
  </sheetData>
  <sortState xmlns:xlrd2="http://schemas.microsoft.com/office/spreadsheetml/2017/richdata2" ref="A1:E11">
    <sortCondition ref="A9"/>
  </sortState>
  <hyperlinks>
    <hyperlink ref="E26" r:id="rId1" xr:uid="{7B12F0B7-D813-440D-8639-B3297B794BC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38BA-5A01-426E-9519-F79F7DC2F7E7}">
  <dimension ref="A1:M100"/>
  <sheetViews>
    <sheetView zoomScaleNormal="100" workbookViewId="0">
      <pane xSplit="1" ySplit="1" topLeftCell="E38" activePane="bottomRight" state="frozen"/>
      <selection pane="topRight" activeCell="B1" sqref="B1"/>
      <selection pane="bottomLeft" activeCell="A2" sqref="A2"/>
      <selection pane="bottomRight" activeCell="N58" sqref="N58"/>
    </sheetView>
  </sheetViews>
  <sheetFormatPr defaultRowHeight="14.4" x14ac:dyDescent="0.3"/>
  <cols>
    <col min="1" max="1" width="77.88671875" bestFit="1" customWidth="1"/>
    <col min="2" max="2" width="12.21875" bestFit="1" customWidth="1"/>
    <col min="3" max="3" width="13.33203125" bestFit="1" customWidth="1"/>
    <col min="4" max="4" width="12.21875" bestFit="1" customWidth="1"/>
    <col min="5" max="5" width="11.109375" bestFit="1" customWidth="1"/>
    <col min="6" max="6" width="12.21875" bestFit="1" customWidth="1"/>
    <col min="7" max="8" width="11.109375" bestFit="1" customWidth="1"/>
    <col min="9" max="10" width="11" bestFit="1" customWidth="1"/>
    <col min="11" max="12" width="10" bestFit="1" customWidth="1"/>
  </cols>
  <sheetData>
    <row r="1" spans="1:13" x14ac:dyDescent="0.3">
      <c r="B1" t="s">
        <v>928</v>
      </c>
      <c r="C1" t="s">
        <v>174</v>
      </c>
      <c r="D1" t="s">
        <v>320</v>
      </c>
      <c r="E1" t="s">
        <v>117</v>
      </c>
      <c r="F1" t="s">
        <v>672</v>
      </c>
      <c r="G1" t="s">
        <v>335</v>
      </c>
      <c r="H1" t="s">
        <v>245</v>
      </c>
      <c r="I1" t="s">
        <v>206</v>
      </c>
      <c r="J1" t="s">
        <v>244</v>
      </c>
      <c r="K1" t="s">
        <v>334</v>
      </c>
      <c r="L1" t="s">
        <v>1113</v>
      </c>
      <c r="M1" t="s">
        <v>1311</v>
      </c>
    </row>
    <row r="2" spans="1:13" x14ac:dyDescent="0.3">
      <c r="A2" t="s">
        <v>1080</v>
      </c>
      <c r="B2" t="s">
        <v>954</v>
      </c>
      <c r="C2" t="s">
        <v>954</v>
      </c>
      <c r="D2">
        <v>1770006</v>
      </c>
      <c r="E2" t="s">
        <v>954</v>
      </c>
      <c r="F2" t="s">
        <v>954</v>
      </c>
      <c r="G2" t="s">
        <v>954</v>
      </c>
      <c r="H2">
        <v>3392710</v>
      </c>
      <c r="I2">
        <v>4507839</v>
      </c>
      <c r="J2">
        <v>5738794</v>
      </c>
      <c r="K2">
        <v>1199456</v>
      </c>
      <c r="L2" t="s">
        <v>954</v>
      </c>
      <c r="M2" t="s">
        <v>954</v>
      </c>
    </row>
    <row r="3" spans="1:13" x14ac:dyDescent="0.3">
      <c r="A3" t="s">
        <v>1052</v>
      </c>
      <c r="B3">
        <v>279958</v>
      </c>
      <c r="C3">
        <v>23380522</v>
      </c>
      <c r="D3">
        <v>9920038</v>
      </c>
      <c r="E3">
        <v>8774093</v>
      </c>
      <c r="F3">
        <v>1222947</v>
      </c>
      <c r="G3">
        <v>4991729</v>
      </c>
      <c r="H3">
        <v>14511594</v>
      </c>
      <c r="I3">
        <v>96733637</v>
      </c>
      <c r="J3">
        <v>496165763</v>
      </c>
      <c r="K3">
        <v>20110881</v>
      </c>
      <c r="L3">
        <v>970000</v>
      </c>
      <c r="M3">
        <v>580000</v>
      </c>
    </row>
    <row r="4" spans="1:13" x14ac:dyDescent="0.3">
      <c r="A4" t="s">
        <v>1053</v>
      </c>
      <c r="B4">
        <v>3339500</v>
      </c>
      <c r="C4">
        <v>2129136</v>
      </c>
      <c r="D4">
        <v>960003</v>
      </c>
      <c r="E4">
        <v>280450</v>
      </c>
      <c r="F4" t="s">
        <v>954</v>
      </c>
      <c r="G4">
        <v>1287866</v>
      </c>
      <c r="H4">
        <v>3402718</v>
      </c>
      <c r="I4">
        <v>15122751</v>
      </c>
      <c r="J4">
        <v>147469019</v>
      </c>
      <c r="K4">
        <v>1319401</v>
      </c>
      <c r="L4">
        <v>340000</v>
      </c>
      <c r="M4" t="s">
        <v>954</v>
      </c>
    </row>
    <row r="5" spans="1:13" x14ac:dyDescent="0.3">
      <c r="A5" t="s">
        <v>1054</v>
      </c>
      <c r="B5" t="s">
        <v>954</v>
      </c>
      <c r="C5">
        <v>409833</v>
      </c>
      <c r="D5" t="s">
        <v>954</v>
      </c>
      <c r="E5" t="s">
        <v>954</v>
      </c>
      <c r="F5" t="s">
        <v>954</v>
      </c>
      <c r="G5" t="s">
        <v>954</v>
      </c>
      <c r="H5" t="s">
        <v>954</v>
      </c>
      <c r="I5">
        <v>5847197</v>
      </c>
      <c r="J5">
        <v>6838563</v>
      </c>
      <c r="K5" t="s">
        <v>954</v>
      </c>
      <c r="L5" t="s">
        <v>954</v>
      </c>
      <c r="M5" t="s">
        <v>954</v>
      </c>
    </row>
    <row r="6" spans="1:13" x14ac:dyDescent="0.3">
      <c r="A6" t="s">
        <v>1081</v>
      </c>
      <c r="B6">
        <v>289956</v>
      </c>
      <c r="C6" t="s">
        <v>954</v>
      </c>
      <c r="D6">
        <v>360001</v>
      </c>
      <c r="E6">
        <v>881415</v>
      </c>
      <c r="F6" t="s">
        <v>954</v>
      </c>
      <c r="G6">
        <v>329454</v>
      </c>
      <c r="H6">
        <v>730583</v>
      </c>
      <c r="I6">
        <v>1929075</v>
      </c>
      <c r="J6">
        <v>4299096</v>
      </c>
      <c r="K6">
        <v>599728</v>
      </c>
      <c r="L6" t="s">
        <v>954</v>
      </c>
      <c r="M6">
        <v>350000</v>
      </c>
    </row>
    <row r="7" spans="1:13" x14ac:dyDescent="0.3">
      <c r="A7" t="s">
        <v>1055</v>
      </c>
      <c r="B7">
        <v>1899715</v>
      </c>
      <c r="C7">
        <v>829663</v>
      </c>
      <c r="D7">
        <v>480001</v>
      </c>
      <c r="E7">
        <v>831335</v>
      </c>
      <c r="F7">
        <v>481159</v>
      </c>
      <c r="G7">
        <v>1168064</v>
      </c>
      <c r="H7">
        <v>2942350</v>
      </c>
      <c r="I7">
        <v>13163690</v>
      </c>
      <c r="J7">
        <v>26144507</v>
      </c>
      <c r="K7">
        <v>779646</v>
      </c>
      <c r="L7">
        <v>2030000</v>
      </c>
      <c r="M7" t="s">
        <v>954</v>
      </c>
    </row>
    <row r="8" spans="1:13" x14ac:dyDescent="0.3">
      <c r="A8" t="s">
        <v>1057</v>
      </c>
      <c r="B8" t="s">
        <v>954</v>
      </c>
      <c r="C8">
        <v>1469404</v>
      </c>
      <c r="D8">
        <v>380001</v>
      </c>
      <c r="E8">
        <v>490788</v>
      </c>
      <c r="F8" t="s">
        <v>954</v>
      </c>
      <c r="G8">
        <v>579040</v>
      </c>
      <c r="H8">
        <v>2021615</v>
      </c>
      <c r="I8">
        <v>5267475</v>
      </c>
      <c r="J8">
        <v>25654610</v>
      </c>
      <c r="K8">
        <v>279873</v>
      </c>
      <c r="L8">
        <v>260000</v>
      </c>
      <c r="M8" t="s">
        <v>954</v>
      </c>
    </row>
    <row r="9" spans="1:13" x14ac:dyDescent="0.3">
      <c r="A9" t="s">
        <v>1086</v>
      </c>
      <c r="B9" t="s">
        <v>954</v>
      </c>
      <c r="C9" t="s">
        <v>954</v>
      </c>
      <c r="D9" t="s">
        <v>954</v>
      </c>
      <c r="E9" t="s">
        <v>954</v>
      </c>
      <c r="F9" t="s">
        <v>954</v>
      </c>
      <c r="G9" t="s">
        <v>954</v>
      </c>
      <c r="H9">
        <v>270215</v>
      </c>
      <c r="I9">
        <v>859588</v>
      </c>
      <c r="J9">
        <v>3159336</v>
      </c>
      <c r="K9">
        <v>289868</v>
      </c>
      <c r="L9" t="s">
        <v>954</v>
      </c>
      <c r="M9" t="s">
        <v>954</v>
      </c>
    </row>
    <row r="10" spans="1:13" x14ac:dyDescent="0.3">
      <c r="A10" t="s">
        <v>1056</v>
      </c>
      <c r="B10">
        <v>289956</v>
      </c>
      <c r="C10">
        <v>339862</v>
      </c>
      <c r="D10" t="s">
        <v>954</v>
      </c>
      <c r="E10" t="s">
        <v>954</v>
      </c>
      <c r="F10" t="s">
        <v>954</v>
      </c>
      <c r="G10" t="s">
        <v>954</v>
      </c>
      <c r="H10">
        <v>900719</v>
      </c>
      <c r="I10">
        <v>6986651</v>
      </c>
      <c r="J10">
        <v>13977063</v>
      </c>
      <c r="K10" t="s">
        <v>954</v>
      </c>
      <c r="L10" t="s">
        <v>954</v>
      </c>
      <c r="M10" t="s">
        <v>954</v>
      </c>
    </row>
    <row r="11" spans="1:13" x14ac:dyDescent="0.3">
      <c r="A11" t="s">
        <v>1087</v>
      </c>
      <c r="B11" t="s">
        <v>954</v>
      </c>
      <c r="C11" t="s">
        <v>954</v>
      </c>
      <c r="D11" t="s">
        <v>954</v>
      </c>
      <c r="E11" t="s">
        <v>954</v>
      </c>
      <c r="F11" t="s">
        <v>954</v>
      </c>
      <c r="G11" t="s">
        <v>954</v>
      </c>
      <c r="H11">
        <v>410327</v>
      </c>
      <c r="I11" t="s">
        <v>954</v>
      </c>
      <c r="J11">
        <v>10047889</v>
      </c>
      <c r="K11">
        <v>259882</v>
      </c>
      <c r="L11" t="s">
        <v>954</v>
      </c>
      <c r="M11" t="s">
        <v>954</v>
      </c>
    </row>
    <row r="12" spans="1:13" x14ac:dyDescent="0.3">
      <c r="A12" t="s">
        <v>1084</v>
      </c>
      <c r="B12">
        <v>339949</v>
      </c>
      <c r="C12" t="s">
        <v>954</v>
      </c>
      <c r="D12" t="s">
        <v>954</v>
      </c>
      <c r="E12">
        <v>721158</v>
      </c>
      <c r="F12" t="s">
        <v>954</v>
      </c>
      <c r="G12">
        <v>4093218</v>
      </c>
      <c r="H12">
        <v>12149707</v>
      </c>
      <c r="I12">
        <v>16751971</v>
      </c>
      <c r="J12">
        <v>73774501</v>
      </c>
      <c r="K12">
        <v>9235812</v>
      </c>
      <c r="L12">
        <v>300000</v>
      </c>
      <c r="M12">
        <v>880000</v>
      </c>
    </row>
    <row r="13" spans="1:13" x14ac:dyDescent="0.3">
      <c r="A13" t="s">
        <v>1058</v>
      </c>
      <c r="B13">
        <v>3489477</v>
      </c>
      <c r="C13">
        <v>33136567</v>
      </c>
      <c r="D13">
        <v>3920015</v>
      </c>
      <c r="E13">
        <v>3054907</v>
      </c>
      <c r="F13" t="s">
        <v>954</v>
      </c>
      <c r="G13">
        <v>54699370</v>
      </c>
      <c r="H13">
        <v>40192112</v>
      </c>
      <c r="I13">
        <v>17111798</v>
      </c>
      <c r="J13">
        <v>2286879564</v>
      </c>
      <c r="K13">
        <v>13323958</v>
      </c>
      <c r="L13">
        <v>3810000</v>
      </c>
      <c r="M13">
        <v>15570000</v>
      </c>
    </row>
    <row r="14" spans="1:13" x14ac:dyDescent="0.3">
      <c r="A14" t="s">
        <v>1089</v>
      </c>
      <c r="B14" t="s">
        <v>954</v>
      </c>
      <c r="C14" t="s">
        <v>954</v>
      </c>
      <c r="D14" t="s">
        <v>954</v>
      </c>
      <c r="E14" t="s">
        <v>954</v>
      </c>
      <c r="F14" t="s">
        <v>954</v>
      </c>
      <c r="G14" t="s">
        <v>954</v>
      </c>
      <c r="H14" t="s">
        <v>954</v>
      </c>
      <c r="I14">
        <v>49436305</v>
      </c>
      <c r="J14">
        <v>254566519</v>
      </c>
      <c r="K14" t="s">
        <v>954</v>
      </c>
      <c r="L14" t="s">
        <v>954</v>
      </c>
      <c r="M14" t="s">
        <v>954</v>
      </c>
    </row>
    <row r="15" spans="1:13" x14ac:dyDescent="0.3">
      <c r="A15" t="s">
        <v>1060</v>
      </c>
      <c r="B15" t="s">
        <v>954</v>
      </c>
      <c r="C15">
        <v>1269485</v>
      </c>
      <c r="D15">
        <v>310001</v>
      </c>
      <c r="E15">
        <v>20853496</v>
      </c>
      <c r="F15">
        <v>300724</v>
      </c>
      <c r="G15" t="s">
        <v>954</v>
      </c>
      <c r="H15">
        <v>6805437</v>
      </c>
      <c r="I15">
        <v>223332960</v>
      </c>
      <c r="J15">
        <v>140210544</v>
      </c>
      <c r="K15">
        <v>549750</v>
      </c>
      <c r="L15" t="s">
        <v>954</v>
      </c>
      <c r="M15" t="s">
        <v>954</v>
      </c>
    </row>
    <row r="16" spans="1:13" x14ac:dyDescent="0.3">
      <c r="A16" t="s">
        <v>1061</v>
      </c>
      <c r="B16" t="s">
        <v>954</v>
      </c>
      <c r="C16">
        <v>1739294</v>
      </c>
      <c r="D16">
        <v>10660041</v>
      </c>
      <c r="E16">
        <v>6540505</v>
      </c>
      <c r="F16" t="s">
        <v>954</v>
      </c>
      <c r="G16" t="s">
        <v>954</v>
      </c>
      <c r="H16">
        <v>4593670</v>
      </c>
      <c r="I16">
        <v>52534820</v>
      </c>
      <c r="J16">
        <v>169864314</v>
      </c>
      <c r="K16" t="s">
        <v>954</v>
      </c>
      <c r="L16" t="s">
        <v>954</v>
      </c>
      <c r="M16" t="s">
        <v>954</v>
      </c>
    </row>
    <row r="17" spans="1:13" x14ac:dyDescent="0.3">
      <c r="A17" t="s">
        <v>1077</v>
      </c>
      <c r="B17" t="s">
        <v>954</v>
      </c>
      <c r="C17">
        <v>345389992</v>
      </c>
      <c r="D17">
        <v>120660467</v>
      </c>
      <c r="E17">
        <v>30899633</v>
      </c>
      <c r="F17">
        <v>3498432</v>
      </c>
      <c r="G17">
        <v>13547553</v>
      </c>
      <c r="H17">
        <v>91563156</v>
      </c>
      <c r="I17">
        <v>2140913895</v>
      </c>
      <c r="J17">
        <v>71584961</v>
      </c>
      <c r="K17">
        <v>189594037</v>
      </c>
      <c r="L17">
        <v>5230000</v>
      </c>
      <c r="M17">
        <v>7300000</v>
      </c>
    </row>
    <row r="18" spans="1:13" x14ac:dyDescent="0.3">
      <c r="A18" t="s">
        <v>1059</v>
      </c>
      <c r="B18">
        <v>1719742</v>
      </c>
      <c r="C18">
        <v>1419424</v>
      </c>
      <c r="D18">
        <v>12460048</v>
      </c>
      <c r="E18">
        <v>610981</v>
      </c>
      <c r="F18">
        <v>1553744</v>
      </c>
      <c r="G18">
        <v>1797022</v>
      </c>
      <c r="H18">
        <v>1591271</v>
      </c>
      <c r="I18">
        <v>32794282</v>
      </c>
      <c r="J18">
        <v>8938122</v>
      </c>
      <c r="K18">
        <v>8656075</v>
      </c>
      <c r="L18">
        <v>2920000</v>
      </c>
      <c r="M18" t="s">
        <v>954</v>
      </c>
    </row>
    <row r="19" spans="1:13" x14ac:dyDescent="0.3">
      <c r="A19" t="s">
        <v>1062</v>
      </c>
      <c r="B19" t="s">
        <v>954</v>
      </c>
      <c r="C19">
        <v>4418209</v>
      </c>
      <c r="D19" t="s">
        <v>954</v>
      </c>
      <c r="E19" t="s">
        <v>954</v>
      </c>
      <c r="F19" t="s">
        <v>954</v>
      </c>
      <c r="G19" t="s">
        <v>954</v>
      </c>
      <c r="H19" t="s">
        <v>954</v>
      </c>
      <c r="I19" t="s">
        <v>954</v>
      </c>
      <c r="J19">
        <v>321672421</v>
      </c>
      <c r="K19" t="s">
        <v>954</v>
      </c>
      <c r="L19" t="s">
        <v>954</v>
      </c>
      <c r="M19" t="s">
        <v>954</v>
      </c>
    </row>
    <row r="20" spans="1:13" x14ac:dyDescent="0.3">
      <c r="A20" t="s">
        <v>1063</v>
      </c>
      <c r="B20">
        <v>10898368</v>
      </c>
      <c r="C20">
        <v>69241932</v>
      </c>
      <c r="D20">
        <v>27670107</v>
      </c>
      <c r="E20">
        <v>25741347</v>
      </c>
      <c r="F20">
        <v>9472832</v>
      </c>
      <c r="G20">
        <v>30818937</v>
      </c>
      <c r="H20">
        <v>80063968</v>
      </c>
      <c r="I20">
        <v>412152462</v>
      </c>
      <c r="J20">
        <v>715649653</v>
      </c>
      <c r="K20">
        <v>173011555</v>
      </c>
      <c r="L20">
        <v>17750000</v>
      </c>
      <c r="M20">
        <v>6130000</v>
      </c>
    </row>
    <row r="21" spans="1:13" x14ac:dyDescent="0.3">
      <c r="A21" t="s">
        <v>1064</v>
      </c>
      <c r="B21">
        <v>10198473</v>
      </c>
      <c r="C21">
        <v>282385532</v>
      </c>
      <c r="D21">
        <v>69990270</v>
      </c>
      <c r="E21">
        <v>112220256</v>
      </c>
      <c r="F21">
        <v>27566442</v>
      </c>
      <c r="G21">
        <v>18159911</v>
      </c>
      <c r="H21">
        <v>241693106</v>
      </c>
      <c r="I21">
        <v>590936773</v>
      </c>
      <c r="J21">
        <v>467391808</v>
      </c>
      <c r="K21">
        <v>70288131</v>
      </c>
      <c r="L21">
        <v>21710000</v>
      </c>
      <c r="M21">
        <v>10970000</v>
      </c>
    </row>
    <row r="22" spans="1:13" x14ac:dyDescent="0.3">
      <c r="A22" t="s">
        <v>1067</v>
      </c>
      <c r="B22" t="s">
        <v>954</v>
      </c>
      <c r="C22">
        <v>15113873</v>
      </c>
      <c r="D22" t="s">
        <v>954</v>
      </c>
      <c r="E22">
        <v>7021278</v>
      </c>
      <c r="F22">
        <v>32257749</v>
      </c>
      <c r="G22" t="s">
        <v>954</v>
      </c>
      <c r="H22">
        <v>1591271</v>
      </c>
      <c r="I22">
        <v>68827012</v>
      </c>
      <c r="J22">
        <v>5048729</v>
      </c>
      <c r="K22">
        <v>5577471</v>
      </c>
      <c r="L22" t="s">
        <v>954</v>
      </c>
      <c r="M22">
        <v>15400000</v>
      </c>
    </row>
    <row r="23" spans="1:13" x14ac:dyDescent="0.3">
      <c r="A23" t="s">
        <v>1066</v>
      </c>
      <c r="B23">
        <v>32315163</v>
      </c>
      <c r="C23">
        <v>225018786</v>
      </c>
      <c r="D23">
        <v>27560106</v>
      </c>
      <c r="E23">
        <v>55018374</v>
      </c>
      <c r="F23">
        <v>11547833</v>
      </c>
      <c r="G23">
        <v>6878603</v>
      </c>
      <c r="H23">
        <v>155434187</v>
      </c>
      <c r="I23">
        <v>201853255</v>
      </c>
      <c r="J23">
        <v>1525129595</v>
      </c>
      <c r="K23" t="s">
        <v>954</v>
      </c>
      <c r="L23">
        <v>14340000</v>
      </c>
      <c r="M23">
        <v>250000</v>
      </c>
    </row>
    <row r="24" spans="1:13" x14ac:dyDescent="0.3">
      <c r="A24" t="s">
        <v>1068</v>
      </c>
      <c r="B24" t="s">
        <v>954</v>
      </c>
      <c r="C24">
        <v>18912333</v>
      </c>
      <c r="D24">
        <v>1410005</v>
      </c>
      <c r="E24">
        <v>25631170</v>
      </c>
      <c r="F24">
        <v>2947103</v>
      </c>
      <c r="G24" t="s">
        <v>954</v>
      </c>
      <c r="H24">
        <v>590471</v>
      </c>
      <c r="I24">
        <v>9415487</v>
      </c>
      <c r="J24">
        <v>3429279</v>
      </c>
      <c r="K24">
        <v>2648799</v>
      </c>
      <c r="L24" t="s">
        <v>954</v>
      </c>
      <c r="M24">
        <v>1250000</v>
      </c>
    </row>
    <row r="25" spans="1:13" x14ac:dyDescent="0.3">
      <c r="A25" t="s">
        <v>1069</v>
      </c>
      <c r="B25">
        <v>3709448</v>
      </c>
      <c r="C25">
        <v>404625981</v>
      </c>
      <c r="D25">
        <v>146160565</v>
      </c>
      <c r="E25">
        <v>6009653</v>
      </c>
      <c r="F25">
        <v>21251221</v>
      </c>
      <c r="G25">
        <v>35201675</v>
      </c>
      <c r="H25">
        <v>99009105</v>
      </c>
      <c r="I25">
        <v>1469755570</v>
      </c>
      <c r="J25">
        <v>260265322</v>
      </c>
      <c r="K25">
        <v>4078150</v>
      </c>
      <c r="L25">
        <v>47350000</v>
      </c>
      <c r="M25">
        <v>14880000</v>
      </c>
    </row>
    <row r="26" spans="1:13" x14ac:dyDescent="0.3">
      <c r="A26" t="s">
        <v>1090</v>
      </c>
      <c r="B26" t="s">
        <v>954</v>
      </c>
      <c r="C26" t="s">
        <v>954</v>
      </c>
      <c r="D26" t="s">
        <v>954</v>
      </c>
      <c r="E26" t="s">
        <v>954</v>
      </c>
      <c r="F26" t="s">
        <v>954</v>
      </c>
      <c r="G26" t="s">
        <v>954</v>
      </c>
      <c r="H26" t="s">
        <v>954</v>
      </c>
      <c r="I26">
        <v>279865</v>
      </c>
      <c r="J26" t="s">
        <v>954</v>
      </c>
      <c r="K26" t="s">
        <v>954</v>
      </c>
      <c r="L26" t="s">
        <v>954</v>
      </c>
      <c r="M26" t="s">
        <v>954</v>
      </c>
    </row>
    <row r="27" spans="1:13" x14ac:dyDescent="0.3">
      <c r="A27" t="s">
        <v>1070</v>
      </c>
      <c r="B27">
        <v>71449306</v>
      </c>
      <c r="C27">
        <v>108675947</v>
      </c>
      <c r="D27">
        <v>218280844</v>
      </c>
      <c r="E27">
        <v>64032854</v>
      </c>
      <c r="F27">
        <v>62089652</v>
      </c>
      <c r="G27">
        <v>91957638</v>
      </c>
      <c r="H27">
        <v>320776291</v>
      </c>
      <c r="I27">
        <v>1998782016</v>
      </c>
      <c r="J27">
        <v>1545365344</v>
      </c>
      <c r="K27">
        <v>55954629</v>
      </c>
      <c r="L27">
        <v>120240000</v>
      </c>
      <c r="M27">
        <v>37190000</v>
      </c>
    </row>
    <row r="28" spans="1:13" x14ac:dyDescent="0.3">
      <c r="A28" t="s">
        <v>1071</v>
      </c>
      <c r="B28">
        <v>22696603</v>
      </c>
      <c r="C28">
        <v>80077539</v>
      </c>
      <c r="D28">
        <v>135270523</v>
      </c>
      <c r="E28">
        <v>93169656</v>
      </c>
      <c r="F28">
        <v>52245926</v>
      </c>
      <c r="G28">
        <v>11690630</v>
      </c>
      <c r="H28">
        <v>249068999</v>
      </c>
      <c r="I28">
        <v>365424857</v>
      </c>
      <c r="J28">
        <v>406394623</v>
      </c>
      <c r="K28">
        <v>1709225</v>
      </c>
      <c r="L28">
        <v>47530000</v>
      </c>
      <c r="M28" t="s">
        <v>954</v>
      </c>
    </row>
    <row r="29" spans="1:13" x14ac:dyDescent="0.3">
      <c r="A29" t="s">
        <v>1074</v>
      </c>
      <c r="B29" t="s">
        <v>954</v>
      </c>
      <c r="C29">
        <v>229906</v>
      </c>
      <c r="D29" t="s">
        <v>954</v>
      </c>
      <c r="E29">
        <v>250402</v>
      </c>
      <c r="F29" t="s">
        <v>954</v>
      </c>
      <c r="G29">
        <v>379371</v>
      </c>
      <c r="H29">
        <v>12810235</v>
      </c>
      <c r="I29">
        <v>5837202</v>
      </c>
      <c r="J29">
        <v>46480235</v>
      </c>
      <c r="K29">
        <v>2009089</v>
      </c>
      <c r="L29" t="s">
        <v>954</v>
      </c>
      <c r="M29" t="s">
        <v>954</v>
      </c>
    </row>
    <row r="30" spans="1:13" s="124" customFormat="1" x14ac:dyDescent="0.3">
      <c r="A30" s="124" t="s">
        <v>1083</v>
      </c>
      <c r="B30" s="124" t="s">
        <v>954</v>
      </c>
      <c r="C30" s="124" t="s">
        <v>954</v>
      </c>
      <c r="D30" s="124">
        <v>620002</v>
      </c>
      <c r="E30" s="124">
        <v>3595775</v>
      </c>
      <c r="F30" s="124">
        <v>1934663</v>
      </c>
      <c r="G30" s="124" t="s">
        <v>954</v>
      </c>
      <c r="H30" s="124" t="s">
        <v>954</v>
      </c>
      <c r="I30" s="124">
        <v>99502310</v>
      </c>
      <c r="J30" s="124">
        <v>13957067</v>
      </c>
      <c r="K30" s="124" t="s">
        <v>954</v>
      </c>
      <c r="L30" s="124">
        <v>5340000</v>
      </c>
      <c r="M30" s="124">
        <v>920000</v>
      </c>
    </row>
    <row r="31" spans="1:13" x14ac:dyDescent="0.3">
      <c r="A31" t="s">
        <v>1082</v>
      </c>
      <c r="B31">
        <v>12968059</v>
      </c>
      <c r="C31" t="s">
        <v>954</v>
      </c>
      <c r="D31">
        <v>55710215</v>
      </c>
      <c r="E31">
        <v>8353417</v>
      </c>
      <c r="F31">
        <v>25140595</v>
      </c>
      <c r="G31">
        <v>8196419</v>
      </c>
      <c r="H31">
        <v>11228971</v>
      </c>
      <c r="I31">
        <v>336438750</v>
      </c>
      <c r="J31">
        <v>122064356</v>
      </c>
      <c r="K31">
        <v>21520242</v>
      </c>
      <c r="L31">
        <v>10000000</v>
      </c>
      <c r="M31">
        <v>67700000</v>
      </c>
    </row>
    <row r="32" spans="1:13" x14ac:dyDescent="0.3">
      <c r="A32" t="s">
        <v>1085</v>
      </c>
      <c r="B32">
        <v>979852</v>
      </c>
      <c r="C32" t="s">
        <v>954</v>
      </c>
      <c r="D32" t="s">
        <v>954</v>
      </c>
      <c r="E32" t="s">
        <v>954</v>
      </c>
      <c r="F32" t="s">
        <v>954</v>
      </c>
      <c r="G32">
        <v>628957</v>
      </c>
      <c r="H32">
        <v>40632464</v>
      </c>
      <c r="I32">
        <v>8765798</v>
      </c>
      <c r="J32">
        <v>20695652</v>
      </c>
      <c r="K32">
        <v>1499320</v>
      </c>
      <c r="L32" t="s">
        <v>954</v>
      </c>
      <c r="M32" t="s">
        <v>954</v>
      </c>
    </row>
    <row r="33" spans="1:13" x14ac:dyDescent="0.3">
      <c r="A33" t="s">
        <v>1091</v>
      </c>
      <c r="B33" t="s">
        <v>954</v>
      </c>
      <c r="C33" t="s">
        <v>954</v>
      </c>
      <c r="D33" t="s">
        <v>954</v>
      </c>
      <c r="E33" t="s">
        <v>954</v>
      </c>
      <c r="F33" t="s">
        <v>954</v>
      </c>
      <c r="G33" t="s">
        <v>954</v>
      </c>
      <c r="H33" t="s">
        <v>954</v>
      </c>
      <c r="I33" t="s">
        <v>954</v>
      </c>
      <c r="J33">
        <v>4988951</v>
      </c>
      <c r="K33">
        <v>1139483</v>
      </c>
      <c r="L33" t="s">
        <v>954</v>
      </c>
      <c r="M33" t="s">
        <v>954</v>
      </c>
    </row>
    <row r="34" spans="1:13" x14ac:dyDescent="0.3">
      <c r="A34" t="s">
        <v>1073</v>
      </c>
      <c r="B34" t="s">
        <v>954</v>
      </c>
      <c r="C34">
        <v>4188302</v>
      </c>
      <c r="D34" t="s">
        <v>954</v>
      </c>
      <c r="E34">
        <v>671077</v>
      </c>
      <c r="F34" t="s">
        <v>954</v>
      </c>
      <c r="G34" t="s">
        <v>954</v>
      </c>
      <c r="H34" t="s">
        <v>954</v>
      </c>
      <c r="I34" t="s">
        <v>954</v>
      </c>
      <c r="J34">
        <v>19755849</v>
      </c>
      <c r="K34">
        <v>289868</v>
      </c>
      <c r="L34" t="s">
        <v>954</v>
      </c>
      <c r="M34" t="s">
        <v>954</v>
      </c>
    </row>
    <row r="35" spans="1:13" s="123" customFormat="1" x14ac:dyDescent="0.3">
      <c r="A35" s="123" t="s">
        <v>1075</v>
      </c>
      <c r="B35" s="123" t="s">
        <v>954</v>
      </c>
      <c r="C35" s="123">
        <v>3928407</v>
      </c>
      <c r="D35" s="123" t="s">
        <v>954</v>
      </c>
      <c r="E35" s="123">
        <v>280450</v>
      </c>
      <c r="F35" s="123" t="s">
        <v>954</v>
      </c>
      <c r="G35" s="123">
        <v>818643</v>
      </c>
      <c r="H35" s="123" t="s">
        <v>954</v>
      </c>
      <c r="I35" s="123" t="s">
        <v>954</v>
      </c>
      <c r="J35" s="123" t="s">
        <v>954</v>
      </c>
      <c r="K35" s="123">
        <v>959564</v>
      </c>
      <c r="L35" s="123" t="s">
        <v>954</v>
      </c>
      <c r="M35" s="123" t="s">
        <v>954</v>
      </c>
    </row>
    <row r="36" spans="1:13" s="123" customFormat="1" x14ac:dyDescent="0.3">
      <c r="A36" s="123" t="s">
        <v>1092</v>
      </c>
      <c r="B36" s="123" t="s">
        <v>954</v>
      </c>
      <c r="C36" s="123" t="s">
        <v>954</v>
      </c>
      <c r="D36" s="123" t="s">
        <v>954</v>
      </c>
      <c r="E36" s="123" t="s">
        <v>954</v>
      </c>
      <c r="F36" s="123" t="s">
        <v>954</v>
      </c>
      <c r="G36" s="123" t="s">
        <v>954</v>
      </c>
      <c r="H36" s="123" t="s">
        <v>954</v>
      </c>
      <c r="I36" s="123" t="s">
        <v>954</v>
      </c>
      <c r="J36" s="123">
        <v>269943</v>
      </c>
      <c r="K36" s="123" t="s">
        <v>954</v>
      </c>
      <c r="L36" s="123" t="s">
        <v>954</v>
      </c>
      <c r="M36" s="123" t="s">
        <v>954</v>
      </c>
    </row>
    <row r="37" spans="1:13" s="124" customFormat="1" x14ac:dyDescent="0.3">
      <c r="A37" s="124" t="s">
        <v>1076</v>
      </c>
      <c r="B37" s="124" t="s">
        <v>954</v>
      </c>
      <c r="C37" s="124">
        <v>329866</v>
      </c>
      <c r="D37" s="124" t="s">
        <v>954</v>
      </c>
      <c r="F37" s="124" t="s">
        <v>954</v>
      </c>
      <c r="G37" s="124" t="s">
        <v>954</v>
      </c>
      <c r="H37" s="124">
        <v>4843870</v>
      </c>
      <c r="I37" s="124">
        <v>4877662</v>
      </c>
      <c r="J37" s="124">
        <v>21255534</v>
      </c>
      <c r="K37" s="124" t="s">
        <v>954</v>
      </c>
      <c r="L37" s="124" t="s">
        <v>954</v>
      </c>
      <c r="M37" s="124" t="s">
        <v>954</v>
      </c>
    </row>
    <row r="38" spans="1:13" s="124" customFormat="1" x14ac:dyDescent="0.3">
      <c r="A38" s="124" t="s">
        <v>1093</v>
      </c>
      <c r="B38" s="124" t="s">
        <v>954</v>
      </c>
      <c r="C38" s="124" t="s">
        <v>954</v>
      </c>
      <c r="D38" s="124" t="s">
        <v>954</v>
      </c>
      <c r="E38" s="124" t="s">
        <v>954</v>
      </c>
      <c r="F38" s="124" t="s">
        <v>954</v>
      </c>
      <c r="G38" s="124" t="s">
        <v>954</v>
      </c>
      <c r="H38" s="124" t="s">
        <v>954</v>
      </c>
      <c r="I38" s="124" t="s">
        <v>954</v>
      </c>
      <c r="J38" s="124" t="s">
        <v>954</v>
      </c>
      <c r="K38" s="124">
        <v>5827357</v>
      </c>
      <c r="L38" s="124" t="s">
        <v>954</v>
      </c>
      <c r="M38" s="124" t="s">
        <v>954</v>
      </c>
    </row>
    <row r="39" spans="1:13" x14ac:dyDescent="0.3">
      <c r="A39" t="s">
        <v>1047</v>
      </c>
      <c r="B39">
        <f t="shared" ref="B39:J39" si="0">SUM(B3:B38)/1000000</f>
        <v>176.86352500000001</v>
      </c>
      <c r="C39">
        <f t="shared" si="0"/>
        <v>1628.659795</v>
      </c>
      <c r="D39">
        <f t="shared" si="0"/>
        <v>842.78325299999995</v>
      </c>
      <c r="E39">
        <f t="shared" si="0"/>
        <v>475.93446999999998</v>
      </c>
      <c r="F39">
        <f t="shared" si="0"/>
        <v>253.511022</v>
      </c>
      <c r="G39">
        <f t="shared" si="0"/>
        <v>287.22410000000002</v>
      </c>
      <c r="H39">
        <f t="shared" si="0"/>
        <v>1399.8284120000001</v>
      </c>
      <c r="I39">
        <f t="shared" si="0"/>
        <v>8251.6351140000006</v>
      </c>
      <c r="J39">
        <f t="shared" si="0"/>
        <v>9239.3887319999994</v>
      </c>
      <c r="K39">
        <f>SUM(K3:K38)/1000000</f>
        <v>591.51179400000001</v>
      </c>
      <c r="L39">
        <f>SUM(L3:L38)/1000000</f>
        <v>300.12</v>
      </c>
      <c r="M39">
        <f>SUM(M3:M38)/1000000</f>
        <v>179.37</v>
      </c>
    </row>
    <row r="41" spans="1:13" x14ac:dyDescent="0.3">
      <c r="A41" t="s">
        <v>1049</v>
      </c>
      <c r="B41">
        <f>SUM(B2:B12)</f>
        <v>6439034</v>
      </c>
      <c r="C41">
        <f t="shared" ref="C41:K41" si="1">SUM(C2:C12)</f>
        <v>28558420</v>
      </c>
      <c r="D41">
        <f t="shared" si="1"/>
        <v>13870050</v>
      </c>
      <c r="E41">
        <f t="shared" si="1"/>
        <v>11979239</v>
      </c>
      <c r="F41">
        <f t="shared" si="1"/>
        <v>1704106</v>
      </c>
      <c r="G41">
        <f t="shared" si="1"/>
        <v>12449371</v>
      </c>
      <c r="H41">
        <f t="shared" si="1"/>
        <v>40732538</v>
      </c>
      <c r="I41">
        <f t="shared" si="1"/>
        <v>167169874</v>
      </c>
      <c r="J41">
        <f t="shared" si="1"/>
        <v>813269141</v>
      </c>
      <c r="K41">
        <f t="shared" si="1"/>
        <v>34074547</v>
      </c>
      <c r="L41">
        <f t="shared" ref="L41:M41" si="2">SUM(L2:L12)</f>
        <v>3900000</v>
      </c>
      <c r="M41">
        <f t="shared" si="2"/>
        <v>1810000</v>
      </c>
    </row>
    <row r="42" spans="1:13" x14ac:dyDescent="0.3">
      <c r="A42" t="s">
        <v>1050</v>
      </c>
      <c r="B42">
        <f>SUM(B16,B15,B19,B14)</f>
        <v>0</v>
      </c>
      <c r="C42">
        <f t="shared" ref="C42:K42" si="3">SUM(C16,C15,C19,C14)</f>
        <v>7426988</v>
      </c>
      <c r="D42">
        <f t="shared" si="3"/>
        <v>10970042</v>
      </c>
      <c r="E42">
        <f t="shared" si="3"/>
        <v>27394001</v>
      </c>
      <c r="F42">
        <f t="shared" si="3"/>
        <v>300724</v>
      </c>
      <c r="G42">
        <f t="shared" si="3"/>
        <v>0</v>
      </c>
      <c r="H42">
        <f t="shared" si="3"/>
        <v>11399107</v>
      </c>
      <c r="I42">
        <f t="shared" si="3"/>
        <v>325304085</v>
      </c>
      <c r="J42">
        <f t="shared" si="3"/>
        <v>886313798</v>
      </c>
      <c r="K42">
        <f t="shared" si="3"/>
        <v>549750</v>
      </c>
      <c r="L42">
        <f t="shared" ref="L42:M42" si="4">SUM(L16,L15,L19,L14)</f>
        <v>0</v>
      </c>
      <c r="M42">
        <f t="shared" si="4"/>
        <v>0</v>
      </c>
    </row>
    <row r="43" spans="1:13" x14ac:dyDescent="0.3">
      <c r="A43" t="s">
        <v>1065</v>
      </c>
      <c r="B43">
        <f>SUM(B22)</f>
        <v>0</v>
      </c>
      <c r="C43">
        <f t="shared" ref="C43:K43" si="5">SUM(C22)</f>
        <v>15113873</v>
      </c>
      <c r="D43">
        <f t="shared" si="5"/>
        <v>0</v>
      </c>
      <c r="E43">
        <f t="shared" si="5"/>
        <v>7021278</v>
      </c>
      <c r="F43">
        <f t="shared" si="5"/>
        <v>32257749</v>
      </c>
      <c r="G43">
        <f t="shared" si="5"/>
        <v>0</v>
      </c>
      <c r="H43">
        <f t="shared" si="5"/>
        <v>1591271</v>
      </c>
      <c r="I43">
        <f t="shared" si="5"/>
        <v>68827012</v>
      </c>
      <c r="J43">
        <f t="shared" si="5"/>
        <v>5048729</v>
      </c>
      <c r="K43">
        <f t="shared" si="5"/>
        <v>5577471</v>
      </c>
      <c r="L43">
        <f t="shared" ref="L43:M43" si="6">SUM(L22)</f>
        <v>0</v>
      </c>
      <c r="M43">
        <f t="shared" si="6"/>
        <v>15400000</v>
      </c>
    </row>
    <row r="44" spans="1:13" x14ac:dyDescent="0.3">
      <c r="A44" t="s">
        <v>1051</v>
      </c>
      <c r="B44">
        <f>SUM(B13,B18,B17,B20,B21,B25,B27,B28,B31,B32)</f>
        <v>138109328</v>
      </c>
      <c r="C44">
        <f t="shared" ref="C44:K44" si="7">SUM(C13,C18,C17,C20,C21,C25,C27,C28,C31,C32)</f>
        <v>1324952914</v>
      </c>
      <c r="D44">
        <f t="shared" si="7"/>
        <v>790123054</v>
      </c>
      <c r="E44">
        <f t="shared" si="7"/>
        <v>344092704</v>
      </c>
      <c r="F44">
        <f t="shared" si="7"/>
        <v>202818844</v>
      </c>
      <c r="G44">
        <f t="shared" si="7"/>
        <v>266698112</v>
      </c>
      <c r="H44">
        <f t="shared" si="7"/>
        <v>1175819443</v>
      </c>
      <c r="I44">
        <f t="shared" si="7"/>
        <v>7373076201</v>
      </c>
      <c r="J44">
        <f t="shared" si="7"/>
        <v>5905229405</v>
      </c>
      <c r="K44">
        <f t="shared" si="7"/>
        <v>539635322</v>
      </c>
      <c r="L44">
        <f t="shared" ref="L44:M44" si="8">SUM(L13,L18,L17,L20,L21,L25,L27,L28,L31,L32)</f>
        <v>276540000</v>
      </c>
      <c r="M44">
        <f t="shared" si="8"/>
        <v>159740000</v>
      </c>
    </row>
    <row r="45" spans="1:13" x14ac:dyDescent="0.3">
      <c r="A45" t="s">
        <v>1048</v>
      </c>
      <c r="B45">
        <f>SUM(B23)</f>
        <v>32315163</v>
      </c>
      <c r="C45">
        <f t="shared" ref="C45:K45" si="9">SUM(C23)</f>
        <v>225018786</v>
      </c>
      <c r="D45">
        <f t="shared" si="9"/>
        <v>27560106</v>
      </c>
      <c r="E45">
        <f t="shared" si="9"/>
        <v>55018374</v>
      </c>
      <c r="F45">
        <f t="shared" si="9"/>
        <v>11547833</v>
      </c>
      <c r="G45">
        <f t="shared" si="9"/>
        <v>6878603</v>
      </c>
      <c r="H45">
        <f t="shared" si="9"/>
        <v>155434187</v>
      </c>
      <c r="I45">
        <f t="shared" si="9"/>
        <v>201853255</v>
      </c>
      <c r="J45">
        <f t="shared" si="9"/>
        <v>1525129595</v>
      </c>
      <c r="K45">
        <f t="shared" si="9"/>
        <v>0</v>
      </c>
      <c r="L45">
        <f t="shared" ref="L45:M45" si="10">SUM(L23)</f>
        <v>14340000</v>
      </c>
      <c r="M45">
        <f t="shared" si="10"/>
        <v>250000</v>
      </c>
    </row>
    <row r="46" spans="1:13" x14ac:dyDescent="0.3">
      <c r="A46" t="s">
        <v>1078</v>
      </c>
      <c r="B46">
        <f>SUM(B24)</f>
        <v>0</v>
      </c>
      <c r="C46">
        <f t="shared" ref="C46:K46" si="11">SUM(C24)</f>
        <v>18912333</v>
      </c>
      <c r="D46">
        <f t="shared" si="11"/>
        <v>1410005</v>
      </c>
      <c r="E46">
        <f t="shared" si="11"/>
        <v>25631170</v>
      </c>
      <c r="F46">
        <f t="shared" si="11"/>
        <v>2947103</v>
      </c>
      <c r="G46">
        <f t="shared" si="11"/>
        <v>0</v>
      </c>
      <c r="H46">
        <f t="shared" si="11"/>
        <v>590471</v>
      </c>
      <c r="I46">
        <f t="shared" si="11"/>
        <v>9415487</v>
      </c>
      <c r="J46">
        <f t="shared" si="11"/>
        <v>3429279</v>
      </c>
      <c r="K46">
        <f t="shared" si="11"/>
        <v>2648799</v>
      </c>
      <c r="L46">
        <f t="shared" ref="L46:M46" si="12">SUM(L24)</f>
        <v>0</v>
      </c>
      <c r="M46">
        <f t="shared" si="12"/>
        <v>1250000</v>
      </c>
    </row>
    <row r="47" spans="1:13" x14ac:dyDescent="0.3">
      <c r="A47" t="s">
        <v>1079</v>
      </c>
      <c r="B47">
        <f>SUM(B29)</f>
        <v>0</v>
      </c>
      <c r="C47">
        <f t="shared" ref="C47:K47" si="13">SUM(C29)</f>
        <v>229906</v>
      </c>
      <c r="D47">
        <f t="shared" si="13"/>
        <v>0</v>
      </c>
      <c r="E47">
        <f t="shared" si="13"/>
        <v>250402</v>
      </c>
      <c r="F47">
        <f t="shared" si="13"/>
        <v>0</v>
      </c>
      <c r="G47">
        <f t="shared" si="13"/>
        <v>379371</v>
      </c>
      <c r="H47">
        <f t="shared" si="13"/>
        <v>12810235</v>
      </c>
      <c r="I47">
        <f t="shared" si="13"/>
        <v>5837202</v>
      </c>
      <c r="J47">
        <f t="shared" si="13"/>
        <v>46480235</v>
      </c>
      <c r="K47">
        <f t="shared" si="13"/>
        <v>2009089</v>
      </c>
      <c r="L47">
        <f t="shared" ref="L47:M47" si="14">SUM(L29)</f>
        <v>0</v>
      </c>
      <c r="M47">
        <f t="shared" si="14"/>
        <v>0</v>
      </c>
    </row>
    <row r="48" spans="1:13" x14ac:dyDescent="0.3">
      <c r="A48" t="s">
        <v>1072</v>
      </c>
      <c r="B48">
        <f>SUM(B34)</f>
        <v>0</v>
      </c>
      <c r="C48">
        <f t="shared" ref="C48:K48" si="15">SUM(C34)</f>
        <v>4188302</v>
      </c>
      <c r="D48">
        <f t="shared" si="15"/>
        <v>0</v>
      </c>
      <c r="E48">
        <f t="shared" si="15"/>
        <v>671077</v>
      </c>
      <c r="F48">
        <f t="shared" si="15"/>
        <v>0</v>
      </c>
      <c r="G48">
        <f t="shared" si="15"/>
        <v>0</v>
      </c>
      <c r="H48">
        <f t="shared" si="15"/>
        <v>0</v>
      </c>
      <c r="I48">
        <f t="shared" si="15"/>
        <v>0</v>
      </c>
      <c r="J48">
        <f t="shared" si="15"/>
        <v>19755849</v>
      </c>
      <c r="K48">
        <f t="shared" si="15"/>
        <v>289868</v>
      </c>
      <c r="L48">
        <f t="shared" ref="L48:M48" si="16">SUM(L34)</f>
        <v>0</v>
      </c>
      <c r="M48">
        <f t="shared" si="16"/>
        <v>0</v>
      </c>
    </row>
    <row r="50" spans="1:13" x14ac:dyDescent="0.3">
      <c r="A50" s="125" t="s">
        <v>1088</v>
      </c>
      <c r="B50" s="127"/>
      <c r="C50" s="127"/>
      <c r="D50" s="127"/>
      <c r="E50" s="127"/>
      <c r="F50" s="127"/>
      <c r="G50" s="127"/>
      <c r="H50" s="127"/>
      <c r="I50" s="127"/>
    </row>
    <row r="51" spans="1:13" x14ac:dyDescent="0.3">
      <c r="A51" s="125" t="str">
        <f>A41</f>
        <v>Buildings etc.</v>
      </c>
      <c r="B51" s="126">
        <f>B41/SUM(B$41:B$48)</f>
        <v>3.6406794447865945E-2</v>
      </c>
      <c r="C51" s="126">
        <f t="shared" ref="C51:K51" si="17">C41/SUM(C$41:C$48)</f>
        <v>1.758088724568432E-2</v>
      </c>
      <c r="D51" s="126">
        <f t="shared" si="17"/>
        <v>1.64350082011284E-2</v>
      </c>
      <c r="E51" s="126">
        <f t="shared" si="17"/>
        <v>2.5376612159374527E-2</v>
      </c>
      <c r="F51" s="126">
        <f t="shared" si="17"/>
        <v>6.7737127875358112E-3</v>
      </c>
      <c r="G51" s="126">
        <f t="shared" si="17"/>
        <v>4.3467645939441718E-2</v>
      </c>
      <c r="H51" s="126">
        <f t="shared" si="17"/>
        <v>2.9128432933060899E-2</v>
      </c>
      <c r="I51" s="126">
        <f t="shared" si="17"/>
        <v>2.05079090051568E-2</v>
      </c>
      <c r="J51" s="126">
        <f t="shared" si="17"/>
        <v>8.8354104516347245E-2</v>
      </c>
      <c r="K51" s="126">
        <f t="shared" si="17"/>
        <v>5.8268519153794898E-2</v>
      </c>
      <c r="L51" s="126">
        <f t="shared" ref="L51:M51" si="18">L41/SUM(L$41:L$48)</f>
        <v>1.3230205577040504E-2</v>
      </c>
      <c r="M51" s="126">
        <f t="shared" si="18"/>
        <v>1.0142897170075651E-2</v>
      </c>
    </row>
    <row r="52" spans="1:13" x14ac:dyDescent="0.3">
      <c r="A52" s="125" t="str">
        <f t="shared" ref="A52:A57" si="19">A42</f>
        <v>Agriculture</v>
      </c>
      <c r="B52" s="126">
        <f t="shared" ref="B52:B58" si="20">B42/SUM(B$41:B$48)</f>
        <v>0</v>
      </c>
      <c r="C52" s="126">
        <f t="shared" ref="C52:K52" si="21">C42/SUM(C$41:C$48)</f>
        <v>4.5721380455589107E-3</v>
      </c>
      <c r="D52" s="126">
        <f t="shared" si="21"/>
        <v>1.2998708024608634E-2</v>
      </c>
      <c r="E52" s="126">
        <f t="shared" si="21"/>
        <v>5.8030976664754576E-2</v>
      </c>
      <c r="F52" s="126">
        <f t="shared" si="21"/>
        <v>1.1953587419555587E-3</v>
      </c>
      <c r="G52" s="126">
        <f t="shared" si="21"/>
        <v>0</v>
      </c>
      <c r="H52" s="126">
        <f t="shared" si="21"/>
        <v>8.1516679305935966E-3</v>
      </c>
      <c r="I52" s="126">
        <f t="shared" si="21"/>
        <v>3.9907349419823053E-2</v>
      </c>
      <c r="J52" s="126">
        <f t="shared" si="21"/>
        <v>9.6289725006020704E-2</v>
      </c>
      <c r="K52" s="126">
        <f t="shared" si="21"/>
        <v>9.4008934013998027E-4</v>
      </c>
      <c r="L52" s="126">
        <f t="shared" ref="L52:M52" si="22">L42/SUM(L$41:L$48)</f>
        <v>0</v>
      </c>
      <c r="M52" s="126">
        <f t="shared" si="22"/>
        <v>0</v>
      </c>
    </row>
    <row r="53" spans="1:13" x14ac:dyDescent="0.3">
      <c r="A53" s="125" t="str">
        <f t="shared" si="19"/>
        <v>Broad-leaved forest</v>
      </c>
      <c r="B53" s="126">
        <f t="shared" si="20"/>
        <v>0</v>
      </c>
      <c r="C53" s="126">
        <f t="shared" ref="C53:K53" si="23">C43/SUM(C$41:C$48)</f>
        <v>9.3042716319247584E-3</v>
      </c>
      <c r="D53" s="126">
        <f t="shared" si="23"/>
        <v>0</v>
      </c>
      <c r="E53" s="126">
        <f t="shared" si="23"/>
        <v>1.4873753555559654E-2</v>
      </c>
      <c r="F53" s="126">
        <f t="shared" si="23"/>
        <v>0.12822249724983101</v>
      </c>
      <c r="G53" s="126">
        <f t="shared" si="23"/>
        <v>0</v>
      </c>
      <c r="H53" s="126">
        <f t="shared" si="23"/>
        <v>1.1379411369314809E-3</v>
      </c>
      <c r="I53" s="126">
        <f t="shared" si="23"/>
        <v>8.4434956216622795E-3</v>
      </c>
      <c r="J53" s="126">
        <f t="shared" si="23"/>
        <v>5.4849730212585711E-4</v>
      </c>
      <c r="K53" s="126">
        <f t="shared" si="23"/>
        <v>9.5376462611002754E-3</v>
      </c>
      <c r="L53" s="126">
        <f t="shared" ref="L53:M53" si="24">L43/SUM(L$41:L$48)</f>
        <v>0</v>
      </c>
      <c r="M53" s="126">
        <f t="shared" si="24"/>
        <v>8.6298683104511067E-2</v>
      </c>
    </row>
    <row r="54" spans="1:13" x14ac:dyDescent="0.3">
      <c r="A54" s="125" t="str">
        <f t="shared" si="19"/>
        <v>Phrygana</v>
      </c>
      <c r="B54" s="126">
        <f t="shared" si="20"/>
        <v>0.78088078364377278</v>
      </c>
      <c r="C54" s="126">
        <f t="shared" ref="C54:K54" si="25">C44/SUM(C$41:C$48)</f>
        <v>0.81565604073596776</v>
      </c>
      <c r="D54" s="126">
        <f t="shared" si="25"/>
        <v>0.93623879311110025</v>
      </c>
      <c r="E54" s="126">
        <f t="shared" si="25"/>
        <v>0.72892001706272491</v>
      </c>
      <c r="F54" s="126">
        <f t="shared" si="25"/>
        <v>0.80619198404091696</v>
      </c>
      <c r="G54" s="126">
        <f t="shared" si="25"/>
        <v>0.93119074892487119</v>
      </c>
      <c r="H54" s="126">
        <f t="shared" si="25"/>
        <v>0.84084565972330338</v>
      </c>
      <c r="I54" s="126">
        <f t="shared" si="25"/>
        <v>0.90450732659040689</v>
      </c>
      <c r="J54" s="126">
        <f t="shared" si="25"/>
        <v>0.64154808013596698</v>
      </c>
      <c r="K54" s="126">
        <f t="shared" si="25"/>
        <v>0.92279293092352122</v>
      </c>
      <c r="L54" s="126">
        <f t="shared" ref="L54:M54" si="26">L44/SUM(L$41:L$48)</f>
        <v>0.93812334622430282</v>
      </c>
      <c r="M54" s="126">
        <f t="shared" si="26"/>
        <v>0.89515270383861023</v>
      </c>
    </row>
    <row r="55" spans="1:13" x14ac:dyDescent="0.3">
      <c r="A55" s="125" t="str">
        <f t="shared" si="19"/>
        <v>Coniferous forest</v>
      </c>
      <c r="B55" s="126">
        <f t="shared" si="20"/>
        <v>0.18271242190836126</v>
      </c>
      <c r="C55" s="126">
        <f t="shared" ref="C55:K55" si="27">C45/SUM(C$41:C$48)</f>
        <v>0.13852411669927012</v>
      </c>
      <c r="D55" s="126">
        <f t="shared" si="27"/>
        <v>3.2656736503038415E-2</v>
      </c>
      <c r="E55" s="126">
        <f t="shared" si="27"/>
        <v>0.11654996937930827</v>
      </c>
      <c r="F55" s="126">
        <f t="shared" si="27"/>
        <v>4.5901900504093075E-2</v>
      </c>
      <c r="G55" s="126">
        <f t="shared" si="27"/>
        <v>2.4017010960793249E-2</v>
      </c>
      <c r="H55" s="126">
        <f t="shared" si="27"/>
        <v>0.11115325766183158</v>
      </c>
      <c r="I55" s="126">
        <f t="shared" si="27"/>
        <v>2.4762764288107985E-2</v>
      </c>
      <c r="J55" s="126">
        <f t="shared" si="27"/>
        <v>0.16569110131476678</v>
      </c>
      <c r="K55" s="126">
        <f t="shared" si="27"/>
        <v>0</v>
      </c>
      <c r="L55" s="126">
        <f t="shared" ref="L55:M55" si="28">L45/SUM(L$41:L$48)</f>
        <v>4.8646448198656628E-2</v>
      </c>
      <c r="M55" s="126">
        <f t="shared" si="28"/>
        <v>1.4009526478005044E-3</v>
      </c>
    </row>
    <row r="56" spans="1:13" x14ac:dyDescent="0.3">
      <c r="A56" s="125" t="str">
        <f t="shared" si="19"/>
        <v>Mixed forest</v>
      </c>
      <c r="B56" s="126">
        <f t="shared" si="20"/>
        <v>0</v>
      </c>
      <c r="C56" s="126">
        <f t="shared" ref="C56:K56" si="29">C46/SUM(C$41:C$48)</f>
        <v>1.1642646687941235E-2</v>
      </c>
      <c r="D56" s="126">
        <f t="shared" si="29"/>
        <v>1.6707541601242999E-3</v>
      </c>
      <c r="E56" s="126">
        <f t="shared" si="29"/>
        <v>5.4296626044525502E-2</v>
      </c>
      <c r="F56" s="126">
        <f t="shared" si="29"/>
        <v>1.1714546675667565E-2</v>
      </c>
      <c r="G56" s="126">
        <f t="shared" si="29"/>
        <v>0</v>
      </c>
      <c r="H56" s="126">
        <f t="shared" si="29"/>
        <v>4.2225443753142515E-4</v>
      </c>
      <c r="I56" s="126">
        <f t="shared" si="29"/>
        <v>1.1550642829056435E-3</v>
      </c>
      <c r="J56" s="126">
        <f t="shared" si="29"/>
        <v>3.7255916880007961E-4</v>
      </c>
      <c r="K56" s="126">
        <f t="shared" si="29"/>
        <v>4.5295274289648742E-3</v>
      </c>
      <c r="L56" s="126">
        <f t="shared" ref="L56:M56" si="30">L46/SUM(L$41:L$48)</f>
        <v>0</v>
      </c>
      <c r="M56" s="126">
        <f t="shared" si="30"/>
        <v>7.0047632390025216E-3</v>
      </c>
    </row>
    <row r="57" spans="1:13" x14ac:dyDescent="0.3">
      <c r="A57" s="125" t="str">
        <f t="shared" si="19"/>
        <v>Dunes</v>
      </c>
      <c r="B57" s="126">
        <f t="shared" si="20"/>
        <v>0</v>
      </c>
      <c r="C57" s="126">
        <f t="shared" ref="C57:K57" si="31">C47/SUM(C$41:C$48)</f>
        <v>1.415327410657277E-4</v>
      </c>
      <c r="D57" s="126">
        <f t="shared" si="31"/>
        <v>0</v>
      </c>
      <c r="E57" s="126">
        <f t="shared" si="31"/>
        <v>5.3044725444844211E-4</v>
      </c>
      <c r="F57" s="126">
        <f t="shared" si="31"/>
        <v>0</v>
      </c>
      <c r="G57" s="126">
        <f t="shared" si="31"/>
        <v>1.3245941748938116E-3</v>
      </c>
      <c r="H57" s="126">
        <f t="shared" si="31"/>
        <v>9.1607861767476744E-3</v>
      </c>
      <c r="I57" s="126">
        <f t="shared" si="31"/>
        <v>7.1609079193730367E-4</v>
      </c>
      <c r="J57" s="126">
        <f t="shared" si="31"/>
        <v>5.0496438806035817E-3</v>
      </c>
      <c r="K57" s="126">
        <f t="shared" si="31"/>
        <v>3.4356037331377768E-3</v>
      </c>
      <c r="L57" s="126">
        <f t="shared" ref="L57:M57" si="32">L47/SUM(L$41:L$48)</f>
        <v>0</v>
      </c>
      <c r="M57" s="126">
        <f t="shared" si="32"/>
        <v>0</v>
      </c>
    </row>
    <row r="58" spans="1:13" x14ac:dyDescent="0.3">
      <c r="A58" s="125" t="str">
        <f>A48</f>
        <v>Salt marshes</v>
      </c>
      <c r="B58" s="126">
        <f t="shared" si="20"/>
        <v>0</v>
      </c>
      <c r="C58" s="126">
        <f t="shared" ref="C58:K58" si="33">C48/SUM(C$41:C$48)</f>
        <v>2.5783662125871856E-3</v>
      </c>
      <c r="D58" s="126">
        <f t="shared" si="33"/>
        <v>0</v>
      </c>
      <c r="E58" s="126">
        <f t="shared" si="33"/>
        <v>1.4215978793040676E-3</v>
      </c>
      <c r="F58" s="126">
        <f t="shared" si="33"/>
        <v>0</v>
      </c>
      <c r="G58" s="126">
        <f t="shared" si="33"/>
        <v>0</v>
      </c>
      <c r="H58" s="126">
        <f t="shared" si="33"/>
        <v>0</v>
      </c>
      <c r="I58" s="126">
        <f t="shared" si="33"/>
        <v>0</v>
      </c>
      <c r="J58" s="126">
        <f t="shared" si="33"/>
        <v>2.1462886753687536E-3</v>
      </c>
      <c r="K58" s="126">
        <f t="shared" si="33"/>
        <v>4.9568315934096557E-4</v>
      </c>
      <c r="L58" s="126">
        <f t="shared" ref="L58:M58" si="34">L48/SUM(L$41:L$48)</f>
        <v>0</v>
      </c>
      <c r="M58" s="126">
        <f t="shared" si="34"/>
        <v>0</v>
      </c>
    </row>
    <row r="61" spans="1:13" x14ac:dyDescent="0.3">
      <c r="A61" t="s">
        <v>1284</v>
      </c>
      <c r="B61">
        <f>(SUM(B53,B55,B56)/SUM(,B51,B52,B58,B57))</f>
        <v>5.0186352487034549</v>
      </c>
      <c r="C61">
        <f t="shared" ref="C61:M61" si="35">(SUM(C53,C55,C56)/SUM(,C51,C52,C58,C57))</f>
        <v>6.4114308976701491</v>
      </c>
      <c r="D61">
        <f t="shared" si="35"/>
        <v>1.1662642392789848</v>
      </c>
      <c r="E61">
        <f t="shared" si="35"/>
        <v>2.1757397538868557</v>
      </c>
      <c r="F61">
        <f t="shared" si="35"/>
        <v>23.320024640493209</v>
      </c>
      <c r="G61">
        <f t="shared" si="35"/>
        <v>0.53618686851758335</v>
      </c>
      <c r="H61">
        <f t="shared" si="35"/>
        <v>2.4270305848860549</v>
      </c>
      <c r="I61">
        <f t="shared" si="35"/>
        <v>0.56209006725418276</v>
      </c>
      <c r="J61">
        <f t="shared" si="35"/>
        <v>0.8684964784185587</v>
      </c>
      <c r="K61">
        <f t="shared" si="35"/>
        <v>0.22279374401833599</v>
      </c>
      <c r="L61">
        <f t="shared" si="35"/>
        <v>3.6769230769230772</v>
      </c>
      <c r="M61">
        <f t="shared" si="35"/>
        <v>9.3370165745856362</v>
      </c>
    </row>
    <row r="90" spans="6:12" x14ac:dyDescent="0.3">
      <c r="F90" t="s">
        <v>1288</v>
      </c>
      <c r="G90" t="s">
        <v>1287</v>
      </c>
      <c r="H90" t="s">
        <v>1286</v>
      </c>
      <c r="J90" t="s">
        <v>1288</v>
      </c>
      <c r="K90" t="s">
        <v>1287</v>
      </c>
      <c r="L90" t="s">
        <v>1286</v>
      </c>
    </row>
    <row r="91" spans="6:12" x14ac:dyDescent="0.3">
      <c r="F91">
        <v>0.199257358</v>
      </c>
      <c r="G91">
        <v>84.863708740000007</v>
      </c>
      <c r="H91">
        <v>4.4095653309999996</v>
      </c>
      <c r="J91">
        <v>5.0186352487034549</v>
      </c>
      <c r="K91">
        <v>2137.4367524228014</v>
      </c>
      <c r="L91">
        <v>111.06239805380746</v>
      </c>
    </row>
    <row r="92" spans="6:12" x14ac:dyDescent="0.3">
      <c r="F92">
        <v>4.2881600999999998E-2</v>
      </c>
      <c r="G92">
        <v>24.614039170000002</v>
      </c>
      <c r="H92">
        <v>1.0184380319999999</v>
      </c>
      <c r="J92">
        <v>23.320024640493209</v>
      </c>
      <c r="K92">
        <v>13385.694143643103</v>
      </c>
      <c r="L92">
        <v>553.85058521171368</v>
      </c>
    </row>
    <row r="93" spans="6:12" x14ac:dyDescent="0.3">
      <c r="F93">
        <v>1.865021429</v>
      </c>
      <c r="G93">
        <v>1380.1158579999999</v>
      </c>
      <c r="H93">
        <v>44.723213880000003</v>
      </c>
      <c r="J93">
        <v>0.53618686851758335</v>
      </c>
      <c r="K93">
        <v>396.77828270301166</v>
      </c>
      <c r="L93">
        <v>12.857761107051649</v>
      </c>
    </row>
    <row r="94" spans="6:12" x14ac:dyDescent="0.3">
      <c r="F94">
        <v>0.457142667</v>
      </c>
      <c r="G94">
        <v>309.94272849999999</v>
      </c>
      <c r="H94">
        <v>9.4948532019999998</v>
      </c>
      <c r="J94">
        <v>2.1875009079321344</v>
      </c>
      <c r="K94">
        <v>1483.125615577987</v>
      </c>
      <c r="L94">
        <v>45.434393857750429</v>
      </c>
    </row>
    <row r="95" spans="6:12" x14ac:dyDescent="0.3">
      <c r="F95">
        <v>0.45961379299999999</v>
      </c>
      <c r="G95">
        <v>328.48597760000001</v>
      </c>
      <c r="H95">
        <v>11.536306189999999</v>
      </c>
      <c r="J95">
        <v>2.1757397538868557</v>
      </c>
      <c r="K95">
        <v>1555.0012021029358</v>
      </c>
      <c r="L95">
        <v>54.611067822560081</v>
      </c>
    </row>
    <row r="96" spans="6:12" x14ac:dyDescent="0.3">
      <c r="F96">
        <v>0.85743862000000004</v>
      </c>
      <c r="G96">
        <v>445.86808250000001</v>
      </c>
      <c r="H96">
        <v>21.530283749999999</v>
      </c>
      <c r="J96">
        <v>1.1662642392789848</v>
      </c>
      <c r="K96">
        <v>606.45740442507213</v>
      </c>
      <c r="L96">
        <v>29.284895048295308</v>
      </c>
    </row>
    <row r="97" spans="6:12" x14ac:dyDescent="0.3">
      <c r="F97">
        <v>0.41202612199999999</v>
      </c>
      <c r="G97">
        <v>289.6543638</v>
      </c>
      <c r="H97">
        <v>9.6372909950000007</v>
      </c>
      <c r="J97">
        <v>2.4270305848860549</v>
      </c>
      <c r="K97">
        <v>1706.2025011748967</v>
      </c>
      <c r="L97">
        <v>56.768245380484828</v>
      </c>
    </row>
    <row r="98" spans="6:12" x14ac:dyDescent="0.3">
      <c r="F98">
        <v>0.155971423</v>
      </c>
      <c r="G98">
        <v>104.5944362</v>
      </c>
      <c r="H98">
        <v>4.1644369919999997</v>
      </c>
      <c r="J98">
        <v>6.4114308976701491</v>
      </c>
      <c r="K98">
        <v>4299.5055599776024</v>
      </c>
      <c r="L98">
        <v>171.18520496779297</v>
      </c>
    </row>
    <row r="99" spans="6:12" x14ac:dyDescent="0.3">
      <c r="F99">
        <v>1.779074313</v>
      </c>
      <c r="G99">
        <v>859.64870780000001</v>
      </c>
      <c r="H99">
        <v>40.687429530000003</v>
      </c>
      <c r="J99">
        <v>0.56209006725418276</v>
      </c>
      <c r="K99">
        <v>271.6019204972211</v>
      </c>
      <c r="L99">
        <v>12.85499983810316</v>
      </c>
    </row>
    <row r="100" spans="6:12" x14ac:dyDescent="0.3">
      <c r="F100">
        <v>1.151415147</v>
      </c>
      <c r="G100">
        <v>604.26266889999999</v>
      </c>
      <c r="H100">
        <v>31.260921230000001</v>
      </c>
      <c r="J100">
        <v>0.8684964784185587</v>
      </c>
      <c r="K100">
        <v>455.78695187405958</v>
      </c>
      <c r="L100">
        <v>23.579679389063866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BEE6-BAE9-45E7-817A-90814395CEED}">
  <dimension ref="A1:A2"/>
  <sheetViews>
    <sheetView workbookViewId="0">
      <selection activeCell="G15" sqref="G15"/>
    </sheetView>
  </sheetViews>
  <sheetFormatPr defaultRowHeight="14.4" x14ac:dyDescent="0.3"/>
  <sheetData>
    <row r="1" spans="1:1" x14ac:dyDescent="0.3">
      <c r="A1" s="100" t="s">
        <v>1043</v>
      </c>
    </row>
    <row r="2" spans="1:1" x14ac:dyDescent="0.3">
      <c r="A2" s="100" t="s">
        <v>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Actual species</vt:lpstr>
      <vt:lpstr>Binary</vt:lpstr>
      <vt:lpstr>List</vt:lpstr>
      <vt:lpstr>Facts</vt:lpstr>
      <vt:lpstr>Biomes</vt:lpstr>
      <vt:lpstr>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eranee</dc:creator>
  <cp:lastModifiedBy>eranee</cp:lastModifiedBy>
  <cp:lastPrinted>2019-06-20T11:12:46Z</cp:lastPrinted>
  <dcterms:created xsi:type="dcterms:W3CDTF">2018-11-12T17:37:19Z</dcterms:created>
  <dcterms:modified xsi:type="dcterms:W3CDTF">2019-12-11T15:22:24Z</dcterms:modified>
</cp:coreProperties>
</file>